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hit\Desktop\"/>
    </mc:Choice>
  </mc:AlternateContent>
  <bookViews>
    <workbookView xWindow="0" yWindow="0" windowWidth="20490" windowHeight="7530"/>
  </bookViews>
  <sheets>
    <sheet name="Points2017" sheetId="1" r:id="rId1"/>
  </sheets>
  <calcPr calcId="162913"/>
</workbook>
</file>

<file path=xl/calcChain.xml><?xml version="1.0" encoding="utf-8"?>
<calcChain xmlns="http://schemas.openxmlformats.org/spreadsheetml/2006/main">
  <c r="O35" i="1" l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AG10" i="1" l="1"/>
  <c r="AG3" i="1"/>
  <c r="P18" i="1"/>
  <c r="AG4" i="1"/>
  <c r="AG5" i="1"/>
  <c r="AG6" i="1"/>
  <c r="AG7" i="1"/>
  <c r="AG8" i="1"/>
  <c r="AG9" i="1"/>
  <c r="AG11" i="1"/>
  <c r="AG12" i="1"/>
  <c r="AG13" i="1"/>
  <c r="AG14" i="1"/>
  <c r="AG15" i="1"/>
  <c r="AG16" i="1"/>
  <c r="E28" i="1" l="1"/>
  <c r="E29" i="1"/>
  <c r="F29" i="1"/>
  <c r="G29" i="1"/>
  <c r="H29" i="1"/>
  <c r="I29" i="1"/>
  <c r="J29" i="1"/>
  <c r="K29" i="1"/>
  <c r="L29" i="1"/>
  <c r="M29" i="1"/>
  <c r="N29" i="1"/>
  <c r="O29" i="1"/>
  <c r="C29" i="1" s="1"/>
  <c r="E30" i="1"/>
  <c r="F30" i="1"/>
  <c r="G30" i="1"/>
  <c r="H30" i="1"/>
  <c r="I30" i="1"/>
  <c r="J30" i="1"/>
  <c r="K30" i="1"/>
  <c r="L30" i="1"/>
  <c r="M30" i="1"/>
  <c r="N30" i="1"/>
  <c r="O30" i="1"/>
  <c r="C30" i="1"/>
  <c r="E31" i="1"/>
  <c r="F31" i="1"/>
  <c r="G31" i="1"/>
  <c r="H31" i="1"/>
  <c r="I31" i="1"/>
  <c r="J31" i="1"/>
  <c r="K31" i="1"/>
  <c r="L31" i="1"/>
  <c r="M31" i="1"/>
  <c r="N31" i="1"/>
  <c r="O31" i="1"/>
  <c r="D31" i="1" s="1"/>
  <c r="C31" i="1"/>
  <c r="E32" i="1"/>
  <c r="F32" i="1"/>
  <c r="G32" i="1"/>
  <c r="H32" i="1"/>
  <c r="I32" i="1"/>
  <c r="J32" i="1"/>
  <c r="K32" i="1"/>
  <c r="L32" i="1"/>
  <c r="M32" i="1"/>
  <c r="N32" i="1"/>
  <c r="O32" i="1"/>
  <c r="D32" i="1" s="1"/>
  <c r="C32" i="1"/>
  <c r="D30" i="1"/>
  <c r="D2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T3" i="1"/>
  <c r="U3" i="1"/>
  <c r="V3" i="1"/>
  <c r="W3" i="1"/>
  <c r="X3" i="1"/>
  <c r="Y3" i="1"/>
  <c r="Z3" i="1"/>
  <c r="AA3" i="1"/>
  <c r="AB3" i="1"/>
  <c r="AC3" i="1"/>
  <c r="AD3" i="1"/>
  <c r="T4" i="1"/>
  <c r="U4" i="1"/>
  <c r="V4" i="1"/>
  <c r="W4" i="1"/>
  <c r="X4" i="1"/>
  <c r="Y4" i="1"/>
  <c r="Z4" i="1"/>
  <c r="AA4" i="1"/>
  <c r="AB4" i="1"/>
  <c r="AC4" i="1"/>
  <c r="AD4" i="1"/>
  <c r="T5" i="1"/>
  <c r="U5" i="1"/>
  <c r="V5" i="1"/>
  <c r="W5" i="1"/>
  <c r="X5" i="1"/>
  <c r="Y5" i="1"/>
  <c r="Z5" i="1"/>
  <c r="AA5" i="1"/>
  <c r="AB5" i="1"/>
  <c r="AC5" i="1"/>
  <c r="AD5" i="1"/>
  <c r="T6" i="1"/>
  <c r="U6" i="1"/>
  <c r="V6" i="1"/>
  <c r="W6" i="1"/>
  <c r="X6" i="1"/>
  <c r="Y6" i="1"/>
  <c r="Z6" i="1"/>
  <c r="AA6" i="1"/>
  <c r="AB6" i="1"/>
  <c r="AC6" i="1"/>
  <c r="AD6" i="1"/>
  <c r="T7" i="1"/>
  <c r="U7" i="1"/>
  <c r="V7" i="1"/>
  <c r="W7" i="1"/>
  <c r="X7" i="1"/>
  <c r="Y7" i="1"/>
  <c r="Z7" i="1"/>
  <c r="AA7" i="1"/>
  <c r="AB7" i="1"/>
  <c r="AC7" i="1"/>
  <c r="AD7" i="1"/>
  <c r="T8" i="1"/>
  <c r="U8" i="1"/>
  <c r="V8" i="1"/>
  <c r="W8" i="1"/>
  <c r="X8" i="1"/>
  <c r="Y8" i="1"/>
  <c r="Z8" i="1"/>
  <c r="AA8" i="1"/>
  <c r="AB8" i="1"/>
  <c r="AC8" i="1"/>
  <c r="AD8" i="1"/>
  <c r="T9" i="1"/>
  <c r="U9" i="1"/>
  <c r="V9" i="1"/>
  <c r="W9" i="1"/>
  <c r="X9" i="1"/>
  <c r="Y9" i="1"/>
  <c r="Z9" i="1"/>
  <c r="AA9" i="1"/>
  <c r="AB9" i="1"/>
  <c r="AC9" i="1"/>
  <c r="AD9" i="1"/>
  <c r="T10" i="1"/>
  <c r="U10" i="1"/>
  <c r="V10" i="1"/>
  <c r="W10" i="1"/>
  <c r="X10" i="1"/>
  <c r="Y10" i="1"/>
  <c r="Z10" i="1"/>
  <c r="AA10" i="1"/>
  <c r="AB10" i="1"/>
  <c r="AC10" i="1"/>
  <c r="AD10" i="1"/>
  <c r="T11" i="1"/>
  <c r="U11" i="1"/>
  <c r="V11" i="1"/>
  <c r="W11" i="1"/>
  <c r="X11" i="1"/>
  <c r="Y11" i="1"/>
  <c r="Z11" i="1"/>
  <c r="AA11" i="1"/>
  <c r="AB11" i="1"/>
  <c r="AC11" i="1"/>
  <c r="AD11" i="1"/>
  <c r="T12" i="1"/>
  <c r="U12" i="1"/>
  <c r="V12" i="1"/>
  <c r="W12" i="1"/>
  <c r="X12" i="1"/>
  <c r="Y12" i="1"/>
  <c r="Z12" i="1"/>
  <c r="AA12" i="1"/>
  <c r="AB12" i="1"/>
  <c r="AC12" i="1"/>
  <c r="AD12" i="1"/>
  <c r="T13" i="1"/>
  <c r="U13" i="1"/>
  <c r="V13" i="1"/>
  <c r="W13" i="1"/>
  <c r="X13" i="1"/>
  <c r="Y13" i="1"/>
  <c r="Z13" i="1"/>
  <c r="AA13" i="1"/>
  <c r="AB13" i="1"/>
  <c r="AC13" i="1"/>
  <c r="AD13" i="1"/>
  <c r="T14" i="1"/>
  <c r="U14" i="1"/>
  <c r="V14" i="1"/>
  <c r="W14" i="1"/>
  <c r="X14" i="1"/>
  <c r="Y14" i="1"/>
  <c r="Z14" i="1"/>
  <c r="AA14" i="1"/>
  <c r="AB14" i="1"/>
  <c r="AC14" i="1"/>
  <c r="AD14" i="1"/>
  <c r="T15" i="1"/>
  <c r="U15" i="1"/>
  <c r="V15" i="1"/>
  <c r="W15" i="1"/>
  <c r="X15" i="1"/>
  <c r="Y15" i="1"/>
  <c r="Z15" i="1"/>
  <c r="AA15" i="1"/>
  <c r="AB15" i="1"/>
  <c r="AC15" i="1"/>
  <c r="AD15" i="1"/>
  <c r="T16" i="1"/>
  <c r="U16" i="1"/>
  <c r="V16" i="1"/>
  <c r="W16" i="1"/>
  <c r="X16" i="1"/>
  <c r="Y16" i="1"/>
  <c r="Z16" i="1"/>
  <c r="AA16" i="1"/>
  <c r="AB16" i="1"/>
  <c r="AC16" i="1"/>
  <c r="AD1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E19" i="1"/>
  <c r="F19" i="1"/>
  <c r="G19" i="1"/>
  <c r="H19" i="1"/>
  <c r="I19" i="1"/>
  <c r="J19" i="1"/>
  <c r="K19" i="1"/>
  <c r="L19" i="1"/>
  <c r="M19" i="1"/>
  <c r="N19" i="1"/>
  <c r="O19" i="1"/>
  <c r="C19" i="1" s="1"/>
  <c r="AF9" i="1" l="1"/>
  <c r="AF3" i="1"/>
  <c r="AF16" i="1"/>
  <c r="AF12" i="1"/>
  <c r="AF8" i="1"/>
  <c r="AF4" i="1"/>
  <c r="AF13" i="1"/>
  <c r="AF5" i="1"/>
  <c r="AF15" i="1"/>
  <c r="AF11" i="1"/>
  <c r="AF7" i="1"/>
  <c r="AF14" i="1"/>
  <c r="AF10" i="1"/>
  <c r="AF6" i="1"/>
  <c r="AF19" i="1" l="1"/>
  <c r="E20" i="1"/>
  <c r="F20" i="1"/>
  <c r="G20" i="1"/>
  <c r="H20" i="1"/>
  <c r="I20" i="1"/>
  <c r="J20" i="1"/>
  <c r="K20" i="1"/>
  <c r="L20" i="1"/>
  <c r="M20" i="1"/>
  <c r="N20" i="1"/>
  <c r="O20" i="1"/>
  <c r="E21" i="1"/>
  <c r="F21" i="1"/>
  <c r="G21" i="1"/>
  <c r="H21" i="1"/>
  <c r="I21" i="1"/>
  <c r="J21" i="1"/>
  <c r="K21" i="1"/>
  <c r="L21" i="1"/>
  <c r="M21" i="1"/>
  <c r="N21" i="1"/>
  <c r="O21" i="1"/>
  <c r="C21" i="1" s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F28" i="1"/>
  <c r="G28" i="1"/>
  <c r="H28" i="1"/>
  <c r="I28" i="1"/>
  <c r="J28" i="1"/>
  <c r="K28" i="1"/>
  <c r="L28" i="1"/>
  <c r="M28" i="1"/>
  <c r="N28" i="1"/>
  <c r="O28" i="1"/>
  <c r="D26" i="1" l="1"/>
  <c r="C26" i="1"/>
  <c r="D22" i="1"/>
  <c r="C22" i="1"/>
  <c r="D25" i="1"/>
  <c r="C25" i="1"/>
  <c r="D27" i="1"/>
  <c r="P27" i="1" s="1"/>
  <c r="C27" i="1"/>
  <c r="D23" i="1"/>
  <c r="C23" i="1"/>
  <c r="D28" i="1"/>
  <c r="C28" i="1"/>
  <c r="D24" i="1"/>
  <c r="C24" i="1"/>
  <c r="A24" i="1" s="1"/>
  <c r="D19" i="1"/>
  <c r="P25" i="1" s="1"/>
  <c r="C20" i="1"/>
  <c r="D20" i="1"/>
  <c r="D21" i="1"/>
  <c r="P23" i="1" l="1"/>
  <c r="A23" i="1"/>
  <c r="A25" i="1"/>
  <c r="A26" i="1"/>
  <c r="P20" i="1"/>
  <c r="P28" i="1"/>
  <c r="P21" i="1"/>
  <c r="A20" i="1"/>
  <c r="A30" i="1"/>
  <c r="A31" i="1"/>
  <c r="A32" i="1"/>
  <c r="A19" i="1"/>
  <c r="A29" i="1"/>
  <c r="A28" i="1"/>
  <c r="A27" i="1"/>
  <c r="A22" i="1"/>
  <c r="A21" i="1"/>
  <c r="P30" i="1"/>
  <c r="P31" i="1"/>
  <c r="P29" i="1"/>
  <c r="P32" i="1"/>
  <c r="P26" i="1"/>
  <c r="P19" i="1"/>
  <c r="P24" i="1"/>
  <c r="P22" i="1"/>
  <c r="C39" i="1" l="1"/>
  <c r="C38" i="1"/>
  <c r="C47" i="1"/>
  <c r="H40" i="1"/>
  <c r="L41" i="1"/>
  <c r="D43" i="1"/>
  <c r="H44" i="1"/>
  <c r="L45" i="1"/>
  <c r="D47" i="1"/>
  <c r="H48" i="1"/>
  <c r="L37" i="1"/>
  <c r="D39" i="1"/>
  <c r="H36" i="1"/>
  <c r="J40" i="1"/>
  <c r="J42" i="1"/>
  <c r="N44" i="1"/>
  <c r="J47" i="1"/>
  <c r="F38" i="1"/>
  <c r="J36" i="1"/>
  <c r="G42" i="1"/>
  <c r="G46" i="1"/>
  <c r="M40" i="1"/>
  <c r="E42" i="1"/>
  <c r="I43" i="1"/>
  <c r="M44" i="1"/>
  <c r="E46" i="1"/>
  <c r="I47" i="1"/>
  <c r="M48" i="1"/>
  <c r="E38" i="1"/>
  <c r="I39" i="1"/>
  <c r="M36" i="1"/>
  <c r="F40" i="1"/>
  <c r="N43" i="1"/>
  <c r="J46" i="1"/>
  <c r="F37" i="1"/>
  <c r="N39" i="1"/>
  <c r="G41" i="1"/>
  <c r="K44" i="1"/>
  <c r="G48" i="1"/>
  <c r="D35" i="1"/>
  <c r="K38" i="1"/>
  <c r="H35" i="1"/>
  <c r="C45" i="1"/>
  <c r="D40" i="1"/>
  <c r="L42" i="1"/>
  <c r="L46" i="1"/>
  <c r="L38" i="1"/>
  <c r="F42" i="1"/>
  <c r="J37" i="1"/>
  <c r="K45" i="1"/>
  <c r="E43" i="1"/>
  <c r="E47" i="1"/>
  <c r="E39" i="1"/>
  <c r="F43" i="1"/>
  <c r="F39" i="1"/>
  <c r="K47" i="1"/>
  <c r="G36" i="1"/>
  <c r="C37" i="1"/>
  <c r="C43" i="1"/>
  <c r="C42" i="1"/>
  <c r="C40" i="1"/>
  <c r="L40" i="1"/>
  <c r="D42" i="1"/>
  <c r="H43" i="1"/>
  <c r="L44" i="1"/>
  <c r="D46" i="1"/>
  <c r="H47" i="1"/>
  <c r="L48" i="1"/>
  <c r="D38" i="1"/>
  <c r="H39" i="1"/>
  <c r="L36" i="1"/>
  <c r="N40" i="1"/>
  <c r="N42" i="1"/>
  <c r="J45" i="1"/>
  <c r="F48" i="1"/>
  <c r="N38" i="1"/>
  <c r="M35" i="1"/>
  <c r="K43" i="1"/>
  <c r="G47" i="1"/>
  <c r="E41" i="1"/>
  <c r="I42" i="1"/>
  <c r="M43" i="1"/>
  <c r="E45" i="1"/>
  <c r="I46" i="1"/>
  <c r="M47" i="1"/>
  <c r="E37" i="1"/>
  <c r="I38" i="1"/>
  <c r="M39" i="1"/>
  <c r="N35" i="1"/>
  <c r="F41" i="1"/>
  <c r="J44" i="1"/>
  <c r="F47" i="1"/>
  <c r="N37" i="1"/>
  <c r="N36" i="1"/>
  <c r="K41" i="1"/>
  <c r="G45" i="1"/>
  <c r="K48" i="1"/>
  <c r="G38" i="1"/>
  <c r="L35" i="1"/>
  <c r="C44" i="1"/>
  <c r="H41" i="1"/>
  <c r="D44" i="1"/>
  <c r="D48" i="1"/>
  <c r="D36" i="1"/>
  <c r="F44" i="1"/>
  <c r="F36" i="1"/>
  <c r="I40" i="1"/>
  <c r="I44" i="1"/>
  <c r="I48" i="1"/>
  <c r="I36" i="1"/>
  <c r="N45" i="1"/>
  <c r="G43" i="1"/>
  <c r="G37" i="1"/>
  <c r="C41" i="1"/>
  <c r="C36" i="1"/>
  <c r="C46" i="1"/>
  <c r="C48" i="1"/>
  <c r="D41" i="1"/>
  <c r="H42" i="1"/>
  <c r="L43" i="1"/>
  <c r="D45" i="1"/>
  <c r="H46" i="1"/>
  <c r="L47" i="1"/>
  <c r="D37" i="1"/>
  <c r="H38" i="1"/>
  <c r="L39" i="1"/>
  <c r="K35" i="1"/>
  <c r="J41" i="1"/>
  <c r="J43" i="1"/>
  <c r="F46" i="1"/>
  <c r="N48" i="1"/>
  <c r="J39" i="1"/>
  <c r="E35" i="1"/>
  <c r="G44" i="1"/>
  <c r="E40" i="1"/>
  <c r="I41" i="1"/>
  <c r="M42" i="1"/>
  <c r="E44" i="1"/>
  <c r="I45" i="1"/>
  <c r="M46" i="1"/>
  <c r="E48" i="1"/>
  <c r="I37" i="1"/>
  <c r="M38" i="1"/>
  <c r="E36" i="1"/>
  <c r="J35" i="1"/>
  <c r="N41" i="1"/>
  <c r="F45" i="1"/>
  <c r="N47" i="1"/>
  <c r="J38" i="1"/>
  <c r="I35" i="1"/>
  <c r="K42" i="1"/>
  <c r="K46" i="1"/>
  <c r="G39" i="1"/>
  <c r="K39" i="1"/>
  <c r="K37" i="1"/>
  <c r="C35" i="1"/>
  <c r="H45" i="1"/>
  <c r="H37" i="1"/>
  <c r="G35" i="1"/>
  <c r="N46" i="1"/>
  <c r="K40" i="1"/>
  <c r="M41" i="1"/>
  <c r="M45" i="1"/>
  <c r="M37" i="1"/>
  <c r="F35" i="1"/>
  <c r="J48" i="1"/>
  <c r="G40" i="1"/>
  <c r="K36" i="1"/>
</calcChain>
</file>

<file path=xl/sharedStrings.xml><?xml version="1.0" encoding="utf-8"?>
<sst xmlns="http://schemas.openxmlformats.org/spreadsheetml/2006/main" count="65" uniqueCount="31">
  <si>
    <t>Team</t>
  </si>
  <si>
    <t>Week1</t>
  </si>
  <si>
    <t>Week2</t>
  </si>
  <si>
    <t>Week3</t>
  </si>
  <si>
    <t>Week4</t>
  </si>
  <si>
    <t>week5</t>
  </si>
  <si>
    <t>week6</t>
  </si>
  <si>
    <t>POWER SCORES</t>
  </si>
  <si>
    <t>REAL SCORES</t>
  </si>
  <si>
    <t>POWER SCORES SORTED</t>
  </si>
  <si>
    <t>Wins</t>
  </si>
  <si>
    <t>Prob of winning</t>
  </si>
  <si>
    <t>Expected wins</t>
  </si>
  <si>
    <t>Last Wk</t>
  </si>
  <si>
    <t>This Wk</t>
  </si>
  <si>
    <t>Week:</t>
  </si>
  <si>
    <t>&lt;-last wk ranks</t>
  </si>
  <si>
    <t>WINTER IS NEVER COMING</t>
  </si>
  <si>
    <t>Team Moyer</t>
  </si>
  <si>
    <t>FETTY WATT</t>
  </si>
  <si>
    <t>HI !</t>
  </si>
  <si>
    <t>0 to 1</t>
  </si>
  <si>
    <t>Abdullah Matata</t>
  </si>
  <si>
    <t>Literally Can't Eve</t>
  </si>
  <si>
    <t>All's Good</t>
  </si>
  <si>
    <t>What Would Gronk Do</t>
  </si>
  <si>
    <t>&gt;Fortune Favors The Bold</t>
  </si>
  <si>
    <t>&gt;The Marshawn</t>
  </si>
  <si>
    <t>&gt;Team  Suckerpunch</t>
  </si>
  <si>
    <t>&gt;da muffins</t>
  </si>
  <si>
    <t>&gt;Do You Even Lift?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</si>
</sst>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Points2017!$C$35</c:f>
              <c:strCache>
                <c:ptCount val="1"/>
                <c:pt idx="0">
                  <c:v>What Would Gronk 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Points2017!$D$35:$O$35</c:f>
              <c:numCache>
                <c:formatCode>General</c:formatCode>
                <c:ptCount val="12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  <c:pt idx="11">
                  <c:v>10.000000000000002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B-4189-A8FF-F37D9312986B}"/>
            </c:ext>
          </c:extLst>
        </c:ser>
        <c:ser>
          <c:idx val="1"/>
          <c:order val="1"/>
          <c:tx>
            <c:strRef>
              <c:f>Points2017!$C$36</c:f>
              <c:strCache>
                <c:ptCount val="1"/>
                <c:pt idx="0">
                  <c:v>0 to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Points2017!$D$36:$O$36</c:f>
              <c:numCache>
                <c:formatCode>General</c:formatCode>
                <c:ptCount val="12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  <c:pt idx="11">
                  <c:v>7.7692307692307701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B-4189-A8FF-F37D9312986B}"/>
            </c:ext>
          </c:extLst>
        </c:ser>
        <c:ser>
          <c:idx val="2"/>
          <c:order val="2"/>
          <c:tx>
            <c:strRef>
              <c:f>Points2017!$C$37</c:f>
              <c:strCache>
                <c:ptCount val="1"/>
                <c:pt idx="0">
                  <c:v>&gt;Do You Even Lift?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Points2017!$D$37:$O$37</c:f>
              <c:numCache>
                <c:formatCode>General</c:formatCode>
                <c:ptCount val="12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  <c:pt idx="11">
                  <c:v>7.3076923076923066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B-4189-A8FF-F37D9312986B}"/>
            </c:ext>
          </c:extLst>
        </c:ser>
        <c:ser>
          <c:idx val="3"/>
          <c:order val="3"/>
          <c:tx>
            <c:strRef>
              <c:f>Points2017!$C$38</c:f>
              <c:strCache>
                <c:ptCount val="1"/>
                <c:pt idx="0">
                  <c:v>&gt;Team  Suckerpunch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Points2017!$D$38:$O$38</c:f>
              <c:numCache>
                <c:formatCode>General</c:formatCode>
                <c:ptCount val="12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  <c:pt idx="11">
                  <c:v>6.1538461538461533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B-4189-A8FF-F37D9312986B}"/>
            </c:ext>
          </c:extLst>
        </c:ser>
        <c:ser>
          <c:idx val="4"/>
          <c:order val="4"/>
          <c:tx>
            <c:strRef>
              <c:f>Points2017!$C$39</c:f>
              <c:strCache>
                <c:ptCount val="1"/>
                <c:pt idx="0">
                  <c:v>Abdullah Matata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Points2017!$D$39:$O$39</c:f>
              <c:numCache>
                <c:formatCode>General</c:formatCode>
                <c:ptCount val="12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  <c:pt idx="11">
                  <c:v>8.3076923076923084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B-4189-A8FF-F37D9312986B}"/>
            </c:ext>
          </c:extLst>
        </c:ser>
        <c:ser>
          <c:idx val="5"/>
          <c:order val="5"/>
          <c:tx>
            <c:strRef>
              <c:f>Points2017!$C$40</c:f>
              <c:strCache>
                <c:ptCount val="1"/>
                <c:pt idx="0">
                  <c:v>HI 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Points2017!$D$40:$O$40</c:f>
              <c:numCache>
                <c:formatCode>General</c:formatCode>
                <c:ptCount val="12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B-4189-A8FF-F37D9312986B}"/>
            </c:ext>
          </c:extLst>
        </c:ser>
        <c:ser>
          <c:idx val="6"/>
          <c:order val="6"/>
          <c:tx>
            <c:strRef>
              <c:f>Points2017!$C$41</c:f>
              <c:strCache>
                <c:ptCount val="1"/>
                <c:pt idx="0">
                  <c:v>All's Good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Points2017!$D$41:$O$41</c:f>
              <c:numCache>
                <c:formatCode>General</c:formatCode>
                <c:ptCount val="12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  <c:pt idx="11">
                  <c:v>5.7692307692307701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B-4189-A8FF-F37D9312986B}"/>
            </c:ext>
          </c:extLst>
        </c:ser>
        <c:ser>
          <c:idx val="7"/>
          <c:order val="7"/>
          <c:tx>
            <c:strRef>
              <c:f>Points2017!$C$42</c:f>
              <c:strCache>
                <c:ptCount val="1"/>
                <c:pt idx="0">
                  <c:v>&gt;The Marshawn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Points2017!$D$42:$O$42</c:f>
              <c:numCache>
                <c:formatCode>General</c:formatCode>
                <c:ptCount val="12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  <c:pt idx="11">
                  <c:v>5.6153846153846159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B-4189-A8FF-F37D9312986B}"/>
            </c:ext>
          </c:extLst>
        </c:ser>
        <c:ser>
          <c:idx val="8"/>
          <c:order val="8"/>
          <c:tx>
            <c:strRef>
              <c:f>Points2017!$C$43</c:f>
              <c:strCache>
                <c:ptCount val="1"/>
                <c:pt idx="0">
                  <c:v>WINTER IS NEVER COMING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Points2017!$D$43:$O$43</c:f>
              <c:numCache>
                <c:formatCode>General</c:formatCode>
                <c:ptCount val="12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  <c:pt idx="11">
                  <c:v>6.0769230769230784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B-4189-A8FF-F37D9312986B}"/>
            </c:ext>
          </c:extLst>
        </c:ser>
        <c:ser>
          <c:idx val="9"/>
          <c:order val="9"/>
          <c:tx>
            <c:strRef>
              <c:f>Points2017!$C$44</c:f>
              <c:strCache>
                <c:ptCount val="1"/>
                <c:pt idx="0">
                  <c:v>&gt;Fortune Favors The Bold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Points2017!$D$34:$O$34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Points2017!$D$44:$O$44</c:f>
              <c:numCache>
                <c:formatCode>General</c:formatCode>
                <c:ptCount val="12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  <c:pt idx="11">
                  <c:v>4.7692307692307701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1B-4189-A8FF-F37D9312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9232"/>
        <c:axId val="370501856"/>
      </c:scatterChart>
      <c:valAx>
        <c:axId val="370499232"/>
        <c:scaling>
          <c:orientation val="minMax"/>
          <c:max val="14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1856"/>
        <c:crosses val="autoZero"/>
        <c:crossBetween val="midCat"/>
        <c:majorUnit val="1"/>
      </c:valAx>
      <c:valAx>
        <c:axId val="370501856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595312</xdr:colOff>
      <xdr:row>36</xdr:row>
      <xdr:rowOff>114300</xdr:rowOff>
    </xdr:from>
    <xdr:to>
      <xdr:col>25</xdr:col>
      <xdr:colOff>142875</xdr:colOff>
      <xdr:row>55</xdr:row>
      <xdr:rowOff>120967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topLeftCell="A34" workbookViewId="0">
      <selection activeCell="O36" sqref="O36"/>
    </sheetView>
  </sheetViews>
  <sheetFormatPr defaultRowHeight="15" x14ac:dyDescent="0.25"/>
  <cols>
    <col min="3" max="11" width="9.140625" customWidth="1"/>
    <col min="19" max="31" width="9.140625" customWidth="1"/>
    <col min="32" max="32" width="13.85546875" bestFit="1" customWidth="1"/>
  </cols>
  <sheetData>
    <row r="1" spans="1:33" x14ac:dyDescent="0.25">
      <c r="A1" t="s">
        <v>8</v>
      </c>
      <c r="D1" t="s">
        <v>15</v>
      </c>
      <c r="E1" s="2">
        <v>13</v>
      </c>
      <c r="R1" t="s">
        <v>11</v>
      </c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 t="s">
        <v>10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 t="s">
        <v>12</v>
      </c>
    </row>
    <row r="3" spans="1:33" x14ac:dyDescent="0.25">
      <c r="B3" t="s">
        <v>19</v>
      </c>
      <c r="C3">
        <v>57.6</v>
      </c>
      <c r="D3">
        <v>71.3</v>
      </c>
      <c r="E3">
        <v>88.1</v>
      </c>
      <c r="F3">
        <v>97.5</v>
      </c>
      <c r="G3">
        <v>118.1</v>
      </c>
      <c r="H3">
        <v>91.8</v>
      </c>
      <c r="I3">
        <v>97.7</v>
      </c>
      <c r="J3">
        <v>117.2</v>
      </c>
      <c r="K3">
        <v>91.4</v>
      </c>
      <c r="L3">
        <v>97.5</v>
      </c>
      <c r="M3">
        <v>59.3</v>
      </c>
      <c r="N3">
        <v>102.7</v>
      </c>
      <c r="O3">
        <v>34.200000000000003</v>
      </c>
      <c r="P3" s="2">
        <v>4</v>
      </c>
      <c r="R3" t="s">
        <v>19</v>
      </c>
      <c r="S3">
        <f t="shared" ref="S3:S16" si="0">IFERROR((RANK(C3,C$3:C$16,1)-1)/13,0)</f>
        <v>0</v>
      </c>
      <c r="T3">
        <f t="shared" ref="T3:T16" si="1">IFERROR((RANK(D3,D$3:D$16,1)-1)/13,0)</f>
        <v>0.23076923076923078</v>
      </c>
      <c r="U3">
        <f t="shared" ref="U3:U16" si="2">IFERROR((RANK(E3,E$3:E$16,1)-1)/13,0)</f>
        <v>0.15384615384615385</v>
      </c>
      <c r="V3">
        <f t="shared" ref="V3:V16" si="3">IFERROR((RANK(F3,F$3:F$16,1)-1)/13,0)</f>
        <v>0.76923076923076927</v>
      </c>
      <c r="W3">
        <f t="shared" ref="W3:W16" si="4">IFERROR((RANK(G3,G$3:G$16,1)-1)/13,0)</f>
        <v>0.84615384615384615</v>
      </c>
      <c r="X3">
        <f t="shared" ref="X3:X16" si="5">IFERROR((RANK(H3,H$3:H$16,1)-1)/13,0)</f>
        <v>0.30769230769230771</v>
      </c>
      <c r="Y3">
        <f t="shared" ref="Y3:Y16" si="6">IFERROR((RANK(I3,I$3:I$16,1)-1)/13,0)</f>
        <v>0.46153846153846156</v>
      </c>
      <c r="Z3">
        <f t="shared" ref="Z3:Z16" si="7">IFERROR((RANK(J3,J$3:J$16,1)-1)/13,0)</f>
        <v>0.76923076923076927</v>
      </c>
      <c r="AA3">
        <f t="shared" ref="AA3:AA16" si="8">IFERROR((RANK(K3,K$3:K$16,1)-1)/13,0)</f>
        <v>0.15384615384615385</v>
      </c>
      <c r="AB3">
        <f t="shared" ref="AB3:AB16" si="9">IFERROR((RANK(L3,L$3:L$16,1)-1)/13,0)</f>
        <v>0.61538461538461542</v>
      </c>
      <c r="AC3">
        <f t="shared" ref="AC3:AC16" si="10">IFERROR((RANK(M3,M$3:M$16,1)-1)/13,0)</f>
        <v>0.15384615384615385</v>
      </c>
      <c r="AD3">
        <f t="shared" ref="AD3:AD16" si="11">IFERROR((RANK(N3,N$3:N$16,1)-1)/13,0)</f>
        <v>0.46153846153846156</v>
      </c>
      <c r="AE3">
        <f t="shared" ref="AE3:AE16" si="12">IFERROR((RANK(O3,O$3:O$16,1)-1)/13,0)</f>
        <v>0</v>
      </c>
      <c r="AF3">
        <f t="shared" ref="AF3:AF16" si="13">SUM(S3:AE3)</f>
        <v>4.9230769230769234</v>
      </c>
      <c r="AG3">
        <f>(P3-AF3)/_xlfn.STDEV.S(AF$3:AF$16)</f>
        <v>-0.50816065317808679</v>
      </c>
    </row>
    <row r="4" spans="1:33" x14ac:dyDescent="0.25">
      <c r="B4" t="s">
        <v>17</v>
      </c>
      <c r="C4">
        <v>90.4</v>
      </c>
      <c r="D4">
        <v>71.2</v>
      </c>
      <c r="E4">
        <v>101.4</v>
      </c>
      <c r="F4">
        <v>92.3</v>
      </c>
      <c r="G4">
        <v>161.1</v>
      </c>
      <c r="H4">
        <v>110</v>
      </c>
      <c r="I4">
        <v>139.6</v>
      </c>
      <c r="J4">
        <v>98.5</v>
      </c>
      <c r="K4">
        <v>77.7</v>
      </c>
      <c r="L4">
        <v>79.900000000000006</v>
      </c>
      <c r="M4">
        <v>89.8</v>
      </c>
      <c r="N4">
        <v>98.7</v>
      </c>
      <c r="O4">
        <v>76.2</v>
      </c>
      <c r="P4" s="2">
        <v>5</v>
      </c>
      <c r="R4" t="s">
        <v>17</v>
      </c>
      <c r="S4">
        <f t="shared" si="0"/>
        <v>0.15384615384615385</v>
      </c>
      <c r="T4">
        <f t="shared" si="1"/>
        <v>0.15384615384615385</v>
      </c>
      <c r="U4">
        <f t="shared" si="2"/>
        <v>0.61538461538461542</v>
      </c>
      <c r="V4">
        <f t="shared" si="3"/>
        <v>0.53846153846153844</v>
      </c>
      <c r="W4">
        <f t="shared" si="4"/>
        <v>1</v>
      </c>
      <c r="X4">
        <f t="shared" si="5"/>
        <v>0.69230769230769229</v>
      </c>
      <c r="Y4">
        <f t="shared" si="6"/>
        <v>1</v>
      </c>
      <c r="Z4">
        <f t="shared" si="7"/>
        <v>0.38461538461538464</v>
      </c>
      <c r="AA4">
        <f t="shared" si="8"/>
        <v>0</v>
      </c>
      <c r="AB4">
        <f t="shared" si="9"/>
        <v>0.23076923076923078</v>
      </c>
      <c r="AC4">
        <f t="shared" si="10"/>
        <v>0.69230769230769229</v>
      </c>
      <c r="AD4">
        <f t="shared" si="11"/>
        <v>0.38461538461538464</v>
      </c>
      <c r="AE4">
        <f t="shared" si="12"/>
        <v>0.23076923076923078</v>
      </c>
      <c r="AF4">
        <f t="shared" si="13"/>
        <v>6.0769230769230784</v>
      </c>
      <c r="AG4">
        <f t="shared" ref="AG4:AG16" si="14">(P4-AF4)/_xlfn.STDEV.S(AF$3:AF$16)</f>
        <v>-0.59285409537443523</v>
      </c>
    </row>
    <row r="5" spans="1:33" x14ac:dyDescent="0.25">
      <c r="B5" t="s">
        <v>20</v>
      </c>
      <c r="C5">
        <v>121.6</v>
      </c>
      <c r="D5">
        <v>93</v>
      </c>
      <c r="E5">
        <v>143.30000000000001</v>
      </c>
      <c r="F5">
        <v>117.1</v>
      </c>
      <c r="G5">
        <v>94.1</v>
      </c>
      <c r="H5">
        <v>137.6</v>
      </c>
      <c r="I5">
        <v>98.5</v>
      </c>
      <c r="J5">
        <v>158.1</v>
      </c>
      <c r="K5">
        <v>117.5</v>
      </c>
      <c r="L5">
        <v>109.5</v>
      </c>
      <c r="M5">
        <v>76.900000000000006</v>
      </c>
      <c r="N5">
        <v>88.7</v>
      </c>
      <c r="O5">
        <v>101.6</v>
      </c>
      <c r="P5" s="2">
        <v>9</v>
      </c>
      <c r="R5" t="s">
        <v>20</v>
      </c>
      <c r="S5">
        <f t="shared" si="0"/>
        <v>0.92307692307692313</v>
      </c>
      <c r="T5">
        <f t="shared" si="1"/>
        <v>0.46153846153846156</v>
      </c>
      <c r="U5">
        <f t="shared" si="2"/>
        <v>0.84615384615384615</v>
      </c>
      <c r="V5">
        <f t="shared" si="3"/>
        <v>1</v>
      </c>
      <c r="W5">
        <f t="shared" si="4"/>
        <v>0.38461538461538464</v>
      </c>
      <c r="X5">
        <f t="shared" si="5"/>
        <v>1</v>
      </c>
      <c r="Y5">
        <f t="shared" si="6"/>
        <v>0.53846153846153844</v>
      </c>
      <c r="Z5">
        <f t="shared" si="7"/>
        <v>1</v>
      </c>
      <c r="AA5">
        <f t="shared" si="8"/>
        <v>0.84615384615384615</v>
      </c>
      <c r="AB5">
        <f t="shared" si="9"/>
        <v>0.84615384615384615</v>
      </c>
      <c r="AC5">
        <f t="shared" si="10"/>
        <v>0.38461538461538464</v>
      </c>
      <c r="AD5">
        <f t="shared" si="11"/>
        <v>0.30769230769230771</v>
      </c>
      <c r="AE5">
        <f t="shared" si="12"/>
        <v>0.46153846153846156</v>
      </c>
      <c r="AF5">
        <f t="shared" si="13"/>
        <v>9</v>
      </c>
      <c r="AG5">
        <f t="shared" si="14"/>
        <v>0</v>
      </c>
    </row>
    <row r="6" spans="1:33" x14ac:dyDescent="0.25">
      <c r="B6" t="s">
        <v>21</v>
      </c>
      <c r="C6">
        <v>115.4</v>
      </c>
      <c r="D6">
        <v>121.9</v>
      </c>
      <c r="E6">
        <v>77.400000000000006</v>
      </c>
      <c r="F6">
        <v>79.3</v>
      </c>
      <c r="G6">
        <v>91.4</v>
      </c>
      <c r="H6">
        <v>126.2</v>
      </c>
      <c r="I6">
        <v>91.2</v>
      </c>
      <c r="J6">
        <v>99.7</v>
      </c>
      <c r="K6">
        <v>114.4</v>
      </c>
      <c r="L6">
        <v>106.5</v>
      </c>
      <c r="M6">
        <v>124.5</v>
      </c>
      <c r="N6">
        <v>150.19999999999999</v>
      </c>
      <c r="O6">
        <v>107.4</v>
      </c>
      <c r="P6" s="2">
        <v>11</v>
      </c>
      <c r="R6" t="s">
        <v>21</v>
      </c>
      <c r="S6">
        <f t="shared" si="0"/>
        <v>0.76923076923076927</v>
      </c>
      <c r="T6">
        <f t="shared" si="1"/>
        <v>0.84615384615384615</v>
      </c>
      <c r="U6">
        <f t="shared" si="2"/>
        <v>7.6923076923076927E-2</v>
      </c>
      <c r="V6">
        <f t="shared" si="3"/>
        <v>0.23076923076923078</v>
      </c>
      <c r="W6">
        <f t="shared" si="4"/>
        <v>0.30769230769230771</v>
      </c>
      <c r="X6">
        <f t="shared" si="5"/>
        <v>0.76923076923076927</v>
      </c>
      <c r="Y6">
        <f t="shared" si="6"/>
        <v>0.23076923076923078</v>
      </c>
      <c r="Z6">
        <f t="shared" si="7"/>
        <v>0.46153846153846156</v>
      </c>
      <c r="AA6">
        <f t="shared" si="8"/>
        <v>0.61538461538461542</v>
      </c>
      <c r="AB6">
        <f t="shared" si="9"/>
        <v>0.76923076923076927</v>
      </c>
      <c r="AC6">
        <f t="shared" si="10"/>
        <v>0.92307692307692313</v>
      </c>
      <c r="AD6">
        <f t="shared" si="11"/>
        <v>1</v>
      </c>
      <c r="AE6">
        <f t="shared" si="12"/>
        <v>0.76923076923076927</v>
      </c>
      <c r="AF6">
        <f t="shared" si="13"/>
        <v>7.7692307692307701</v>
      </c>
      <c r="AG6">
        <f t="shared" si="14"/>
        <v>1.7785622861233026</v>
      </c>
    </row>
    <row r="7" spans="1:33" x14ac:dyDescent="0.25">
      <c r="B7" t="s">
        <v>22</v>
      </c>
      <c r="C7">
        <v>109.3</v>
      </c>
      <c r="D7">
        <v>163.5</v>
      </c>
      <c r="E7">
        <v>150.69999999999999</v>
      </c>
      <c r="F7">
        <v>47.9</v>
      </c>
      <c r="G7">
        <v>96.7</v>
      </c>
      <c r="H7">
        <v>96.2</v>
      </c>
      <c r="I7">
        <v>100.1</v>
      </c>
      <c r="J7">
        <v>121.4</v>
      </c>
      <c r="K7">
        <v>109</v>
      </c>
      <c r="L7">
        <v>118.8</v>
      </c>
      <c r="M7">
        <v>89</v>
      </c>
      <c r="N7">
        <v>107.7</v>
      </c>
      <c r="O7">
        <v>117</v>
      </c>
      <c r="P7" s="2">
        <v>8</v>
      </c>
      <c r="R7" t="s">
        <v>22</v>
      </c>
      <c r="S7">
        <f t="shared" si="0"/>
        <v>0.61538461538461542</v>
      </c>
      <c r="T7">
        <f t="shared" si="1"/>
        <v>1</v>
      </c>
      <c r="U7">
        <f t="shared" si="2"/>
        <v>1</v>
      </c>
      <c r="V7">
        <f t="shared" si="3"/>
        <v>0</v>
      </c>
      <c r="W7">
        <f t="shared" si="4"/>
        <v>0.46153846153846156</v>
      </c>
      <c r="X7">
        <f t="shared" si="5"/>
        <v>0.46153846153846156</v>
      </c>
      <c r="Y7">
        <f t="shared" si="6"/>
        <v>0.61538461538461542</v>
      </c>
      <c r="Z7">
        <f t="shared" si="7"/>
        <v>0.84615384615384615</v>
      </c>
      <c r="AA7">
        <f t="shared" si="8"/>
        <v>0.38461538461538464</v>
      </c>
      <c r="AB7">
        <f t="shared" si="9"/>
        <v>0.92307692307692313</v>
      </c>
      <c r="AC7">
        <f t="shared" si="10"/>
        <v>0.61538461538461542</v>
      </c>
      <c r="AD7">
        <f t="shared" si="11"/>
        <v>0.53846153846153844</v>
      </c>
      <c r="AE7">
        <f t="shared" si="12"/>
        <v>0.84615384615384615</v>
      </c>
      <c r="AF7">
        <f t="shared" si="13"/>
        <v>8.3076923076923084</v>
      </c>
      <c r="AG7">
        <f t="shared" si="14"/>
        <v>-0.16938688439269589</v>
      </c>
    </row>
    <row r="8" spans="1:33" x14ac:dyDescent="0.25">
      <c r="B8" t="s">
        <v>18</v>
      </c>
      <c r="C8">
        <v>111.4</v>
      </c>
      <c r="D8">
        <v>61.5</v>
      </c>
      <c r="E8">
        <v>98.1</v>
      </c>
      <c r="F8">
        <v>71</v>
      </c>
      <c r="G8">
        <v>59</v>
      </c>
      <c r="H8">
        <v>29.1</v>
      </c>
      <c r="I8">
        <v>69.900000000000006</v>
      </c>
      <c r="J8">
        <v>71.7</v>
      </c>
      <c r="K8">
        <v>109.2</v>
      </c>
      <c r="L8">
        <v>84.7</v>
      </c>
      <c r="M8">
        <v>71.8</v>
      </c>
      <c r="N8">
        <v>83.7</v>
      </c>
      <c r="O8">
        <v>85.3</v>
      </c>
      <c r="P8" s="2">
        <v>1</v>
      </c>
      <c r="R8" t="s">
        <v>18</v>
      </c>
      <c r="S8">
        <f t="shared" si="0"/>
        <v>0.69230769230769229</v>
      </c>
      <c r="T8">
        <f t="shared" si="1"/>
        <v>7.6923076923076927E-2</v>
      </c>
      <c r="U8">
        <f t="shared" si="2"/>
        <v>0.46153846153846156</v>
      </c>
      <c r="V8">
        <f t="shared" si="3"/>
        <v>0.15384615384615385</v>
      </c>
      <c r="W8">
        <f t="shared" si="4"/>
        <v>7.6923076923076927E-2</v>
      </c>
      <c r="X8">
        <f t="shared" si="5"/>
        <v>0</v>
      </c>
      <c r="Y8">
        <f t="shared" si="6"/>
        <v>7.6923076923076927E-2</v>
      </c>
      <c r="Z8">
        <f t="shared" si="7"/>
        <v>0</v>
      </c>
      <c r="AA8">
        <f t="shared" si="8"/>
        <v>0.46153846153846156</v>
      </c>
      <c r="AB8">
        <f t="shared" si="9"/>
        <v>0.30769230769230771</v>
      </c>
      <c r="AC8">
        <f t="shared" si="10"/>
        <v>0.30769230769230771</v>
      </c>
      <c r="AD8">
        <f t="shared" si="11"/>
        <v>0.23076923076923078</v>
      </c>
      <c r="AE8">
        <f t="shared" si="12"/>
        <v>0.30769230769230771</v>
      </c>
      <c r="AF8">
        <f t="shared" si="13"/>
        <v>3.1538461538461533</v>
      </c>
      <c r="AG8">
        <f t="shared" si="14"/>
        <v>-1.1857081907488685</v>
      </c>
    </row>
    <row r="9" spans="1:33" x14ac:dyDescent="0.25">
      <c r="B9" t="s">
        <v>23</v>
      </c>
      <c r="C9">
        <v>116.6</v>
      </c>
      <c r="D9">
        <v>105.9</v>
      </c>
      <c r="E9">
        <v>93</v>
      </c>
      <c r="F9">
        <v>96.6</v>
      </c>
      <c r="G9">
        <v>108.9</v>
      </c>
      <c r="H9">
        <v>98.9</v>
      </c>
      <c r="I9">
        <v>104.3</v>
      </c>
      <c r="J9">
        <v>88.9</v>
      </c>
      <c r="K9">
        <v>106.1</v>
      </c>
      <c r="L9">
        <v>75.900000000000006</v>
      </c>
      <c r="M9">
        <v>82.6</v>
      </c>
      <c r="N9">
        <v>72.3</v>
      </c>
      <c r="O9">
        <v>56.1</v>
      </c>
      <c r="P9" s="2">
        <v>8</v>
      </c>
      <c r="R9" t="s">
        <v>23</v>
      </c>
      <c r="S9">
        <f t="shared" si="0"/>
        <v>0.84615384615384615</v>
      </c>
      <c r="T9">
        <f t="shared" si="1"/>
        <v>0.61538461538461542</v>
      </c>
      <c r="U9">
        <f t="shared" si="2"/>
        <v>0.30769230769230771</v>
      </c>
      <c r="V9">
        <f t="shared" si="3"/>
        <v>0.69230769230769229</v>
      </c>
      <c r="W9">
        <f t="shared" si="4"/>
        <v>0.61538461538461542</v>
      </c>
      <c r="X9">
        <f t="shared" si="5"/>
        <v>0.53846153846153844</v>
      </c>
      <c r="Y9">
        <f t="shared" si="6"/>
        <v>0.76923076923076927</v>
      </c>
      <c r="Z9">
        <f t="shared" si="7"/>
        <v>0.30769230769230771</v>
      </c>
      <c r="AA9">
        <f t="shared" si="8"/>
        <v>0.30769230769230771</v>
      </c>
      <c r="AB9">
        <f t="shared" si="9"/>
        <v>0.15384615384615385</v>
      </c>
      <c r="AC9">
        <f t="shared" si="10"/>
        <v>0.53846153846153844</v>
      </c>
      <c r="AD9">
        <f t="shared" si="11"/>
        <v>0</v>
      </c>
      <c r="AE9">
        <f t="shared" si="12"/>
        <v>7.6923076923076927E-2</v>
      </c>
      <c r="AF9">
        <f t="shared" si="13"/>
        <v>5.7692307692307692</v>
      </c>
      <c r="AG9">
        <f t="shared" si="14"/>
        <v>1.2280549118470425</v>
      </c>
    </row>
    <row r="10" spans="1:33" x14ac:dyDescent="0.25">
      <c r="B10" t="s">
        <v>24</v>
      </c>
      <c r="C10">
        <v>123.8</v>
      </c>
      <c r="D10">
        <v>92.7</v>
      </c>
      <c r="E10">
        <v>97.4</v>
      </c>
      <c r="F10">
        <v>95.3</v>
      </c>
      <c r="G10">
        <v>96.9</v>
      </c>
      <c r="H10">
        <v>82.8</v>
      </c>
      <c r="I10">
        <v>68.8</v>
      </c>
      <c r="J10">
        <v>78.400000000000006</v>
      </c>
      <c r="K10">
        <v>115.7</v>
      </c>
      <c r="L10">
        <v>63.9</v>
      </c>
      <c r="M10">
        <v>68.099999999999994</v>
      </c>
      <c r="N10">
        <v>119.7</v>
      </c>
      <c r="O10">
        <v>122.3</v>
      </c>
      <c r="P10" s="2">
        <v>6</v>
      </c>
      <c r="R10" t="s">
        <v>24</v>
      </c>
      <c r="S10">
        <f t="shared" si="0"/>
        <v>1</v>
      </c>
      <c r="T10">
        <f t="shared" si="1"/>
        <v>0.38461538461538464</v>
      </c>
      <c r="U10">
        <f t="shared" si="2"/>
        <v>0.38461538461538464</v>
      </c>
      <c r="V10">
        <f t="shared" si="3"/>
        <v>0.61538461538461542</v>
      </c>
      <c r="W10">
        <f t="shared" si="4"/>
        <v>0.53846153846153844</v>
      </c>
      <c r="X10">
        <f t="shared" si="5"/>
        <v>7.6923076923076927E-2</v>
      </c>
      <c r="Y10">
        <f t="shared" si="6"/>
        <v>0</v>
      </c>
      <c r="Z10">
        <f t="shared" si="7"/>
        <v>7.6923076923076927E-2</v>
      </c>
      <c r="AA10">
        <f t="shared" si="8"/>
        <v>0.76923076923076927</v>
      </c>
      <c r="AB10">
        <f t="shared" si="9"/>
        <v>7.6923076923076927E-2</v>
      </c>
      <c r="AC10">
        <f t="shared" si="10"/>
        <v>0.23076923076923078</v>
      </c>
      <c r="AD10">
        <f t="shared" si="11"/>
        <v>0.69230769230769229</v>
      </c>
      <c r="AE10">
        <f t="shared" si="12"/>
        <v>0.92307692307692313</v>
      </c>
      <c r="AF10">
        <f t="shared" si="13"/>
        <v>5.7692307692307701</v>
      </c>
      <c r="AG10">
        <f>(P10-AF10)/_xlfn.STDEV.S(AF$3:AF$16)</f>
        <v>0.1270401632945212</v>
      </c>
    </row>
    <row r="11" spans="1:33" x14ac:dyDescent="0.25">
      <c r="B11" t="s">
        <v>25</v>
      </c>
      <c r="C11">
        <v>94.1</v>
      </c>
      <c r="D11">
        <v>120.5</v>
      </c>
      <c r="E11">
        <v>145.30000000000001</v>
      </c>
      <c r="F11">
        <v>89</v>
      </c>
      <c r="G11">
        <v>120.8</v>
      </c>
      <c r="H11">
        <v>93.4</v>
      </c>
      <c r="I11">
        <v>115.8</v>
      </c>
      <c r="J11">
        <v>103.6</v>
      </c>
      <c r="K11">
        <v>122.4</v>
      </c>
      <c r="L11">
        <v>123.5</v>
      </c>
      <c r="M11">
        <v>120.1</v>
      </c>
      <c r="N11">
        <v>135.30000000000001</v>
      </c>
      <c r="O11">
        <v>129</v>
      </c>
      <c r="P11" s="2">
        <v>6</v>
      </c>
      <c r="R11" t="s">
        <v>25</v>
      </c>
      <c r="S11">
        <f t="shared" si="0"/>
        <v>0.30769230769230771</v>
      </c>
      <c r="T11">
        <f t="shared" si="1"/>
        <v>0.76923076923076927</v>
      </c>
      <c r="U11">
        <f t="shared" si="2"/>
        <v>0.92307692307692313</v>
      </c>
      <c r="V11">
        <f t="shared" si="3"/>
        <v>0.46153846153846156</v>
      </c>
      <c r="W11">
        <f t="shared" si="4"/>
        <v>0.92307692307692313</v>
      </c>
      <c r="X11">
        <f t="shared" si="5"/>
        <v>0.38461538461538464</v>
      </c>
      <c r="Y11">
        <f t="shared" si="6"/>
        <v>0.92307692307692313</v>
      </c>
      <c r="Z11">
        <f t="shared" si="7"/>
        <v>0.61538461538461542</v>
      </c>
      <c r="AA11">
        <f t="shared" si="8"/>
        <v>0.92307692307692313</v>
      </c>
      <c r="AB11">
        <f t="shared" si="9"/>
        <v>1</v>
      </c>
      <c r="AC11">
        <f t="shared" si="10"/>
        <v>0.84615384615384615</v>
      </c>
      <c r="AD11">
        <f t="shared" si="11"/>
        <v>0.92307692307692313</v>
      </c>
      <c r="AE11">
        <f t="shared" si="12"/>
        <v>1</v>
      </c>
      <c r="AF11">
        <f t="shared" si="13"/>
        <v>10.000000000000002</v>
      </c>
      <c r="AG11">
        <f t="shared" si="14"/>
        <v>-2.2020294971050429</v>
      </c>
    </row>
    <row r="12" spans="1:33" x14ac:dyDescent="0.25">
      <c r="B12" t="s">
        <v>26</v>
      </c>
      <c r="C12">
        <v>82.2</v>
      </c>
      <c r="D12">
        <v>93.8</v>
      </c>
      <c r="E12">
        <v>58.7</v>
      </c>
      <c r="F12">
        <v>83.2</v>
      </c>
      <c r="G12">
        <v>54.4</v>
      </c>
      <c r="H12">
        <v>102.6</v>
      </c>
      <c r="I12">
        <v>92.4</v>
      </c>
      <c r="J12">
        <v>110.3</v>
      </c>
      <c r="K12">
        <v>129.19999999999999</v>
      </c>
      <c r="L12">
        <v>106.4</v>
      </c>
      <c r="M12">
        <v>43.1</v>
      </c>
      <c r="N12">
        <v>82.5</v>
      </c>
      <c r="O12">
        <v>100.3</v>
      </c>
      <c r="P12" s="2">
        <v>4</v>
      </c>
      <c r="R12" t="s">
        <v>26</v>
      </c>
      <c r="S12">
        <f t="shared" si="0"/>
        <v>7.6923076923076927E-2</v>
      </c>
      <c r="T12">
        <f t="shared" si="1"/>
        <v>0.53846153846153844</v>
      </c>
      <c r="U12">
        <f t="shared" si="2"/>
        <v>0</v>
      </c>
      <c r="V12">
        <f t="shared" si="3"/>
        <v>0.30769230769230771</v>
      </c>
      <c r="W12">
        <f t="shared" si="4"/>
        <v>0</v>
      </c>
      <c r="X12">
        <f t="shared" si="5"/>
        <v>0.61538461538461542</v>
      </c>
      <c r="Y12">
        <f t="shared" si="6"/>
        <v>0.30769230769230771</v>
      </c>
      <c r="Z12">
        <f t="shared" si="7"/>
        <v>0.69230769230769229</v>
      </c>
      <c r="AA12">
        <f t="shared" si="8"/>
        <v>1</v>
      </c>
      <c r="AB12">
        <f t="shared" si="9"/>
        <v>0.69230769230769229</v>
      </c>
      <c r="AC12">
        <f t="shared" si="10"/>
        <v>0</v>
      </c>
      <c r="AD12">
        <f t="shared" si="11"/>
        <v>0.15384615384615385</v>
      </c>
      <c r="AE12">
        <f t="shared" si="12"/>
        <v>0.38461538461538464</v>
      </c>
      <c r="AF12">
        <f t="shared" si="13"/>
        <v>4.7692307692307701</v>
      </c>
      <c r="AG12">
        <f t="shared" si="14"/>
        <v>-0.42346721098173928</v>
      </c>
    </row>
    <row r="13" spans="1:33" x14ac:dyDescent="0.25">
      <c r="B13" t="s">
        <v>27</v>
      </c>
      <c r="C13">
        <v>101.1</v>
      </c>
      <c r="D13">
        <v>42.6</v>
      </c>
      <c r="E13">
        <v>112.3</v>
      </c>
      <c r="F13">
        <v>84</v>
      </c>
      <c r="G13">
        <v>111.8</v>
      </c>
      <c r="H13">
        <v>87.2</v>
      </c>
      <c r="I13">
        <v>105.1</v>
      </c>
      <c r="J13">
        <v>82.1</v>
      </c>
      <c r="K13">
        <v>115.1</v>
      </c>
      <c r="L13">
        <v>84.9</v>
      </c>
      <c r="M13">
        <v>77.8</v>
      </c>
      <c r="N13">
        <v>73.8</v>
      </c>
      <c r="O13">
        <v>102.3</v>
      </c>
      <c r="P13" s="2">
        <v>5</v>
      </c>
      <c r="R13" t="s">
        <v>27</v>
      </c>
      <c r="S13">
        <f t="shared" si="0"/>
        <v>0.46153846153846156</v>
      </c>
      <c r="T13">
        <f t="shared" si="1"/>
        <v>0</v>
      </c>
      <c r="U13">
        <f t="shared" si="2"/>
        <v>0.69230769230769229</v>
      </c>
      <c r="V13">
        <f t="shared" si="3"/>
        <v>0.38461538461538464</v>
      </c>
      <c r="W13">
        <f t="shared" si="4"/>
        <v>0.69230769230769229</v>
      </c>
      <c r="X13">
        <f t="shared" si="5"/>
        <v>0.15384615384615385</v>
      </c>
      <c r="Y13">
        <f t="shared" si="6"/>
        <v>0.84615384615384615</v>
      </c>
      <c r="Z13">
        <f t="shared" si="7"/>
        <v>0.23076923076923078</v>
      </c>
      <c r="AA13">
        <f t="shared" si="8"/>
        <v>0.69230769230769229</v>
      </c>
      <c r="AB13">
        <f t="shared" si="9"/>
        <v>0.38461538461538464</v>
      </c>
      <c r="AC13">
        <f t="shared" si="10"/>
        <v>0.46153846153846156</v>
      </c>
      <c r="AD13">
        <f t="shared" si="11"/>
        <v>7.6923076923076927E-2</v>
      </c>
      <c r="AE13">
        <f t="shared" si="12"/>
        <v>0.53846153846153844</v>
      </c>
      <c r="AF13">
        <f t="shared" si="13"/>
        <v>5.6153846153846159</v>
      </c>
      <c r="AG13">
        <f t="shared" si="14"/>
        <v>-0.33877376878539134</v>
      </c>
    </row>
    <row r="14" spans="1:33" x14ac:dyDescent="0.25">
      <c r="B14" t="s">
        <v>28</v>
      </c>
      <c r="C14">
        <v>95.1</v>
      </c>
      <c r="D14">
        <v>129.6</v>
      </c>
      <c r="E14">
        <v>88.1</v>
      </c>
      <c r="F14">
        <v>69.599999999999994</v>
      </c>
      <c r="G14">
        <v>86.8</v>
      </c>
      <c r="H14">
        <v>89.5</v>
      </c>
      <c r="I14">
        <v>101.8</v>
      </c>
      <c r="J14">
        <v>81.2</v>
      </c>
      <c r="K14">
        <v>98.4</v>
      </c>
      <c r="L14">
        <v>89.7</v>
      </c>
      <c r="M14">
        <v>133.1</v>
      </c>
      <c r="N14">
        <v>132</v>
      </c>
      <c r="O14">
        <v>106.7</v>
      </c>
      <c r="P14" s="2">
        <v>8</v>
      </c>
      <c r="R14" t="s">
        <v>28</v>
      </c>
      <c r="S14">
        <f t="shared" si="0"/>
        <v>0.38461538461538464</v>
      </c>
      <c r="T14">
        <f t="shared" si="1"/>
        <v>0.92307692307692313</v>
      </c>
      <c r="U14">
        <f t="shared" si="2"/>
        <v>0.15384615384615385</v>
      </c>
      <c r="V14">
        <f t="shared" si="3"/>
        <v>7.6923076923076927E-2</v>
      </c>
      <c r="W14">
        <f t="shared" si="4"/>
        <v>0.23076923076923078</v>
      </c>
      <c r="X14">
        <f t="shared" si="5"/>
        <v>0.23076923076923078</v>
      </c>
      <c r="Y14">
        <f t="shared" si="6"/>
        <v>0.69230769230769229</v>
      </c>
      <c r="Z14">
        <f t="shared" si="7"/>
        <v>0.15384615384615385</v>
      </c>
      <c r="AA14">
        <f t="shared" si="8"/>
        <v>0.23076923076923078</v>
      </c>
      <c r="AB14">
        <f t="shared" si="9"/>
        <v>0.53846153846153844</v>
      </c>
      <c r="AC14">
        <f t="shared" si="10"/>
        <v>1</v>
      </c>
      <c r="AD14">
        <f t="shared" si="11"/>
        <v>0.84615384615384615</v>
      </c>
      <c r="AE14">
        <f t="shared" si="12"/>
        <v>0.69230769230769229</v>
      </c>
      <c r="AF14">
        <f t="shared" si="13"/>
        <v>6.1538461538461533</v>
      </c>
      <c r="AG14">
        <f t="shared" si="14"/>
        <v>1.0163213063561736</v>
      </c>
    </row>
    <row r="15" spans="1:33" x14ac:dyDescent="0.25">
      <c r="B15" t="s">
        <v>29</v>
      </c>
      <c r="C15">
        <v>91.7</v>
      </c>
      <c r="D15">
        <v>119.6</v>
      </c>
      <c r="E15">
        <v>120.9</v>
      </c>
      <c r="F15">
        <v>100.6</v>
      </c>
      <c r="G15">
        <v>115.9</v>
      </c>
      <c r="H15">
        <v>134.80000000000001</v>
      </c>
      <c r="I15">
        <v>96.5</v>
      </c>
      <c r="J15">
        <v>99.8</v>
      </c>
      <c r="K15">
        <v>78.3</v>
      </c>
      <c r="L15">
        <v>59.5</v>
      </c>
      <c r="M15">
        <v>57.3</v>
      </c>
      <c r="N15">
        <v>123.6</v>
      </c>
      <c r="O15">
        <v>69.3</v>
      </c>
      <c r="P15" s="2">
        <v>7</v>
      </c>
      <c r="R15" t="s">
        <v>29</v>
      </c>
      <c r="S15">
        <f t="shared" si="0"/>
        <v>0.23076923076923078</v>
      </c>
      <c r="T15">
        <f t="shared" si="1"/>
        <v>0.69230769230769229</v>
      </c>
      <c r="U15">
        <f t="shared" si="2"/>
        <v>0.76923076923076927</v>
      </c>
      <c r="V15">
        <f t="shared" si="3"/>
        <v>0.92307692307692313</v>
      </c>
      <c r="W15">
        <f t="shared" si="4"/>
        <v>0.76923076923076927</v>
      </c>
      <c r="X15">
        <f t="shared" si="5"/>
        <v>0.92307692307692313</v>
      </c>
      <c r="Y15">
        <f t="shared" si="6"/>
        <v>0.38461538461538464</v>
      </c>
      <c r="Z15">
        <f t="shared" si="7"/>
        <v>0.53846153846153844</v>
      </c>
      <c r="AA15">
        <f t="shared" si="8"/>
        <v>7.6923076923076927E-2</v>
      </c>
      <c r="AB15">
        <f t="shared" si="9"/>
        <v>0</v>
      </c>
      <c r="AC15">
        <f t="shared" si="10"/>
        <v>7.6923076923076927E-2</v>
      </c>
      <c r="AD15">
        <f t="shared" si="11"/>
        <v>0.76923076923076927</v>
      </c>
      <c r="AE15">
        <f t="shared" si="12"/>
        <v>0.15384615384615385</v>
      </c>
      <c r="AF15">
        <f t="shared" si="13"/>
        <v>6.3076923076923084</v>
      </c>
      <c r="AG15">
        <f t="shared" si="14"/>
        <v>0.38112048988356456</v>
      </c>
    </row>
    <row r="16" spans="1:33" x14ac:dyDescent="0.25">
      <c r="B16" t="s">
        <v>30</v>
      </c>
      <c r="C16">
        <v>102.4</v>
      </c>
      <c r="D16">
        <v>89.9</v>
      </c>
      <c r="E16">
        <v>99.1</v>
      </c>
      <c r="F16">
        <v>98.8</v>
      </c>
      <c r="G16">
        <v>81.5</v>
      </c>
      <c r="H16">
        <v>129.80000000000001</v>
      </c>
      <c r="I16">
        <v>77</v>
      </c>
      <c r="J16">
        <v>140</v>
      </c>
      <c r="K16">
        <v>111.6</v>
      </c>
      <c r="L16">
        <v>89.2</v>
      </c>
      <c r="M16">
        <v>118</v>
      </c>
      <c r="N16">
        <v>110.2</v>
      </c>
      <c r="O16">
        <v>104.2</v>
      </c>
      <c r="P16" s="2">
        <v>9</v>
      </c>
      <c r="R16" t="s">
        <v>30</v>
      </c>
      <c r="S16">
        <f t="shared" si="0"/>
        <v>0.53846153846153844</v>
      </c>
      <c r="T16">
        <f t="shared" si="1"/>
        <v>0.30769230769230771</v>
      </c>
      <c r="U16">
        <f t="shared" si="2"/>
        <v>0.53846153846153844</v>
      </c>
      <c r="V16">
        <f t="shared" si="3"/>
        <v>0.84615384615384615</v>
      </c>
      <c r="W16">
        <f t="shared" si="4"/>
        <v>0.15384615384615385</v>
      </c>
      <c r="X16">
        <f t="shared" si="5"/>
        <v>0.84615384615384615</v>
      </c>
      <c r="Y16">
        <f t="shared" si="6"/>
        <v>0.15384615384615385</v>
      </c>
      <c r="Z16">
        <f t="shared" si="7"/>
        <v>0.92307692307692313</v>
      </c>
      <c r="AA16">
        <f t="shared" si="8"/>
        <v>0.53846153846153844</v>
      </c>
      <c r="AB16">
        <f t="shared" si="9"/>
        <v>0.46153846153846156</v>
      </c>
      <c r="AC16">
        <f t="shared" si="10"/>
        <v>0.76923076923076927</v>
      </c>
      <c r="AD16">
        <f t="shared" si="11"/>
        <v>0.61538461538461542</v>
      </c>
      <c r="AE16">
        <f t="shared" si="12"/>
        <v>0.61538461538461542</v>
      </c>
      <c r="AF16">
        <f t="shared" si="13"/>
        <v>7.3076923076923066</v>
      </c>
      <c r="AG16">
        <f t="shared" si="14"/>
        <v>0.93162786415982601</v>
      </c>
    </row>
    <row r="17" spans="1:32" x14ac:dyDescent="0.25">
      <c r="P17" s="2"/>
    </row>
    <row r="18" spans="1:32" x14ac:dyDescent="0.25">
      <c r="A18" t="s">
        <v>7</v>
      </c>
      <c r="C18" t="s">
        <v>14</v>
      </c>
      <c r="D18" t="s">
        <v>13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f>SUM(P3:P16)</f>
        <v>91</v>
      </c>
    </row>
    <row r="19" spans="1:32" x14ac:dyDescent="0.25">
      <c r="A19">
        <f>RANK(C19,$C$19:$C$32,FALSE)</f>
        <v>14</v>
      </c>
      <c r="B19" t="s">
        <v>19</v>
      </c>
      <c r="C19">
        <f>INDEX(E$19:O$32,1,E$1-2)</f>
        <v>45.839290597591798</v>
      </c>
      <c r="D19">
        <f>INDEX(E$19:O$32,2,E$1-3)</f>
        <v>72.214017764586103</v>
      </c>
      <c r="E19">
        <f>(E3+D3/2+C3/3)/(1+1/2+1/3)-STDEV($C3:E3)/AVERAGE($C3:E3)*AVERAGE($C$3:E$12)</f>
        <v>56.352983930484811</v>
      </c>
      <c r="F19">
        <f>(F3+E3/2+D3/3+C3/4)/(1+1/2+1/3+1/4)-STDEV($C3:F3)/AVERAGE($C3:F3)*AVERAGE($C$3:F$12)</f>
        <v>64.065928315992608</v>
      </c>
      <c r="G19">
        <f>(G3+F3/2+E3/3+D3/4+C3/5)/(1+1/2+1/3+1/4+1/5)-STDEV($C3:G3)/AVERAGE($C3:G3)*AVERAGE($C$3:G$12)</f>
        <v>72.067140994744591</v>
      </c>
      <c r="H19">
        <f>(H3+G3/2+F3/3+E3/4+D3/5+C3/6)/(1+1/2+1/3+1/4+1/5+1/6)-STDEV($C3:H3)/AVERAGE($C3:H3)*AVERAGE($C$3:H$12)</f>
        <v>69.861661291205365</v>
      </c>
      <c r="I19">
        <f>(I3+H3/2+G3/3+F3/4+E3/5+D3/6+C3/7)/(1+1/2+1/3+1/4+1/5+1/6+1/7)-STDEV($C3:I3)/AVERAGE($C3:I3)*AVERAGE($C$3:I$12)</f>
        <v>72.826802813735767</v>
      </c>
      <c r="J19">
        <f>(J3+I3/2+H3/3+G3/4+F3/5+E3/6+D3/7+C3/8)/(1+1/2+1/3+1/4+1/5+1/6+1/7+1/8)-STDEV($C3:J3)/AVERAGE($C3:J3)*AVERAGE($C$3:J$12)</f>
        <v>79.951180823966283</v>
      </c>
      <c r="K19">
        <f>(K3+J3/2+I3/3+H3/4+G3/5+F3/6+E3/7+D3/8+C3/9)/(1+1/2+1/3+1/4+1/5+1/6+1/7+1/8+1/9)-STDEV($C3:K3)/AVERAGE($C3:K3)*AVERAGE($C$3:K$12)</f>
        <v>75.534526952691081</v>
      </c>
      <c r="L19">
        <f>(L3+K3/2+J3/3+I3/4+H3/5+G3/6+F3/7+E3/8+D3/9+C3/10)/(1+1/2+1/3+1/4+1/5+1/6+1/7+1/8+1/9+1/10)-STDEV($C3:L3)/AVERAGE($C3:L3)*AVERAGE($C$3:L$12)</f>
        <v>76.984350599036659</v>
      </c>
      <c r="M19">
        <f>(M3+L3/2+K3/3+J3/4+I3/5+H3/6+G3/7+F3/8+E3/9+D3/10+C3/11)/(1+1/2+1/3+1/4+1/5+1/6+1/7+1/8+1/9+1/10+1/11)-STDEV($C3:M3)/AVERAGE($C3:M3)*AVERAGE($C$3:M$12)</f>
        <v>62.010647323667591</v>
      </c>
      <c r="N19">
        <f>(N3+M3/2+L3/3+K3/4+J3/5+I3/6+H3/7+G3/8+F3/9+E3/10+D3/11+C3/12)/(1+1/2+1/3+1/4+1/5+1/6+1/7+1/8+1/9+1/10+1/11+1/12)-STDEV($C3:N3)/AVERAGE($C3:N3)*AVERAGE($C$3:N$12)</f>
        <v>70.962179589999934</v>
      </c>
      <c r="O19">
        <f>(O3+N3/2+M3/3+L3/4+K3/5+J3/6+I3/7+H3/8+G3/9+F3/10+E3/11+D3/12+C3/13)/(1+1/2+1/3+1/4+1/5+1/6+1/7+1/8+1/9+1/10+1/11+1/12+1/13)-STDEV($C3:O3)/AVERAGE($C3:O3)*AVERAGE($C$3:O$12)</f>
        <v>45.839290597591798</v>
      </c>
      <c r="P19">
        <f t="shared" ref="P19:P32" si="15">RANK(D19,$D$19:$D$32,FALSE)</f>
        <v>10</v>
      </c>
      <c r="Q19" t="s">
        <v>16</v>
      </c>
      <c r="AF19">
        <f>SUM(AF3:AF16)</f>
        <v>90.923076923076934</v>
      </c>
    </row>
    <row r="20" spans="1:32" x14ac:dyDescent="0.25">
      <c r="A20">
        <f t="shared" ref="A20:A32" si="16">RANK(C20,$C$19:$C$32,FALSE)</f>
        <v>9</v>
      </c>
      <c r="B20" t="s">
        <v>17</v>
      </c>
      <c r="C20">
        <f>INDEX(E$19:O$32,2,E$1-2)</f>
        <v>65.718175031880293</v>
      </c>
      <c r="D20">
        <f>INDEX(E$19:O$32,3,E$1-3)</f>
        <v>81.27186706033514</v>
      </c>
      <c r="E20">
        <f>(E4+D4/2+C4/3)/(1+1/2+1/3)-STDEV($C4:E4)/AVERAGE($C4:E4)*AVERAGE($C$3:E$12)</f>
        <v>73.315740528415617</v>
      </c>
      <c r="F20">
        <f>(F4+E4/2+D4/3+C4/4)/(1+1/2+1/3+1/4)-STDEV($C4:F4)/AVERAGE($C4:F4)*AVERAGE($C$3:F$12)</f>
        <v>76.803515487789127</v>
      </c>
      <c r="G20">
        <f>(G4+F4/2+E4/3+D4/4+C4/5)/(1+1/2+1/3+1/4+1/5)-STDEV($C4:G4)/AVERAGE($C4:G4)*AVERAGE($C$3:G$12)</f>
        <v>88.612487233196589</v>
      </c>
      <c r="H20">
        <f>(H4+G4/2+F4/3+E4/4+D4/5+C4/6)/(1+1/2+1/3+1/4+1/5+1/6)-STDEV($C4:H4)/AVERAGE($C4:H4)*AVERAGE($C$3:H$12)</f>
        <v>83.714265162522622</v>
      </c>
      <c r="I20">
        <f>(I4+H4/2+G4/3+F4/4+E4/5+D4/6+C4/7)/(1+1/2+1/3+1/4+1/5+1/6+1/7)-STDEV($C4:I4)/AVERAGE($C4:I4)*AVERAGE($C$3:I$12)</f>
        <v>94.173098361299822</v>
      </c>
      <c r="J20">
        <f>(J4+I4/2+H4/3+G4/4+F4/5+E4/6+D4/7+C4/8)/(1+1/2+1/3+1/4+1/5+1/6+1/7+1/8)-STDEV($C4:J4)/AVERAGE($C4:J4)*AVERAGE($C$3:J$12)</f>
        <v>84.567406073747094</v>
      </c>
      <c r="K20">
        <f>(K4+J4/2+I4/3+H4/4+G4/5+F4/6+E4/7+D4/8+C4/9)/(1+1/2+1/3+1/4+1/5+1/6+1/7+1/8+1/9)-STDEV($C4:K4)/AVERAGE($C4:K4)*AVERAGE($C$3:K$12)</f>
        <v>71.985656001533414</v>
      </c>
      <c r="L20">
        <f>(L4+K4/2+J4/3+I4/4+H4/5+G4/6+F4/7+E4/8+D4/9+C4/10)/(1+1/2+1/3+1/4+1/5+1/6+1/7+1/8+1/9+1/10)-STDEV($C4:L4)/AVERAGE($C4:L4)*AVERAGE($C$3:L$12)</f>
        <v>67.228322743757289</v>
      </c>
      <c r="M20">
        <f>(M4+L4/2+K4/3+J4/4+I4/5+H4/6+G4/7+F4/8+E4/9+D4/10+C4/11)/(1+1/2+1/3+1/4+1/5+1/6+1/7+1/8+1/9+1/10+1/11)-STDEV($C4:M4)/AVERAGE($C4:M4)*AVERAGE($C$3:M$12)</f>
        <v>68.828109891853302</v>
      </c>
      <c r="N20">
        <f>(N4+M4/2+L4/3+K4/4+J4/5+I4/6+H4/7+G4/8+F4/9+E4/10+D4/11+C4/12)/(1+1/2+1/3+1/4+1/5+1/6+1/7+1/8+1/9+1/10+1/11+1/12)-STDEV($C4:N4)/AVERAGE($C4:N4)*AVERAGE($C$3:N$12)</f>
        <v>72.214017764586103</v>
      </c>
      <c r="O20">
        <f>(O4+N4/2+M4/3+L4/4+K4/5+J4/6+I4/7+H4/8+G4/9+F4/10+E4/11+D4/12+C4/13)/(1+1/2+1/3+1/4+1/5+1/6+1/7+1/8+1/9+1/10+1/11+1/12+1/13)-STDEV($C4:O4)/AVERAGE($C4:O4)*AVERAGE($C$3:O$12)</f>
        <v>65.718175031880293</v>
      </c>
      <c r="P20">
        <f t="shared" si="15"/>
        <v>5</v>
      </c>
    </row>
    <row r="21" spans="1:32" x14ac:dyDescent="0.25">
      <c r="A21">
        <f t="shared" si="16"/>
        <v>6</v>
      </c>
      <c r="B21" t="s">
        <v>20</v>
      </c>
      <c r="C21">
        <f>INDEX(E$19:O$32,3,E$1-2)</f>
        <v>83.838219102116454</v>
      </c>
      <c r="D21">
        <f>INDEX(E$19:O$32,3,E$1-3)</f>
        <v>81.27186706033514</v>
      </c>
      <c r="E21">
        <f>(E5+D5/2+C5/3)/(1+1/2+1/3)-STDEV($C5:E5)/AVERAGE($C5:E5)*AVERAGE($C$3:E$12)</f>
        <v>103.98785157118134</v>
      </c>
      <c r="F21">
        <f>(F5+E5/2+D5/3+C5/4)/(1+1/2+1/3+1/4)-STDEV($C5:F5)/AVERAGE($C5:F5)*AVERAGE($C$3:F$12)</f>
        <v>102.95986598801611</v>
      </c>
      <c r="G21">
        <f>(G5+F5/2+E5/3+D5/4+C5/5)/(1+1/2+1/3+1/4+1/5)-STDEV($C5:G5)/AVERAGE($C5:G5)*AVERAGE($C$3:G$12)</f>
        <v>90.378923059833511</v>
      </c>
      <c r="H21">
        <f>(H5+G5/2+F5/3+E5/4+D5/5+C5/6)/(1+1/2+1/3+1/4+1/5+1/6)-STDEV($C5:H5)/AVERAGE($C5:H5)*AVERAGE($C$3:H$12)</f>
        <v>104.10800471598591</v>
      </c>
      <c r="I21">
        <f>(I5+H5/2+G5/3+F5/4+E5/5+D5/6+C5/7)/(1+1/2+1/3+1/4+1/5+1/6+1/7)-STDEV($C5:I5)/AVERAGE($C5:I5)*AVERAGE($C$3:I$12)</f>
        <v>93.996394061274003</v>
      </c>
      <c r="J21">
        <f>(J5+I5/2+H5/3+G5/4+F5/5+E5/6+D5/7+C5/8)/(1+1/2+1/3+1/4+1/5+1/6+1/7+1/8)-STDEV($C5:J5)/AVERAGE($C5:J5)*AVERAGE($C$3:J$12)</f>
        <v>109.58621616884078</v>
      </c>
      <c r="K21">
        <f>(K5+J5/2+I5/3+H5/4+G5/5+F5/6+E5/7+D5/8+C5/9)/(1+1/2+1/3+1/4+1/5+1/6+1/7+1/8+1/9)-STDEV($C5:K5)/AVERAGE($C5:K5)*AVERAGE($C$3:K$12)</f>
        <v>103.81302980736275</v>
      </c>
      <c r="L21">
        <f>(L5+K5/2+J5/3+I5/4+H5/5+G5/6+F5/7+E5/8+D5/9+C5/10)/(1+1/2+1/3+1/4+1/5+1/6+1/7+1/8+1/9+1/10)-STDEV($C5:L5)/AVERAGE($C5:L5)*AVERAGE($C$3:L$12)</f>
        <v>99.778443060484392</v>
      </c>
      <c r="M21">
        <f>(M5+L5/2+K5/3+J5/4+I5/5+H5/6+G5/7+F5/8+E5/9+D5/10+C5/11)/(1+1/2+1/3+1/4+1/5+1/6+1/7+1/8+1/9+1/10+1/11)-STDEV($C5:M5)/AVERAGE($C5:M5)*AVERAGE($C$3:M$12)</f>
        <v>84.343214019337097</v>
      </c>
      <c r="N21">
        <f>(N5+M5/2+L5/3+K5/4+J5/5+I5/6+H5/7+G5/8+F5/9+E5/10+D5/11+C5/12)/(1+1/2+1/3+1/4+1/5+1/6+1/7+1/8+1/9+1/10+1/11+1/12)-STDEV($C5:N5)/AVERAGE($C5:N5)*AVERAGE($C$3:N$12)</f>
        <v>81.27186706033514</v>
      </c>
      <c r="O21">
        <f>(O5+N5/2+M5/3+L5/4+K5/5+J5/6+I5/7+H5/8+G5/9+F5/10+E5/11+D5/12+C5/13)/(1+1/2+1/3+1/4+1/5+1/6+1/7+1/8+1/9+1/10+1/11+1/12+1/13)-STDEV($C5:O5)/AVERAGE($C5:O5)*AVERAGE($C$3:O$12)</f>
        <v>83.838219102116454</v>
      </c>
      <c r="P21">
        <f t="shared" si="15"/>
        <v>5</v>
      </c>
    </row>
    <row r="22" spans="1:32" x14ac:dyDescent="0.25">
      <c r="A22">
        <f t="shared" si="16"/>
        <v>2</v>
      </c>
      <c r="B22" t="s">
        <v>21</v>
      </c>
      <c r="C22">
        <f>INDEX(E$19:O$32,4,E$1-2)</f>
        <v>95.478730337962247</v>
      </c>
      <c r="D22">
        <f>INDEX(E$19:O$32,4,E$1-3)</f>
        <v>102.33311735556391</v>
      </c>
      <c r="E22">
        <f>(E6+D6/2+C6/3)/(1+1/2+1/3)-STDEV($C6:E6)/AVERAGE($C6:E6)*AVERAGE($C$3:E$12)</f>
        <v>72.988739492412208</v>
      </c>
      <c r="F22">
        <f>(F6+E6/2+D6/3+C6/4)/(1+1/2+1/3+1/4)-STDEV($C6:F6)/AVERAGE($C6:F6)*AVERAGE($C$3:F$12)</f>
        <v>66.559324631495031</v>
      </c>
      <c r="G22">
        <f>(G6+F6/2+E6/3+D6/4+C6/5)/(1+1/2+1/3+1/4+1/5)-STDEV($C6:G6)/AVERAGE($C6:G6)*AVERAGE($C$3:G$12)</f>
        <v>71.238420401846895</v>
      </c>
      <c r="H22">
        <f>(H6+G6/2+F6/3+E6/4+D6/5+C6/6)/(1+1/2+1/3+1/4+1/5+1/6)-STDEV($C6:H6)/AVERAGE($C6:H6)*AVERAGE($C$3:H$12)</f>
        <v>85.506173591655681</v>
      </c>
      <c r="I22">
        <f>(I6+H6/2+G6/3+F6/4+E6/5+D6/6+C6/7)/(1+1/2+1/3+1/4+1/5+1/6+1/7)-STDEV($C6:I6)/AVERAGE($C6:I6)*AVERAGE($C$3:I$12)</f>
        <v>79.091417302654861</v>
      </c>
      <c r="J22">
        <f>(J6+I6/2+H6/3+G6/4+F6/5+E6/6+D6/7+C6/8)/(1+1/2+1/3+1/4+1/5+1/6+1/7+1/8)-STDEV($C6:J6)/AVERAGE($C6:J6)*AVERAGE($C$3:J$12)</f>
        <v>80.979163047946457</v>
      </c>
      <c r="K22">
        <f>(K6+J6/2+I6/3+H6/4+G6/5+F6/6+E6/7+D6/8+C6/9)/(1+1/2+1/3+1/4+1/5+1/6+1/7+1/8+1/9)-STDEV($C6:K6)/AVERAGE($C6:K6)*AVERAGE($C$3:K$12)</f>
        <v>86.930905403229517</v>
      </c>
      <c r="L22">
        <f>(L6+K6/2+J6/3+I6/4+H6/5+G6/6+F6/7+E6/8+D6/9+C6/10)/(1+1/2+1/3+1/4+1/5+1/6+1/7+1/8+1/9+1/10)-STDEV($C6:L6)/AVERAGE($C6:L6)*AVERAGE($C$3:L$12)</f>
        <v>87.692340722861516</v>
      </c>
      <c r="M22">
        <f>(M6+L6/2+K6/3+J6/4+I6/5+H6/6+G6/7+F6/8+E6/9+D6/10+C6/11)/(1+1/2+1/3+1/4+1/5+1/6+1/7+1/8+1/9+1/10+1/11)-STDEV($C6:M6)/AVERAGE($C6:M6)*AVERAGE($C$3:M$12)</f>
        <v>94.019241942362669</v>
      </c>
      <c r="N22">
        <f>(N6+M6/2+L6/3+K6/4+J6/5+I6/6+H6/7+G6/8+F6/9+E6/10+D6/11+C6/12)/(1+1/2+1/3+1/4+1/5+1/6+1/7+1/8+1/9+1/10+1/11+1/12)-STDEV($C6:N6)/AVERAGE($C6:N6)*AVERAGE($C$3:N$12)</f>
        <v>102.33311735556391</v>
      </c>
      <c r="O22">
        <f>(O6+N6/2+M6/3+L6/4+K6/5+J6/6+I6/7+H6/8+G6/9+F6/10+E6/11+D6/12+C6/13)/(1+1/2+1/3+1/4+1/5+1/6+1/7+1/8+1/9+1/10+1/11+1/12+1/13)-STDEV($C6:O6)/AVERAGE($C6:O6)*AVERAGE($C$3:O$12)</f>
        <v>95.478730337962247</v>
      </c>
      <c r="P22">
        <f t="shared" si="15"/>
        <v>2</v>
      </c>
    </row>
    <row r="23" spans="1:32" x14ac:dyDescent="0.25">
      <c r="A23">
        <f t="shared" si="16"/>
        <v>5</v>
      </c>
      <c r="B23" t="s">
        <v>22</v>
      </c>
      <c r="C23">
        <f>INDEX(E$19:O$32,5,E$1-2)</f>
        <v>84.733686701843226</v>
      </c>
      <c r="D23">
        <f>INDEX(E$19:O$32,5,E$1-3)</f>
        <v>79.820490064301353</v>
      </c>
      <c r="E23">
        <f>(E7+D7/2+C7/3)/(1+1/2+1/3)-STDEV($C7:E7)/AVERAGE($C7:E7)*AVERAGE($C$3:E$12)</f>
        <v>126.11973571489759</v>
      </c>
      <c r="F23">
        <f>(F7+E7/2+D7/3+C7/4)/(1+1/2+1/3+1/4)-STDEV($C7:F7)/AVERAGE($C7:F7)*AVERAGE($C$3:F$12)</f>
        <v>54.924740803344307</v>
      </c>
      <c r="G23">
        <f>(G7+F7/2+E7/3+D7/4+C7/5)/(1+1/2+1/3+1/4+1/5)-STDEV($C7:G7)/AVERAGE($C7:G7)*AVERAGE($C$3:G$12)</f>
        <v>62.246484828414381</v>
      </c>
      <c r="H23">
        <f>(H7+G7/2+F7/3+E7/4+D7/5+C7/6)/(1+1/2+1/3+1/4+1/5+1/6)-STDEV($C7:H7)/AVERAGE($C7:H7)*AVERAGE($C$3:H$12)</f>
        <v>64.479416948983697</v>
      </c>
      <c r="I23">
        <f>(I7+H7/2+G7/3+F7/4+E7/5+D7/6+C7/7)/(1+1/2+1/3+1/4+1/5+1/6+1/7)-STDEV($C7:I7)/AVERAGE($C7:I7)*AVERAGE($C$3:I$12)</f>
        <v>67.779026848681781</v>
      </c>
      <c r="J23">
        <f>(J7+I7/2+H7/3+G7/4+F7/5+E7/6+D7/7+C7/8)/(1+1/2+1/3+1/4+1/5+1/6+1/7+1/8)-STDEV($C7:J7)/AVERAGE($C7:J7)*AVERAGE($C$3:J$12)</f>
        <v>78.096420807947709</v>
      </c>
      <c r="K23">
        <f>(K7+J7/2+I7/3+H7/4+G7/5+F7/6+E7/7+D7/8+C7/9)/(1+1/2+1/3+1/4+1/5+1/6+1/7+1/8+1/9)-STDEV($C7:K7)/AVERAGE($C7:K7)*AVERAGE($C$3:K$12)</f>
        <v>78.677556922972997</v>
      </c>
      <c r="L23">
        <f>(L7+K7/2+J7/3+I7/4+H7/5+G7/6+F7/7+E7/8+D7/9+C7/10)/(1+1/2+1/3+1/4+1/5+1/6+1/7+1/8+1/9+1/10)-STDEV($C7:L7)/AVERAGE($C7:L7)*AVERAGE($C$3:L$12)</f>
        <v>83.86770382235413</v>
      </c>
      <c r="M23">
        <f>(M7+L7/2+K7/3+J7/4+I7/5+H7/6+G7/7+F7/8+E7/9+D7/10+C7/11)/(1+1/2+1/3+1/4+1/5+1/6+1/7+1/8+1/9+1/10+1/11)-STDEV($C7:M7)/AVERAGE($C7:M7)*AVERAGE($C$3:M$12)</f>
        <v>76.255670822224417</v>
      </c>
      <c r="N23">
        <f>(N7+M7/2+L7/3+K7/4+J7/5+I7/6+H7/7+G7/8+F7/9+E7/10+D7/11+C7/12)/(1+1/2+1/3+1/4+1/5+1/6+1/7+1/8+1/9+1/10+1/11+1/12)-STDEV($C7:N7)/AVERAGE($C7:N7)*AVERAGE($C$3:N$12)</f>
        <v>79.820490064301353</v>
      </c>
      <c r="O23">
        <f>(O7+N7/2+M7/3+L7/4+K7/5+J7/6+I7/7+H7/8+G7/9+F7/10+E7/11+D7/12+C7/13)/(1+1/2+1/3+1/4+1/5+1/6+1/7+1/8+1/9+1/10+1/11+1/12+1/13)-STDEV($C7:O7)/AVERAGE($C7:O7)*AVERAGE($C$3:O$12)</f>
        <v>84.733686701843226</v>
      </c>
      <c r="P23">
        <f t="shared" si="15"/>
        <v>7</v>
      </c>
    </row>
    <row r="24" spans="1:32" x14ac:dyDescent="0.25">
      <c r="A24">
        <f t="shared" si="16"/>
        <v>13</v>
      </c>
      <c r="B24" t="s">
        <v>18</v>
      </c>
      <c r="C24">
        <f>INDEX(E$19:O$32,6,E$1-2)</f>
        <v>52.449589511739283</v>
      </c>
      <c r="D24">
        <f>INDEX(E$19:O$32,6,E$1-3)</f>
        <v>49.531126111864111</v>
      </c>
      <c r="E24">
        <f>(E8+D8/2+C8/3)/(1+1/2+1/3)-STDEV($C8:E8)/AVERAGE($C8:E8)*AVERAGE($C$3:E$12)</f>
        <v>61.252427738453292</v>
      </c>
      <c r="F24">
        <f>(F8+E8/2+D8/3+C8/4)/(1+1/2+1/3+1/4)-STDEV($C8:F8)/AVERAGE($C8:F8)*AVERAGE($C$3:F$12)</f>
        <v>54.09337657105025</v>
      </c>
      <c r="G24">
        <f>(G8+F8/2+E8/3+D8/4+C8/5)/(1+1/2+1/3+1/4+1/5)-STDEV($C8:G8)/AVERAGE($C8:G8)*AVERAGE($C$3:G$12)</f>
        <v>43.445615124219131</v>
      </c>
      <c r="H24">
        <f>(H8+G8/2+F8/3+E8/4+D8/5+C8/6)/(1+1/2+1/3+1/4+1/5+1/6)-STDEV($C8:H8)/AVERAGE($C8:H8)*AVERAGE($C$3:H$12)</f>
        <v>15.638018053045208</v>
      </c>
      <c r="I24">
        <f>(I8+H8/2+G8/3+F8/4+E8/5+D8/6+C8/7)/(1+1/2+1/3+1/4+1/5+1/6+1/7)-STDEV($C8:I8)/AVERAGE($C8:I8)*AVERAGE($C$3:I$12)</f>
        <v>27.535438840324325</v>
      </c>
      <c r="J24">
        <f>(J8+I8/2+H8/3+G8/4+F8/5+E8/6+D8/7+C8/8)/(1+1/2+1/3+1/4+1/5+1/6+1/7+1/8)-STDEV($C8:J8)/AVERAGE($C8:J8)*AVERAGE($C$3:J$12)</f>
        <v>33.201626852585477</v>
      </c>
      <c r="K24">
        <f>(K8+J8/2+I8/3+H8/4+G8/5+F8/6+E8/7+D8/8+C8/9)/(1+1/2+1/3+1/4+1/5+1/6+1/7+1/8+1/9)-STDEV($C8:K8)/AVERAGE($C8:K8)*AVERAGE($C$3:K$12)</f>
        <v>47.328136691133828</v>
      </c>
      <c r="L24">
        <f>(L8+K8/2+J8/3+I8/4+H8/5+G8/6+F8/7+E8/8+D8/9+C8/10)/(1+1/2+1/3+1/4+1/5+1/6+1/7+1/8+1/9+1/10)-STDEV($C8:L8)/AVERAGE($C8:L8)*AVERAGE($C$3:L$12)</f>
        <v>47.970950221245729</v>
      </c>
      <c r="M24">
        <f>(M8+L8/2+K8/3+J8/4+I8/5+H8/6+G8/7+F8/8+E8/9+D8/10+C8/11)/(1+1/2+1/3+1/4+1/5+1/6+1/7+1/8+1/9+1/10+1/11)-STDEV($C8:M8)/AVERAGE($C8:M8)*AVERAGE($C$3:M$12)</f>
        <v>45.858101816632988</v>
      </c>
      <c r="N24">
        <f>(N8+M8/2+L8/3+K8/4+J8/5+I8/6+H8/7+G8/8+F8/9+E8/10+D8/11+C8/12)/(1+1/2+1/3+1/4+1/5+1/6+1/7+1/8+1/9+1/10+1/11+1/12)-STDEV($C8:N8)/AVERAGE($C8:N8)*AVERAGE($C$3:N$12)</f>
        <v>49.531126111864111</v>
      </c>
      <c r="O24">
        <f>(O8+N8/2+M8/3+L8/4+K8/5+J8/6+I8/7+H8/8+G8/9+F8/10+E8/11+D8/12+C8/13)/(1+1/2+1/3+1/4+1/5+1/6+1/7+1/8+1/9+1/10+1/11+1/12+1/13)-STDEV($C8:O8)/AVERAGE($C8:O8)*AVERAGE($C$3:O$12)</f>
        <v>52.449589511739283</v>
      </c>
      <c r="P24">
        <f t="shared" si="15"/>
        <v>14</v>
      </c>
    </row>
    <row r="25" spans="1:32" x14ac:dyDescent="0.25">
      <c r="A25">
        <f t="shared" si="16"/>
        <v>12</v>
      </c>
      <c r="B25" t="s">
        <v>23</v>
      </c>
      <c r="C25">
        <f>INDEX(E$19:O$32,7,E$1-2)</f>
        <v>60.443296218208744</v>
      </c>
      <c r="D25">
        <f>INDEX(E$19:O$32,7,E$1-3)</f>
        <v>72.108011250784259</v>
      </c>
      <c r="E25">
        <f>(E9+D9/2+C9/3)/(1+1/2+1/3)-STDEV($C9:E9)/AVERAGE($C9:E9)*AVERAGE($C$3:E$12)</f>
        <v>89.306261001156599</v>
      </c>
      <c r="F25">
        <f>(F9+E9/2+D9/3+C9/4)/(1+1/2+1/3+1/4)-STDEV($C9:F9)/AVERAGE($C9:F9)*AVERAGE($C$3:F$12)</f>
        <v>89.530260384729488</v>
      </c>
      <c r="G25">
        <f>(G9+F9/2+E9/3+D9/4+C9/5)/(1+1/2+1/3+1/4+1/5)-STDEV($C9:G9)/AVERAGE($C9:G9)*AVERAGE($C$3:G$12)</f>
        <v>95.208885653999587</v>
      </c>
      <c r="H25">
        <f>(H9+G9/2+F9/3+E9/4+D9/5+C9/6)/(1+1/2+1/3+1/4+1/5+1/6)-STDEV($C9:H9)/AVERAGE($C9:H9)*AVERAGE($C$3:H$12)</f>
        <v>93.431280144257357</v>
      </c>
      <c r="I25">
        <f>(I9+H9/2+G9/3+F9/4+E9/5+D9/6+C9/7)/(1+1/2+1/3+1/4+1/5+1/6+1/7)-STDEV($C9:I9)/AVERAGE($C9:I9)*AVERAGE($C$3:I$12)</f>
        <v>95.385376923460825</v>
      </c>
      <c r="J25">
        <f>(J9+I9/2+H9/3+G9/4+F9/5+E9/6+D9/7+C9/8)/(1+1/2+1/3+1/4+1/5+1/6+1/7+1/8)-STDEV($C9:J9)/AVERAGE($C9:J9)*AVERAGE($C$3:J$12)</f>
        <v>88.964689800711895</v>
      </c>
      <c r="K25">
        <f>(K9+J9/2+I9/3+H9/4+G9/5+F9/6+E9/7+D9/8+C9/9)/(1+1/2+1/3+1/4+1/5+1/6+1/7+1/8+1/9)-STDEV($C9:K9)/AVERAGE($C9:K9)*AVERAGE($C$3:K$12)</f>
        <v>93.161471498305232</v>
      </c>
      <c r="L25">
        <f>(L9+K9/2+J9/3+I9/4+H9/5+G9/6+F9/7+E9/8+D9/9+C9/10)/(1+1/2+1/3+1/4+1/5+1/6+1/7+1/8+1/9+1/10)-STDEV($C9:L9)/AVERAGE($C9:L9)*AVERAGE($C$3:L$12)</f>
        <v>81.033692870809659</v>
      </c>
      <c r="M25">
        <f>(M9+L9/2+K9/3+J9/4+I9/5+H9/6+G9/7+F9/8+E9/9+D9/10+C9/11)/(1+1/2+1/3+1/4+1/5+1/6+1/7+1/8+1/9+1/10+1/11)-STDEV($C9:M9)/AVERAGE($C9:M9)*AVERAGE($C$3:M$12)</f>
        <v>78.776325037892661</v>
      </c>
      <c r="N25">
        <f>(N9+M9/2+L9/3+K9/4+J9/5+I9/6+H9/7+G9/8+F9/9+E9/10+D9/11+C9/12)/(1+1/2+1/3+1/4+1/5+1/6+1/7+1/8+1/9+1/10+1/11+1/12)-STDEV($C9:N9)/AVERAGE($C9:N9)*AVERAGE($C$3:N$12)</f>
        <v>72.108011250784259</v>
      </c>
      <c r="O25">
        <f>(O9+N9/2+M9/3+L9/4+K9/5+J9/6+I9/7+H9/8+G9/9+F9/10+E9/11+D9/12+C9/13)/(1+1/2+1/3+1/4+1/5+1/6+1/7+1/8+1/9+1/10+1/11+1/12+1/13)-STDEV($C9:O9)/AVERAGE($C9:O9)*AVERAGE($C$3:O$12)</f>
        <v>60.443296218208744</v>
      </c>
      <c r="P25">
        <f t="shared" si="15"/>
        <v>11</v>
      </c>
    </row>
    <row r="26" spans="1:32" x14ac:dyDescent="0.25">
      <c r="A26">
        <f t="shared" si="16"/>
        <v>7</v>
      </c>
      <c r="B26" t="s">
        <v>24</v>
      </c>
      <c r="C26">
        <f>INDEX(E$19:O$32,8,E$1-2)</f>
        <v>79.575397783825238</v>
      </c>
      <c r="D26">
        <f>INDEX(E$19:O$32,8,E$1-3)</f>
        <v>72.865296900426202</v>
      </c>
      <c r="E26">
        <f>(E10+D10/2+C10/3)/(1+1/2+1/3)-STDEV($C10:E10)/AVERAGE($C10:E10)*AVERAGE($C$3:E$12)</f>
        <v>84.516465874821847</v>
      </c>
      <c r="F26">
        <f>(F10+E10/2+D10/3+C10/4)/(1+1/2+1/3+1/4)-STDEV($C10:F10)/AVERAGE($C10:F10)*AVERAGE($C$3:F$12)</f>
        <v>84.882454536962229</v>
      </c>
      <c r="G26">
        <f>(G10+F10/2+E10/3+D10/4+C10/5)/(1+1/2+1/3+1/4+1/5)-STDEV($C10:G10)/AVERAGE($C10:G10)*AVERAGE($C$3:G$12)</f>
        <v>86.064760061130301</v>
      </c>
      <c r="H26">
        <f>(H10+G10/2+F10/3+E10/4+D10/5+C10/6)/(1+1/2+1/3+1/4+1/5+1/6)-STDEV($C10:H10)/AVERAGE($C10:H10)*AVERAGE($C$3:H$12)</f>
        <v>78.75210115621222</v>
      </c>
      <c r="I26">
        <f>(I10+H10/2+G10/3+F10/4+E10/5+D10/6+C10/7)/(1+1/2+1/3+1/4+1/5+1/6+1/7)-STDEV($C10:I10)/AVERAGE($C10:I10)*AVERAGE($C$3:I$12)</f>
        <v>66.956497040088195</v>
      </c>
      <c r="J26">
        <f>(J10+I10/2+H10/3+G10/4+F10/5+E10/6+D10/7+C10/8)/(1+1/2+1/3+1/4+1/5+1/6+1/7+1/8)-STDEV($C10:J10)/AVERAGE($C10:J10)*AVERAGE($C$3:J$12)</f>
        <v>66.437462920952214</v>
      </c>
      <c r="K26">
        <f>(K10+J10/2+I10/3+H10/4+G10/5+F10/6+E10/7+D10/8+C10/9)/(1+1/2+1/3+1/4+1/5+1/6+1/7+1/8+1/9)-STDEV($C10:K10)/AVERAGE($C10:K10)*AVERAGE($C$3:K$12)</f>
        <v>78.228638843867103</v>
      </c>
      <c r="L26">
        <f>(L10+K10/2+J10/3+I10/4+H10/5+G10/6+F10/7+E10/8+D10/9+C10/10)/(1+1/2+1/3+1/4+1/5+1/6+1/7+1/8+1/9+1/10)-STDEV($C10:L10)/AVERAGE($C10:L10)*AVERAGE($C$3:L$12)</f>
        <v>63.389129988530456</v>
      </c>
      <c r="M26">
        <f>(M10+L10/2+K10/3+J10/4+I10/5+H10/6+G10/7+F10/8+E10/9+D10/10+C10/11)/(1+1/2+1/3+1/4+1/5+1/6+1/7+1/8+1/9+1/10+1/11)-STDEV($C10:M10)/AVERAGE($C10:M10)*AVERAGE($C$3:M$12)</f>
        <v>59.173194556058334</v>
      </c>
      <c r="N26">
        <f>(N10+M10/2+L10/3+K10/4+J10/5+I10/6+H10/7+G10/8+F10/9+E10/10+D10/11+C10/12)/(1+1/2+1/3+1/4+1/5+1/6+1/7+1/8+1/9+1/10+1/11+1/12)-STDEV($C10:N10)/AVERAGE($C10:N10)*AVERAGE($C$3:N$12)</f>
        <v>72.865296900426202</v>
      </c>
      <c r="O26">
        <f>(O10+N10/2+M10/3+L10/4+K10/5+J10/6+I10/7+H10/8+G10/9+F10/10+E10/11+D10/12+C10/13)/(1+1/2+1/3+1/4+1/5+1/6+1/7+1/8+1/9+1/10+1/11+1/12+1/13)-STDEV($C10:O10)/AVERAGE($C10:O10)*AVERAGE($C$3:O$12)</f>
        <v>79.575397783825238</v>
      </c>
      <c r="P26">
        <f t="shared" si="15"/>
        <v>9</v>
      </c>
    </row>
    <row r="27" spans="1:32" x14ac:dyDescent="0.25">
      <c r="A27">
        <f t="shared" si="16"/>
        <v>1</v>
      </c>
      <c r="B27" t="s">
        <v>25</v>
      </c>
      <c r="C27">
        <f>INDEX(E$19:O$32,9,E$1-2)</f>
        <v>108.44858076760882</v>
      </c>
      <c r="D27">
        <f>INDEX(E$19:O$32,9,E$1-3)</f>
        <v>107.3174336526064</v>
      </c>
      <c r="E27">
        <f>(E11+D11/2+C11/3)/(1+1/2+1/3)-STDEV($C11:E11)/AVERAGE($C11:E11)*AVERAGE($C$3:E$12)</f>
        <v>107.37871612577005</v>
      </c>
      <c r="F27">
        <f>(F11+E11/2+D11/3+C11/4)/(1+1/2+1/3+1/4)-STDEV($C11:F11)/AVERAGE($C11:F11)*AVERAGE($C$3:F$12)</f>
        <v>85.328830298823149</v>
      </c>
      <c r="G27">
        <f>(G11+F11/2+E11/3+D11/4+C11/5)/(1+1/2+1/3+1/4+1/5)-STDEV($C11:G11)/AVERAGE($C11:G11)*AVERAGE($C$3:G$12)</f>
        <v>95.217789751420042</v>
      </c>
      <c r="H27">
        <f>(H11+G11/2+F11/3+E11/4+D11/5+C11/6)/(1+1/2+1/3+1/4+1/5+1/6)-STDEV($C11:H11)/AVERAGE($C11:H11)*AVERAGE($C$3:H$12)</f>
        <v>86.256201079242302</v>
      </c>
      <c r="I27">
        <f>(I11+H11/2+G11/3+F11/4+E11/5+D11/6+C11/7)/(1+1/2+1/3+1/4+1/5+1/6+1/7)-STDEV($C11:I11)/AVERAGE($C11:I11)*AVERAGE($C$3:I$12)</f>
        <v>92.996449816342988</v>
      </c>
      <c r="J27">
        <f>(J11+I11/2+H11/3+G11/4+F11/5+E11/6+D11/7+C11/8)/(1+1/2+1/3+1/4+1/5+1/6+1/7+1/8)-STDEV($C11:J11)/AVERAGE($C11:J11)*AVERAGE($C$3:J$12)</f>
        <v>91.059515455974804</v>
      </c>
      <c r="K27">
        <f>(K11+J11/2+I11/3+H11/4+G11/5+F11/6+E11/7+D11/8+C11/9)/(1+1/2+1/3+1/4+1/5+1/6+1/7+1/8+1/9)-STDEV($C11:K11)/AVERAGE($C11:K11)*AVERAGE($C$3:K$12)</f>
        <v>97.276191992418333</v>
      </c>
      <c r="L27">
        <f>(L11+K11/2+J11/3+I11/4+H11/5+G11/6+F11/7+E11/8+D11/9+C11/10)/(1+1/2+1/3+1/4+1/5+1/6+1/7+1/8+1/9+1/10)-STDEV($C11:L11)/AVERAGE($C11:L11)*AVERAGE($C$3:L$12)</f>
        <v>100.76443915904581</v>
      </c>
      <c r="M27">
        <f>(M11+L11/2+K11/3+J11/4+I11/5+H11/6+G11/7+F11/8+E11/9+D11/10+C11/11)/(1+1/2+1/3+1/4+1/5+1/6+1/7+1/8+1/9+1/10+1/11)-STDEV($C11:M11)/AVERAGE($C11:M11)*AVERAGE($C$3:M$12)</f>
        <v>102.14106022978487</v>
      </c>
      <c r="N27">
        <f>(N11+M11/2+L11/3+K11/4+J11/5+I11/6+H11/7+G11/8+F11/9+E11/10+D11/11+C11/12)/(1+1/2+1/3+1/4+1/5+1/6+1/7+1/8+1/9+1/10+1/11+1/12)-STDEV($C11:N11)/AVERAGE($C11:N11)*AVERAGE($C$3:N$12)</f>
        <v>107.3174336526064</v>
      </c>
      <c r="O27">
        <f>(O11+N11/2+M11/3+L11/4+K11/5+J11/6+I11/7+H11/8+G11/9+F11/10+E11/11+D11/12+C11/13)/(1+1/2+1/3+1/4+1/5+1/6+1/7+1/8+1/9+1/10+1/11+1/12+1/13)-STDEV($C11:O11)/AVERAGE($C11:O11)*AVERAGE($C$3:O$12)</f>
        <v>108.44858076760882</v>
      </c>
      <c r="P27">
        <f t="shared" si="15"/>
        <v>1</v>
      </c>
    </row>
    <row r="28" spans="1:32" x14ac:dyDescent="0.25">
      <c r="A28">
        <f t="shared" si="16"/>
        <v>10</v>
      </c>
      <c r="B28" t="s">
        <v>26</v>
      </c>
      <c r="C28">
        <f>INDEX(E$19:O$32,10,E$1-2)</f>
        <v>62.925551095767531</v>
      </c>
      <c r="D28">
        <f>INDEX(E$19:O$32,10,E$1-3)</f>
        <v>55.651412031369659</v>
      </c>
      <c r="E28">
        <f>(E12+D12/2+C12/3)/(1+1/2+1/3)-STDEV($C12:E12)/AVERAGE($C12:E12)*AVERAGE($C$3:E$12)</f>
        <v>49.145104101095853</v>
      </c>
      <c r="F28">
        <f>(F12+E12/2+D12/3+C12/4)/(1+1/2+1/3+1/4)-STDEV($C12:F12)/AVERAGE($C12:F12)*AVERAGE($C$3:F$12)</f>
        <v>60.537949783379858</v>
      </c>
      <c r="G28">
        <f>(G12+F12/2+E12/3+D12/4+C12/5)/(1+1/2+1/3+1/4+1/5)-STDEV($C12:G12)/AVERAGE($C12:G12)*AVERAGE($C$3:G$12)</f>
        <v>45.468534031230767</v>
      </c>
      <c r="H28">
        <f>(H12+G12/2+F12/3+E12/4+D12/5+C12/6)/(1+1/2+1/3+1/4+1/5+1/6)-STDEV($C12:H12)/AVERAGE($C12:H12)*AVERAGE($C$3:H$12)</f>
        <v>59.78737792320338</v>
      </c>
      <c r="I28">
        <f>(I12+H12/2+G12/3+F12/4+E12/5+D12/6+C12/7)/(1+1/2+1/3+1/4+1/5+1/6+1/7)-STDEV($C12:I12)/AVERAGE($C12:I12)*AVERAGE($C$3:I$12)</f>
        <v>63.512300343256477</v>
      </c>
      <c r="J28">
        <f>(J12+I12/2+H12/3+G12/4+F12/5+E12/6+D12/7+C12/8)/(1+1/2+1/3+1/4+1/5+1/6+1/7+1/8)-STDEV($C12:J12)/AVERAGE($C12:J12)*AVERAGE($C$3:J$12)</f>
        <v>70.512627150068852</v>
      </c>
      <c r="K28">
        <f>(K12+J12/2+I12/3+H12/4+G12/5+F12/6+E12/7+D12/8+C12/9)/(1+1/2+1/3+1/4+1/5+1/6+1/7+1/8+1/9)-STDEV($C12:K12)/AVERAGE($C12:K12)*AVERAGE($C$3:K$12)</f>
        <v>77.71926764514744</v>
      </c>
      <c r="L28">
        <f>(L12+K12/2+J12/3+I12/4+H12/5+G12/6+F12/7+E12/8+D12/9+C12/10)/(1+1/2+1/3+1/4+1/5+1/6+1/7+1/8+1/9+1/10)-STDEV($C12:L12)/AVERAGE($C12:L12)*AVERAGE($C$3:L$12)</f>
        <v>76.749262147435019</v>
      </c>
      <c r="M28">
        <f>(M12+L12/2+K12/3+J12/4+I12/5+H12/6+G12/7+F12/8+E12/9+D12/10+C12/11)/(1+1/2+1/3+1/4+1/5+1/6+1/7+1/8+1/9+1/10+1/11)-STDEV($C12:M12)/AVERAGE($C12:M12)*AVERAGE($C$3:M$12)</f>
        <v>51.211771405344052</v>
      </c>
      <c r="N28">
        <f>(N12+M12/2+L12/3+K12/4+J12/5+I12/6+H12/7+G12/8+F12/9+E12/10+D12/11+C12/12)/(1+1/2+1/3+1/4+1/5+1/6+1/7+1/8+1/9+1/10+1/11+1/12)-STDEV($C12:N12)/AVERAGE($C12:N12)*AVERAGE($C$3:N$12)</f>
        <v>55.651412031369659</v>
      </c>
      <c r="O28">
        <f>(O12+N12/2+M12/3+L12/4+K12/5+J12/6+I12/7+H12/8+G12/9+F12/10+E12/11+D12/12+C12/13)/(1+1/2+1/3+1/4+1/5+1/6+1/7+1/8+1/9+1/10+1/11+1/12+1/13)-STDEV($C12:O12)/AVERAGE($C12:O12)*AVERAGE($C$3:O$12)</f>
        <v>62.925551095767531</v>
      </c>
      <c r="P28">
        <f t="shared" si="15"/>
        <v>13</v>
      </c>
    </row>
    <row r="29" spans="1:32" x14ac:dyDescent="0.25">
      <c r="A29">
        <f t="shared" si="16"/>
        <v>8</v>
      </c>
      <c r="B29" t="s">
        <v>27</v>
      </c>
      <c r="C29">
        <f>INDEX(E$19:O$32,11,E$1-2)</f>
        <v>69.73495154243858</v>
      </c>
      <c r="D29">
        <f>INDEX(E$19:O$32,11,E$1-3)</f>
        <v>61.896987613452595</v>
      </c>
      <c r="E29">
        <f>(E13+D13/2+C13/3)/(1+1/2+1/3)-STDEV($C13:E13)/AVERAGE($C13:E13)*AVERAGE($C$3:E$12)</f>
        <v>46.352370559099327</v>
      </c>
      <c r="F29">
        <f>(F13+E13/2+D13/3+C13/4)/(1+1/2+1/3+1/4)-STDEV($C13:F13)/AVERAGE($C13:F13)*AVERAGE($C$3:F$12)</f>
        <v>50.794055793501371</v>
      </c>
      <c r="G29">
        <f>(G13+F13/2+E13/3+D13/4+C13/5)/(1+1/2+1/3+1/4+1/5)-STDEV($C13:G13)/AVERAGE($C13:G13)*AVERAGE($C$3:G$12)</f>
        <v>65.486661120805721</v>
      </c>
      <c r="H29">
        <f>(H13+G13/2+F13/3+E13/4+D13/5+C13/6)/(1+1/2+1/3+1/4+1/5+1/6)-STDEV($C13:H13)/AVERAGE($C13:H13)*AVERAGE($C$3:H$12)</f>
        <v>63.11520079399132</v>
      </c>
      <c r="I29">
        <f>(I13+H13/2+G13/3+F13/4+E13/5+D13/6+C13/7)/(1+1/2+1/3+1/4+1/5+1/6+1/7)-STDEV($C13:I13)/AVERAGE($C13:I13)*AVERAGE($C$3:I$12)</f>
        <v>70.646725181082644</v>
      </c>
      <c r="J29">
        <f>(J13+I13/2+H13/3+G13/4+F13/5+E13/6+D13/7+C13/8)/(1+1/2+1/3+1/4+1/5+1/6+1/7+1/8)-STDEV($C13:J13)/AVERAGE($C13:J13)*AVERAGE($C$3:J$12)</f>
        <v>65.447746884147435</v>
      </c>
      <c r="K29">
        <f>(K13+J13/2+I13/3+H13/4+G13/5+F13/6+E13/7+D13/8+C13/9)/(1+1/2+1/3+1/4+1/5+1/6+1/7+1/8+1/9)-STDEV($C13:K13)/AVERAGE($C13:K13)*AVERAGE($C$3:K$12)</f>
        <v>75.078917988585602</v>
      </c>
      <c r="L29">
        <f>(L13+K13/2+J13/3+I13/4+H13/5+G13/6+F13/7+E13/8+D13/9+C13/10)/(1+1/2+1/3+1/4+1/5+1/6+1/7+1/8+1/9+1/10)-STDEV($C13:L13)/AVERAGE($C13:L13)*AVERAGE($C$3:L$12)</f>
        <v>69.73170088478949</v>
      </c>
      <c r="M29">
        <f>(M13+L13/2+K13/3+J13/4+I13/5+H13/6+G13/7+F13/8+E13/9+D13/10+C13/11)/(1+1/2+1/3+1/4+1/5+1/6+1/7+1/8+1/9+1/10+1/11)-STDEV($C13:M13)/AVERAGE($C13:M13)*AVERAGE($C$3:M$12)</f>
        <v>65.674892757664097</v>
      </c>
      <c r="N29">
        <f>(N13+M13/2+L13/3+K13/4+J13/5+I13/6+H13/7+G13/8+F13/9+E13/10+D13/11+C13/12)/(1+1/2+1/3+1/4+1/5+1/6+1/7+1/8+1/9+1/10+1/11+1/12)-STDEV($C13:N13)/AVERAGE($C13:N13)*AVERAGE($C$3:N$12)</f>
        <v>61.896987613452595</v>
      </c>
      <c r="O29">
        <f>(O13+N13/2+M13/3+L13/4+K13/5+J13/6+I13/7+H13/8+G13/9+F13/10+E13/11+D13/12+C13/13)/(1+1/2+1/3+1/4+1/5+1/6+1/7+1/8+1/9+1/10+1/11+1/12+1/13)-STDEV($C13:O13)/AVERAGE($C13:O13)*AVERAGE($C$3:O$12)</f>
        <v>69.73495154243858</v>
      </c>
      <c r="P29">
        <f t="shared" si="15"/>
        <v>12</v>
      </c>
    </row>
    <row r="30" spans="1:32" x14ac:dyDescent="0.25">
      <c r="A30">
        <f t="shared" si="16"/>
        <v>4</v>
      </c>
      <c r="B30" t="s">
        <v>28</v>
      </c>
      <c r="C30">
        <f>INDEX(E$19:O$32,12,E$1-2)</f>
        <v>87.461258475657345</v>
      </c>
      <c r="D30">
        <f>INDEX(E$19:O$32,12,E$1-3)</f>
        <v>90.73400662979185</v>
      </c>
      <c r="E30">
        <f>(E14+D14/2+C14/3)/(1+1/2+1/3)-STDEV($C14:E14)/AVERAGE($C14:E14)*AVERAGE($C$3:E$12)</f>
        <v>78.878308006958889</v>
      </c>
      <c r="F30">
        <f>(F14+E14/2+D14/3+C14/4)/(1+1/2+1/3+1/4)-STDEV($C14:F14)/AVERAGE($C14:F14)*AVERAGE($C$3:F$12)</f>
        <v>60.84709964458844</v>
      </c>
      <c r="G30">
        <f>(G14+F14/2+E14/3+D14/4+C14/5)/(1+1/2+1/3+1/4+1/5)-STDEV($C14:G14)/AVERAGE($C14:G14)*AVERAGE($C$3:G$12)</f>
        <v>65.379372204147813</v>
      </c>
      <c r="H30">
        <f>(H14+G14/2+F14/3+E14/4+D14/5+C14/6)/(1+1/2+1/3+1/4+1/5+1/6)-STDEV($C14:H14)/AVERAGE($C14:H14)*AVERAGE($C$3:H$12)</f>
        <v>68.775548560835801</v>
      </c>
      <c r="I30">
        <f>(I14+H14/2+G14/3+F14/4+E14/5+D14/6+C14/7)/(1+1/2+1/3+1/4+1/5+1/6+1/7)-STDEV($C14:I14)/AVERAGE($C14:I14)*AVERAGE($C$3:I$12)</f>
        <v>75.56881590613645</v>
      </c>
      <c r="J30">
        <f>(J14+I14/2+H14/3+G14/4+F14/5+E14/6+D14/7+C14/8)/(1+1/2+1/3+1/4+1/5+1/6+1/7+1/8)-STDEV($C14:J14)/AVERAGE($C14:J14)*AVERAGE($C$3:J$12)</f>
        <v>70.382756944067921</v>
      </c>
      <c r="K30">
        <f>(K14+J14/2+I14/3+H14/4+G14/5+F14/6+E14/7+D14/8+C14/9)/(1+1/2+1/3+1/4+1/5+1/6+1/7+1/8+1/9)-STDEV($C14:K14)/AVERAGE($C14:K14)*AVERAGE($C$3:K$12)</f>
        <v>75.318896531445503</v>
      </c>
      <c r="L30">
        <f>(L14+K14/2+J14/3+I14/4+H14/5+G14/6+F14/7+E14/8+D14/9+C14/10)/(1+1/2+1/3+1/4+1/5+1/6+1/7+1/8+1/9+1/10)-STDEV($C14:L14)/AVERAGE($C14:L14)*AVERAGE($C$3:L$12)</f>
        <v>74.826064297827585</v>
      </c>
      <c r="M30">
        <f>(M14+L14/2+K14/3+J14/4+I14/5+H14/6+G14/7+F14/8+E14/9+D14/10+C14/11)/(1+1/2+1/3+1/4+1/5+1/6+1/7+1/8+1/9+1/10+1/11)-STDEV($C14:M14)/AVERAGE($C14:M14)*AVERAGE($C$3:M$12)</f>
        <v>86.028114633274399</v>
      </c>
      <c r="N30">
        <f>(N14+M14/2+L14/3+K14/4+J14/5+I14/6+H14/7+G14/8+F14/9+E14/10+D14/11+C14/12)/(1+1/2+1/3+1/4+1/5+1/6+1/7+1/8+1/9+1/10+1/11+1/12)-STDEV($C14:N14)/AVERAGE($C14:N14)*AVERAGE($C$3:N$12)</f>
        <v>90.73400662979185</v>
      </c>
      <c r="O30">
        <f>(O14+N14/2+M14/3+L14/4+K14/5+J14/6+I14/7+H14/8+G14/9+F14/10+E14/11+D14/12+C14/13)/(1+1/2+1/3+1/4+1/5+1/6+1/7+1/8+1/9+1/10+1/11+1/12+1/13)-STDEV($C14:O14)/AVERAGE($C14:O14)*AVERAGE($C$3:O$12)</f>
        <v>87.461258475657345</v>
      </c>
      <c r="P30">
        <f t="shared" si="15"/>
        <v>3</v>
      </c>
    </row>
    <row r="31" spans="1:32" x14ac:dyDescent="0.25">
      <c r="A31">
        <f t="shared" si="16"/>
        <v>11</v>
      </c>
      <c r="B31" t="s">
        <v>29</v>
      </c>
      <c r="C31">
        <f>INDEX(E$19:O$32,13,E$1-2)</f>
        <v>62.125168358056015</v>
      </c>
      <c r="D31">
        <f>INDEX(E$19:O$32,13,E$1-3)</f>
        <v>73.001780824743705</v>
      </c>
      <c r="E31">
        <f>(E15+D15/2+C15/3)/(1+1/2+1/3)-STDEV($C15:E15)/AVERAGE($C15:E15)*AVERAGE($C$3:E$12)</f>
        <v>99.986104585204629</v>
      </c>
      <c r="F31">
        <f>(F15+E15/2+D15/3+C15/4)/(1+1/2+1/3+1/4)-STDEV($C15:F15)/AVERAGE($C15:F15)*AVERAGE($C$3:F$12)</f>
        <v>94.342587961518973</v>
      </c>
      <c r="G31">
        <f>(G15+F15/2+E15/3+D15/4+C15/5)/(1+1/2+1/3+1/4+1/5)-STDEV($C15:G15)/AVERAGE($C15:G15)*AVERAGE($C$3:G$12)</f>
        <v>99.920365920869017</v>
      </c>
      <c r="H31">
        <f>(H15+G15/2+F15/3+E15/4+D15/5+C15/6)/(1+1/2+1/3+1/4+1/5+1/6)-STDEV($C15:H15)/AVERAGE($C15:H15)*AVERAGE($C$3:H$12)</f>
        <v>107.34716301405658</v>
      </c>
      <c r="I31">
        <f>(I15+H15/2+G15/3+F15/4+E15/5+D15/6+C15/7)/(1+1/2+1/3+1/4+1/5+1/6+1/7)-STDEV($C15:I15)/AVERAGE($C15:I15)*AVERAGE($C$3:I$12)</f>
        <v>96.138690477166108</v>
      </c>
      <c r="J31">
        <f>(J15+I15/2+H15/3+G15/4+F15/5+E15/6+D15/7+C15/8)/(1+1/2+1/3+1/4+1/5+1/6+1/7+1/8)-STDEV($C15:J15)/AVERAGE($C15:J15)*AVERAGE($C$3:J$12)</f>
        <v>93.476366674736781</v>
      </c>
      <c r="K31">
        <f>(K15+J15/2+I15/3+H15/4+G15/5+F15/6+E15/7+D15/8+C15/9)/(1+1/2+1/3+1/4+1/5+1/6+1/7+1/8+1/9)-STDEV($C15:K15)/AVERAGE($C15:K15)*AVERAGE($C$3:K$12)</f>
        <v>81.179119998890485</v>
      </c>
      <c r="L31">
        <f>(L15+K15/2+J15/3+I15/4+H15/5+G15/6+F15/7+E15/8+D15/9+C15/10)/(1+1/2+1/3+1/4+1/5+1/6+1/7+1/8+1/9+1/10)-STDEV($C15:L15)/AVERAGE($C15:L15)*AVERAGE($C$3:L$12)</f>
        <v>64.975744933665936</v>
      </c>
      <c r="M31">
        <f>(M15+L15/2+K15/3+J15/4+I15/5+H15/6+G15/7+F15/8+E15/9+D15/10+C15/11)/(1+1/2+1/3+1/4+1/5+1/6+1/7+1/8+1/9+1/10+1/11)-STDEV($C15:M15)/AVERAGE($C15:M15)*AVERAGE($C$3:M$12)</f>
        <v>55.223007097386684</v>
      </c>
      <c r="N31">
        <f>(N15+M15/2+L15/3+K15/4+J15/5+I15/6+H15/7+G15/8+F15/9+E15/10+D15/11+C15/12)/(1+1/2+1/3+1/4+1/5+1/6+1/7+1/8+1/9+1/10+1/11+1/12)-STDEV($C15:N15)/AVERAGE($C15:N15)*AVERAGE($C$3:N$12)</f>
        <v>73.001780824743705</v>
      </c>
      <c r="O31">
        <f>(O15+N15/2+M15/3+L15/4+K15/5+J15/6+I15/7+H15/8+G15/9+F15/10+E15/11+D15/12+C15/13)/(1+1/2+1/3+1/4+1/5+1/6+1/7+1/8+1/9+1/10+1/11+1/12+1/13)-STDEV($C15:O15)/AVERAGE($C15:O15)*AVERAGE($C$3:O$12)</f>
        <v>62.125168358056015</v>
      </c>
      <c r="P31">
        <f t="shared" si="15"/>
        <v>8</v>
      </c>
    </row>
    <row r="32" spans="1:32" x14ac:dyDescent="0.25">
      <c r="A32">
        <f t="shared" si="16"/>
        <v>3</v>
      </c>
      <c r="B32" t="s">
        <v>30</v>
      </c>
      <c r="C32">
        <f>INDEX(E$19:O$32,14,E$1-2)</f>
        <v>88.817246231360656</v>
      </c>
      <c r="D32">
        <f>INDEX(E$19:O$32,14,E$1-3)</f>
        <v>89.584523299494037</v>
      </c>
      <c r="E32">
        <f>(E16+D16/2+C16/3)/(1+1/2+1/3)-STDEV($C16:E16)/AVERAGE($C16:E16)*AVERAGE($C$3:E$12)</f>
        <v>90.363759796730392</v>
      </c>
      <c r="F32">
        <f>(F16+E16/2+D16/3+C16/4)/(1+1/2+1/3+1/4)-STDEV($C16:F16)/AVERAGE($C16:F16)*AVERAGE($C$3:F$12)</f>
        <v>92.47300621864116</v>
      </c>
      <c r="G32">
        <f>(G16+F16/2+E16/3+D16/4+C16/5)/(1+1/2+1/3+1/4+1/5)-STDEV($C16:G16)/AVERAGE($C16:G16)*AVERAGE($C$3:G$12)</f>
        <v>81.655611520562687</v>
      </c>
      <c r="H32">
        <f>(H16+G16/2+F16/3+E16/4+D16/5+C16/6)/(1+1/2+1/3+1/4+1/5+1/6)-STDEV($C16:H16)/AVERAGE($C16:H16)*AVERAGE($C$3:H$12)</f>
        <v>91.386069592539215</v>
      </c>
      <c r="I32">
        <f>(I16+H16/2+G16/3+F16/4+E16/5+D16/6+C16/7)/(1+1/2+1/3+1/4+1/5+1/6+1/7)-STDEV($C16:I16)/AVERAGE($C16:I16)*AVERAGE($C$3:I$12)</f>
        <v>76.194631108053073</v>
      </c>
      <c r="J32">
        <f>(J16+I16/2+H16/3+G16/4+F16/5+E16/6+D16/7+C16/8)/(1+1/2+1/3+1/4+1/5+1/6+1/7+1/8)-STDEV($C16:J16)/AVERAGE($C16:J16)*AVERAGE($C$3:J$12)</f>
        <v>90.422586354085468</v>
      </c>
      <c r="K32">
        <f>(K16+J16/2+I16/3+H16/4+G16/5+F16/6+E16/7+D16/8+C16/9)/(1+1/2+1/3+1/4+1/5+1/6+1/7+1/8+1/9)-STDEV($C16:K16)/AVERAGE($C16:K16)*AVERAGE($C$3:K$12)</f>
        <v>89.003404419312218</v>
      </c>
      <c r="L32">
        <f>(L16+K16/2+J16/3+I16/4+H16/5+G16/6+F16/7+E16/8+D16/9+C16/10)/(1+1/2+1/3+1/4+1/5+1/6+1/7+1/8+1/9+1/10)-STDEV($C16:L16)/AVERAGE($C16:L16)*AVERAGE($C$3:L$12)</f>
        <v>81.627813300171226</v>
      </c>
      <c r="M32">
        <f>(M16+L16/2+K16/3+J16/4+I16/5+H16/6+G16/7+F16/8+E16/9+D16/10+C16/11)/(1+1/2+1/3+1/4+1/5+1/6+1/7+1/8+1/9+1/10+1/11)-STDEV($C16:M16)/AVERAGE($C16:M16)*AVERAGE($C$3:M$12)</f>
        <v>88.832488298583343</v>
      </c>
      <c r="N32">
        <f>(N16+M16/2+L16/3+K16/4+J16/5+I16/6+H16/7+G16/8+F16/9+E16/10+D16/11+C16/12)/(1+1/2+1/3+1/4+1/5+1/6+1/7+1/8+1/9+1/10+1/11+1/12)-STDEV($C16:N16)/AVERAGE($C16:N16)*AVERAGE($C$3:N$12)</f>
        <v>89.584523299494037</v>
      </c>
      <c r="O32">
        <f>(O16+N16/2+M16/3+L16/4+K16/5+J16/6+I16/7+H16/8+G16/9+F16/10+E16/11+D16/12+C16/13)/(1+1/2+1/3+1/4+1/5+1/6+1/7+1/8+1/9+1/10+1/11+1/12+1/13)-STDEV($C16:O16)/AVERAGE($C16:O16)*AVERAGE($C$3:O$12)</f>
        <v>88.817246231360656</v>
      </c>
      <c r="P32">
        <f t="shared" si="15"/>
        <v>4</v>
      </c>
    </row>
    <row r="34" spans="1:15" x14ac:dyDescent="0.25">
      <c r="A34" t="s">
        <v>9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</row>
    <row r="35" spans="1:15" x14ac:dyDescent="0.25">
      <c r="B35" s="1">
        <v>1</v>
      </c>
      <c r="C35" s="1" t="str">
        <f t="shared" ref="C35:C48" si="17">VLOOKUP($B35,$A$19:$O$32,2,FALSE)</f>
        <v>What Would Gronk Do</v>
      </c>
      <c r="D35">
        <f t="shared" ref="D35:D48" si="18">VLOOKUP($B35,$A$19:$O$32,5,FALSE)</f>
        <v>107.37871612577005</v>
      </c>
      <c r="E35">
        <f t="shared" ref="E35:E48" si="19">VLOOKUP($B35,$A$19:$O$32,6,FALSE)</f>
        <v>85.328830298823149</v>
      </c>
      <c r="F35">
        <f t="shared" ref="F35:F48" si="20">VLOOKUP($B35,$A$19:$O$32,7,FALSE)</f>
        <v>95.217789751420042</v>
      </c>
      <c r="G35">
        <f t="shared" ref="G35:G48" si="21">VLOOKUP($B35,$A$19:$O$32,8,FALSE)</f>
        <v>86.256201079242302</v>
      </c>
      <c r="H35">
        <f t="shared" ref="H35:H48" si="22">VLOOKUP($B35,$A$19:$O$32,9,FALSE)</f>
        <v>92.996449816342988</v>
      </c>
      <c r="I35">
        <f t="shared" ref="I35:I48" si="23">VLOOKUP($B35,$A$19:$O$32,10,FALSE)</f>
        <v>91.059515455974804</v>
      </c>
      <c r="J35">
        <f t="shared" ref="J35:J48" si="24">VLOOKUP($B35,$A$19:$O$32,11,FALSE)</f>
        <v>97.276191992418333</v>
      </c>
      <c r="K35">
        <f>VLOOKUP($B35,$A$19:O$32,12,FALSE)</f>
        <v>100.76443915904581</v>
      </c>
      <c r="L35">
        <f>VLOOKUP($B35,$A$19:O$32,13,FALSE)</f>
        <v>102.14106022978487</v>
      </c>
      <c r="M35">
        <f>VLOOKUP($B35,$A$19:O$32,14,FALSE)</f>
        <v>107.3174336526064</v>
      </c>
      <c r="N35">
        <f>VLOOKUP($B35,$A$19:O$32,15,FALSE)</f>
        <v>108.44858076760882</v>
      </c>
      <c r="O35">
        <f>VLOOKUP($C35,$R$3:$AF$16,15,FALSE)</f>
        <v>10.000000000000002</v>
      </c>
    </row>
    <row r="36" spans="1:15" x14ac:dyDescent="0.25">
      <c r="B36" s="1">
        <v>2</v>
      </c>
      <c r="C36" s="1" t="str">
        <f t="shared" si="17"/>
        <v>0 to 1</v>
      </c>
      <c r="D36">
        <f t="shared" si="18"/>
        <v>72.988739492412208</v>
      </c>
      <c r="E36">
        <f t="shared" si="19"/>
        <v>66.559324631495031</v>
      </c>
      <c r="F36">
        <f t="shared" si="20"/>
        <v>71.238420401846895</v>
      </c>
      <c r="G36">
        <f t="shared" si="21"/>
        <v>85.506173591655681</v>
      </c>
      <c r="H36">
        <f t="shared" si="22"/>
        <v>79.091417302654861</v>
      </c>
      <c r="I36">
        <f t="shared" si="23"/>
        <v>80.979163047946457</v>
      </c>
      <c r="J36">
        <f t="shared" si="24"/>
        <v>86.930905403229517</v>
      </c>
      <c r="K36">
        <f>VLOOKUP($B36,$A$19:O$32,12,FALSE)</f>
        <v>87.692340722861516</v>
      </c>
      <c r="L36">
        <f>VLOOKUP($B36,$A$19:O$32,13,FALSE)</f>
        <v>94.019241942362669</v>
      </c>
      <c r="M36">
        <f>VLOOKUP($B36,$A$19:O$32,14,FALSE)</f>
        <v>102.33311735556391</v>
      </c>
      <c r="N36">
        <f>VLOOKUP($B36,$A$19:O$32,15,FALSE)</f>
        <v>95.478730337962247</v>
      </c>
      <c r="O36">
        <f t="shared" ref="O36:O48" si="25">VLOOKUP($C36,$R$3:$AF$16,15,FALSE)</f>
        <v>7.7692307692307701</v>
      </c>
    </row>
    <row r="37" spans="1:15" x14ac:dyDescent="0.25">
      <c r="B37" s="1">
        <v>3</v>
      </c>
      <c r="C37" s="1" t="str">
        <f t="shared" si="17"/>
        <v>&gt;Do You Even Lift?</v>
      </c>
      <c r="D37">
        <f t="shared" si="18"/>
        <v>90.363759796730392</v>
      </c>
      <c r="E37">
        <f t="shared" si="19"/>
        <v>92.47300621864116</v>
      </c>
      <c r="F37">
        <f t="shared" si="20"/>
        <v>81.655611520562687</v>
      </c>
      <c r="G37">
        <f t="shared" si="21"/>
        <v>91.386069592539215</v>
      </c>
      <c r="H37">
        <f t="shared" si="22"/>
        <v>76.194631108053073</v>
      </c>
      <c r="I37">
        <f t="shared" si="23"/>
        <v>90.422586354085468</v>
      </c>
      <c r="J37">
        <f t="shared" si="24"/>
        <v>89.003404419312218</v>
      </c>
      <c r="K37">
        <f>VLOOKUP($B37,$A$19:O$32,12,FALSE)</f>
        <v>81.627813300171226</v>
      </c>
      <c r="L37">
        <f>VLOOKUP($B37,$A$19:O$32,13,FALSE)</f>
        <v>88.832488298583343</v>
      </c>
      <c r="M37">
        <f>VLOOKUP($B37,$A$19:O$32,14,FALSE)</f>
        <v>89.584523299494037</v>
      </c>
      <c r="N37">
        <f>VLOOKUP($B37,$A$19:O$32,15,FALSE)</f>
        <v>88.817246231360656</v>
      </c>
      <c r="O37">
        <f t="shared" si="25"/>
        <v>7.3076923076923066</v>
      </c>
    </row>
    <row r="38" spans="1:15" x14ac:dyDescent="0.25">
      <c r="B38" s="1">
        <v>4</v>
      </c>
      <c r="C38" s="1" t="str">
        <f t="shared" si="17"/>
        <v>&gt;Team  Suckerpunch</v>
      </c>
      <c r="D38">
        <f t="shared" si="18"/>
        <v>78.878308006958889</v>
      </c>
      <c r="E38">
        <f t="shared" si="19"/>
        <v>60.84709964458844</v>
      </c>
      <c r="F38">
        <f t="shared" si="20"/>
        <v>65.379372204147813</v>
      </c>
      <c r="G38">
        <f t="shared" si="21"/>
        <v>68.775548560835801</v>
      </c>
      <c r="H38">
        <f t="shared" si="22"/>
        <v>75.56881590613645</v>
      </c>
      <c r="I38">
        <f t="shared" si="23"/>
        <v>70.382756944067921</v>
      </c>
      <c r="J38">
        <f t="shared" si="24"/>
        <v>75.318896531445503</v>
      </c>
      <c r="K38">
        <f>VLOOKUP($B38,$A$19:O$32,12,FALSE)</f>
        <v>74.826064297827585</v>
      </c>
      <c r="L38">
        <f>VLOOKUP($B38,$A$19:O$32,13,FALSE)</f>
        <v>86.028114633274399</v>
      </c>
      <c r="M38">
        <f>VLOOKUP($B38,$A$19:O$32,14,FALSE)</f>
        <v>90.73400662979185</v>
      </c>
      <c r="N38">
        <f>VLOOKUP($B38,$A$19:O$32,15,FALSE)</f>
        <v>87.461258475657345</v>
      </c>
      <c r="O38">
        <f t="shared" si="25"/>
        <v>6.1538461538461533</v>
      </c>
    </row>
    <row r="39" spans="1:15" x14ac:dyDescent="0.25">
      <c r="B39" s="1">
        <v>5</v>
      </c>
      <c r="C39" s="1" t="str">
        <f t="shared" si="17"/>
        <v>Abdullah Matata</v>
      </c>
      <c r="D39">
        <f t="shared" si="18"/>
        <v>126.11973571489759</v>
      </c>
      <c r="E39">
        <f t="shared" si="19"/>
        <v>54.924740803344307</v>
      </c>
      <c r="F39">
        <f t="shared" si="20"/>
        <v>62.246484828414381</v>
      </c>
      <c r="G39">
        <f t="shared" si="21"/>
        <v>64.479416948983697</v>
      </c>
      <c r="H39">
        <f t="shared" si="22"/>
        <v>67.779026848681781</v>
      </c>
      <c r="I39">
        <f t="shared" si="23"/>
        <v>78.096420807947709</v>
      </c>
      <c r="J39">
        <f t="shared" si="24"/>
        <v>78.677556922972997</v>
      </c>
      <c r="K39">
        <f>VLOOKUP($B39,$A$19:O$32,12,FALSE)</f>
        <v>83.86770382235413</v>
      </c>
      <c r="L39">
        <f>VLOOKUP($B39,$A$19:O$32,13,FALSE)</f>
        <v>76.255670822224417</v>
      </c>
      <c r="M39">
        <f>VLOOKUP($B39,$A$19:O$32,14,FALSE)</f>
        <v>79.820490064301353</v>
      </c>
      <c r="N39">
        <f>VLOOKUP($B39,$A$19:O$32,15,FALSE)</f>
        <v>84.733686701843226</v>
      </c>
      <c r="O39">
        <f t="shared" si="25"/>
        <v>8.3076923076923084</v>
      </c>
    </row>
    <row r="40" spans="1:15" x14ac:dyDescent="0.25">
      <c r="B40" s="1">
        <v>6</v>
      </c>
      <c r="C40" s="1" t="str">
        <f t="shared" si="17"/>
        <v>HI !</v>
      </c>
      <c r="D40">
        <f t="shared" si="18"/>
        <v>103.98785157118134</v>
      </c>
      <c r="E40">
        <f t="shared" si="19"/>
        <v>102.95986598801611</v>
      </c>
      <c r="F40">
        <f t="shared" si="20"/>
        <v>90.378923059833511</v>
      </c>
      <c r="G40">
        <f t="shared" si="21"/>
        <v>104.10800471598591</v>
      </c>
      <c r="H40">
        <f t="shared" si="22"/>
        <v>93.996394061274003</v>
      </c>
      <c r="I40">
        <f t="shared" si="23"/>
        <v>109.58621616884078</v>
      </c>
      <c r="J40">
        <f t="shared" si="24"/>
        <v>103.81302980736275</v>
      </c>
      <c r="K40">
        <f>VLOOKUP($B40,$A$19:O$32,12,FALSE)</f>
        <v>99.778443060484392</v>
      </c>
      <c r="L40">
        <f>VLOOKUP($B40,$A$19:O$32,13,FALSE)</f>
        <v>84.343214019337097</v>
      </c>
      <c r="M40">
        <f>VLOOKUP($B40,$A$19:O$32,14,FALSE)</f>
        <v>81.27186706033514</v>
      </c>
      <c r="N40">
        <f>VLOOKUP($B40,$A$19:O$32,15,FALSE)</f>
        <v>83.838219102116454</v>
      </c>
      <c r="O40">
        <f t="shared" si="25"/>
        <v>9</v>
      </c>
    </row>
    <row r="41" spans="1:15" x14ac:dyDescent="0.25">
      <c r="B41" s="1">
        <v>7</v>
      </c>
      <c r="C41" s="1" t="str">
        <f t="shared" si="17"/>
        <v>All's Good</v>
      </c>
      <c r="D41">
        <f t="shared" si="18"/>
        <v>84.516465874821847</v>
      </c>
      <c r="E41">
        <f t="shared" si="19"/>
        <v>84.882454536962229</v>
      </c>
      <c r="F41">
        <f t="shared" si="20"/>
        <v>86.064760061130301</v>
      </c>
      <c r="G41">
        <f t="shared" si="21"/>
        <v>78.75210115621222</v>
      </c>
      <c r="H41">
        <f t="shared" si="22"/>
        <v>66.956497040088195</v>
      </c>
      <c r="I41">
        <f t="shared" si="23"/>
        <v>66.437462920952214</v>
      </c>
      <c r="J41">
        <f t="shared" si="24"/>
        <v>78.228638843867103</v>
      </c>
      <c r="K41">
        <f>VLOOKUP($B41,$A$19:O$32,12,FALSE)</f>
        <v>63.389129988530456</v>
      </c>
      <c r="L41">
        <f>VLOOKUP($B41,$A$19:O$32,13,FALSE)</f>
        <v>59.173194556058334</v>
      </c>
      <c r="M41">
        <f>VLOOKUP($B41,$A$19:O$32,14,FALSE)</f>
        <v>72.865296900426202</v>
      </c>
      <c r="N41">
        <f>VLOOKUP($B41,$A$19:O$32,15,FALSE)</f>
        <v>79.575397783825238</v>
      </c>
      <c r="O41">
        <f t="shared" si="25"/>
        <v>5.7692307692307701</v>
      </c>
    </row>
    <row r="42" spans="1:15" x14ac:dyDescent="0.25">
      <c r="B42" s="1">
        <v>8</v>
      </c>
      <c r="C42" s="1" t="str">
        <f t="shared" si="17"/>
        <v>&gt;The Marshawn</v>
      </c>
      <c r="D42">
        <f t="shared" si="18"/>
        <v>46.352370559099327</v>
      </c>
      <c r="E42">
        <f t="shared" si="19"/>
        <v>50.794055793501371</v>
      </c>
      <c r="F42">
        <f t="shared" si="20"/>
        <v>65.486661120805721</v>
      </c>
      <c r="G42">
        <f t="shared" si="21"/>
        <v>63.11520079399132</v>
      </c>
      <c r="H42">
        <f t="shared" si="22"/>
        <v>70.646725181082644</v>
      </c>
      <c r="I42">
        <f t="shared" si="23"/>
        <v>65.447746884147435</v>
      </c>
      <c r="J42">
        <f t="shared" si="24"/>
        <v>75.078917988585602</v>
      </c>
      <c r="K42">
        <f>VLOOKUP($B42,$A$19:O$32,12,FALSE)</f>
        <v>69.73170088478949</v>
      </c>
      <c r="L42">
        <f>VLOOKUP($B42,$A$19:O$32,13,FALSE)</f>
        <v>65.674892757664097</v>
      </c>
      <c r="M42">
        <f>VLOOKUP($B42,$A$19:O$32,14,FALSE)</f>
        <v>61.896987613452595</v>
      </c>
      <c r="N42">
        <f>VLOOKUP($B42,$A$19:O$32,15,FALSE)</f>
        <v>69.73495154243858</v>
      </c>
      <c r="O42">
        <f t="shared" si="25"/>
        <v>5.6153846153846159</v>
      </c>
    </row>
    <row r="43" spans="1:15" x14ac:dyDescent="0.25">
      <c r="B43" s="1">
        <v>9</v>
      </c>
      <c r="C43" s="1" t="str">
        <f t="shared" si="17"/>
        <v>WINTER IS NEVER COMING</v>
      </c>
      <c r="D43">
        <f t="shared" si="18"/>
        <v>73.315740528415617</v>
      </c>
      <c r="E43">
        <f t="shared" si="19"/>
        <v>76.803515487789127</v>
      </c>
      <c r="F43">
        <f t="shared" si="20"/>
        <v>88.612487233196589</v>
      </c>
      <c r="G43">
        <f t="shared" si="21"/>
        <v>83.714265162522622</v>
      </c>
      <c r="H43">
        <f t="shared" si="22"/>
        <v>94.173098361299822</v>
      </c>
      <c r="I43">
        <f t="shared" si="23"/>
        <v>84.567406073747094</v>
      </c>
      <c r="J43">
        <f t="shared" si="24"/>
        <v>71.985656001533414</v>
      </c>
      <c r="K43">
        <f>VLOOKUP($B43,$A$19:O$32,12,FALSE)</f>
        <v>67.228322743757289</v>
      </c>
      <c r="L43">
        <f>VLOOKUP($B43,$A$19:O$32,13,FALSE)</f>
        <v>68.828109891853302</v>
      </c>
      <c r="M43">
        <f>VLOOKUP($B43,$A$19:O$32,14,FALSE)</f>
        <v>72.214017764586103</v>
      </c>
      <c r="N43">
        <f>VLOOKUP($B43,$A$19:O$32,15,FALSE)</f>
        <v>65.718175031880293</v>
      </c>
      <c r="O43">
        <f t="shared" si="25"/>
        <v>6.0769230769230784</v>
      </c>
    </row>
    <row r="44" spans="1:15" x14ac:dyDescent="0.25">
      <c r="B44" s="1">
        <v>10</v>
      </c>
      <c r="C44" s="1" t="str">
        <f t="shared" si="17"/>
        <v>&gt;Fortune Favors The Bold</v>
      </c>
      <c r="D44">
        <f t="shared" si="18"/>
        <v>49.145104101095853</v>
      </c>
      <c r="E44">
        <f t="shared" si="19"/>
        <v>60.537949783379858</v>
      </c>
      <c r="F44">
        <f t="shared" si="20"/>
        <v>45.468534031230767</v>
      </c>
      <c r="G44">
        <f t="shared" si="21"/>
        <v>59.78737792320338</v>
      </c>
      <c r="H44">
        <f t="shared" si="22"/>
        <v>63.512300343256477</v>
      </c>
      <c r="I44">
        <f t="shared" si="23"/>
        <v>70.512627150068852</v>
      </c>
      <c r="J44">
        <f t="shared" si="24"/>
        <v>77.71926764514744</v>
      </c>
      <c r="K44">
        <f>VLOOKUP($B44,$A$19:O$32,12,FALSE)</f>
        <v>76.749262147435019</v>
      </c>
      <c r="L44">
        <f>VLOOKUP($B44,$A$19:O$32,13,FALSE)</f>
        <v>51.211771405344052</v>
      </c>
      <c r="M44">
        <f>VLOOKUP($B44,$A$19:O$32,14,FALSE)</f>
        <v>55.651412031369659</v>
      </c>
      <c r="N44">
        <f>VLOOKUP($B44,$A$19:O$32,15,FALSE)</f>
        <v>62.925551095767531</v>
      </c>
      <c r="O44">
        <f t="shared" si="25"/>
        <v>4.7692307692307701</v>
      </c>
    </row>
    <row r="45" spans="1:15" x14ac:dyDescent="0.25">
      <c r="B45" s="1">
        <v>11</v>
      </c>
      <c r="C45" s="1" t="str">
        <f t="shared" si="17"/>
        <v>&gt;da muffins</v>
      </c>
      <c r="D45">
        <f t="shared" si="18"/>
        <v>99.986104585204629</v>
      </c>
      <c r="E45">
        <f t="shared" si="19"/>
        <v>94.342587961518973</v>
      </c>
      <c r="F45">
        <f t="shared" si="20"/>
        <v>99.920365920869017</v>
      </c>
      <c r="G45">
        <f t="shared" si="21"/>
        <v>107.34716301405658</v>
      </c>
      <c r="H45">
        <f t="shared" si="22"/>
        <v>96.138690477166108</v>
      </c>
      <c r="I45">
        <f t="shared" si="23"/>
        <v>93.476366674736781</v>
      </c>
      <c r="J45">
        <f t="shared" si="24"/>
        <v>81.179119998890485</v>
      </c>
      <c r="K45">
        <f>VLOOKUP($B45,$A$19:O$32,12,FALSE)</f>
        <v>64.975744933665936</v>
      </c>
      <c r="L45">
        <f>VLOOKUP($B45,$A$19:O$32,13,FALSE)</f>
        <v>55.223007097386684</v>
      </c>
      <c r="M45">
        <f>VLOOKUP($B45,$A$19:O$32,14,FALSE)</f>
        <v>73.001780824743705</v>
      </c>
      <c r="N45">
        <f>VLOOKUP($B45,$A$19:O$32,15,FALSE)</f>
        <v>62.125168358056015</v>
      </c>
      <c r="O45">
        <f t="shared" si="25"/>
        <v>6.3076923076923084</v>
      </c>
    </row>
    <row r="46" spans="1:15" x14ac:dyDescent="0.25">
      <c r="B46" s="1">
        <v>12</v>
      </c>
      <c r="C46" s="1" t="str">
        <f t="shared" si="17"/>
        <v>Literally Can't Eve</v>
      </c>
      <c r="D46">
        <f t="shared" si="18"/>
        <v>89.306261001156599</v>
      </c>
      <c r="E46">
        <f t="shared" si="19"/>
        <v>89.530260384729488</v>
      </c>
      <c r="F46">
        <f t="shared" si="20"/>
        <v>95.208885653999587</v>
      </c>
      <c r="G46">
        <f t="shared" si="21"/>
        <v>93.431280144257357</v>
      </c>
      <c r="H46">
        <f t="shared" si="22"/>
        <v>95.385376923460825</v>
      </c>
      <c r="I46">
        <f t="shared" si="23"/>
        <v>88.964689800711895</v>
      </c>
      <c r="J46">
        <f t="shared" si="24"/>
        <v>93.161471498305232</v>
      </c>
      <c r="K46">
        <f>VLOOKUP($B46,$A$19:O$32,12,FALSE)</f>
        <v>81.033692870809659</v>
      </c>
      <c r="L46">
        <f>VLOOKUP($B46,$A$19:O$32,13,FALSE)</f>
        <v>78.776325037892661</v>
      </c>
      <c r="M46">
        <f>VLOOKUP($B46,$A$19:O$32,14,FALSE)</f>
        <v>72.108011250784259</v>
      </c>
      <c r="N46">
        <f>VLOOKUP($B46,$A$19:O$32,15,FALSE)</f>
        <v>60.443296218208744</v>
      </c>
      <c r="O46">
        <f t="shared" si="25"/>
        <v>5.7692307692307692</v>
      </c>
    </row>
    <row r="47" spans="1:15" x14ac:dyDescent="0.25">
      <c r="B47" s="1">
        <v>13</v>
      </c>
      <c r="C47" s="1" t="str">
        <f t="shared" si="17"/>
        <v>Team Moyer</v>
      </c>
      <c r="D47">
        <f t="shared" si="18"/>
        <v>61.252427738453292</v>
      </c>
      <c r="E47">
        <f t="shared" si="19"/>
        <v>54.09337657105025</v>
      </c>
      <c r="F47">
        <f t="shared" si="20"/>
        <v>43.445615124219131</v>
      </c>
      <c r="G47">
        <f t="shared" si="21"/>
        <v>15.638018053045208</v>
      </c>
      <c r="H47">
        <f t="shared" si="22"/>
        <v>27.535438840324325</v>
      </c>
      <c r="I47">
        <f t="shared" si="23"/>
        <v>33.201626852585477</v>
      </c>
      <c r="J47">
        <f t="shared" si="24"/>
        <v>47.328136691133828</v>
      </c>
      <c r="K47">
        <f>VLOOKUP($B47,$A$19:O$32,12,FALSE)</f>
        <v>47.970950221245729</v>
      </c>
      <c r="L47">
        <f>VLOOKUP($B47,$A$19:O$32,13,FALSE)</f>
        <v>45.858101816632988</v>
      </c>
      <c r="M47">
        <f>VLOOKUP($B47,$A$19:O$32,14,FALSE)</f>
        <v>49.531126111864111</v>
      </c>
      <c r="N47">
        <f>VLOOKUP($B47,$A$19:O$32,15,FALSE)</f>
        <v>52.449589511739283</v>
      </c>
      <c r="O47">
        <f t="shared" si="25"/>
        <v>3.1538461538461533</v>
      </c>
    </row>
    <row r="48" spans="1:15" x14ac:dyDescent="0.25">
      <c r="B48" s="1">
        <v>14</v>
      </c>
      <c r="C48" s="1" t="str">
        <f t="shared" si="17"/>
        <v>FETTY WATT</v>
      </c>
      <c r="D48">
        <f t="shared" si="18"/>
        <v>56.352983930484811</v>
      </c>
      <c r="E48">
        <f t="shared" si="19"/>
        <v>64.065928315992608</v>
      </c>
      <c r="F48">
        <f t="shared" si="20"/>
        <v>72.067140994744591</v>
      </c>
      <c r="G48">
        <f t="shared" si="21"/>
        <v>69.861661291205365</v>
      </c>
      <c r="H48">
        <f t="shared" si="22"/>
        <v>72.826802813735767</v>
      </c>
      <c r="I48">
        <f t="shared" si="23"/>
        <v>79.951180823966283</v>
      </c>
      <c r="J48">
        <f t="shared" si="24"/>
        <v>75.534526952691081</v>
      </c>
      <c r="K48">
        <f>VLOOKUP($B48,$A$19:O$32,12,FALSE)</f>
        <v>76.984350599036659</v>
      </c>
      <c r="L48">
        <f>VLOOKUP($B48,$A$19:O$32,13,FALSE)</f>
        <v>62.010647323667591</v>
      </c>
      <c r="M48">
        <f>VLOOKUP($B48,$A$19:O$32,14,FALSE)</f>
        <v>70.962179589999934</v>
      </c>
      <c r="N48">
        <f>VLOOKUP($B48,$A$19:O$32,15,FALSE)</f>
        <v>45.839290597591798</v>
      </c>
      <c r="O48">
        <f t="shared" si="25"/>
        <v>4.9230769230769234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</dc:creator>
  <cp:lastModifiedBy>Rohit</cp:lastModifiedBy>
  <dcterms:created xsi:type="dcterms:W3CDTF">2016-11-07T05:01:26Z</dcterms:created>
  <dcterms:modified xsi:type="dcterms:W3CDTF">2017-11-15T21:49:47Z</dcterms:modified>
</cp:coreProperties>
</file>