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 activeTab="1"/>
  </bookViews>
  <sheets>
    <sheet name="By Team" sheetId="1" r:id="rId1"/>
    <sheet name="Graphs" sheetId="3" r:id="rId2"/>
    <sheet name="By Pers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3" l="1"/>
  <c r="AE3" i="3"/>
  <c r="AF3" i="3"/>
  <c r="AG3" i="3"/>
  <c r="AH3" i="3"/>
  <c r="AI3" i="3"/>
  <c r="AJ3" i="3"/>
  <c r="AK3" i="3"/>
  <c r="AB3" i="3"/>
  <c r="AC3" i="3"/>
  <c r="AA3" i="3"/>
  <c r="AT46" i="1"/>
  <c r="AU46" i="1"/>
  <c r="AV46" i="1"/>
  <c r="AW46" i="1"/>
  <c r="AX46" i="1"/>
  <c r="AY46" i="1"/>
  <c r="AZ46" i="1"/>
  <c r="BA46" i="1"/>
  <c r="AT47" i="1"/>
  <c r="AU47" i="1"/>
  <c r="AV47" i="1"/>
  <c r="AW47" i="1"/>
  <c r="AX47" i="1"/>
  <c r="AY47" i="1"/>
  <c r="AZ47" i="1"/>
  <c r="BA47" i="1"/>
  <c r="BB47" i="1"/>
  <c r="BC47" i="1"/>
  <c r="AS47" i="1"/>
  <c r="AS44" i="1"/>
  <c r="AS45" i="1" s="1"/>
  <c r="AS46" i="1"/>
  <c r="AT44" i="1"/>
  <c r="AC7" i="3"/>
  <c r="AG7" i="3"/>
  <c r="AK7" i="3"/>
  <c r="Y5" i="3"/>
  <c r="AD5" i="3" s="1"/>
  <c r="Y6" i="3"/>
  <c r="AB6" i="3" s="1"/>
  <c r="Y7" i="3"/>
  <c r="AD7" i="3" s="1"/>
  <c r="Y8" i="3"/>
  <c r="AB8" i="3" s="1"/>
  <c r="Y4" i="3"/>
  <c r="AB4" i="3" s="1"/>
  <c r="AE6" i="3" l="1"/>
  <c r="AK5" i="3"/>
  <c r="Z5" i="3"/>
  <c r="AG5" i="3"/>
  <c r="AA6" i="3"/>
  <c r="AI6" i="3"/>
  <c r="AC5" i="3"/>
  <c r="AE4" i="3"/>
  <c r="Z7" i="3"/>
  <c r="AA4" i="3"/>
  <c r="AA5" i="3"/>
  <c r="AH8" i="3"/>
  <c r="AD8" i="3"/>
  <c r="AJ7" i="3"/>
  <c r="AF7" i="3"/>
  <c r="AB7" i="3"/>
  <c r="AH6" i="3"/>
  <c r="AD6" i="3"/>
  <c r="AJ5" i="3"/>
  <c r="AF5" i="3"/>
  <c r="AB5" i="3"/>
  <c r="AH4" i="3"/>
  <c r="AD4" i="3"/>
  <c r="AI4" i="3"/>
  <c r="Z6" i="3"/>
  <c r="AA8" i="3"/>
  <c r="AK8" i="3"/>
  <c r="AG8" i="3"/>
  <c r="AC8" i="3"/>
  <c r="AI7" i="3"/>
  <c r="AE7" i="3"/>
  <c r="AK6" i="3"/>
  <c r="AG6" i="3"/>
  <c r="AC6" i="3"/>
  <c r="AI5" i="3"/>
  <c r="AE5" i="3"/>
  <c r="AK4" i="3"/>
  <c r="AG4" i="3"/>
  <c r="AC4" i="3"/>
  <c r="AI8" i="3"/>
  <c r="AE8" i="3"/>
  <c r="Z4" i="3"/>
  <c r="AA7" i="3"/>
  <c r="AJ8" i="3"/>
  <c r="AF8" i="3"/>
  <c r="AH7" i="3"/>
  <c r="AJ6" i="3"/>
  <c r="AF6" i="3"/>
  <c r="AH5" i="3"/>
  <c r="AJ4" i="3"/>
  <c r="AF4" i="3"/>
  <c r="S3" i="1"/>
  <c r="S1" i="3" l="1"/>
  <c r="R1" i="3"/>
  <c r="O1" i="3"/>
  <c r="P1" i="3"/>
  <c r="Q1" i="3"/>
  <c r="J1" i="3"/>
  <c r="K1" i="3"/>
  <c r="L1" i="3"/>
  <c r="M1" i="3"/>
  <c r="N1" i="3"/>
  <c r="I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S5" i="1"/>
  <c r="S4" i="1"/>
  <c r="X49" i="1" l="1"/>
  <c r="X39" i="1" l="1"/>
  <c r="X27" i="1"/>
  <c r="X13" i="1"/>
  <c r="X3" i="1"/>
  <c r="U50" i="1" l="1"/>
  <c r="U51" i="1"/>
  <c r="U52" i="1"/>
  <c r="U53" i="1"/>
  <c r="U54" i="1"/>
  <c r="U55" i="1"/>
  <c r="U56" i="1"/>
  <c r="U57" i="1"/>
  <c r="U58" i="1"/>
  <c r="U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S49" i="1"/>
  <c r="Z8" i="3" s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C46" i="1" s="1"/>
  <c r="U45" i="1"/>
  <c r="C45" i="1" s="1"/>
  <c r="U44" i="1"/>
  <c r="U43" i="1"/>
  <c r="U42" i="1"/>
  <c r="U41" i="1"/>
  <c r="C41" i="1" s="1"/>
  <c r="U40" i="1"/>
  <c r="C40" i="1" s="1"/>
  <c r="U39" i="1"/>
  <c r="U4" i="1"/>
  <c r="C4" i="1" s="1"/>
  <c r="U5" i="1"/>
  <c r="C5" i="1" s="1"/>
  <c r="U6" i="1"/>
  <c r="C6" i="1" s="1"/>
  <c r="U7" i="1"/>
  <c r="U8" i="1"/>
  <c r="C8" i="1" s="1"/>
  <c r="U9" i="1"/>
  <c r="C9" i="1" s="1"/>
  <c r="U10" i="1"/>
  <c r="U11" i="1"/>
  <c r="U12" i="1"/>
  <c r="U13" i="1"/>
  <c r="C13" i="1" s="1"/>
  <c r="U14" i="1"/>
  <c r="U15" i="1"/>
  <c r="U16" i="1"/>
  <c r="C16" i="1" s="1"/>
  <c r="U17" i="1"/>
  <c r="C17" i="1" s="1"/>
  <c r="U18" i="1"/>
  <c r="C18" i="1" s="1"/>
  <c r="U19" i="1"/>
  <c r="U20" i="1"/>
  <c r="C20" i="1" s="1"/>
  <c r="U21" i="1"/>
  <c r="C21" i="1" s="1"/>
  <c r="U22" i="1"/>
  <c r="C22" i="1" s="1"/>
  <c r="U23" i="1"/>
  <c r="U24" i="1"/>
  <c r="C24" i="1" s="1"/>
  <c r="U25" i="1"/>
  <c r="C25" i="1" s="1"/>
  <c r="U26" i="1"/>
  <c r="U27" i="1"/>
  <c r="U28" i="1"/>
  <c r="U29" i="1"/>
  <c r="C29" i="1" s="1"/>
  <c r="U30" i="1"/>
  <c r="U31" i="1"/>
  <c r="U32" i="1"/>
  <c r="C32" i="1" s="1"/>
  <c r="U33" i="1"/>
  <c r="C33" i="1" s="1"/>
  <c r="U34" i="1"/>
  <c r="C34" i="1" s="1"/>
  <c r="U35" i="1"/>
  <c r="U36" i="1"/>
  <c r="C36" i="1" s="1"/>
  <c r="U37" i="1"/>
  <c r="C37" i="1" s="1"/>
  <c r="U38" i="1"/>
  <c r="C38" i="1" s="1"/>
  <c r="U3" i="1"/>
  <c r="R40" i="1"/>
  <c r="R41" i="1"/>
  <c r="R42" i="1"/>
  <c r="R43" i="1"/>
  <c r="R44" i="1"/>
  <c r="R45" i="1"/>
  <c r="R46" i="1"/>
  <c r="R47" i="1"/>
  <c r="R48" i="1"/>
  <c r="R39" i="1"/>
  <c r="S39" i="1" s="1"/>
  <c r="S45" i="1" l="1"/>
  <c r="C12" i="1"/>
  <c r="C28" i="1"/>
  <c r="C44" i="1"/>
  <c r="C10" i="1"/>
  <c r="C26" i="1"/>
  <c r="C42" i="1"/>
  <c r="C49" i="1"/>
  <c r="S40" i="1"/>
  <c r="C55" i="1"/>
  <c r="C52" i="1"/>
  <c r="C14" i="1"/>
  <c r="C30" i="1"/>
  <c r="S43" i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S48" i="1"/>
  <c r="S44" i="1"/>
  <c r="D33" i="1" s="1"/>
  <c r="S47" i="1"/>
  <c r="D47" i="1" s="1"/>
  <c r="S46" i="1"/>
  <c r="S42" i="1"/>
  <c r="D51" i="1" s="1"/>
  <c r="C48" i="1"/>
  <c r="C57" i="1"/>
  <c r="D41" i="1"/>
  <c r="D7" i="1"/>
  <c r="D48" i="1"/>
  <c r="D27" i="1"/>
  <c r="D45" i="1"/>
  <c r="D34" i="1"/>
  <c r="D40" i="1"/>
  <c r="D8" i="1"/>
  <c r="D9" i="1"/>
  <c r="D10" i="1"/>
  <c r="D29" i="1"/>
  <c r="D20" i="1"/>
  <c r="D22" i="1"/>
  <c r="D56" i="1"/>
  <c r="D5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D17" i="1" l="1"/>
  <c r="D35" i="1"/>
  <c r="D32" i="1"/>
  <c r="D12" i="1"/>
  <c r="D21" i="1"/>
  <c r="D39" i="1"/>
  <c r="D49" i="1"/>
  <c r="D57" i="1"/>
  <c r="D50" i="1"/>
  <c r="D6" i="1"/>
  <c r="D36" i="1"/>
  <c r="D18" i="1"/>
  <c r="D14" i="1"/>
  <c r="D11" i="1"/>
  <c r="D42" i="1"/>
  <c r="D19" i="1"/>
  <c r="D4" i="1"/>
  <c r="D46" i="1"/>
  <c r="D5" i="1"/>
  <c r="D23" i="1"/>
  <c r="D55" i="1"/>
  <c r="D54" i="1"/>
  <c r="D3" i="1"/>
  <c r="D30" i="1"/>
  <c r="D15" i="1"/>
  <c r="D44" i="1"/>
  <c r="D53" i="1"/>
  <c r="D52" i="1"/>
  <c r="D43" i="1"/>
  <c r="D13" i="1"/>
  <c r="D31" i="1"/>
  <c r="D16" i="1"/>
  <c r="AI28" i="1" s="1"/>
  <c r="D24" i="1"/>
  <c r="D26" i="1"/>
  <c r="D25" i="1"/>
  <c r="D28" i="1"/>
  <c r="AH27" i="1" s="1"/>
  <c r="D37" i="1"/>
  <c r="D38" i="1"/>
  <c r="AB3" i="1" l="1"/>
  <c r="AB7" i="1"/>
  <c r="AI3" i="1"/>
  <c r="AM3" i="1"/>
  <c r="AF4" i="1"/>
  <c r="AJ4" i="1"/>
  <c r="AN4" i="1"/>
  <c r="AG5" i="1"/>
  <c r="AK5" i="1"/>
  <c r="AO5" i="1"/>
  <c r="AH6" i="1"/>
  <c r="AL6" i="1"/>
  <c r="AP6" i="1"/>
  <c r="AE6" i="1"/>
  <c r="AD6" i="1"/>
  <c r="F5" i="3" s="1"/>
  <c r="AC6" i="1"/>
  <c r="AH3" i="1"/>
  <c r="AM4" i="1"/>
  <c r="AN5" i="1"/>
  <c r="AO6" i="1"/>
  <c r="AD5" i="1"/>
  <c r="AB4" i="1"/>
  <c r="AF3" i="1"/>
  <c r="AJ3" i="1"/>
  <c r="AN3" i="1"/>
  <c r="AG4" i="1"/>
  <c r="AK4" i="1"/>
  <c r="AO4" i="1"/>
  <c r="AH5" i="1"/>
  <c r="AL5" i="1"/>
  <c r="AP5" i="1"/>
  <c r="AI6" i="1"/>
  <c r="AM6" i="1"/>
  <c r="AE3" i="1"/>
  <c r="AD3" i="1"/>
  <c r="AC3" i="1"/>
  <c r="AL3" i="1"/>
  <c r="AI4" i="1"/>
  <c r="AF5" i="1"/>
  <c r="AG6" i="1"/>
  <c r="AE5" i="1"/>
  <c r="AB5" i="1"/>
  <c r="AG3" i="1"/>
  <c r="AK3" i="1"/>
  <c r="AO3" i="1"/>
  <c r="AH4" i="1"/>
  <c r="AL4" i="1"/>
  <c r="AP4" i="1"/>
  <c r="AI5" i="1"/>
  <c r="AM5" i="1"/>
  <c r="AF6" i="1"/>
  <c r="AJ6" i="1"/>
  <c r="AN6" i="1"/>
  <c r="AE4" i="1"/>
  <c r="AD4" i="1"/>
  <c r="C4" i="2" s="1"/>
  <c r="AC4" i="1"/>
  <c r="AB6" i="1"/>
  <c r="AP3" i="1"/>
  <c r="AJ5" i="1"/>
  <c r="AK6" i="1"/>
  <c r="AC5" i="1"/>
  <c r="AO44" i="1"/>
  <c r="AJ44" i="1"/>
  <c r="AI8" i="1"/>
  <c r="AI29" i="1"/>
  <c r="AO7" i="1"/>
  <c r="AH48" i="1"/>
  <c r="AC32" i="1"/>
  <c r="B32" i="2" s="1"/>
  <c r="AJ9" i="1"/>
  <c r="AC22" i="1"/>
  <c r="AL22" i="1"/>
  <c r="AH50" i="1"/>
  <c r="AG51" i="1"/>
  <c r="AN12" i="1"/>
  <c r="AJ33" i="1"/>
  <c r="AJ31" i="1"/>
  <c r="AJ38" i="1"/>
  <c r="AE37" i="1"/>
  <c r="D37" i="2" s="1"/>
  <c r="AN56" i="1"/>
  <c r="AH33" i="1"/>
  <c r="AO51" i="1"/>
  <c r="AC31" i="1"/>
  <c r="D30" i="3" s="1"/>
  <c r="AO50" i="1"/>
  <c r="AM20" i="1"/>
  <c r="AH52" i="1"/>
  <c r="AI11" i="1"/>
  <c r="AP27" i="1"/>
  <c r="AO33" i="1"/>
  <c r="AC58" i="1"/>
  <c r="AO40" i="1"/>
  <c r="AC19" i="1"/>
  <c r="B19" i="2" s="1"/>
  <c r="AG57" i="1"/>
  <c r="AP58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50" i="1"/>
  <c r="F49" i="3" s="1"/>
  <c r="AL57" i="1"/>
  <c r="AD22" i="1"/>
  <c r="F21" i="3" s="1"/>
  <c r="AO27" i="1"/>
  <c r="AL55" i="1"/>
  <c r="AE16" i="1"/>
  <c r="D16" i="2" s="1"/>
  <c r="AO30" i="1"/>
  <c r="AC27" i="1"/>
  <c r="D26" i="3" s="1"/>
  <c r="AF7" i="1"/>
  <c r="AF11" i="1"/>
  <c r="AF15" i="1"/>
  <c r="AF19" i="1"/>
  <c r="AF23" i="1"/>
  <c r="AF27" i="1"/>
  <c r="AF31" i="1"/>
  <c r="AF35" i="1"/>
  <c r="AF39" i="1"/>
  <c r="AF43" i="1"/>
  <c r="AF47" i="1"/>
  <c r="AF51" i="1"/>
  <c r="AF55" i="1"/>
  <c r="AF9" i="1"/>
  <c r="AF13" i="1"/>
  <c r="AF21" i="1"/>
  <c r="AF29" i="1"/>
  <c r="AF37" i="1"/>
  <c r="AF45" i="1"/>
  <c r="AF53" i="1"/>
  <c r="AF8" i="1"/>
  <c r="AF12" i="1"/>
  <c r="AF16" i="1"/>
  <c r="AF20" i="1"/>
  <c r="AF24" i="1"/>
  <c r="AF28" i="1"/>
  <c r="AF32" i="1"/>
  <c r="AF36" i="1"/>
  <c r="AF40" i="1"/>
  <c r="AF44" i="1"/>
  <c r="AF48" i="1"/>
  <c r="AF52" i="1"/>
  <c r="AF56" i="1"/>
  <c r="AF17" i="1"/>
  <c r="AF25" i="1"/>
  <c r="AF33" i="1"/>
  <c r="AF41" i="1"/>
  <c r="AF49" i="1"/>
  <c r="AF57" i="1"/>
  <c r="AF22" i="1"/>
  <c r="AF38" i="1"/>
  <c r="AF54" i="1"/>
  <c r="AF10" i="1"/>
  <c r="AF26" i="1"/>
  <c r="AF42" i="1"/>
  <c r="AF58" i="1"/>
  <c r="AF14" i="1"/>
  <c r="AF30" i="1"/>
  <c r="AF46" i="1"/>
  <c r="AF18" i="1"/>
  <c r="AF34" i="1"/>
  <c r="AF50" i="1"/>
  <c r="G2" i="3"/>
  <c r="G42" i="3"/>
  <c r="G26" i="3"/>
  <c r="G10" i="3"/>
  <c r="G41" i="3"/>
  <c r="G5" i="3"/>
  <c r="G44" i="3"/>
  <c r="G28" i="3"/>
  <c r="G12" i="3"/>
  <c r="G45" i="3"/>
  <c r="G17" i="3"/>
  <c r="G47" i="3"/>
  <c r="G31" i="3"/>
  <c r="G15" i="3"/>
  <c r="G34" i="3"/>
  <c r="G53" i="3"/>
  <c r="G52" i="3"/>
  <c r="G36" i="3"/>
  <c r="G4" i="3"/>
  <c r="G55" i="3"/>
  <c r="G23" i="3"/>
  <c r="G46" i="3"/>
  <c r="G14" i="3"/>
  <c r="G13" i="3"/>
  <c r="G32" i="3"/>
  <c r="G57" i="3"/>
  <c r="G51" i="3"/>
  <c r="G19" i="3"/>
  <c r="G54" i="3"/>
  <c r="G38" i="3"/>
  <c r="G22" i="3"/>
  <c r="G6" i="3"/>
  <c r="G33" i="3"/>
  <c r="G56" i="3"/>
  <c r="G40" i="3"/>
  <c r="G24" i="3"/>
  <c r="G8" i="3"/>
  <c r="G37" i="3"/>
  <c r="G9" i="3"/>
  <c r="G43" i="3"/>
  <c r="G27" i="3"/>
  <c r="G11" i="3"/>
  <c r="G50" i="3"/>
  <c r="G18" i="3"/>
  <c r="G21" i="3"/>
  <c r="G20" i="3"/>
  <c r="G29" i="3"/>
  <c r="G39" i="3"/>
  <c r="G7" i="3"/>
  <c r="G30" i="3"/>
  <c r="G49" i="3"/>
  <c r="G48" i="3"/>
  <c r="G16" i="3"/>
  <c r="G25" i="3"/>
  <c r="G35" i="3"/>
  <c r="G3" i="3"/>
  <c r="AJ28" i="1"/>
  <c r="AH37" i="1"/>
  <c r="AD40" i="1"/>
  <c r="F39" i="3" s="1"/>
  <c r="AN8" i="1"/>
  <c r="AG49" i="1"/>
  <c r="AP50" i="1"/>
  <c r="AO31" i="1"/>
  <c r="AN9" i="1"/>
  <c r="AI13" i="1"/>
  <c r="AL17" i="1"/>
  <c r="AN18" i="1"/>
  <c r="AO13" i="1"/>
  <c r="AN23" i="1"/>
  <c r="AO28" i="1"/>
  <c r="AN28" i="1"/>
  <c r="AI26" i="1"/>
  <c r="AK36" i="1"/>
  <c r="AJ51" i="1"/>
  <c r="AC46" i="1"/>
  <c r="B46" i="2" s="1"/>
  <c r="AC34" i="1"/>
  <c r="AH34" i="1"/>
  <c r="AJ56" i="1"/>
  <c r="AE55" i="1"/>
  <c r="D55" i="2" s="1"/>
  <c r="AL46" i="1"/>
  <c r="AH47" i="1"/>
  <c r="AD23" i="1"/>
  <c r="F22" i="3" s="1"/>
  <c r="AG56" i="1"/>
  <c r="AK39" i="1"/>
  <c r="AL44" i="1"/>
  <c r="AM28" i="1"/>
  <c r="AJ35" i="1"/>
  <c r="AI37" i="1"/>
  <c r="AD49" i="1"/>
  <c r="F48" i="3" s="1"/>
  <c r="AM34" i="1"/>
  <c r="AJ17" i="1"/>
  <c r="AM17" i="1"/>
  <c r="AH58" i="1"/>
  <c r="AO11" i="1"/>
  <c r="AK20" i="1"/>
  <c r="AK52" i="1"/>
  <c r="AM44" i="1"/>
  <c r="AD41" i="1"/>
  <c r="F40" i="3" s="1"/>
  <c r="AL25" i="1"/>
  <c r="AI45" i="1"/>
  <c r="AE38" i="1"/>
  <c r="D38" i="2" s="1"/>
  <c r="AC38" i="1"/>
  <c r="B38" i="2" s="1"/>
  <c r="B34" i="2"/>
  <c r="D33" i="3"/>
  <c r="B31" i="2"/>
  <c r="B22" i="2"/>
  <c r="D21" i="3"/>
  <c r="B58" i="2"/>
  <c r="D57" i="3"/>
  <c r="B5" i="2"/>
  <c r="D4" i="3"/>
  <c r="B27" i="2"/>
  <c r="E40" i="3"/>
  <c r="AI54" i="1"/>
  <c r="AH39" i="1"/>
  <c r="AJ58" i="1"/>
  <c r="AC26" i="1"/>
  <c r="AI57" i="1"/>
  <c r="AJ34" i="1"/>
  <c r="AI53" i="1"/>
  <c r="AO53" i="1"/>
  <c r="AO37" i="1"/>
  <c r="AJ57" i="1"/>
  <c r="AJ49" i="1"/>
  <c r="AJ41" i="1"/>
  <c r="AN26" i="1"/>
  <c r="AM36" i="1"/>
  <c r="AG19" i="1"/>
  <c r="AP20" i="1"/>
  <c r="AH8" i="1"/>
  <c r="AG18" i="1"/>
  <c r="AI58" i="1"/>
  <c r="AG39" i="1"/>
  <c r="AN15" i="1"/>
  <c r="AI35" i="1"/>
  <c r="AG16" i="1"/>
  <c r="AO41" i="1"/>
  <c r="AL56" i="1"/>
  <c r="AH17" i="1"/>
  <c r="AM8" i="1"/>
  <c r="AJ15" i="1"/>
  <c r="AO18" i="1"/>
  <c r="AO9" i="1"/>
  <c r="AD58" i="1"/>
  <c r="F57" i="3" s="1"/>
  <c r="AI51" i="1"/>
  <c r="AI16" i="1"/>
  <c r="AJ55" i="1"/>
  <c r="AD54" i="1"/>
  <c r="F53" i="3" s="1"/>
  <c r="AC35" i="1"/>
  <c r="AE51" i="1"/>
  <c r="D51" i="2" s="1"/>
  <c r="AE33" i="1"/>
  <c r="D33" i="2" s="1"/>
  <c r="AB12" i="1"/>
  <c r="AP55" i="1"/>
  <c r="AM21" i="1"/>
  <c r="AJ21" i="1"/>
  <c r="AO17" i="1"/>
  <c r="AN41" i="1"/>
  <c r="AD9" i="1"/>
  <c r="F8" i="3" s="1"/>
  <c r="AM58" i="1"/>
  <c r="AL11" i="1"/>
  <c r="AN40" i="1"/>
  <c r="AP51" i="1"/>
  <c r="AD56" i="1"/>
  <c r="F55" i="3" s="1"/>
  <c r="AM53" i="1"/>
  <c r="AC43" i="1"/>
  <c r="AG38" i="1"/>
  <c r="AD17" i="1"/>
  <c r="F16" i="3" s="1"/>
  <c r="AK40" i="1"/>
  <c r="AI43" i="1"/>
  <c r="AD46" i="1"/>
  <c r="F45" i="3" s="1"/>
  <c r="AD39" i="1"/>
  <c r="F38" i="3" s="1"/>
  <c r="AI52" i="1"/>
  <c r="AI44" i="1"/>
  <c r="AP31" i="1"/>
  <c r="F4" i="3"/>
  <c r="AH54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M56" i="1"/>
  <c r="AG47" i="1"/>
  <c r="AN36" i="1"/>
  <c r="AP5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J53" i="1"/>
  <c r="AL40" i="1"/>
  <c r="AI34" i="1"/>
  <c r="AI18" i="1"/>
  <c r="AN37" i="1"/>
  <c r="AJ23" i="1"/>
  <c r="AP8" i="1"/>
  <c r="AK28" i="1"/>
  <c r="AG14" i="1"/>
  <c r="AK34" i="1"/>
  <c r="AK35" i="1"/>
  <c r="AK51" i="1"/>
  <c r="AJ32" i="1"/>
  <c r="AJ52" i="1"/>
  <c r="AC57" i="1"/>
  <c r="AC37" i="1"/>
  <c r="AC7" i="1"/>
  <c r="AL8" i="1"/>
  <c r="AL38" i="1"/>
  <c r="AC54" i="1"/>
  <c r="AP47" i="1"/>
  <c r="AG44" i="1"/>
  <c r="AJ26" i="1"/>
  <c r="AC29" i="1"/>
  <c r="AD12" i="1"/>
  <c r="F11" i="3" s="1"/>
  <c r="AN25" i="1"/>
  <c r="AM25" i="1"/>
  <c r="AL43" i="1"/>
  <c r="AN20" i="1"/>
  <c r="AD25" i="1"/>
  <c r="F24" i="3" s="1"/>
  <c r="AP9" i="1"/>
  <c r="AK24" i="1"/>
  <c r="AD45" i="1"/>
  <c r="F44" i="3" s="1"/>
  <c r="AE23" i="1"/>
  <c r="D23" i="2" s="1"/>
  <c r="D6" i="2"/>
  <c r="D5" i="2"/>
  <c r="AP41" i="1"/>
  <c r="AI15" i="1"/>
  <c r="AP14" i="1"/>
  <c r="AK11" i="1"/>
  <c r="AN49" i="1"/>
  <c r="AJ50" i="1"/>
  <c r="AI47" i="1"/>
  <c r="AL13" i="1"/>
  <c r="AC47" i="1"/>
  <c r="AD8" i="1"/>
  <c r="F7" i="3" s="1"/>
  <c r="AK47" i="1"/>
  <c r="AM12" i="1"/>
  <c r="AN33" i="1"/>
  <c r="AL14" i="1"/>
  <c r="AM35" i="1"/>
  <c r="AG26" i="1"/>
  <c r="AM11" i="1"/>
  <c r="AI50" i="1"/>
  <c r="AH11" i="1"/>
  <c r="AL58" i="1"/>
  <c r="AL50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O58" i="1"/>
  <c r="AG12" i="1"/>
  <c r="AM14" i="1"/>
  <c r="AI46" i="1"/>
  <c r="AL41" i="1"/>
  <c r="AD52" i="1"/>
  <c r="F51" i="3" s="1"/>
  <c r="AC23" i="1"/>
  <c r="AD38" i="1"/>
  <c r="F37" i="3" s="1"/>
  <c r="AO49" i="1"/>
  <c r="AK54" i="1"/>
  <c r="AJ18" i="1"/>
  <c r="AE34" i="1"/>
  <c r="D34" i="2" s="1"/>
  <c r="AE12" i="1"/>
  <c r="D12" i="2" s="1"/>
  <c r="AC12" i="1"/>
  <c r="AB35" i="1"/>
  <c r="AB39" i="1"/>
  <c r="AB43" i="1"/>
  <c r="AB47" i="1"/>
  <c r="AB51" i="1"/>
  <c r="AB55" i="1"/>
  <c r="AB17" i="1"/>
  <c r="AB20" i="1"/>
  <c r="AB24" i="1"/>
  <c r="AB28" i="1"/>
  <c r="AB32" i="1"/>
  <c r="AB33" i="1"/>
  <c r="AB34" i="1"/>
  <c r="AB46" i="1"/>
  <c r="AB54" i="1"/>
  <c r="AB23" i="1"/>
  <c r="AB36" i="1"/>
  <c r="AB40" i="1"/>
  <c r="AB44" i="1"/>
  <c r="AB48" i="1"/>
  <c r="AB52" i="1"/>
  <c r="AB56" i="1"/>
  <c r="AB16" i="1"/>
  <c r="AB21" i="1"/>
  <c r="AB25" i="1"/>
  <c r="AB29" i="1"/>
  <c r="AB26" i="1"/>
  <c r="AB38" i="1"/>
  <c r="AB50" i="1"/>
  <c r="AB19" i="1"/>
  <c r="AB31" i="1"/>
  <c r="AB37" i="1"/>
  <c r="AB41" i="1"/>
  <c r="AB45" i="1"/>
  <c r="AB49" i="1"/>
  <c r="AB53" i="1"/>
  <c r="AB57" i="1"/>
  <c r="AB18" i="1"/>
  <c r="AB22" i="1"/>
  <c r="AB30" i="1"/>
  <c r="AB42" i="1"/>
  <c r="AB58" i="1"/>
  <c r="AB27" i="1"/>
  <c r="AG10" i="1"/>
  <c r="AL10" i="1"/>
  <c r="AI30" i="1"/>
  <c r="AN32" i="1"/>
  <c r="AK10" i="1"/>
  <c r="AP10" i="1"/>
  <c r="AN10" i="1"/>
  <c r="F2" i="3"/>
  <c r="AC48" i="1"/>
  <c r="AK30" i="1"/>
  <c r="AP30" i="1"/>
  <c r="AD10" i="1"/>
  <c r="F9" i="3" s="1"/>
  <c r="AJ10" i="1"/>
  <c r="AH10" i="1"/>
  <c r="AI10" i="1"/>
  <c r="AN30" i="1"/>
  <c r="AC10" i="1"/>
  <c r="AD30" i="1"/>
  <c r="F29" i="3" s="1"/>
  <c r="AK27" i="1"/>
  <c r="AJ30" i="1"/>
  <c r="AD27" i="1"/>
  <c r="F26" i="3" s="1"/>
  <c r="AM30" i="1"/>
  <c r="AH25" i="1"/>
  <c r="AD20" i="1"/>
  <c r="F19" i="3" s="1"/>
  <c r="AP48" i="1"/>
  <c r="AB9" i="1"/>
  <c r="AB14" i="1"/>
  <c r="AB11" i="1"/>
  <c r="AC53" i="1"/>
  <c r="AK45" i="1"/>
  <c r="D4" i="2"/>
  <c r="AE20" i="1"/>
  <c r="D20" i="2" s="1"/>
  <c r="AE36" i="1"/>
  <c r="D36" i="2" s="1"/>
  <c r="AE9" i="1"/>
  <c r="D9" i="2" s="1"/>
  <c r="AE25" i="1"/>
  <c r="D25" i="2" s="1"/>
  <c r="AE41" i="1"/>
  <c r="D41" i="2" s="1"/>
  <c r="AE57" i="1"/>
  <c r="D57" i="2" s="1"/>
  <c r="AE10" i="1"/>
  <c r="D10" i="2" s="1"/>
  <c r="AE26" i="1"/>
  <c r="D26" i="2" s="1"/>
  <c r="AE42" i="1"/>
  <c r="D42" i="2" s="1"/>
  <c r="AE11" i="1"/>
  <c r="D11" i="2" s="1"/>
  <c r="AE27" i="1"/>
  <c r="D27" i="2" s="1"/>
  <c r="AE43" i="1"/>
  <c r="D43" i="2" s="1"/>
  <c r="D3" i="2"/>
  <c r="AP42" i="1"/>
  <c r="AM55" i="1"/>
  <c r="AK58" i="1"/>
  <c r="AN48" i="1"/>
  <c r="AM48" i="1"/>
  <c r="AC44" i="1"/>
  <c r="AI49" i="1"/>
  <c r="AD36" i="1"/>
  <c r="F35" i="3" s="1"/>
  <c r="AH55" i="1"/>
  <c r="AI48" i="1"/>
  <c r="AC33" i="1"/>
  <c r="AK48" i="1"/>
  <c r="AD43" i="1"/>
  <c r="AO42" i="1"/>
  <c r="AG52" i="1"/>
  <c r="AN54" i="1"/>
  <c r="AK55" i="1"/>
  <c r="AN55" i="1"/>
  <c r="AI32" i="1"/>
  <c r="AM10" i="1"/>
  <c r="AM27" i="1"/>
  <c r="AJ40" i="1"/>
  <c r="AG53" i="1"/>
  <c r="AL42" i="1"/>
  <c r="AL24" i="1"/>
  <c r="AG24" i="1"/>
  <c r="AC56" i="1"/>
  <c r="AL54" i="1"/>
  <c r="AK25" i="1"/>
  <c r="AH24" i="1"/>
  <c r="AJ25" i="1"/>
  <c r="AC21" i="1"/>
  <c r="AC8" i="1"/>
  <c r="AK46" i="1"/>
  <c r="AD31" i="1"/>
  <c r="F30" i="3" s="1"/>
  <c r="AC11" i="1"/>
  <c r="AM47" i="1"/>
  <c r="AK56" i="1"/>
  <c r="AC18" i="1"/>
  <c r="AK50" i="1"/>
  <c r="AD7" i="1"/>
  <c r="F6" i="3" s="1"/>
  <c r="AN52" i="1"/>
  <c r="AJ46" i="1"/>
  <c r="AP39" i="1"/>
  <c r="AN14" i="1"/>
  <c r="AM52" i="1"/>
  <c r="AK41" i="1"/>
  <c r="AP52" i="1"/>
  <c r="AG21" i="1"/>
  <c r="AJ29" i="1"/>
  <c r="AG36" i="1"/>
  <c r="AO8" i="1"/>
  <c r="AC36" i="1"/>
  <c r="AD18" i="1"/>
  <c r="F17" i="3" s="1"/>
  <c r="AK38" i="1"/>
  <c r="AC30" i="1"/>
  <c r="AL30" i="1"/>
  <c r="AG27" i="1"/>
  <c r="AN24" i="1"/>
  <c r="AJ27" i="1"/>
  <c r="AH53" i="1"/>
  <c r="AL45" i="1"/>
  <c r="AP24" i="1"/>
  <c r="AB13" i="1"/>
  <c r="AB15" i="1"/>
  <c r="F3" i="3"/>
  <c r="AD55" i="1"/>
  <c r="F54" i="3" s="1"/>
  <c r="AE8" i="1"/>
  <c r="D8" i="2" s="1"/>
  <c r="AE24" i="1"/>
  <c r="D24" i="2" s="1"/>
  <c r="AE44" i="1"/>
  <c r="D44" i="2" s="1"/>
  <c r="AE13" i="1"/>
  <c r="D13" i="2" s="1"/>
  <c r="AE29" i="1"/>
  <c r="D29" i="2" s="1"/>
  <c r="AE45" i="1"/>
  <c r="D45" i="2" s="1"/>
  <c r="AE46" i="1"/>
  <c r="D46" i="2" s="1"/>
  <c r="AE14" i="1"/>
  <c r="D14" i="2" s="1"/>
  <c r="AE30" i="1"/>
  <c r="D30" i="2" s="1"/>
  <c r="AE50" i="1"/>
  <c r="D50" i="2" s="1"/>
  <c r="AE15" i="1"/>
  <c r="D15" i="2" s="1"/>
  <c r="AE31" i="1"/>
  <c r="D31" i="2" s="1"/>
  <c r="AE47" i="1"/>
  <c r="D47" i="2" s="1"/>
  <c r="AE40" i="1"/>
  <c r="D40" i="2" s="1"/>
  <c r="AO54" i="1"/>
  <c r="AH7" i="1"/>
  <c r="AM45" i="1"/>
  <c r="AH45" i="1"/>
  <c r="AG45" i="1"/>
  <c r="AD42" i="1"/>
  <c r="F41" i="3" s="1"/>
  <c r="AC25" i="1"/>
  <c r="AI55" i="1"/>
  <c r="AJ48" i="1"/>
  <c r="AM42" i="1"/>
  <c r="AC28" i="1"/>
  <c r="AC24" i="1"/>
  <c r="AP35" i="1"/>
  <c r="AC13" i="1"/>
  <c r="AI39" i="1"/>
  <c r="AP45" i="1"/>
  <c r="AO45" i="1"/>
  <c r="AN57" i="1"/>
  <c r="AN19" i="1"/>
  <c r="AH30" i="1"/>
  <c r="AL51" i="1"/>
  <c r="AH29" i="1"/>
  <c r="AO47" i="1"/>
  <c r="AO25" i="1"/>
  <c r="AI31" i="1"/>
  <c r="AP49" i="1"/>
  <c r="AO55" i="1"/>
  <c r="AN45" i="1"/>
  <c r="AM22" i="1"/>
  <c r="AI25" i="1"/>
  <c r="AG25" i="1"/>
  <c r="AL27" i="1"/>
  <c r="AN27" i="1"/>
  <c r="AP25" i="1"/>
  <c r="AB8" i="1"/>
  <c r="AK26" i="1"/>
  <c r="AE28" i="1"/>
  <c r="D28" i="2" s="1"/>
  <c r="AE17" i="1"/>
  <c r="D17" i="2" s="1"/>
  <c r="AE49" i="1"/>
  <c r="D49" i="2" s="1"/>
  <c r="AE18" i="1"/>
  <c r="D18" i="2" s="1"/>
  <c r="AE58" i="1"/>
  <c r="D58" i="2" s="1"/>
  <c r="AE35" i="1"/>
  <c r="D35" i="2" s="1"/>
  <c r="AE48" i="1"/>
  <c r="D48" i="2" s="1"/>
  <c r="AG42" i="1"/>
  <c r="AL35" i="1"/>
  <c r="AC45" i="1"/>
  <c r="AK42" i="1"/>
  <c r="AJ45" i="1"/>
  <c r="AD26" i="1"/>
  <c r="Z26" i="1" s="1"/>
  <c r="AC42" i="1"/>
  <c r="AJ42" i="1"/>
  <c r="AP57" i="1"/>
  <c r="AJ13" i="1"/>
  <c r="AN22" i="1"/>
  <c r="AI24" i="1"/>
  <c r="AN38" i="1"/>
  <c r="AH42" i="1"/>
  <c r="AG20" i="1"/>
  <c r="AO24" i="1"/>
  <c r="AM43" i="1"/>
  <c r="AO52" i="1"/>
  <c r="AG50" i="1"/>
  <c r="AC51" i="1"/>
  <c r="AD47" i="1"/>
  <c r="F46" i="3" s="1"/>
  <c r="AD32" i="1"/>
  <c r="Z32" i="1" s="1"/>
  <c r="AK37" i="1"/>
  <c r="AJ54" i="1"/>
  <c r="AN44" i="1"/>
  <c r="AP33" i="1"/>
  <c r="AK57" i="1"/>
  <c r="AJ14" i="1"/>
  <c r="AP21" i="1"/>
  <c r="AL32" i="1"/>
  <c r="AG28" i="1"/>
  <c r="AG58" i="1"/>
  <c r="AD34" i="1"/>
  <c r="F33" i="3" s="1"/>
  <c r="AH15" i="1"/>
  <c r="AD37" i="1"/>
  <c r="F36" i="3" s="1"/>
  <c r="AG46" i="1"/>
  <c r="AD35" i="1"/>
  <c r="F34" i="3" s="1"/>
  <c r="AC14" i="1"/>
  <c r="AH31" i="1"/>
  <c r="AN58" i="1"/>
  <c r="AN50" i="1"/>
  <c r="AH41" i="1"/>
  <c r="AL19" i="1"/>
  <c r="AC52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C55" i="1"/>
  <c r="AG55" i="1"/>
  <c r="AB10" i="1"/>
  <c r="AM41" i="1"/>
  <c r="AO10" i="1"/>
  <c r="AE32" i="1"/>
  <c r="D32" i="2" s="1"/>
  <c r="AE21" i="1"/>
  <c r="D21" i="2" s="1"/>
  <c r="AE53" i="1"/>
  <c r="D53" i="2" s="1"/>
  <c r="AE22" i="1"/>
  <c r="D22" i="2" s="1"/>
  <c r="AE7" i="1"/>
  <c r="D7" i="2" s="1"/>
  <c r="AE39" i="1"/>
  <c r="D39" i="2" s="1"/>
  <c r="AE56" i="1"/>
  <c r="D56" i="2" s="1"/>
  <c r="AD48" i="1"/>
  <c r="F47" i="3" s="1"/>
  <c r="AJ24" i="1"/>
  <c r="AD29" i="1"/>
  <c r="F28" i="3" s="1"/>
  <c r="AD11" i="1"/>
  <c r="F10" i="3" s="1"/>
  <c r="AM24" i="1"/>
  <c r="AG48" i="1"/>
  <c r="AD24" i="1"/>
  <c r="F23" i="3" s="1"/>
  <c r="AD14" i="1"/>
  <c r="F13" i="3" s="1"/>
  <c r="AH40" i="1"/>
  <c r="AM37" i="1"/>
  <c r="AO57" i="1"/>
  <c r="AH26" i="1"/>
  <c r="AJ16" i="1"/>
  <c r="AH9" i="1"/>
  <c r="AM13" i="1"/>
  <c r="AC40" i="1"/>
  <c r="AG40" i="1"/>
  <c r="AH23" i="1"/>
  <c r="AG54" i="1"/>
  <c r="AO38" i="1"/>
  <c r="AD16" i="1"/>
  <c r="F15" i="3" s="1"/>
  <c r="AP11" i="1"/>
  <c r="AH51" i="1"/>
  <c r="AH43" i="1"/>
  <c r="AH21" i="1"/>
  <c r="AK49" i="1"/>
  <c r="AD53" i="1"/>
  <c r="AG37" i="1"/>
  <c r="AH18" i="1"/>
  <c r="AK18" i="1"/>
  <c r="AL29" i="1"/>
  <c r="AM57" i="1"/>
  <c r="AC17" i="1"/>
  <c r="AD21" i="1"/>
  <c r="F20" i="3" s="1"/>
  <c r="AM39" i="1"/>
  <c r="AM51" i="1"/>
  <c r="AD44" i="1"/>
  <c r="F43" i="3" s="1"/>
  <c r="AH57" i="1"/>
  <c r="AH49" i="1"/>
  <c r="AL39" i="1"/>
  <c r="AH13" i="1"/>
  <c r="AI56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P54" i="1"/>
  <c r="AL9" i="1"/>
  <c r="AH35" i="1"/>
  <c r="AK43" i="1"/>
  <c r="AG8" i="1"/>
  <c r="AO32" i="1"/>
  <c r="AN35" i="1"/>
  <c r="AG29" i="1"/>
  <c r="AJ43" i="1"/>
  <c r="AI38" i="1"/>
  <c r="AC50" i="1"/>
  <c r="AP17" i="1"/>
  <c r="AP43" i="1"/>
  <c r="AL53" i="1"/>
  <c r="AD15" i="1"/>
  <c r="F14" i="3" s="1"/>
  <c r="AC49" i="1"/>
  <c r="AO46" i="1"/>
  <c r="AK44" i="1"/>
  <c r="AD33" i="1"/>
  <c r="F32" i="3" s="1"/>
  <c r="AC9" i="1"/>
  <c r="AM49" i="1"/>
  <c r="AC16" i="1"/>
  <c r="AC41" i="1"/>
  <c r="AM50" i="1"/>
  <c r="AG41" i="1"/>
  <c r="AH19" i="1"/>
  <c r="AD51" i="1"/>
  <c r="F50" i="3" s="1"/>
  <c r="AL52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K53" i="1"/>
  <c r="AO43" i="1"/>
  <c r="AP23" i="1"/>
  <c r="AD57" i="1"/>
  <c r="F56" i="3" s="1"/>
  <c r="AN5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N51" i="1"/>
  <c r="AP38" i="1"/>
  <c r="AM32" i="1"/>
  <c r="AM16" i="1"/>
  <c r="AH36" i="1"/>
  <c r="AN21" i="1"/>
  <c r="AJ7" i="1"/>
  <c r="AO26" i="1"/>
  <c r="AK12" i="1"/>
  <c r="AL15" i="1"/>
  <c r="AM54" i="1"/>
  <c r="AP37" i="1"/>
  <c r="AP53" i="1"/>
  <c r="AD28" i="1"/>
  <c r="Z28" i="1" s="1"/>
  <c r="AP19" i="1"/>
  <c r="AD19" i="1"/>
  <c r="F18" i="3" s="1"/>
  <c r="AC20" i="1"/>
  <c r="AN11" i="1"/>
  <c r="AH56" i="1"/>
  <c r="AJ8" i="1"/>
  <c r="AL49" i="1"/>
  <c r="AO56" i="1"/>
  <c r="AI41" i="1"/>
  <c r="AL21" i="1"/>
  <c r="AI7" i="1"/>
  <c r="AM29" i="1"/>
  <c r="AN46" i="1"/>
  <c r="AI42" i="1"/>
  <c r="AC15" i="1"/>
  <c r="AN42" i="1"/>
  <c r="AL48" i="1"/>
  <c r="AC39" i="1"/>
  <c r="AE19" i="1"/>
  <c r="D19" i="2" s="1"/>
  <c r="AE54" i="1"/>
  <c r="D54" i="2" s="1"/>
  <c r="AE52" i="1"/>
  <c r="D52" i="2" s="1"/>
  <c r="AO48" i="1"/>
  <c r="AI27" i="1"/>
  <c r="Z17" i="1"/>
  <c r="C5" i="2"/>
  <c r="Z5" i="1"/>
  <c r="C22" i="2"/>
  <c r="Z35" i="1"/>
  <c r="C41" i="2"/>
  <c r="Z41" i="1"/>
  <c r="C38" i="2"/>
  <c r="Z38" i="1"/>
  <c r="Z4" i="1"/>
  <c r="C40" i="2"/>
  <c r="Z49" i="1"/>
  <c r="C6" i="2"/>
  <c r="Z6" i="1"/>
  <c r="C31" i="2"/>
  <c r="Z34" i="1"/>
  <c r="C24" i="2"/>
  <c r="C29" i="2"/>
  <c r="C50" i="2" l="1"/>
  <c r="C49" i="2"/>
  <c r="E22" i="3"/>
  <c r="D18" i="3"/>
  <c r="D45" i="3"/>
  <c r="C35" i="2"/>
  <c r="C47" i="2"/>
  <c r="C23" i="2"/>
  <c r="Z12" i="1"/>
  <c r="Z44" i="1"/>
  <c r="Z9" i="1"/>
  <c r="Z18" i="1"/>
  <c r="Z21" i="1"/>
  <c r="C17" i="2"/>
  <c r="D31" i="3"/>
  <c r="C21" i="2"/>
  <c r="Z39" i="1"/>
  <c r="Z56" i="1"/>
  <c r="C36" i="2"/>
  <c r="Z23" i="1"/>
  <c r="C39" i="2"/>
  <c r="C56" i="2"/>
  <c r="E48" i="3"/>
  <c r="H48" i="3" s="1"/>
  <c r="C52" i="2"/>
  <c r="H22" i="3"/>
  <c r="O22" i="3" s="1"/>
  <c r="Z7" i="1"/>
  <c r="D37" i="3"/>
  <c r="Z48" i="1"/>
  <c r="C57" i="2"/>
  <c r="C58" i="2"/>
  <c r="Z33" i="1"/>
  <c r="Z50" i="1"/>
  <c r="Z40" i="1"/>
  <c r="Z42" i="1"/>
  <c r="E39" i="3"/>
  <c r="H39" i="3" s="1"/>
  <c r="L39" i="3" s="1"/>
  <c r="E49" i="3"/>
  <c r="L22" i="3"/>
  <c r="S22" i="3"/>
  <c r="N22" i="3"/>
  <c r="I22" i="3"/>
  <c r="M22" i="3"/>
  <c r="Q22" i="3"/>
  <c r="Z13" i="1"/>
  <c r="F12" i="3"/>
  <c r="Z53" i="1"/>
  <c r="F52" i="3"/>
  <c r="C32" i="2"/>
  <c r="F31" i="3"/>
  <c r="C26" i="2"/>
  <c r="F25" i="3"/>
  <c r="C43" i="2"/>
  <c r="F42" i="3"/>
  <c r="BA44" i="1"/>
  <c r="AZ44" i="1"/>
  <c r="H40" i="3"/>
  <c r="O39" i="3"/>
  <c r="C7" i="2"/>
  <c r="C12" i="2"/>
  <c r="Z45" i="1"/>
  <c r="Z19" i="1"/>
  <c r="C28" i="2"/>
  <c r="F27" i="3"/>
  <c r="E5" i="3"/>
  <c r="H5" i="3" s="1"/>
  <c r="H49" i="3"/>
  <c r="C48" i="2"/>
  <c r="C45" i="2"/>
  <c r="C19" i="2"/>
  <c r="Z52" i="1"/>
  <c r="Z57" i="1"/>
  <c r="Z22" i="1"/>
  <c r="E21" i="3"/>
  <c r="H21" i="3" s="1"/>
  <c r="B41" i="2"/>
  <c r="D40" i="3"/>
  <c r="E14" i="3"/>
  <c r="H14" i="3" s="1"/>
  <c r="E10" i="3"/>
  <c r="H10" i="3" s="1"/>
  <c r="E54" i="3"/>
  <c r="H54" i="3" s="1"/>
  <c r="B30" i="2"/>
  <c r="D29" i="3"/>
  <c r="B21" i="2"/>
  <c r="D20" i="3"/>
  <c r="B53" i="2"/>
  <c r="D52" i="3"/>
  <c r="E7" i="3"/>
  <c r="H7" i="3" s="1"/>
  <c r="B29" i="2"/>
  <c r="D28" i="3"/>
  <c r="E53" i="3"/>
  <c r="H53" i="3" s="1"/>
  <c r="Z8" i="1"/>
  <c r="Z43" i="1"/>
  <c r="B15" i="2"/>
  <c r="D14" i="3"/>
  <c r="E20" i="3"/>
  <c r="H20" i="3" s="1"/>
  <c r="E33" i="3"/>
  <c r="H33" i="3" s="1"/>
  <c r="E46" i="3"/>
  <c r="H46" i="3" s="1"/>
  <c r="B18" i="2"/>
  <c r="D17" i="3"/>
  <c r="E19" i="3"/>
  <c r="H19" i="3" s="1"/>
  <c r="E26" i="3"/>
  <c r="H26" i="3" s="1"/>
  <c r="E9" i="3"/>
  <c r="H9" i="3" s="1"/>
  <c r="B48" i="2"/>
  <c r="D47" i="3"/>
  <c r="E37" i="3"/>
  <c r="H37" i="3" s="1"/>
  <c r="B47" i="2"/>
  <c r="D46" i="3"/>
  <c r="B37" i="2"/>
  <c r="D36" i="3"/>
  <c r="E4" i="3"/>
  <c r="H4" i="3" s="1"/>
  <c r="E38" i="3"/>
  <c r="H38" i="3" s="1"/>
  <c r="E16" i="3"/>
  <c r="H16" i="3" s="1"/>
  <c r="E55" i="3"/>
  <c r="H55" i="3" s="1"/>
  <c r="E50" i="3"/>
  <c r="H50" i="3" s="1"/>
  <c r="E32" i="3"/>
  <c r="H32" i="3" s="1"/>
  <c r="E13" i="3"/>
  <c r="H13" i="3" s="1"/>
  <c r="B14" i="2"/>
  <c r="D13" i="3"/>
  <c r="E31" i="3"/>
  <c r="H31" i="3" s="1"/>
  <c r="B13" i="2"/>
  <c r="D12" i="3"/>
  <c r="E41" i="3"/>
  <c r="H41" i="3" s="1"/>
  <c r="B54" i="2"/>
  <c r="D53" i="3"/>
  <c r="Z11" i="1"/>
  <c r="C42" i="2"/>
  <c r="C33" i="2"/>
  <c r="E23" i="3"/>
  <c r="H23" i="3" s="1"/>
  <c r="E3" i="3"/>
  <c r="H3" i="3" s="1"/>
  <c r="E30" i="3"/>
  <c r="H30" i="3" s="1"/>
  <c r="E35" i="3"/>
  <c r="H35" i="3" s="1"/>
  <c r="BB46" i="1"/>
  <c r="C11" i="2"/>
  <c r="C14" i="2"/>
  <c r="C34" i="2"/>
  <c r="C8" i="2"/>
  <c r="Z20" i="1"/>
  <c r="Z55" i="1"/>
  <c r="Z51" i="1"/>
  <c r="Z15" i="1"/>
  <c r="Z54" i="1"/>
  <c r="B39" i="2"/>
  <c r="D38" i="3"/>
  <c r="B20" i="2"/>
  <c r="D19" i="3"/>
  <c r="BB44" i="1"/>
  <c r="AY44" i="1"/>
  <c r="C44" i="2"/>
  <c r="E43" i="3"/>
  <c r="H43" i="3" s="1"/>
  <c r="B17" i="2"/>
  <c r="D16" i="3"/>
  <c r="C16" i="2"/>
  <c r="E15" i="3"/>
  <c r="H15" i="3" s="1"/>
  <c r="B52" i="2"/>
  <c r="D51" i="3"/>
  <c r="B51" i="2"/>
  <c r="D50" i="3"/>
  <c r="B24" i="2"/>
  <c r="D23" i="3"/>
  <c r="C18" i="2"/>
  <c r="E17" i="3"/>
  <c r="H17" i="3" s="1"/>
  <c r="B3" i="2"/>
  <c r="D2" i="3"/>
  <c r="B56" i="2"/>
  <c r="D55" i="3"/>
  <c r="B33" i="2"/>
  <c r="D32" i="3"/>
  <c r="B6" i="2"/>
  <c r="D5" i="3"/>
  <c r="B10" i="2"/>
  <c r="D9" i="3"/>
  <c r="AX44" i="1"/>
  <c r="E2" i="3"/>
  <c r="H2" i="3" s="1"/>
  <c r="AV44" i="1"/>
  <c r="B12" i="2"/>
  <c r="D11" i="3"/>
  <c r="B23" i="2"/>
  <c r="D22" i="3"/>
  <c r="C25" i="2"/>
  <c r="E24" i="3"/>
  <c r="H24" i="3" s="1"/>
  <c r="B57" i="2"/>
  <c r="D56" i="3"/>
  <c r="C46" i="2"/>
  <c r="E45" i="3"/>
  <c r="H45" i="3" s="1"/>
  <c r="C9" i="2"/>
  <c r="E8" i="3"/>
  <c r="H8" i="3" s="1"/>
  <c r="B26" i="2"/>
  <c r="D25" i="3"/>
  <c r="E12" i="3"/>
  <c r="H12" i="3" s="1"/>
  <c r="B50" i="2"/>
  <c r="D49" i="3"/>
  <c r="E52" i="3"/>
  <c r="H52" i="3" s="1"/>
  <c r="E25" i="3"/>
  <c r="H25" i="3" s="1"/>
  <c r="B11" i="2"/>
  <c r="D10" i="3"/>
  <c r="E42" i="3"/>
  <c r="H42" i="3" s="1"/>
  <c r="E29" i="3"/>
  <c r="H29" i="3" s="1"/>
  <c r="B7" i="2"/>
  <c r="D6" i="3"/>
  <c r="E57" i="3"/>
  <c r="H57" i="3" s="1"/>
  <c r="Z14" i="1"/>
  <c r="E27" i="3"/>
  <c r="H27" i="3" s="1"/>
  <c r="B16" i="2"/>
  <c r="D15" i="3"/>
  <c r="E28" i="3"/>
  <c r="H28" i="3" s="1"/>
  <c r="E34" i="3"/>
  <c r="H34" i="3" s="1"/>
  <c r="Z29" i="1"/>
  <c r="Z24" i="1"/>
  <c r="Z47" i="1"/>
  <c r="Z58" i="1"/>
  <c r="Z36" i="1"/>
  <c r="Z31" i="1"/>
  <c r="C20" i="2"/>
  <c r="C55" i="2"/>
  <c r="C13" i="2"/>
  <c r="C51" i="2"/>
  <c r="C15" i="2"/>
  <c r="C54" i="2"/>
  <c r="C53" i="2"/>
  <c r="E18" i="3"/>
  <c r="H18" i="3" s="1"/>
  <c r="E56" i="3"/>
  <c r="H56" i="3" s="1"/>
  <c r="BC46" i="1"/>
  <c r="B9" i="2"/>
  <c r="D8" i="3"/>
  <c r="B49" i="2"/>
  <c r="D48" i="3"/>
  <c r="B40" i="2"/>
  <c r="D39" i="3"/>
  <c r="E47" i="3"/>
  <c r="H47" i="3" s="1"/>
  <c r="B55" i="2"/>
  <c r="D54" i="3"/>
  <c r="C37" i="2"/>
  <c r="E36" i="3"/>
  <c r="H36" i="3" s="1"/>
  <c r="B42" i="2"/>
  <c r="D41" i="3"/>
  <c r="B45" i="2"/>
  <c r="D44" i="3"/>
  <c r="B28" i="2"/>
  <c r="D27" i="3"/>
  <c r="B25" i="2"/>
  <c r="D24" i="3"/>
  <c r="B36" i="2"/>
  <c r="D35" i="3"/>
  <c r="E6" i="3"/>
  <c r="H6" i="3" s="1"/>
  <c r="B8" i="2"/>
  <c r="D7" i="3"/>
  <c r="B44" i="2"/>
  <c r="D43" i="3"/>
  <c r="E51" i="3"/>
  <c r="H51" i="3" s="1"/>
  <c r="E44" i="3"/>
  <c r="H44" i="3" s="1"/>
  <c r="E11" i="3"/>
  <c r="H11" i="3" s="1"/>
  <c r="B4" i="2"/>
  <c r="D3" i="3"/>
  <c r="B43" i="2"/>
  <c r="D42" i="3"/>
  <c r="B35" i="2"/>
  <c r="D34" i="3"/>
  <c r="C3" i="2"/>
  <c r="J11" i="2" s="1"/>
  <c r="Z3" i="1"/>
  <c r="AU44" i="1"/>
  <c r="BC44" i="1"/>
  <c r="AW44" i="1"/>
  <c r="Z25" i="1"/>
  <c r="Z37" i="1"/>
  <c r="Z16" i="1"/>
  <c r="Z46" i="1"/>
  <c r="C30" i="2"/>
  <c r="Z30" i="1"/>
  <c r="Z27" i="1"/>
  <c r="C27" i="2"/>
  <c r="C10" i="2"/>
  <c r="Z10" i="1"/>
  <c r="BB45" i="1" l="1"/>
  <c r="AV45" i="1"/>
  <c r="AZ45" i="1"/>
  <c r="AU45" i="1"/>
  <c r="BA45" i="1"/>
  <c r="AW45" i="1"/>
  <c r="BC45" i="1"/>
  <c r="AX45" i="1"/>
  <c r="AY45" i="1"/>
  <c r="AT45" i="1"/>
  <c r="J22" i="3"/>
  <c r="K22" i="3"/>
  <c r="R39" i="3"/>
  <c r="M39" i="3"/>
  <c r="S39" i="3"/>
  <c r="P22" i="3"/>
  <c r="R22" i="3"/>
  <c r="S48" i="3"/>
  <c r="P48" i="3"/>
  <c r="L48" i="3"/>
  <c r="K48" i="3"/>
  <c r="R48" i="3"/>
  <c r="O48" i="3"/>
  <c r="J48" i="3"/>
  <c r="I39" i="3"/>
  <c r="N39" i="3"/>
  <c r="Q48" i="3"/>
  <c r="M48" i="3"/>
  <c r="Q39" i="3"/>
  <c r="K39" i="3"/>
  <c r="J39" i="3"/>
  <c r="K4" i="2"/>
  <c r="N48" i="3"/>
  <c r="I48" i="3"/>
  <c r="P39" i="3"/>
  <c r="I12" i="3"/>
  <c r="M12" i="3"/>
  <c r="Q12" i="3"/>
  <c r="J12" i="3"/>
  <c r="N12" i="3"/>
  <c r="R12" i="3"/>
  <c r="O12" i="3"/>
  <c r="S12" i="3"/>
  <c r="L12" i="3"/>
  <c r="P12" i="3"/>
  <c r="K12" i="3"/>
  <c r="I51" i="3"/>
  <c r="M51" i="3"/>
  <c r="Q51" i="3"/>
  <c r="O51" i="3"/>
  <c r="J51" i="3"/>
  <c r="N51" i="3"/>
  <c r="R51" i="3"/>
  <c r="K51" i="3"/>
  <c r="S51" i="3"/>
  <c r="L51" i="3"/>
  <c r="P51" i="3"/>
  <c r="K36" i="3"/>
  <c r="O36" i="3"/>
  <c r="S36" i="3"/>
  <c r="L36" i="3"/>
  <c r="P36" i="3"/>
  <c r="M36" i="3"/>
  <c r="Q36" i="3"/>
  <c r="N36" i="3"/>
  <c r="I36" i="3"/>
  <c r="J36" i="3"/>
  <c r="R36" i="3"/>
  <c r="J47" i="3"/>
  <c r="N47" i="3"/>
  <c r="R47" i="3"/>
  <c r="P47" i="3"/>
  <c r="K47" i="3"/>
  <c r="O47" i="3"/>
  <c r="S47" i="3"/>
  <c r="L47" i="3"/>
  <c r="M47" i="3"/>
  <c r="Q47" i="3"/>
  <c r="I47" i="3"/>
  <c r="L56" i="3"/>
  <c r="P56" i="3"/>
  <c r="N56" i="3"/>
  <c r="I56" i="3"/>
  <c r="M56" i="3"/>
  <c r="Q56" i="3"/>
  <c r="J56" i="3"/>
  <c r="R56" i="3"/>
  <c r="O56" i="3"/>
  <c r="S56" i="3"/>
  <c r="K56" i="3"/>
  <c r="L34" i="3"/>
  <c r="O34" i="3"/>
  <c r="S34" i="3"/>
  <c r="M34" i="3"/>
  <c r="K34" i="3"/>
  <c r="J34" i="3"/>
  <c r="R34" i="3"/>
  <c r="Q34" i="3"/>
  <c r="I34" i="3"/>
  <c r="P34" i="3"/>
  <c r="N34" i="3"/>
  <c r="I27" i="3"/>
  <c r="M27" i="3"/>
  <c r="Q27" i="3"/>
  <c r="J27" i="3"/>
  <c r="N27" i="3"/>
  <c r="R27" i="3"/>
  <c r="K27" i="3"/>
  <c r="S27" i="3"/>
  <c r="L27" i="3"/>
  <c r="O27" i="3"/>
  <c r="P27" i="3"/>
  <c r="I8" i="3"/>
  <c r="P8" i="3"/>
  <c r="K8" i="3"/>
  <c r="Q8" i="3"/>
  <c r="S8" i="3"/>
  <c r="O8" i="3"/>
  <c r="L8" i="3"/>
  <c r="R8" i="3"/>
  <c r="M8" i="3"/>
  <c r="N8" i="3"/>
  <c r="J8" i="3"/>
  <c r="J3" i="2"/>
  <c r="O30" i="3"/>
  <c r="K30" i="3"/>
  <c r="N30" i="3"/>
  <c r="Q30" i="3"/>
  <c r="P30" i="3"/>
  <c r="M30" i="3"/>
  <c r="I30" i="3"/>
  <c r="L30" i="3"/>
  <c r="S30" i="3"/>
  <c r="R30" i="3"/>
  <c r="J30" i="3"/>
  <c r="M41" i="3"/>
  <c r="K41" i="3"/>
  <c r="R41" i="3"/>
  <c r="I41" i="3"/>
  <c r="J41" i="3"/>
  <c r="Q41" i="3"/>
  <c r="P41" i="3"/>
  <c r="S41" i="3"/>
  <c r="L41" i="3"/>
  <c r="O41" i="3"/>
  <c r="N41" i="3"/>
  <c r="L50" i="3"/>
  <c r="O50" i="3"/>
  <c r="S50" i="3"/>
  <c r="N50" i="3"/>
  <c r="M50" i="3"/>
  <c r="R50" i="3"/>
  <c r="J50" i="3"/>
  <c r="K50" i="3"/>
  <c r="I50" i="3"/>
  <c r="P50" i="3"/>
  <c r="Q50" i="3"/>
  <c r="J4" i="3"/>
  <c r="N4" i="3"/>
  <c r="R4" i="3"/>
  <c r="K4" i="3"/>
  <c r="O4" i="3"/>
  <c r="S4" i="3"/>
  <c r="P4" i="3"/>
  <c r="L4" i="3"/>
  <c r="M4" i="3"/>
  <c r="I4" i="3"/>
  <c r="Q4" i="3"/>
  <c r="M9" i="3"/>
  <c r="R9" i="3"/>
  <c r="K9" i="3"/>
  <c r="I9" i="3"/>
  <c r="Q9" i="3"/>
  <c r="J9" i="3"/>
  <c r="N9" i="3"/>
  <c r="P9" i="3"/>
  <c r="S9" i="3"/>
  <c r="L9" i="3"/>
  <c r="O9" i="3"/>
  <c r="J53" i="3"/>
  <c r="Q53" i="3"/>
  <c r="I53" i="3"/>
  <c r="N53" i="3"/>
  <c r="O53" i="3"/>
  <c r="L53" i="3"/>
  <c r="M53" i="3"/>
  <c r="R53" i="3"/>
  <c r="P53" i="3"/>
  <c r="K53" i="3"/>
  <c r="S53" i="3"/>
  <c r="O14" i="3"/>
  <c r="K14" i="3"/>
  <c r="L14" i="3"/>
  <c r="S14" i="3"/>
  <c r="N14" i="3"/>
  <c r="Q14" i="3"/>
  <c r="P14" i="3"/>
  <c r="J14" i="3"/>
  <c r="M14" i="3"/>
  <c r="R14" i="3"/>
  <c r="I14" i="3"/>
  <c r="K40" i="3"/>
  <c r="O40" i="3"/>
  <c r="S40" i="3"/>
  <c r="I40" i="3"/>
  <c r="Q40" i="3"/>
  <c r="L40" i="3"/>
  <c r="P40" i="3"/>
  <c r="M40" i="3"/>
  <c r="J40" i="3"/>
  <c r="N40" i="3"/>
  <c r="R40" i="3"/>
  <c r="K6" i="3"/>
  <c r="I6" i="3"/>
  <c r="L6" i="3"/>
  <c r="N6" i="3"/>
  <c r="P6" i="3"/>
  <c r="O6" i="3"/>
  <c r="S6" i="3"/>
  <c r="R6" i="3"/>
  <c r="Q6" i="3"/>
  <c r="J6" i="3"/>
  <c r="M6" i="3"/>
  <c r="N29" i="3"/>
  <c r="R29" i="3"/>
  <c r="J29" i="3"/>
  <c r="M29" i="3"/>
  <c r="Q29" i="3"/>
  <c r="L29" i="3"/>
  <c r="O29" i="3"/>
  <c r="P29" i="3"/>
  <c r="I29" i="3"/>
  <c r="S29" i="3"/>
  <c r="K29" i="3"/>
  <c r="M25" i="3"/>
  <c r="I25" i="3"/>
  <c r="J25" i="3"/>
  <c r="Q25" i="3"/>
  <c r="K25" i="3"/>
  <c r="R25" i="3"/>
  <c r="P25" i="3"/>
  <c r="S25" i="3"/>
  <c r="N25" i="3"/>
  <c r="L25" i="3"/>
  <c r="O25" i="3"/>
  <c r="O2" i="3"/>
  <c r="J2" i="3"/>
  <c r="S2" i="3"/>
  <c r="K2" i="3"/>
  <c r="N2" i="3"/>
  <c r="R2" i="3"/>
  <c r="I2" i="3"/>
  <c r="Q2" i="3"/>
  <c r="M2" i="3"/>
  <c r="P2" i="3"/>
  <c r="L2" i="3"/>
  <c r="K55" i="3"/>
  <c r="O55" i="3"/>
  <c r="S55" i="3"/>
  <c r="I55" i="3"/>
  <c r="Q55" i="3"/>
  <c r="L55" i="3"/>
  <c r="P55" i="3"/>
  <c r="M55" i="3"/>
  <c r="J55" i="3"/>
  <c r="N55" i="3"/>
  <c r="R55" i="3"/>
  <c r="L26" i="3"/>
  <c r="R26" i="3"/>
  <c r="K26" i="3"/>
  <c r="M26" i="3"/>
  <c r="S26" i="3"/>
  <c r="P26" i="3"/>
  <c r="N26" i="3"/>
  <c r="Q26" i="3"/>
  <c r="J26" i="3"/>
  <c r="O26" i="3"/>
  <c r="I26" i="3"/>
  <c r="L11" i="3"/>
  <c r="P11" i="3"/>
  <c r="I11" i="3"/>
  <c r="M11" i="3"/>
  <c r="Q11" i="3"/>
  <c r="J11" i="3"/>
  <c r="R11" i="3"/>
  <c r="N11" i="3"/>
  <c r="K11" i="3"/>
  <c r="S11" i="3"/>
  <c r="O11" i="3"/>
  <c r="M57" i="3"/>
  <c r="I57" i="3"/>
  <c r="Q57" i="3"/>
  <c r="K57" i="3"/>
  <c r="J57" i="3"/>
  <c r="R57" i="3"/>
  <c r="P57" i="3"/>
  <c r="S57" i="3"/>
  <c r="N57" i="3"/>
  <c r="L57" i="3"/>
  <c r="O57" i="3"/>
  <c r="L42" i="3"/>
  <c r="J42" i="3"/>
  <c r="S42" i="3"/>
  <c r="R42" i="3"/>
  <c r="I42" i="3"/>
  <c r="O42" i="3"/>
  <c r="Q42" i="3"/>
  <c r="N42" i="3"/>
  <c r="K42" i="3"/>
  <c r="M42" i="3"/>
  <c r="P42" i="3"/>
  <c r="J52" i="3"/>
  <c r="N52" i="3"/>
  <c r="R52" i="3"/>
  <c r="L52" i="3"/>
  <c r="K52" i="3"/>
  <c r="O52" i="3"/>
  <c r="S52" i="3"/>
  <c r="P52" i="3"/>
  <c r="I52" i="3"/>
  <c r="M52" i="3"/>
  <c r="Q52" i="3"/>
  <c r="N45" i="3"/>
  <c r="M45" i="3"/>
  <c r="R45" i="3"/>
  <c r="J45" i="3"/>
  <c r="I45" i="3"/>
  <c r="K45" i="3"/>
  <c r="L45" i="3"/>
  <c r="S45" i="3"/>
  <c r="O45" i="3"/>
  <c r="Q45" i="3"/>
  <c r="P45" i="3"/>
  <c r="L24" i="3"/>
  <c r="P24" i="3"/>
  <c r="I24" i="3"/>
  <c r="M24" i="3"/>
  <c r="Q24" i="3"/>
  <c r="J24" i="3"/>
  <c r="R24" i="3"/>
  <c r="K24" i="3"/>
  <c r="S24" i="3"/>
  <c r="N24" i="3"/>
  <c r="O24" i="3"/>
  <c r="J15" i="3"/>
  <c r="N15" i="3"/>
  <c r="R15" i="3"/>
  <c r="K15" i="3"/>
  <c r="O15" i="3"/>
  <c r="S15" i="3"/>
  <c r="P15" i="3"/>
  <c r="M15" i="3"/>
  <c r="I15" i="3"/>
  <c r="Q15" i="3"/>
  <c r="L15" i="3"/>
  <c r="L43" i="3"/>
  <c r="P43" i="3"/>
  <c r="J43" i="3"/>
  <c r="R43" i="3"/>
  <c r="I43" i="3"/>
  <c r="M43" i="3"/>
  <c r="Q43" i="3"/>
  <c r="N43" i="3"/>
  <c r="K43" i="3"/>
  <c r="O43" i="3"/>
  <c r="S43" i="3"/>
  <c r="K23" i="3"/>
  <c r="O23" i="3"/>
  <c r="S23" i="3"/>
  <c r="L23" i="3"/>
  <c r="P23" i="3"/>
  <c r="M23" i="3"/>
  <c r="Q23" i="3"/>
  <c r="N23" i="3"/>
  <c r="I23" i="3"/>
  <c r="J23" i="3"/>
  <c r="R23" i="3"/>
  <c r="N13" i="3"/>
  <c r="M13" i="3"/>
  <c r="R13" i="3"/>
  <c r="J13" i="3"/>
  <c r="K13" i="3"/>
  <c r="L13" i="3"/>
  <c r="Q13" i="3"/>
  <c r="S13" i="3"/>
  <c r="I13" i="3"/>
  <c r="O13" i="3"/>
  <c r="P13" i="3"/>
  <c r="K16" i="3"/>
  <c r="O16" i="3"/>
  <c r="S16" i="3"/>
  <c r="L16" i="3"/>
  <c r="P16" i="3"/>
  <c r="M16" i="3"/>
  <c r="I16" i="3"/>
  <c r="R16" i="3"/>
  <c r="N16" i="3"/>
  <c r="Q16" i="3"/>
  <c r="J16" i="3"/>
  <c r="I19" i="3"/>
  <c r="M19" i="3"/>
  <c r="Q19" i="3"/>
  <c r="J19" i="3"/>
  <c r="N19" i="3"/>
  <c r="R19" i="3"/>
  <c r="O19" i="3"/>
  <c r="K19" i="3"/>
  <c r="P19" i="3"/>
  <c r="S19" i="3"/>
  <c r="L19" i="3"/>
  <c r="I33" i="3"/>
  <c r="K33" i="3"/>
  <c r="M33" i="3"/>
  <c r="N33" i="3"/>
  <c r="J33" i="3"/>
  <c r="P33" i="3"/>
  <c r="R33" i="3"/>
  <c r="Q33" i="3"/>
  <c r="S33" i="3"/>
  <c r="L33" i="3"/>
  <c r="O33" i="3"/>
  <c r="L54" i="3"/>
  <c r="S54" i="3"/>
  <c r="O54" i="3"/>
  <c r="I54" i="3"/>
  <c r="K54" i="3"/>
  <c r="M54" i="3"/>
  <c r="R54" i="3"/>
  <c r="J54" i="3"/>
  <c r="Q54" i="3"/>
  <c r="P54" i="3"/>
  <c r="N54" i="3"/>
  <c r="M5" i="3"/>
  <c r="Q5" i="3"/>
  <c r="R5" i="3"/>
  <c r="I5" i="3"/>
  <c r="J5" i="3"/>
  <c r="O5" i="3"/>
  <c r="N5" i="3"/>
  <c r="L5" i="3"/>
  <c r="S5" i="3"/>
  <c r="K5" i="3"/>
  <c r="P5" i="3"/>
  <c r="L18" i="3"/>
  <c r="O18" i="3"/>
  <c r="S18" i="3"/>
  <c r="M18" i="3"/>
  <c r="N18" i="3"/>
  <c r="R18" i="3"/>
  <c r="K18" i="3"/>
  <c r="J18" i="3"/>
  <c r="I18" i="3"/>
  <c r="P18" i="3"/>
  <c r="Q18" i="3"/>
  <c r="J28" i="3"/>
  <c r="N28" i="3"/>
  <c r="R28" i="3"/>
  <c r="K28" i="3"/>
  <c r="O28" i="3"/>
  <c r="S28" i="3"/>
  <c r="P28" i="3"/>
  <c r="I28" i="3"/>
  <c r="Q28" i="3"/>
  <c r="L28" i="3"/>
  <c r="M28" i="3"/>
  <c r="I17" i="3"/>
  <c r="M17" i="3"/>
  <c r="K17" i="3"/>
  <c r="N17" i="3"/>
  <c r="R17" i="3"/>
  <c r="P17" i="3"/>
  <c r="S17" i="3"/>
  <c r="L17" i="3"/>
  <c r="O17" i="3"/>
  <c r="Q17" i="3"/>
  <c r="J17" i="3"/>
  <c r="I3" i="3"/>
  <c r="M3" i="3"/>
  <c r="Q3" i="3"/>
  <c r="J3" i="3"/>
  <c r="N3" i="3"/>
  <c r="R3" i="3"/>
  <c r="K3" i="3"/>
  <c r="S3" i="3"/>
  <c r="L3" i="3"/>
  <c r="O3" i="3"/>
  <c r="P3" i="3"/>
  <c r="J37" i="3"/>
  <c r="I37" i="3"/>
  <c r="N37" i="3"/>
  <c r="Q37" i="3"/>
  <c r="M37" i="3"/>
  <c r="O37" i="3"/>
  <c r="S37" i="3"/>
  <c r="K37" i="3"/>
  <c r="P37" i="3"/>
  <c r="L37" i="3"/>
  <c r="R37" i="3"/>
  <c r="O46" i="3"/>
  <c r="K46" i="3"/>
  <c r="J46" i="3"/>
  <c r="Q46" i="3"/>
  <c r="P46" i="3"/>
  <c r="I46" i="3"/>
  <c r="R46" i="3"/>
  <c r="M46" i="3"/>
  <c r="L46" i="3"/>
  <c r="S46" i="3"/>
  <c r="N46" i="3"/>
  <c r="I49" i="3"/>
  <c r="N49" i="3"/>
  <c r="M49" i="3"/>
  <c r="K49" i="3"/>
  <c r="R49" i="3"/>
  <c r="S49" i="3"/>
  <c r="L49" i="3"/>
  <c r="O49" i="3"/>
  <c r="J49" i="3"/>
  <c r="Q49" i="3"/>
  <c r="P49" i="3"/>
  <c r="J5" i="2"/>
  <c r="I44" i="3"/>
  <c r="M44" i="3"/>
  <c r="Q44" i="3"/>
  <c r="O44" i="3"/>
  <c r="J44" i="3"/>
  <c r="N44" i="3"/>
  <c r="R44" i="3"/>
  <c r="K44" i="3"/>
  <c r="S44" i="3"/>
  <c r="L44" i="3"/>
  <c r="P44" i="3"/>
  <c r="J35" i="3"/>
  <c r="N35" i="3"/>
  <c r="R35" i="3"/>
  <c r="K35" i="3"/>
  <c r="O35" i="3"/>
  <c r="S35" i="3"/>
  <c r="P35" i="3"/>
  <c r="L35" i="3"/>
  <c r="I35" i="3"/>
  <c r="Q35" i="3"/>
  <c r="M35" i="3"/>
  <c r="K31" i="3"/>
  <c r="O31" i="3"/>
  <c r="S31" i="3"/>
  <c r="L31" i="3"/>
  <c r="P31" i="3"/>
  <c r="I31" i="3"/>
  <c r="Q31" i="3"/>
  <c r="J31" i="3"/>
  <c r="R31" i="3"/>
  <c r="M31" i="3"/>
  <c r="N31" i="3"/>
  <c r="L32" i="3"/>
  <c r="P32" i="3"/>
  <c r="I32" i="3"/>
  <c r="M32" i="3"/>
  <c r="Q32" i="3"/>
  <c r="N32" i="3"/>
  <c r="J32" i="3"/>
  <c r="O32" i="3"/>
  <c r="R32" i="3"/>
  <c r="K32" i="3"/>
  <c r="S32" i="3"/>
  <c r="L38" i="3"/>
  <c r="S38" i="3"/>
  <c r="I38" i="3"/>
  <c r="Q38" i="3"/>
  <c r="P38" i="3"/>
  <c r="K38" i="3"/>
  <c r="J38" i="3"/>
  <c r="N38" i="3"/>
  <c r="R38" i="3"/>
  <c r="O38" i="3"/>
  <c r="M38" i="3"/>
  <c r="J20" i="3"/>
  <c r="N20" i="3"/>
  <c r="R20" i="3"/>
  <c r="K20" i="3"/>
  <c r="O20" i="3"/>
  <c r="S20" i="3"/>
  <c r="L20" i="3"/>
  <c r="P20" i="3"/>
  <c r="M20" i="3"/>
  <c r="Q20" i="3"/>
  <c r="I20" i="3"/>
  <c r="K7" i="3"/>
  <c r="O7" i="3"/>
  <c r="S7" i="3"/>
  <c r="L7" i="3"/>
  <c r="P7" i="3"/>
  <c r="I7" i="3"/>
  <c r="Q7" i="3"/>
  <c r="M7" i="3"/>
  <c r="N7" i="3"/>
  <c r="J7" i="3"/>
  <c r="R7" i="3"/>
  <c r="L10" i="3"/>
  <c r="S10" i="3"/>
  <c r="J10" i="3"/>
  <c r="N10" i="3"/>
  <c r="M10" i="3"/>
  <c r="O10" i="3"/>
  <c r="R10" i="3"/>
  <c r="I10" i="3"/>
  <c r="Q10" i="3"/>
  <c r="K10" i="3"/>
  <c r="P10" i="3"/>
  <c r="J21" i="3"/>
  <c r="Q21" i="3"/>
  <c r="I21" i="3"/>
  <c r="N21" i="3"/>
  <c r="O21" i="3"/>
  <c r="K21" i="3"/>
  <c r="R21" i="3"/>
  <c r="M21" i="3"/>
  <c r="P21" i="3"/>
  <c r="L21" i="3"/>
  <c r="S21" i="3"/>
  <c r="K8" i="2"/>
  <c r="J7" i="2"/>
  <c r="K6" i="2"/>
  <c r="K12" i="2"/>
  <c r="K18" i="2"/>
  <c r="J17" i="2"/>
  <c r="K13" i="2"/>
  <c r="K5" i="2"/>
  <c r="J6" i="2"/>
  <c r="K19" i="2"/>
  <c r="K11" i="2"/>
  <c r="K10" i="2"/>
  <c r="J9" i="2"/>
  <c r="K16" i="2"/>
  <c r="K17" i="2"/>
  <c r="J16" i="2"/>
  <c r="J8" i="2"/>
  <c r="L8" i="2" s="1"/>
  <c r="J15" i="2"/>
  <c r="K9" i="2"/>
  <c r="J14" i="2"/>
  <c r="K3" i="2"/>
  <c r="K15" i="2"/>
  <c r="K7" i="2"/>
  <c r="J10" i="2"/>
  <c r="L10" i="2" s="1"/>
  <c r="J18" i="2"/>
  <c r="L18" i="2" s="1"/>
  <c r="J4" i="2"/>
  <c r="J12" i="2"/>
  <c r="J19" i="2"/>
  <c r="J13" i="2"/>
  <c r="K14" i="2"/>
  <c r="L11" i="2"/>
  <c r="L12" i="2" l="1"/>
  <c r="L3" i="2"/>
  <c r="L16" i="2"/>
  <c r="L13" i="2"/>
  <c r="L6" i="2"/>
  <c r="L5" i="2"/>
  <c r="L7" i="2"/>
  <c r="L9" i="2"/>
  <c r="L17" i="2"/>
  <c r="H3" i="2"/>
  <c r="P4" i="2" s="1"/>
  <c r="H12" i="2"/>
  <c r="H9" i="2"/>
  <c r="K2" i="2"/>
  <c r="H6" i="2"/>
  <c r="L15" i="2"/>
  <c r="L19" i="2"/>
  <c r="H15" i="2"/>
  <c r="H5" i="2"/>
  <c r="H11" i="2"/>
  <c r="H13" i="2"/>
  <c r="H18" i="2"/>
  <c r="H16" i="2"/>
  <c r="H7" i="2"/>
  <c r="L4" i="2"/>
  <c r="L14" i="2"/>
  <c r="H17" i="2"/>
  <c r="H19" i="2"/>
  <c r="H4" i="2"/>
  <c r="H10" i="2"/>
  <c r="H14" i="2"/>
  <c r="H8" i="2"/>
  <c r="M14" i="2" l="1"/>
  <c r="M13" i="2"/>
  <c r="P6" i="2"/>
  <c r="P11" i="2"/>
  <c r="Q11" i="2" s="1"/>
  <c r="P10" i="2"/>
  <c r="Q10" i="2" s="1"/>
  <c r="M11" i="2"/>
  <c r="M5" i="2"/>
  <c r="P5" i="2"/>
  <c r="Q5" i="2" s="1"/>
  <c r="M7" i="2"/>
  <c r="P9" i="2"/>
  <c r="R9" i="2" s="1"/>
  <c r="M17" i="2"/>
  <c r="P19" i="2"/>
  <c r="Q19" i="2" s="1"/>
  <c r="P16" i="2"/>
  <c r="R16" i="2" s="1"/>
  <c r="P7" i="2"/>
  <c r="Q7" i="2" s="1"/>
  <c r="P18" i="2"/>
  <c r="R18" i="2" s="1"/>
  <c r="M10" i="2"/>
  <c r="M15" i="2"/>
  <c r="M16" i="2"/>
  <c r="P3" i="2"/>
  <c r="R3" i="2" s="1"/>
  <c r="P15" i="2"/>
  <c r="Q15" i="2" s="1"/>
  <c r="P8" i="2"/>
  <c r="Q8" i="2" s="1"/>
  <c r="P14" i="2"/>
  <c r="R14" i="2" s="1"/>
  <c r="M6" i="2"/>
  <c r="M4" i="2"/>
  <c r="M9" i="2"/>
  <c r="M18" i="2"/>
  <c r="M3" i="2"/>
  <c r="P13" i="2"/>
  <c r="R13" i="2" s="1"/>
  <c r="P17" i="2"/>
  <c r="R17" i="2" s="1"/>
  <c r="P12" i="2"/>
  <c r="R12" i="2" s="1"/>
  <c r="M8" i="2"/>
  <c r="M19" i="2"/>
  <c r="M12" i="2"/>
  <c r="Q9" i="2"/>
  <c r="R6" i="2"/>
  <c r="Q6" i="2"/>
  <c r="R10" i="2"/>
  <c r="Q4" i="2"/>
  <c r="R4" i="2"/>
  <c r="R19" i="2" l="1"/>
  <c r="R11" i="2"/>
  <c r="Q18" i="2"/>
  <c r="Q14" i="2"/>
  <c r="R15" i="2"/>
  <c r="R8" i="2"/>
  <c r="X13" i="2"/>
  <c r="Y13" i="2" s="1"/>
  <c r="X16" i="2"/>
  <c r="Z16" i="2" s="1"/>
  <c r="Q12" i="2"/>
  <c r="R7" i="2"/>
  <c r="X14" i="2"/>
  <c r="Z14" i="2" s="1"/>
  <c r="Q16" i="2"/>
  <c r="Q13" i="2"/>
  <c r="X4" i="2"/>
  <c r="Y4" i="2" s="1"/>
  <c r="X15" i="2"/>
  <c r="Y15" i="2" s="1"/>
  <c r="Q17" i="2"/>
  <c r="R5" i="2"/>
  <c r="Q3" i="2"/>
  <c r="X10" i="2"/>
  <c r="Z10" i="2" s="1"/>
  <c r="X9" i="2"/>
  <c r="Z9" i="2" s="1"/>
  <c r="X12" i="2"/>
  <c r="Y12" i="2" s="1"/>
  <c r="X11" i="2"/>
  <c r="Z11" i="2" s="1"/>
  <c r="X6" i="2"/>
  <c r="Y6" i="2" s="1"/>
  <c r="X5" i="2"/>
  <c r="Z5" i="2" s="1"/>
  <c r="X8" i="2"/>
  <c r="Y8" i="2" s="1"/>
  <c r="X7" i="2"/>
  <c r="Y7" i="2" s="1"/>
  <c r="X18" i="2"/>
  <c r="Y18" i="2" s="1"/>
  <c r="X17" i="2"/>
  <c r="Y17" i="2" s="1"/>
  <c r="X3" i="2"/>
  <c r="Z3" i="2" s="1"/>
  <c r="X19" i="2"/>
  <c r="Z19" i="2" s="1"/>
  <c r="Z6" i="2"/>
  <c r="Z13" i="2" l="1"/>
  <c r="Y10" i="2"/>
  <c r="Y14" i="2"/>
  <c r="Z15" i="2"/>
  <c r="Z18" i="2"/>
  <c r="Y16" i="2"/>
  <c r="Y5" i="2"/>
  <c r="Z17" i="2"/>
  <c r="Z12" i="2"/>
  <c r="Y9" i="2"/>
  <c r="Z8" i="2"/>
  <c r="Z4" i="2"/>
  <c r="Y11" i="2"/>
  <c r="Y19" i="2"/>
  <c r="Z7" i="2"/>
  <c r="Y3" i="2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<sst xmlns="http://schemas.openxmlformats.org/spreadsheetml/2006/main" count="178" uniqueCount="107">
  <si>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</si>
  <si>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</si>
  <si>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</si>
  <si>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</si>
  <si>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</si>
  <si>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</si>
  <si>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</si>
  <si>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</si>
  <si>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</si>
  <si>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</si>
  <si>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</si>
  <si>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</si>
  <si>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</si>
  <si>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</si>
  <si>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</si>
  <si>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</si>
  <si>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</si>
  <si>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</si>
  <si>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</si>
  <si>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</si>
  <si>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</si>
  <si>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</si>
  <si>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</si>
  <si>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</si>
  <si>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</si>
  <si>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</si>
  <si>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</si>
  <si>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</si>
  <si>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</si>
  <si>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</si>
  <si>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</si>
  <si>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</si>
  <si>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</si>
  <si>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</si>
  <si>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</si>
  <si>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</si>
  <si>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</si>
  <si>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</si>
  <si>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</si>
  <si>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</si>
  <si>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</si>
  <si>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</si>
  <si>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</si>
  <si>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</si>
  <si>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</si>
  <si>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</si>
  <si>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</si>
  <si>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</si>
  <si>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</si>
  <si>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</si>
  <si>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</si>
  <si>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Owner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</si>
  <si>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</si>
  <si>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</si>
  <si>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</si>
  <si>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</si>
  <si>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</si>
  <si>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</si>
  <si>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</si>
  <si>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</si>
  <si>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</si>
  <si>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</si>
  <si>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</si>
  <si>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</si>
  <si>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</si>
  <si>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</si>
  <si>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</si>
  <si>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</si>
  <si>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</si>
  <si>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</si>
  <si>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</si>
  <si>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</si>
  <si>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</si>
  <si>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</si>
  <si>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</si>
  <si>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</si>
  <si>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</si>
  <si>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</si>
  <si>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</si>
  <si>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</si>
  <si>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</si>
  <si>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</si>
  <si>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</si>
  <si>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</si>
  <si>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</si>
  <si>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</si>
  <si>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</si>
  <si>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</si>
  <si>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</si>
  <si>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</si>
  <si>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</si>
  <si>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</si>
  <si>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Rank by Average team</t>
  </si>
  <si>
    <t>Average Power</t>
  </si>
  <si>
    <t>Years</t>
  </si>
  <si>
    <t>Average</t>
  </si>
  <si>
    <t>Total power</t>
  </si>
  <si>
    <t>Rank</t>
  </si>
  <si>
    <t>Name</t>
  </si>
  <si>
    <t>Graphs</t>
  </si>
  <si>
    <t>Year</t>
  </si>
  <si>
    <t>All-time rank</t>
  </si>
  <si>
    <t>Season Rankrank</t>
  </si>
  <si>
    <t>Week 3</t>
  </si>
  <si>
    <t>GRAPH?</t>
  </si>
  <si>
    <t>power</t>
  </si>
  <si>
    <t>Average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</si>
</sst>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7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4" fillId="0" borderId="0" xfId="0" applyFont="1" applyFill="1" applyBorder="1"/>
    <xf numFmtId="0" fontId="0" fillId="7" borderId="0" xfId="0" applyFill="1"/>
    <xf numFmtId="0" fontId="1" fillId="6" borderId="0" xfId="0" applyFont="1" applyFill="1"/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" fillId="0" borderId="0" xfId="0" applyFont="1"/>
    <xf numFmtId="0" fontId="0" fillId="0" borderId="0" xfId="0" applyFill="1" applyAlignment="1">
      <alignment horizontal="right"/>
    </xf>
    <xf numFmtId="0" fontId="1" fillId="0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Team'!$AD$3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'By Team'!$AD$4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'By Team'!$AD$5</c:f>
              <c:strCache>
                <c:ptCount val="1"/>
                <c:pt idx="0">
                  <c:v>MattK-2018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Team'!$AF$5:$AP$5</c:f>
              <c:numCache>
                <c:formatCode>General</c:formatCode>
                <c:ptCount val="11"/>
                <c:pt idx="0">
                  <c:v>90.383241473766603</c:v>
                </c:pt>
                <c:pt idx="1">
                  <c:v>92.642111461436471</c:v>
                </c:pt>
                <c:pt idx="2">
                  <c:v>92.193025530354475</c:v>
                </c:pt>
                <c:pt idx="3">
                  <c:v>94.226483999938964</c:v>
                </c:pt>
                <c:pt idx="4">
                  <c:v>99.728810293183955</c:v>
                </c:pt>
                <c:pt idx="5">
                  <c:v>98.984607762017617</c:v>
                </c:pt>
                <c:pt idx="6">
                  <c:v>98.984607762017617</c:v>
                </c:pt>
                <c:pt idx="7">
                  <c:v>98.984607762017617</c:v>
                </c:pt>
                <c:pt idx="8">
                  <c:v>98.984607762017617</c:v>
                </c:pt>
                <c:pt idx="9">
                  <c:v>98.984607762017617</c:v>
                </c:pt>
                <c:pt idx="10">
                  <c:v>98.984607762017617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'By Team'!$AD$6</c:f>
              <c:strCache>
                <c:ptCount val="1"/>
                <c:pt idx="0">
                  <c:v>Mili/Vinay-2018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Team'!$AF$6:$AP$6</c:f>
              <c:numCache>
                <c:formatCode>General</c:formatCode>
                <c:ptCount val="11"/>
                <c:pt idx="0">
                  <c:v>75.126277084950274</c:v>
                </c:pt>
                <c:pt idx="1">
                  <c:v>80.612329514866559</c:v>
                </c:pt>
                <c:pt idx="2">
                  <c:v>91.983319359243893</c:v>
                </c:pt>
                <c:pt idx="3">
                  <c:v>89.524542547548791</c:v>
                </c:pt>
                <c:pt idx="4">
                  <c:v>92.552834932086739</c:v>
                </c:pt>
                <c:pt idx="5">
                  <c:v>99.674308626069688</c:v>
                </c:pt>
                <c:pt idx="6">
                  <c:v>99.674308626069688</c:v>
                </c:pt>
                <c:pt idx="7">
                  <c:v>99.674308626069688</c:v>
                </c:pt>
                <c:pt idx="8">
                  <c:v>99.674308626069688</c:v>
                </c:pt>
                <c:pt idx="9">
                  <c:v>99.674308626069688</c:v>
                </c:pt>
                <c:pt idx="10">
                  <c:v>99.674308626069688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'By Team'!$AD$7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Team'!$AF$7:$AP$7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'By Team'!$AD$8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Team'!$AF$8:$AP$8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'By Team'!$AD$9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Team'!$AF$9:$AP$9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'By Team'!$AD$10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Team'!$AF$10:$AP$10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'By Team'!$AD$11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Team'!$AF$11:$AP$11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'By Team'!$AD$12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Team'!$AF$12:$AP$12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'By Team'!$AD$13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Team'!$AF$13:$AP$13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'By Team'!$AD$14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Team'!$AF$14:$AP$14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'By Team'!$AD$15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Team'!$AF$15:$AP$15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'By Team'!$AD$16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Team'!$AF$16:$AP$16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'By Team'!$AD$17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Team'!$AF$17:$AP$17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'By Team'!$AD$18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Team'!$AF$18:$AP$18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'By Team'!$AD$19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Team'!$AF$19:$AP$19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'By Team'!$AD$20</c:f>
              <c:strCache>
                <c:ptCount val="1"/>
                <c:pt idx="0">
                  <c:v>Pranay-2018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Team'!$AF$20:$AP$20</c:f>
              <c:numCache>
                <c:formatCode>General</c:formatCode>
                <c:ptCount val="11"/>
                <c:pt idx="0">
                  <c:v>87.623426758890631</c:v>
                </c:pt>
                <c:pt idx="1">
                  <c:v>86.631659720504587</c:v>
                </c:pt>
                <c:pt idx="2">
                  <c:v>95.224855324352816</c:v>
                </c:pt>
                <c:pt idx="3">
                  <c:v>99.34287710482235</c:v>
                </c:pt>
                <c:pt idx="4">
                  <c:v>95.667750214907841</c:v>
                </c:pt>
                <c:pt idx="5">
                  <c:v>86.008066512724412</c:v>
                </c:pt>
                <c:pt idx="6">
                  <c:v>86.008066512724412</c:v>
                </c:pt>
                <c:pt idx="7">
                  <c:v>86.008066512724412</c:v>
                </c:pt>
                <c:pt idx="8">
                  <c:v>86.008066512724412</c:v>
                </c:pt>
                <c:pt idx="9">
                  <c:v>86.008066512724412</c:v>
                </c:pt>
                <c:pt idx="10">
                  <c:v>86.008066512724412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'By Team'!$AD$21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Team'!$AF$21:$AP$21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'By Team'!$AD$22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Team'!$AF$22:$AP$22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'By Team'!$AD$23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Team'!$AF$23:$AP$23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'By Team'!$AD$24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Team'!$AF$24:$AP$24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'By Team'!$AD$25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Team'!$AF$25:$AP$25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'By Team'!$AD$26</c:f>
              <c:strCache>
                <c:ptCount val="1"/>
                <c:pt idx="0">
                  <c:v>Caryn-2018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Team'!$AF$26:$AP$26</c:f>
              <c:numCache>
                <c:formatCode>General</c:formatCode>
                <c:ptCount val="11"/>
                <c:pt idx="0">
                  <c:v>109.11860882271502</c:v>
                </c:pt>
                <c:pt idx="1">
                  <c:v>111.43925463433807</c:v>
                </c:pt>
                <c:pt idx="2">
                  <c:v>101.44425181286884</c:v>
                </c:pt>
                <c:pt idx="3">
                  <c:v>82.050056475757785</c:v>
                </c:pt>
                <c:pt idx="4">
                  <c:v>75.963177361731013</c:v>
                </c:pt>
                <c:pt idx="5">
                  <c:v>83.020326413713107</c:v>
                </c:pt>
                <c:pt idx="6">
                  <c:v>83.020326413713107</c:v>
                </c:pt>
                <c:pt idx="7">
                  <c:v>83.020326413713107</c:v>
                </c:pt>
                <c:pt idx="8">
                  <c:v>83.020326413713107</c:v>
                </c:pt>
                <c:pt idx="9">
                  <c:v>83.020326413713107</c:v>
                </c:pt>
                <c:pt idx="10">
                  <c:v>83.020326413713107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'By Team'!$AD$27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Team'!$AF$27:$AP$27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'By Team'!$AD$28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Team'!$AF$28:$AP$28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'By Team'!$AD$29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Team'!$AF$29:$AP$29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'By Team'!$AD$30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Team'!$AF$30:$AP$30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'By Team'!$AD$31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Team'!$AF$31:$AP$31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'By Team'!$AD$32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Team'!$AF$32:$AP$32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'By Team'!$AD$33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Team'!$AF$33:$AP$33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'By Team'!$AD$34</c:f>
              <c:strCache>
                <c:ptCount val="1"/>
                <c:pt idx="0">
                  <c:v>Ally-2018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Team'!$AF$34:$AP$34</c:f>
              <c:numCache>
                <c:formatCode>General</c:formatCode>
                <c:ptCount val="11"/>
                <c:pt idx="0">
                  <c:v>55.259444006496238</c:v>
                </c:pt>
                <c:pt idx="1">
                  <c:v>67.931395348355153</c:v>
                </c:pt>
                <c:pt idx="2">
                  <c:v>75.515391305328066</c:v>
                </c:pt>
                <c:pt idx="3">
                  <c:v>78.113809669940707</c:v>
                </c:pt>
                <c:pt idx="4">
                  <c:v>78.973386349170696</c:v>
                </c:pt>
                <c:pt idx="5">
                  <c:v>78.753072429577642</c:v>
                </c:pt>
                <c:pt idx="6">
                  <c:v>78.753072429577642</c:v>
                </c:pt>
                <c:pt idx="7">
                  <c:v>78.753072429577642</c:v>
                </c:pt>
                <c:pt idx="8">
                  <c:v>78.753072429577642</c:v>
                </c:pt>
                <c:pt idx="9">
                  <c:v>78.753072429577642</c:v>
                </c:pt>
                <c:pt idx="10">
                  <c:v>78.753072429577642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'By Team'!$AD$35</c:f>
              <c:strCache>
                <c:ptCount val="1"/>
                <c:pt idx="0">
                  <c:v>Galit-2018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Team'!$AF$35:$AP$35</c:f>
              <c:numCache>
                <c:formatCode>General</c:formatCode>
                <c:ptCount val="11"/>
                <c:pt idx="0">
                  <c:v>76.961964427267617</c:v>
                </c:pt>
                <c:pt idx="1">
                  <c:v>90.744831926661334</c:v>
                </c:pt>
                <c:pt idx="2">
                  <c:v>77.025899335914914</c:v>
                </c:pt>
                <c:pt idx="3">
                  <c:v>93.881136550201305</c:v>
                </c:pt>
                <c:pt idx="4">
                  <c:v>97.162957863596844</c:v>
                </c:pt>
                <c:pt idx="5">
                  <c:v>78.328739015014079</c:v>
                </c:pt>
                <c:pt idx="6">
                  <c:v>78.328739015014079</c:v>
                </c:pt>
                <c:pt idx="7">
                  <c:v>78.328739015014079</c:v>
                </c:pt>
                <c:pt idx="8">
                  <c:v>78.328739015014079</c:v>
                </c:pt>
                <c:pt idx="9">
                  <c:v>78.328739015014079</c:v>
                </c:pt>
                <c:pt idx="10">
                  <c:v>78.328739015014079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'By Team'!$AD$36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Team'!$AF$36:$AP$36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'By Team'!$AD$37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Team'!$AF$37:$AP$37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'By Team'!$AD$38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Team'!$AF$38:$AP$38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'By Team'!$AD$39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Team'!$AF$39:$AP$39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'By Team'!$AD$40</c:f>
              <c:strCache>
                <c:ptCount val="1"/>
                <c:pt idx="0">
                  <c:v>Rohit-2018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Team'!$AF$40:$AP$40</c:f>
              <c:numCache>
                <c:formatCode>General</c:formatCode>
                <c:ptCount val="11"/>
                <c:pt idx="0">
                  <c:v>59.808993240381639</c:v>
                </c:pt>
                <c:pt idx="1">
                  <c:v>60.756363974885744</c:v>
                </c:pt>
                <c:pt idx="2">
                  <c:v>54.720607733268174</c:v>
                </c:pt>
                <c:pt idx="3">
                  <c:v>64.796562118111439</c:v>
                </c:pt>
                <c:pt idx="4">
                  <c:v>74.472765357234394</c:v>
                </c:pt>
                <c:pt idx="5">
                  <c:v>75.591840688310882</c:v>
                </c:pt>
                <c:pt idx="6">
                  <c:v>75.591840688310882</c:v>
                </c:pt>
                <c:pt idx="7">
                  <c:v>75.591840688310882</c:v>
                </c:pt>
                <c:pt idx="8">
                  <c:v>75.591840688310882</c:v>
                </c:pt>
                <c:pt idx="9">
                  <c:v>75.591840688310882</c:v>
                </c:pt>
                <c:pt idx="10">
                  <c:v>75.591840688310882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'By Team'!$AD$41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Team'!$AF$41:$AP$41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'By Team'!$AD$42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Team'!$AF$42:$AP$42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'By Team'!$AD$43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Team'!$AF$43:$AP$43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'By Team'!$AD$44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Team'!$AF$44:$AP$44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'By Team'!$AD$45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Team'!$AF$45:$AP$45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'By Team'!$AD$46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Team'!$AF$46:$AP$46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'By Team'!$AD$47</c:f>
              <c:strCache>
                <c:ptCount val="1"/>
                <c:pt idx="0">
                  <c:v>Jeff-2018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Team'!$AF$47:$AP$47</c:f>
              <c:numCache>
                <c:formatCode>General</c:formatCode>
                <c:ptCount val="11"/>
                <c:pt idx="0">
                  <c:v>65.983150353120408</c:v>
                </c:pt>
                <c:pt idx="1">
                  <c:v>78.874900682324039</c:v>
                </c:pt>
                <c:pt idx="2">
                  <c:v>59.700248757908589</c:v>
                </c:pt>
                <c:pt idx="3">
                  <c:v>58.414754986579524</c:v>
                </c:pt>
                <c:pt idx="4">
                  <c:v>66.523756655331141</c:v>
                </c:pt>
                <c:pt idx="5">
                  <c:v>71.991989152864676</c:v>
                </c:pt>
                <c:pt idx="6">
                  <c:v>71.991989152864676</c:v>
                </c:pt>
                <c:pt idx="7">
                  <c:v>71.991989152864676</c:v>
                </c:pt>
                <c:pt idx="8">
                  <c:v>71.991989152864676</c:v>
                </c:pt>
                <c:pt idx="9">
                  <c:v>71.991989152864676</c:v>
                </c:pt>
                <c:pt idx="10">
                  <c:v>71.991989152864676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'By Team'!$AD$48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Team'!$AF$48:$AP$48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'By Team'!$AD$49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Team'!$AF$49:$AP$49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'By Team'!$AD$50</c:f>
              <c:strCache>
                <c:ptCount val="1"/>
                <c:pt idx="0">
                  <c:v>Akshay-2018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Team'!$AF$50:$AP$50</c:f>
              <c:numCache>
                <c:formatCode>General</c:formatCode>
                <c:ptCount val="11"/>
                <c:pt idx="0">
                  <c:v>68.435853449654019</c:v>
                </c:pt>
                <c:pt idx="1">
                  <c:v>71.753969222317778</c:v>
                </c:pt>
                <c:pt idx="2">
                  <c:v>80.504394713371184</c:v>
                </c:pt>
                <c:pt idx="3">
                  <c:v>82.711975181564782</c:v>
                </c:pt>
                <c:pt idx="4">
                  <c:v>70.477302940763522</c:v>
                </c:pt>
                <c:pt idx="5">
                  <c:v>71.262338075977937</c:v>
                </c:pt>
                <c:pt idx="6">
                  <c:v>71.262338075977937</c:v>
                </c:pt>
                <c:pt idx="7">
                  <c:v>71.262338075977937</c:v>
                </c:pt>
                <c:pt idx="8">
                  <c:v>71.262338075977937</c:v>
                </c:pt>
                <c:pt idx="9">
                  <c:v>71.262338075977937</c:v>
                </c:pt>
                <c:pt idx="10">
                  <c:v>71.262338075977937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'By Team'!$AD$51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Team'!$AF$51:$AP$51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'By Team'!$AD$52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Team'!$AF$52:$AP$52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'By Team'!$AD$53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Team'!$AF$53:$AP$53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'By Team'!$AD$54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Team'!$AF$54:$AP$54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'By Team'!$AD$55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Team'!$AF$55:$AP$55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'By Team'!$AD$56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Team'!$AF$56:$AP$56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'By Team'!$AD$57</c:f>
              <c:strCache>
                <c:ptCount val="1"/>
                <c:pt idx="0">
                  <c:v>Tony-2018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Team'!$AF$57:$AP$57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62.779920027210252</c:v>
                </c:pt>
                <c:pt idx="7">
                  <c:v>62.779920027210252</c:v>
                </c:pt>
                <c:pt idx="8">
                  <c:v>62.779920027210252</c:v>
                </c:pt>
                <c:pt idx="9">
                  <c:v>62.779920027210252</c:v>
                </c:pt>
                <c:pt idx="10">
                  <c:v>62.779920027210252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'By Team'!$AD$58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'By Team'!$AF$2:$AP$2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'By Team'!$AF$58:$AP$58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Graphs!$D$2</c:f>
              <c:strCache>
                <c:ptCount val="1"/>
                <c:pt idx="0">
                  <c:v>The Decepticons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Graphs!$I$2:$S$2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7-4D16-BF2A-3362C3E5EFFD}"/>
            </c:ext>
          </c:extLst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What Would Gronk 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Graphs!$I$3:$S$3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7-4D16-BF2A-3362C3E5EFFD}"/>
            </c:ext>
          </c:extLst>
        </c:ser>
        <c:ser>
          <c:idx val="2"/>
          <c:order val="2"/>
          <c:tx>
            <c:strRef>
              <c:f>Graphs!$D$4</c:f>
              <c:strCache>
                <c:ptCount val="1"/>
                <c:pt idx="0">
                  <c:v>Broncos Forever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Graphs!$I$4:$S$4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7-4D16-BF2A-3362C3E5EFFD}"/>
            </c:ext>
          </c:extLst>
        </c:ser>
        <c:ser>
          <c:idx val="3"/>
          <c:order val="3"/>
          <c:tx>
            <c:strRef>
              <c:f>Graphs!$D$5</c:f>
              <c:strCache>
                <c:ptCount val="1"/>
                <c:pt idx="0">
                  <c:v>Edison 4ever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Graphs!$I$5:$S$5</c:f>
              <c:numCache>
                <c:formatCode>General</c:formatCode>
                <c:ptCount val="11"/>
                <c:pt idx="0">
                  <c:v>75.126277084950274</c:v>
                </c:pt>
                <c:pt idx="1">
                  <c:v>80.612329514866559</c:v>
                </c:pt>
                <c:pt idx="2">
                  <c:v>91.983319359243893</c:v>
                </c:pt>
                <c:pt idx="3">
                  <c:v>89.524542547548791</c:v>
                </c:pt>
                <c:pt idx="4">
                  <c:v>92.552834932086739</c:v>
                </c:pt>
                <c:pt idx="5">
                  <c:v>99.674308626069688</c:v>
                </c:pt>
                <c:pt idx="6">
                  <c:v>99.674308626069688</c:v>
                </c:pt>
                <c:pt idx="7">
                  <c:v>99.674308626069688</c:v>
                </c:pt>
                <c:pt idx="8">
                  <c:v>99.674308626069688</c:v>
                </c:pt>
                <c:pt idx="9">
                  <c:v>99.674308626069688</c:v>
                </c:pt>
                <c:pt idx="10">
                  <c:v>99.674308626069688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37-4D16-BF2A-3362C3E5EFFD}"/>
            </c:ext>
          </c:extLst>
        </c:ser>
        <c:ser>
          <c:idx val="4"/>
          <c:order val="4"/>
          <c:tx>
            <c:strRef>
              <c:f>Graphs!$D$6</c:f>
              <c:strCache>
                <c:ptCount val="1"/>
                <c:pt idx="0">
                  <c:v>Rohit's Avocado Farm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Graphs!$I$6:$S$6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37-4D16-BF2A-3362C3E5EFFD}"/>
            </c:ext>
          </c:extLst>
        </c:ser>
        <c:ser>
          <c:idx val="5"/>
          <c:order val="5"/>
          <c:tx>
            <c:strRef>
              <c:f>Graphs!$D$7</c:f>
              <c:strCache>
                <c:ptCount val="1"/>
                <c:pt idx="0">
                  <c:v>Avacado Seeds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Graphs!$I$7:$S$7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37-4D16-BF2A-3362C3E5EFFD}"/>
            </c:ext>
          </c:extLst>
        </c:ser>
        <c:ser>
          <c:idx val="6"/>
          <c:order val="6"/>
          <c:tx>
            <c:strRef>
              <c:f>Graphs!$D$8</c:f>
              <c:strCache>
                <c:ptCount val="1"/>
                <c:pt idx="0">
                  <c:v>Show me the Evans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Graphs!$I$8:$S$8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37-4D16-BF2A-3362C3E5EFFD}"/>
            </c:ext>
          </c:extLst>
        </c:ser>
        <c:ser>
          <c:idx val="7"/>
          <c:order val="7"/>
          <c:tx>
            <c:strRef>
              <c:f>Graphs!$D$9</c:f>
              <c:strCache>
                <c:ptCount val="1"/>
                <c:pt idx="0">
                  <c:v>Forte v3 Taco Fiesta part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Graphs!$I$9:$S$9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37-4D16-BF2A-3362C3E5EFFD}"/>
            </c:ext>
          </c:extLst>
        </c:ser>
        <c:ser>
          <c:idx val="8"/>
          <c:order val="8"/>
          <c:tx>
            <c:strRef>
              <c:f>Graphs!$D$10</c:f>
              <c:strCache>
                <c:ptCount val="1"/>
                <c:pt idx="0">
                  <c:v>0 to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Graphs!$I$10:$S$10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37-4D16-BF2A-3362C3E5EFFD}"/>
            </c:ext>
          </c:extLst>
        </c:ser>
        <c:ser>
          <c:idx val="9"/>
          <c:order val="9"/>
          <c:tx>
            <c:strRef>
              <c:f>Graphs!$D$11</c:f>
              <c:strCache>
                <c:ptCount val="1"/>
                <c:pt idx="0">
                  <c:v>Taniquetil Eagles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Graphs!$I$11:$S$11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37-4D16-BF2A-3362C3E5EFFD}"/>
            </c:ext>
          </c:extLst>
        </c:ser>
        <c:ser>
          <c:idx val="10"/>
          <c:order val="10"/>
          <c:tx>
            <c:strRef>
              <c:f>Graphs!$D$12</c:f>
              <c:strCache>
                <c:ptCount val="1"/>
                <c:pt idx="0">
                  <c:v>Do You Even Lift?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937-4D16-BF2A-3362C3E5EFFD}"/>
            </c:ext>
          </c:extLst>
        </c:ser>
        <c:ser>
          <c:idx val="11"/>
          <c:order val="11"/>
          <c:tx>
            <c:strRef>
              <c:f>Graphs!$D$13</c:f>
              <c:strCache>
                <c:ptCount val="1"/>
                <c:pt idx="0">
                  <c:v>Flacco's  Favorite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Graphs!$I$13:$S$13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937-4D16-BF2A-3362C3E5EFFD}"/>
            </c:ext>
          </c:extLst>
        </c:ser>
        <c:ser>
          <c:idx val="12"/>
          <c:order val="12"/>
          <c:tx>
            <c:strRef>
              <c:f>Graphs!$D$14</c:f>
              <c:strCache>
                <c:ptCount val="1"/>
                <c:pt idx="0">
                  <c:v>Fae Cthae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Graphs!$I$14:$S$14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937-4D16-BF2A-3362C3E5EFFD}"/>
            </c:ext>
          </c:extLst>
        </c:ser>
        <c:ser>
          <c:idx val="13"/>
          <c:order val="13"/>
          <c:tx>
            <c:strRef>
              <c:f>Graphs!$D$15</c:f>
              <c:strCache>
                <c:ptCount val="1"/>
                <c:pt idx="0">
                  <c:v>HI 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Graphs!$I$15:$S$15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937-4D16-BF2A-3362C3E5EFFD}"/>
            </c:ext>
          </c:extLst>
        </c:ser>
        <c:ser>
          <c:idx val="14"/>
          <c:order val="14"/>
          <c:tx>
            <c:strRef>
              <c:f>Graphs!$D$16</c:f>
              <c:strCache>
                <c:ptCount val="1"/>
                <c:pt idx="0">
                  <c:v>Abdullah Matata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Graphs!$I$16:$S$16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937-4D16-BF2A-3362C3E5EFFD}"/>
            </c:ext>
          </c:extLst>
        </c:ser>
        <c:ser>
          <c:idx val="15"/>
          <c:order val="15"/>
          <c:tx>
            <c:strRef>
              <c:f>Graphs!$D$17</c:f>
              <c:strCache>
                <c:ptCount val="1"/>
                <c:pt idx="0">
                  <c:v>Team  Suckerpunch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Graphs!$I$17:$S$17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937-4D16-BF2A-3362C3E5EFFD}"/>
            </c:ext>
          </c:extLst>
        </c:ser>
        <c:ser>
          <c:idx val="16"/>
          <c:order val="16"/>
          <c:tx>
            <c:strRef>
              <c:f>Graphs!$D$18</c:f>
              <c:strCache>
                <c:ptCount val="1"/>
                <c:pt idx="0">
                  <c:v>Last Manning Standin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Graphs!$I$18:$S$18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937-4D16-BF2A-3362C3E5EFFD}"/>
            </c:ext>
          </c:extLst>
        </c:ser>
        <c:ser>
          <c:idx val="17"/>
          <c:order val="17"/>
          <c:tx>
            <c:strRef>
              <c:f>Graphs!$D$19</c:f>
              <c:strCache>
                <c:ptCount val="1"/>
                <c:pt idx="0">
                  <c:v>Pranay's Team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Graphs!$I$19:$S$19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937-4D16-BF2A-3362C3E5EFFD}"/>
            </c:ext>
          </c:extLst>
        </c:ser>
        <c:ser>
          <c:idx val="18"/>
          <c:order val="18"/>
          <c:tx>
            <c:strRef>
              <c:f>Graphs!$D$20</c:f>
              <c:strCache>
                <c:ptCount val="1"/>
                <c:pt idx="0">
                  <c:v>21 Thicc Titans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Graphs!$I$20:$S$20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937-4D16-BF2A-3362C3E5EFFD}"/>
            </c:ext>
          </c:extLst>
        </c:ser>
        <c:ser>
          <c:idx val="19"/>
          <c:order val="19"/>
          <c:tx>
            <c:strRef>
              <c:f>Graphs!$D$21</c:f>
              <c:strCache>
                <c:ptCount val="1"/>
                <c:pt idx="0">
                  <c:v>Gotta Catch Jamaal!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Graphs!$I$21:$S$21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937-4D16-BF2A-3362C3E5EFFD}"/>
            </c:ext>
          </c:extLst>
        </c:ser>
        <c:ser>
          <c:idx val="20"/>
          <c:order val="20"/>
          <c:tx>
            <c:strRef>
              <c:f>Graphs!$D$22</c:f>
              <c:strCache>
                <c:ptCount val="1"/>
                <c:pt idx="0">
                  <c:v>Elite Tostitos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Graphs!$I$22:$S$22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937-4D16-BF2A-3362C3E5EFFD}"/>
            </c:ext>
          </c:extLst>
        </c:ser>
        <c:ser>
          <c:idx val="21"/>
          <c:order val="21"/>
          <c:tx>
            <c:strRef>
              <c:f>Graphs!$D$23</c:f>
              <c:strCache>
                <c:ptCount val="1"/>
                <c:pt idx="0">
                  <c:v>Welker? I Hardly Know Her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Graphs!$I$23:$S$23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937-4D16-BF2A-3362C3E5EFFD}"/>
            </c:ext>
          </c:extLst>
        </c:ser>
        <c:ser>
          <c:idx val="22"/>
          <c:order val="22"/>
          <c:tx>
            <c:strRef>
              <c:f>Graphs!$D$24</c:f>
              <c:strCache>
                <c:ptCount val="1"/>
                <c:pt idx="0">
                  <c:v>Team Rao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Graphs!$I$24:$S$24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937-4D16-BF2A-3362C3E5EFFD}"/>
            </c:ext>
          </c:extLst>
        </c:ser>
        <c:ser>
          <c:idx val="23"/>
          <c:order val="23"/>
          <c:tx>
            <c:strRef>
              <c:f>Graphs!$D$25</c:f>
              <c:strCache>
                <c:ptCount val="1"/>
                <c:pt idx="0">
                  <c:v>Belee Dat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Graphs!$I$25:$S$25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937-4D16-BF2A-3362C3E5EFFD}"/>
            </c:ext>
          </c:extLst>
        </c:ser>
        <c:ser>
          <c:idx val="24"/>
          <c:order val="24"/>
          <c:tx>
            <c:strRef>
              <c:f>Graphs!$D$26</c:f>
              <c:strCache>
                <c:ptCount val="1"/>
                <c:pt idx="0">
                  <c:v>Team Moyer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Graphs!$I$26:$S$26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937-4D16-BF2A-3362C3E5EFFD}"/>
            </c:ext>
          </c:extLst>
        </c:ser>
        <c:ser>
          <c:idx val="25"/>
          <c:order val="25"/>
          <c:tx>
            <c:strRef>
              <c:f>Graphs!$D$27</c:f>
              <c:strCache>
                <c:ptCount val="1"/>
                <c:pt idx="0">
                  <c:v>unBEATable at HOME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Graphs!$I$27:$S$27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937-4D16-BF2A-3362C3E5EFFD}"/>
            </c:ext>
          </c:extLst>
        </c:ser>
        <c:ser>
          <c:idx val="26"/>
          <c:order val="26"/>
          <c:tx>
            <c:strRef>
              <c:f>Graphs!$D$28</c:f>
              <c:strCache>
                <c:ptCount val="1"/>
                <c:pt idx="0">
                  <c:v>The Life of Julio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Graphs!$I$28:$S$28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937-4D16-BF2A-3362C3E5EFFD}"/>
            </c:ext>
          </c:extLst>
        </c:ser>
        <c:ser>
          <c:idx val="27"/>
          <c:order val="27"/>
          <c:tx>
            <c:strRef>
              <c:f>Graphs!$D$29</c:f>
              <c:strCache>
                <c:ptCount val="1"/>
                <c:pt idx="0">
                  <c:v>I'm About To Go H.A.M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Graphs!$I$29:$S$29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937-4D16-BF2A-3362C3E5EFFD}"/>
            </c:ext>
          </c:extLst>
        </c:ser>
        <c:ser>
          <c:idx val="28"/>
          <c:order val="28"/>
          <c:tx>
            <c:strRef>
              <c:f>Graphs!$D$30</c:f>
              <c:strCache>
                <c:ptCount val="1"/>
                <c:pt idx="0">
                  <c:v>All's Good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Graphs!$I$30:$S$30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937-4D16-BF2A-3362C3E5EFFD}"/>
            </c:ext>
          </c:extLst>
        </c:ser>
        <c:ser>
          <c:idx val="29"/>
          <c:order val="29"/>
          <c:tx>
            <c:strRef>
              <c:f>Graphs!$D$31</c:f>
              <c:strCache>
                <c:ptCount val="1"/>
                <c:pt idx="0">
                  <c:v>Los Angeles Butt Men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Graphs!$I$31:$S$31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937-4D16-BF2A-3362C3E5EFFD}"/>
            </c:ext>
          </c:extLst>
        </c:ser>
        <c:ser>
          <c:idx val="30"/>
          <c:order val="30"/>
          <c:tx>
            <c:strRef>
              <c:f>Graphs!$D$32</c:f>
              <c:strCache>
                <c:ptCount val="1"/>
                <c:pt idx="0">
                  <c:v>Team  Suckerpunch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Graphs!$I$32:$S$32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937-4D16-BF2A-3362C3E5EFFD}"/>
            </c:ext>
          </c:extLst>
        </c:ser>
        <c:ser>
          <c:idx val="31"/>
          <c:order val="31"/>
          <c:tx>
            <c:strRef>
              <c:f>Graphs!$D$33</c:f>
              <c:strCache>
                <c:ptCount val="1"/>
                <c:pt idx="0">
                  <c:v>Fly Iggles Fly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Graphs!$I$33:$S$33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937-4D16-BF2A-3362C3E5EFFD}"/>
            </c:ext>
          </c:extLst>
        </c:ser>
        <c:ser>
          <c:idx val="32"/>
          <c:order val="32"/>
          <c:tx>
            <c:strRef>
              <c:f>Graphs!$D$34</c:f>
              <c:strCache>
                <c:ptCount val="1"/>
                <c:pt idx="0">
                  <c:v>Galit's Team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Graphs!$I$34:$S$34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937-4D16-BF2A-3362C3E5EFFD}"/>
            </c:ext>
          </c:extLst>
        </c:ser>
        <c:ser>
          <c:idx val="33"/>
          <c:order val="33"/>
          <c:tx>
            <c:strRef>
              <c:f>Graphs!$D$35</c:f>
              <c:strCache>
                <c:ptCount val="1"/>
                <c:pt idx="0">
                  <c:v>My Cousin Vinatieri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Graphs!$I$35:$S$35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937-4D16-BF2A-3362C3E5EFFD}"/>
            </c:ext>
          </c:extLst>
        </c:ser>
        <c:ser>
          <c:idx val="34"/>
          <c:order val="34"/>
          <c:tx>
            <c:strRef>
              <c:f>Graphs!$D$36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Graphs!$I$36:$S$36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937-4D16-BF2A-3362C3E5EFFD}"/>
            </c:ext>
          </c:extLst>
        </c:ser>
        <c:ser>
          <c:idx val="35"/>
          <c:order val="35"/>
          <c:tx>
            <c:strRef>
              <c:f>Graphs!$D$37</c:f>
              <c:strCache>
                <c:ptCount val="1"/>
                <c:pt idx="0">
                  <c:v>Literally Can't Even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Graphs!$I$37:$S$37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937-4D16-BF2A-3362C3E5EFFD}"/>
            </c:ext>
          </c:extLst>
        </c:ser>
        <c:ser>
          <c:idx val="36"/>
          <c:order val="36"/>
          <c:tx>
            <c:strRef>
              <c:f>Graphs!$D$38</c:f>
              <c:strCache>
                <c:ptCount val="1"/>
                <c:pt idx="0">
                  <c:v>The Marshawn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Graphs!$I$38:$S$38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937-4D16-BF2A-3362C3E5EFFD}"/>
            </c:ext>
          </c:extLst>
        </c:ser>
        <c:ser>
          <c:idx val="37"/>
          <c:order val="37"/>
          <c:tx>
            <c:strRef>
              <c:f>Graphs!$D$39</c:f>
              <c:strCache>
                <c:ptCount val="1"/>
                <c:pt idx="0">
                  <c:v>Curse of the Commish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Graphs!$I$39:$S$39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937-4D16-BF2A-3362C3E5EFFD}"/>
            </c:ext>
          </c:extLst>
        </c:ser>
        <c:ser>
          <c:idx val="38"/>
          <c:order val="38"/>
          <c:tx>
            <c:strRef>
              <c:f>Graphs!$D$40</c:f>
              <c:strCache>
                <c:ptCount val="1"/>
                <c:pt idx="0">
                  <c:v>da muffins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Graphs!$I$40:$S$40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937-4D16-BF2A-3362C3E5EFFD}"/>
            </c:ext>
          </c:extLst>
        </c:ser>
        <c:ser>
          <c:idx val="39"/>
          <c:order val="39"/>
          <c:tx>
            <c:strRef>
              <c:f>Graphs!$D$41</c:f>
              <c:strCache>
                <c:ptCount val="1"/>
                <c:pt idx="0">
                  <c:v>ELITE AS TUCK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Graphs!$I$41:$S$41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937-4D16-BF2A-3362C3E5EFFD}"/>
            </c:ext>
          </c:extLst>
        </c:ser>
        <c:ser>
          <c:idx val="40"/>
          <c:order val="40"/>
          <c:tx>
            <c:strRef>
              <c:f>Graphs!$D$42</c:f>
              <c:strCache>
                <c:ptCount val="1"/>
                <c:pt idx="0">
                  <c:v>Fortune Favors The Bold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Graphs!$I$42:$S$42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937-4D16-BF2A-3362C3E5EFFD}"/>
            </c:ext>
          </c:extLst>
        </c:ser>
        <c:ser>
          <c:idx val="41"/>
          <c:order val="41"/>
          <c:tx>
            <c:strRef>
              <c:f>Graphs!$D$43</c:f>
              <c:strCache>
                <c:ptCount val="1"/>
                <c:pt idx="0">
                  <c:v>Fortune Favors The Bold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Graphs!$I$43:$S$43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F937-4D16-BF2A-3362C3E5EFFD}"/>
            </c:ext>
          </c:extLst>
        </c:ser>
        <c:ser>
          <c:idx val="42"/>
          <c:order val="42"/>
          <c:tx>
            <c:strRef>
              <c:f>Graphs!$D$44</c:f>
              <c:strCache>
                <c:ptCount val="1"/>
                <c:pt idx="0">
                  <c:v>4th and 20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Graphs!$I$44:$S$44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F937-4D16-BF2A-3362C3E5EFFD}"/>
            </c:ext>
          </c:extLst>
        </c:ser>
        <c:ser>
          <c:idx val="43"/>
          <c:order val="43"/>
          <c:tx>
            <c:strRef>
              <c:f>Graphs!$D$45</c:f>
              <c:strCache>
                <c:ptCount val="1"/>
                <c:pt idx="0">
                  <c:v>All I Do is Winston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Graphs!$I$45:$S$45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F937-4D16-BF2A-3362C3E5EFFD}"/>
            </c:ext>
          </c:extLst>
        </c:ser>
        <c:ser>
          <c:idx val="44"/>
          <c:order val="44"/>
          <c:tx>
            <c:strRef>
              <c:f>Graphs!$D$46</c:f>
              <c:strCache>
                <c:ptCount val="1"/>
                <c:pt idx="0">
                  <c:v>Team ATAC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Graphs!$I$46:$S$46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F937-4D16-BF2A-3362C3E5EFFD}"/>
            </c:ext>
          </c:extLst>
        </c:ser>
        <c:ser>
          <c:idx val="45"/>
          <c:order val="45"/>
          <c:tx>
            <c:strRef>
              <c:f>Graphs!$D$47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Graphs!$I$47:$S$47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F937-4D16-BF2A-3362C3E5EFFD}"/>
            </c:ext>
          </c:extLst>
        </c:ser>
        <c:ser>
          <c:idx val="46"/>
          <c:order val="46"/>
          <c:tx>
            <c:strRef>
              <c:f>Graphs!$D$48</c:f>
              <c:strCache>
                <c:ptCount val="1"/>
                <c:pt idx="0">
                  <c:v>G - Lit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Graphs!$I$48:$S$48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F937-4D16-BF2A-3362C3E5EFFD}"/>
            </c:ext>
          </c:extLst>
        </c:ser>
        <c:ser>
          <c:idx val="47"/>
          <c:order val="47"/>
          <c:tx>
            <c:strRef>
              <c:f>Graphs!$D$49</c:f>
              <c:strCache>
                <c:ptCount val="1"/>
                <c:pt idx="0">
                  <c:v>Akshay's Team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Graphs!$I$49:$S$49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F937-4D16-BF2A-3362C3E5EFFD}"/>
            </c:ext>
          </c:extLst>
        </c:ser>
        <c:ser>
          <c:idx val="48"/>
          <c:order val="48"/>
          <c:tx>
            <c:strRef>
              <c:f>Graphs!$D$50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Graphs!$I$50:$S$50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F937-4D16-BF2A-3362C3E5EFFD}"/>
            </c:ext>
          </c:extLst>
        </c:ser>
        <c:ser>
          <c:idx val="49"/>
          <c:order val="49"/>
          <c:tx>
            <c:strRef>
              <c:f>Graphs!$D$51</c:f>
              <c:strCache>
                <c:ptCount val="1"/>
                <c:pt idx="0">
                  <c:v>Do You Even Lift?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Graphs!$I$51:$S$51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F937-4D16-BF2A-3362C3E5EFFD}"/>
            </c:ext>
          </c:extLst>
        </c:ser>
        <c:ser>
          <c:idx val="50"/>
          <c:order val="50"/>
          <c:tx>
            <c:strRef>
              <c:f>Graphs!$D$52</c:f>
              <c:strCache>
                <c:ptCount val="1"/>
                <c:pt idx="0">
                  <c:v>Team Moyer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Graphs!$I$52:$S$52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F937-4D16-BF2A-3362C3E5EFFD}"/>
            </c:ext>
          </c:extLst>
        </c:ser>
        <c:ser>
          <c:idx val="51"/>
          <c:order val="51"/>
          <c:tx>
            <c:strRef>
              <c:f>Graphs!$D$53</c:f>
              <c:strCache>
                <c:ptCount val="1"/>
                <c:pt idx="0">
                  <c:v>FETTY WATT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Graphs!$I$53:$S$53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F937-4D16-BF2A-3362C3E5EFFD}"/>
            </c:ext>
          </c:extLst>
        </c:ser>
        <c:ser>
          <c:idx val="52"/>
          <c:order val="52"/>
          <c:tx>
            <c:strRef>
              <c:f>Graphs!$D$54</c:f>
              <c:strCache>
                <c:ptCount val="1"/>
                <c:pt idx="0">
                  <c:v>Team Wagers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Graphs!$I$54:$S$54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F937-4D16-BF2A-3362C3E5EFFD}"/>
            </c:ext>
          </c:extLst>
        </c:ser>
        <c:ser>
          <c:idx val="53"/>
          <c:order val="53"/>
          <c:tx>
            <c:strRef>
              <c:f>Graphs!$D$55</c:f>
              <c:strCache>
                <c:ptCount val="1"/>
                <c:pt idx="0">
                  <c:v>G - Lit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Graphs!$I$55:$S$55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F937-4D16-BF2A-3362C3E5EFFD}"/>
            </c:ext>
          </c:extLst>
        </c:ser>
        <c:ser>
          <c:idx val="54"/>
          <c:order val="54"/>
          <c:tx>
            <c:strRef>
              <c:f>Graphs!$D$56</c:f>
              <c:strCache>
                <c:ptCount val="1"/>
                <c:pt idx="0">
                  <c:v>Rolls Royces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Graphs!$I$56:$S$56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62.779920027210252</c:v>
                </c:pt>
                <c:pt idx="7">
                  <c:v>62.779920027210252</c:v>
                </c:pt>
                <c:pt idx="8">
                  <c:v>62.779920027210252</c:v>
                </c:pt>
                <c:pt idx="9">
                  <c:v>62.779920027210252</c:v>
                </c:pt>
                <c:pt idx="10">
                  <c:v>62.779920027210252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F937-4D16-BF2A-3362C3E5EFFD}"/>
            </c:ext>
          </c:extLst>
        </c:ser>
        <c:ser>
          <c:idx val="55"/>
          <c:order val="55"/>
          <c:tx>
            <c:strRef>
              <c:f>Graphs!$D$57</c:f>
              <c:strCache>
                <c:ptCount val="1"/>
                <c:pt idx="0">
                  <c:v>Fortune Favors The Bold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Graphs!$I$1:$S$1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Graphs!$I$57:$S$57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F937-4D16-BF2A-3362C3E5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61744"/>
        <c:axId val="524462728"/>
      </c:scatterChart>
      <c:valAx>
        <c:axId val="524461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2728"/>
        <c:crosses val="autoZero"/>
        <c:crossBetween val="midCat"/>
      </c:valAx>
      <c:valAx>
        <c:axId val="5244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314660</xdr:colOff>
      <xdr:row>10</xdr:row>
      <xdr:rowOff>207351</xdr:rowOff>
    </xdr:from>
    <xdr:to>
      <xdr:col>23</xdr:col>
      <xdr:colOff>409910</xdr:colOff>
      <xdr:row>11</xdr:row>
      <xdr:rowOff>198897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5459410" y="2765494"/>
          <a:ext cx="95250" cy="263689"/>
        </a:xfrm>
        <a:prstGeom prst="rect">
          <a:avLst/>
        </a:prstGeom>
      </xdr:spPr>
    </xdr:pic>
    <xdr:clientData/>
  </xdr:twoCellAnchor>
  <xdr:twoCellAnchor editAs="oneCell">
    <xdr:from>
      <xdr:col>23</xdr:col>
      <xdr:colOff>390076</xdr:colOff>
      <xdr:row>9</xdr:row>
      <xdr:rowOff>116188</xdr:rowOff>
    </xdr:from>
    <xdr:to>
      <xdr:col>23</xdr:col>
      <xdr:colOff>485326</xdr:colOff>
      <xdr:row>10</xdr:row>
      <xdr:rowOff>111445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5534826" y="2402188"/>
          <a:ext cx="95250" cy="267400"/>
        </a:xfrm>
        <a:prstGeom prst="rect">
          <a:avLst/>
        </a:prstGeom>
      </xdr:spPr>
    </xdr:pic>
    <xdr:clientData/>
  </xdr:twoCellAnchor>
  <xdr:twoCellAnchor editAs="oneCell">
    <xdr:from>
      <xdr:col>23</xdr:col>
      <xdr:colOff>434155</xdr:colOff>
      <xdr:row>7</xdr:row>
      <xdr:rowOff>45117</xdr:rowOff>
    </xdr:from>
    <xdr:to>
      <xdr:col>23</xdr:col>
      <xdr:colOff>529405</xdr:colOff>
      <xdr:row>8</xdr:row>
      <xdr:rowOff>42696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5578905" y="1786831"/>
          <a:ext cx="95250" cy="269722"/>
        </a:xfrm>
        <a:prstGeom prst="rect">
          <a:avLst/>
        </a:prstGeom>
      </xdr:spPr>
    </xdr:pic>
    <xdr:clientData/>
  </xdr:twoCellAnchor>
  <xdr:twoCellAnchor editAs="oneCell">
    <xdr:from>
      <xdr:col>23</xdr:col>
      <xdr:colOff>268740</xdr:colOff>
      <xdr:row>5</xdr:row>
      <xdr:rowOff>119062</xdr:rowOff>
    </xdr:from>
    <xdr:to>
      <xdr:col>23</xdr:col>
      <xdr:colOff>363990</xdr:colOff>
      <xdr:row>6</xdr:row>
      <xdr:rowOff>114319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5413490" y="1316491"/>
          <a:ext cx="95250" cy="267399"/>
        </a:xfrm>
        <a:prstGeom prst="rect">
          <a:avLst/>
        </a:prstGeom>
      </xdr:spPr>
    </xdr:pic>
    <xdr:clientData/>
  </xdr:twoCellAnchor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1</xdr:row>
      <xdr:rowOff>95251</xdr:rowOff>
    </xdr:from>
    <xdr:to>
      <xdr:col>19</xdr:col>
      <xdr:colOff>295275</xdr:colOff>
      <xdr:row>30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195036</xdr:colOff>
      <xdr:row>2</xdr:row>
      <xdr:rowOff>4042</xdr:rowOff>
    </xdr:from>
    <xdr:to>
      <xdr:col>18</xdr:col>
      <xdr:colOff>269875</xdr:colOff>
      <xdr:row>3</xdr:row>
      <xdr:rowOff>24703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15536" y="394567"/>
          <a:ext cx="74839" cy="211161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18</xdr:col>
      <xdr:colOff>311150</xdr:colOff>
      <xdr:row>2</xdr:row>
      <xdr:rowOff>6764</xdr:rowOff>
    </xdr:from>
    <xdr:to>
      <xdr:col>18</xdr:col>
      <xdr:colOff>385989</xdr:colOff>
      <xdr:row>3</xdr:row>
      <xdr:rowOff>27425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31650" y="397289"/>
          <a:ext cx="74839" cy="211161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18</xdr:col>
      <xdr:colOff>205014</xdr:colOff>
      <xdr:row>3</xdr:row>
      <xdr:rowOff>190910</xdr:rowOff>
    </xdr:from>
    <xdr:to>
      <xdr:col>18</xdr:col>
      <xdr:colOff>279853</xdr:colOff>
      <xdr:row>5</xdr:row>
      <xdr:rowOff>21525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25514" y="781460"/>
          <a:ext cx="74839" cy="211615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18</xdr:col>
      <xdr:colOff>221342</xdr:colOff>
      <xdr:row>6</xdr:row>
      <xdr:rowOff>187964</xdr:rowOff>
    </xdr:from>
    <xdr:to>
      <xdr:col>18</xdr:col>
      <xdr:colOff>296181</xdr:colOff>
      <xdr:row>8</xdr:row>
      <xdr:rowOff>19712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41842" y="1378589"/>
          <a:ext cx="74839" cy="212748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19</xdr:col>
      <xdr:colOff>27004</xdr:colOff>
      <xdr:row>2</xdr:row>
      <xdr:rowOff>49896</xdr:rowOff>
    </xdr:from>
    <xdr:to>
      <xdr:col>19</xdr:col>
      <xdr:colOff>160392</xdr:colOff>
      <xdr:row>2</xdr:row>
      <xdr:rowOff>181432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8579" y="440421"/>
          <a:ext cx="133388" cy="131536"/>
        </a:xfrm>
        <a:prstGeom prst="rect">
          <a:avLst/>
        </a:prstGeom>
      </xdr:spPr>
    </xdr:pic>
    <xdr:clientData/>
  </xdr:twoCellAnchor>
  <xdr:twoCellAnchor editAs="oneCell">
    <xdr:from>
      <xdr:col>19</xdr:col>
      <xdr:colOff>165797</xdr:colOff>
      <xdr:row>2</xdr:row>
      <xdr:rowOff>48082</xdr:rowOff>
    </xdr:from>
    <xdr:to>
      <xdr:col>19</xdr:col>
      <xdr:colOff>299185</xdr:colOff>
      <xdr:row>2</xdr:row>
      <xdr:rowOff>179618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7372" y="438607"/>
          <a:ext cx="133388" cy="131536"/>
        </a:xfrm>
        <a:prstGeom prst="rect">
          <a:avLst/>
        </a:prstGeom>
      </xdr:spPr>
    </xdr:pic>
    <xdr:clientData/>
  </xdr:twoCellAnchor>
  <xdr:twoCellAnchor editAs="oneCell">
    <xdr:from>
      <xdr:col>19</xdr:col>
      <xdr:colOff>320011</xdr:colOff>
      <xdr:row>2</xdr:row>
      <xdr:rowOff>53572</xdr:rowOff>
    </xdr:from>
    <xdr:to>
      <xdr:col>19</xdr:col>
      <xdr:colOff>453399</xdr:colOff>
      <xdr:row>2</xdr:row>
      <xdr:rowOff>185108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1586" y="444097"/>
          <a:ext cx="133388" cy="131536"/>
        </a:xfrm>
        <a:prstGeom prst="rect">
          <a:avLst/>
        </a:prstGeom>
      </xdr:spPr>
    </xdr:pic>
    <xdr:clientData/>
  </xdr:twoCellAnchor>
  <xdr:twoCellAnchor editAs="oneCell">
    <xdr:from>
      <xdr:col>19</xdr:col>
      <xdr:colOff>458804</xdr:colOff>
      <xdr:row>2</xdr:row>
      <xdr:rowOff>51758</xdr:rowOff>
    </xdr:from>
    <xdr:to>
      <xdr:col>19</xdr:col>
      <xdr:colOff>592192</xdr:colOff>
      <xdr:row>2</xdr:row>
      <xdr:rowOff>183294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0379" y="442283"/>
          <a:ext cx="133388" cy="131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8"/>
  <sheetViews>
    <sheetView topLeftCell="AK37" zoomScaleNormal="100" workbookViewId="0">
      <selection activeCell="BC45" sqref="BC45"/>
    </sheetView>
  </sheetViews>
  <sheetFormatPr defaultRowHeight="15" x14ac:dyDescent="0.25"/>
  <cols>
    <col min="5" max="5" width="25" bestFit="1" customWidth="1"/>
    <col min="8" max="21" width="9.140625" customWidth="1"/>
    <col min="26" max="26" width="5.7109375" bestFit="1" customWidth="1"/>
    <col min="27" max="27" width="6.85546875" customWidth="1"/>
    <col min="28" max="28" width="4" style="13" customWidth="1"/>
    <col min="29" max="29" width="27" style="2" customWidth="1"/>
    <col min="30" max="30" width="15.140625" style="2" bestFit="1" customWidth="1"/>
    <col min="31" max="31" width="14.7109375" style="2" customWidth="1"/>
    <col min="32" max="32" width="8.28515625" style="2" bestFit="1" customWidth="1"/>
  </cols>
  <sheetData>
    <row r="1" spans="1:42" x14ac:dyDescent="0.25">
      <c r="A1">
        <v>2014</v>
      </c>
    </row>
    <row r="2" spans="1:42" x14ac:dyDescent="0.25">
      <c r="A2" t="s">
        <v>0</v>
      </c>
      <c r="C2" t="s">
        <v>61</v>
      </c>
      <c r="D2" t="s">
        <v>63</v>
      </c>
      <c r="E2" t="s">
        <v>13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 t="s">
        <v>86</v>
      </c>
      <c r="T2" t="s">
        <v>52</v>
      </c>
      <c r="U2" t="s">
        <v>62</v>
      </c>
      <c r="V2" t="s">
        <v>49</v>
      </c>
      <c r="W2" t="s">
        <v>50</v>
      </c>
      <c r="AA2" s="4"/>
      <c r="AB2" s="14"/>
      <c r="AC2" s="4" t="s">
        <v>13</v>
      </c>
      <c r="AD2" s="4" t="s">
        <v>51</v>
      </c>
      <c r="AE2" s="4"/>
      <c r="AF2" s="2" t="s">
        <v>103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81</v>
      </c>
      <c r="AM2" t="s">
        <v>82</v>
      </c>
      <c r="AN2" t="s">
        <v>83</v>
      </c>
      <c r="AO2" t="s">
        <v>84</v>
      </c>
      <c r="AP2" t="s">
        <v>85</v>
      </c>
    </row>
    <row r="3" spans="1:42" ht="21" customHeight="1" x14ac:dyDescent="0.25">
      <c r="A3" s="7">
        <v>2014</v>
      </c>
      <c r="B3" s="7">
        <v>1</v>
      </c>
      <c r="C3" s="8">
        <f>RANK(U3,$U$3:$U$58)</f>
        <v>2</v>
      </c>
      <c r="D3" s="8">
        <f>RANK(S3,$S$3:$S$58)</f>
        <v>1</v>
      </c>
      <c r="E3" s="7" t="s">
        <v>30</v>
      </c>
      <c r="F3" s="7" t="s">
        <v>21</v>
      </c>
      <c r="G3" s="7" t="str">
        <f>F3&amp;"-"&amp;$A3</f>
        <v>Rohit-2014</v>
      </c>
      <c r="H3" s="7">
        <v>94.185400598372212</v>
      </c>
      <c r="I3" s="7">
        <v>108.0506623842124</v>
      </c>
      <c r="J3" s="7">
        <v>82.315991433657132</v>
      </c>
      <c r="K3" s="7">
        <v>91.369727770227485</v>
      </c>
      <c r="L3" s="7">
        <v>103.2096679497332</v>
      </c>
      <c r="M3" s="7">
        <v>114.16677127310599</v>
      </c>
      <c r="N3" s="7">
        <v>113.06326136645643</v>
      </c>
      <c r="O3" s="7">
        <v>91.535341514796386</v>
      </c>
      <c r="P3" s="7">
        <v>122.61699605725315</v>
      </c>
      <c r="Q3" s="7">
        <v>107.25841631510421</v>
      </c>
      <c r="R3" s="7">
        <v>118.31182273824533</v>
      </c>
      <c r="S3" s="7">
        <f>(AVERAGE(H3:R3)-AVERAGE($H$3:$R$12))/(_xlfn.STDEV.P($H$3:$R$12)*_xlfn.STDEV.P(H3:R3))+(R3-AVERAGE($R$3:$R$12))/_xlfn.STDEV.P($R$3:$R$12)+(MAX($W$3:$W$12)-W3)/MAX($W$3:$W$12)</f>
        <v>3.0664433795061998</v>
      </c>
      <c r="T3" s="7">
        <v>9.8888888888888893</v>
      </c>
      <c r="U3" s="7">
        <f>T3/13</f>
        <v>0.76068376068376076</v>
      </c>
      <c r="V3" s="7">
        <v>8</v>
      </c>
      <c r="W3" s="7">
        <v>1</v>
      </c>
      <c r="X3">
        <f>AVERAGE(H3:R12)</f>
        <v>80.851915991449843</v>
      </c>
      <c r="Z3" t="str">
        <f>IF(RIGHT(AD3,4)="2018","---&gt;","")</f>
        <v/>
      </c>
      <c r="AA3" s="6">
        <v>1</v>
      </c>
      <c r="AB3" s="15" t="str">
        <f t="shared" ref="AB3:AB16" si="0">IF(INDEX($W:$W,MATCH($AA3,$D:$D,0),1)=1,"*","")</f>
        <v>*</v>
      </c>
      <c r="AC3" s="3" t="str">
        <f t="shared" ref="AC3:AC58" si="1">INDEX($D:$R,MATCH($AA3,$D:$D,0),2)</f>
        <v>The Decepticons</v>
      </c>
      <c r="AD3" s="3" t="str">
        <f t="shared" ref="AD3:AD58" si="2">INDEX($D:$R,MATCH($AA3,$D:$D,0),4)</f>
        <v>Rohit-2014</v>
      </c>
      <c r="AE3" s="3">
        <f t="shared" ref="AE3:AE58" si="3">INDEX(S:S,MATCH(AA3,D:D,0))</f>
        <v>3.0664433795061998</v>
      </c>
      <c r="AF3" s="5">
        <f t="shared" ref="AF3:AP58" si="4">INDEX($F:$R,MATCH($AA3,$D:$D,0),RIGHT(AF$2,2))</f>
        <v>94.185400598372212</v>
      </c>
      <c r="AG3" s="5">
        <f t="shared" si="4"/>
        <v>108.0506623842124</v>
      </c>
      <c r="AH3" s="5">
        <f t="shared" si="4"/>
        <v>82.315991433657132</v>
      </c>
      <c r="AI3" s="5">
        <f t="shared" si="4"/>
        <v>91.369727770227485</v>
      </c>
      <c r="AJ3" s="5">
        <f t="shared" si="4"/>
        <v>103.2096679497332</v>
      </c>
      <c r="AK3" s="5">
        <f t="shared" si="4"/>
        <v>114.16677127310599</v>
      </c>
      <c r="AL3" s="5">
        <f t="shared" si="4"/>
        <v>113.06326136645643</v>
      </c>
      <c r="AM3" s="5">
        <f t="shared" si="4"/>
        <v>91.535341514796386</v>
      </c>
      <c r="AN3" s="5">
        <f t="shared" si="4"/>
        <v>122.61699605725315</v>
      </c>
      <c r="AO3" s="5">
        <f t="shared" si="4"/>
        <v>107.25841631510421</v>
      </c>
      <c r="AP3" s="5">
        <f t="shared" si="4"/>
        <v>118.31182273824533</v>
      </c>
    </row>
    <row r="4" spans="1:42" ht="21" customHeight="1" x14ac:dyDescent="0.25">
      <c r="A4" s="7">
        <v>2014</v>
      </c>
      <c r="B4" s="7">
        <v>2</v>
      </c>
      <c r="C4" s="8">
        <f t="shared" ref="C4:C48" si="5">RANK(U4,$U$3:$U$58)</f>
        <v>14</v>
      </c>
      <c r="D4" s="8">
        <f t="shared" ref="D4:D58" si="6">RANK(S4,$S$3:$S$58)</f>
        <v>8</v>
      </c>
      <c r="E4" s="7" t="s">
        <v>1</v>
      </c>
      <c r="F4" s="7" t="s">
        <v>22</v>
      </c>
      <c r="G4" s="7" t="str">
        <f t="shared" ref="G4:G58" si="7">F4&amp;"-"&amp;$A4</f>
        <v>Galit-2014</v>
      </c>
      <c r="H4" s="7">
        <v>73.314998399207326</v>
      </c>
      <c r="I4" s="7">
        <v>86.744625065083454</v>
      </c>
      <c r="J4" s="7">
        <v>75.355254928116068</v>
      </c>
      <c r="K4" s="7">
        <v>80.498873511596372</v>
      </c>
      <c r="L4" s="7">
        <v>88.125306344765846</v>
      </c>
      <c r="M4" s="7">
        <v>96.045278683633754</v>
      </c>
      <c r="N4" s="7">
        <v>94.836037535170334</v>
      </c>
      <c r="O4" s="7">
        <v>81.70761724269596</v>
      </c>
      <c r="P4" s="7">
        <v>85.622884472104204</v>
      </c>
      <c r="Q4" s="7">
        <v>78.820960507436752</v>
      </c>
      <c r="R4" s="7">
        <v>103.21163983096702</v>
      </c>
      <c r="S4" s="7">
        <f t="shared" ref="S4:S12" si="8">(AVERAGE(H4:R4)-AVERAGE($H$3:$R$12))/(_xlfn.STDEV.P($H$3:$R$12)*_xlfn.STDEV.P(H4:R4))+(R4-AVERAGE($R$3:$R$12))/_xlfn.STDEV.P($R$3:$R$12)+(MAX($W$3:$W$12)-W4)/MAX($W$3:$W$12)</f>
        <v>1.9421723238131785</v>
      </c>
      <c r="T4" s="7">
        <v>7.3333333333333321</v>
      </c>
      <c r="U4" s="7">
        <f t="shared" ref="U4:U38" si="9">T4/13</f>
        <v>0.56410256410256399</v>
      </c>
      <c r="V4" s="7">
        <v>8</v>
      </c>
      <c r="W4" s="7">
        <v>2</v>
      </c>
      <c r="Z4" t="str">
        <f t="shared" ref="Z4:Z58" si="10">IF(RIGHT(AD4,4)="2018","---&gt;","")</f>
        <v/>
      </c>
      <c r="AA4" s="9">
        <v>2</v>
      </c>
      <c r="AB4" s="15" t="str">
        <f t="shared" si="0"/>
        <v/>
      </c>
      <c r="AC4" s="3" t="str">
        <f t="shared" si="1"/>
        <v>What Would Gronk Do</v>
      </c>
      <c r="AD4" s="3" t="str">
        <f t="shared" si="2"/>
        <v>Pranay-2015</v>
      </c>
      <c r="AE4" s="3">
        <f t="shared" si="3"/>
        <v>2.9053416676567272</v>
      </c>
      <c r="AF4" s="5">
        <f t="shared" si="4"/>
        <v>107.37871612577005</v>
      </c>
      <c r="AG4" s="5">
        <f t="shared" si="4"/>
        <v>85.328830298823149</v>
      </c>
      <c r="AH4" s="5">
        <f t="shared" si="4"/>
        <v>95.217789751420042</v>
      </c>
      <c r="AI4" s="5">
        <f t="shared" si="4"/>
        <v>86.256201079242302</v>
      </c>
      <c r="AJ4" s="5">
        <f t="shared" si="4"/>
        <v>92.996449816342988</v>
      </c>
      <c r="AK4" s="5">
        <f t="shared" si="4"/>
        <v>91.059515455974804</v>
      </c>
      <c r="AL4" s="5">
        <f t="shared" si="4"/>
        <v>97.276191992418333</v>
      </c>
      <c r="AM4" s="5">
        <f t="shared" si="4"/>
        <v>100.76443915904581</v>
      </c>
      <c r="AN4" s="5">
        <f t="shared" si="4"/>
        <v>102.14106022978487</v>
      </c>
      <c r="AO4" s="5">
        <f t="shared" si="4"/>
        <v>107.3174336526064</v>
      </c>
      <c r="AP4" s="5">
        <f t="shared" si="4"/>
        <v>108.44858076760882</v>
      </c>
    </row>
    <row r="5" spans="1:42" ht="21" customHeight="1" x14ac:dyDescent="0.25">
      <c r="A5" s="7">
        <v>2014</v>
      </c>
      <c r="B5" s="7">
        <v>3</v>
      </c>
      <c r="C5" s="8">
        <f t="shared" si="5"/>
        <v>16</v>
      </c>
      <c r="D5" s="8">
        <f t="shared" si="6"/>
        <v>25</v>
      </c>
      <c r="E5" s="7" t="s">
        <v>2</v>
      </c>
      <c r="F5" s="7" t="s">
        <v>23</v>
      </c>
      <c r="G5" s="7" t="str">
        <f t="shared" si="7"/>
        <v>Ally-2014</v>
      </c>
      <c r="H5" s="7">
        <v>75.924015510311591</v>
      </c>
      <c r="I5" s="7">
        <v>82.494639617844058</v>
      </c>
      <c r="J5" s="7">
        <v>88.115459611858569</v>
      </c>
      <c r="K5" s="7">
        <v>93.370857248637392</v>
      </c>
      <c r="L5" s="7">
        <v>77.90594604287287</v>
      </c>
      <c r="M5" s="7">
        <v>86.584728498601478</v>
      </c>
      <c r="N5" s="7">
        <v>89.930273775492864</v>
      </c>
      <c r="O5" s="7">
        <v>88.285858177257907</v>
      </c>
      <c r="P5" s="7">
        <v>85.1371038596034</v>
      </c>
      <c r="Q5" s="7">
        <v>80.687973777060023</v>
      </c>
      <c r="R5" s="7">
        <v>85.3755746604009</v>
      </c>
      <c r="S5" s="7">
        <f t="shared" si="8"/>
        <v>0.55904118319066853</v>
      </c>
      <c r="T5" s="7">
        <v>7.2222222222222223</v>
      </c>
      <c r="U5" s="7">
        <f t="shared" si="9"/>
        <v>0.55555555555555558</v>
      </c>
      <c r="V5" s="7">
        <v>7</v>
      </c>
      <c r="W5" s="7">
        <v>5</v>
      </c>
      <c r="Z5" t="str">
        <f t="shared" si="10"/>
        <v>---&gt;</v>
      </c>
      <c r="AA5" s="3">
        <v>3</v>
      </c>
      <c r="AB5" s="15" t="str">
        <f t="shared" si="0"/>
        <v/>
      </c>
      <c r="AC5" s="3" t="str">
        <f t="shared" si="1"/>
        <v>Broncos Forever</v>
      </c>
      <c r="AD5" s="3" t="str">
        <f t="shared" si="2"/>
        <v>MattK-2018</v>
      </c>
      <c r="AE5" s="3">
        <f t="shared" si="3"/>
        <v>2.8218941014963832</v>
      </c>
      <c r="AF5" s="5">
        <f t="shared" si="4"/>
        <v>90.383241473766603</v>
      </c>
      <c r="AG5" s="5">
        <f t="shared" si="4"/>
        <v>92.642111461436471</v>
      </c>
      <c r="AH5" s="5">
        <f t="shared" si="4"/>
        <v>92.193025530354475</v>
      </c>
      <c r="AI5" s="5">
        <f t="shared" si="4"/>
        <v>94.226483999938964</v>
      </c>
      <c r="AJ5" s="5">
        <f t="shared" si="4"/>
        <v>99.728810293183955</v>
      </c>
      <c r="AK5" s="5">
        <f t="shared" si="4"/>
        <v>98.984607762017617</v>
      </c>
      <c r="AL5" s="5">
        <f t="shared" si="4"/>
        <v>98.984607762017617</v>
      </c>
      <c r="AM5" s="5">
        <f t="shared" si="4"/>
        <v>98.984607762017617</v>
      </c>
      <c r="AN5" s="5">
        <f t="shared" si="4"/>
        <v>98.984607762017617</v>
      </c>
      <c r="AO5" s="5">
        <f t="shared" si="4"/>
        <v>98.984607762017617</v>
      </c>
      <c r="AP5" s="5">
        <f t="shared" si="4"/>
        <v>98.984607762017617</v>
      </c>
    </row>
    <row r="6" spans="1:42" ht="21" customHeight="1" x14ac:dyDescent="0.25">
      <c r="A6" s="7">
        <v>2014</v>
      </c>
      <c r="B6" s="7">
        <v>4</v>
      </c>
      <c r="C6" s="8">
        <f t="shared" si="5"/>
        <v>11</v>
      </c>
      <c r="D6" s="8">
        <f t="shared" si="6"/>
        <v>28</v>
      </c>
      <c r="E6" s="7" t="s">
        <v>3</v>
      </c>
      <c r="F6" s="7" t="s">
        <v>24</v>
      </c>
      <c r="G6" s="7" t="str">
        <f t="shared" si="7"/>
        <v>Muhamad-2014</v>
      </c>
      <c r="H6" s="7">
        <v>39.719259479749425</v>
      </c>
      <c r="I6" s="7">
        <v>60.37109632012222</v>
      </c>
      <c r="J6" s="7">
        <v>67.311053961314883</v>
      </c>
      <c r="K6" s="7">
        <v>72.913567509173959</v>
      </c>
      <c r="L6" s="7">
        <v>82.168731571951014</v>
      </c>
      <c r="M6" s="7">
        <v>84.498751571610129</v>
      </c>
      <c r="N6" s="7">
        <v>82.559434595804476</v>
      </c>
      <c r="O6" s="7">
        <v>90.719866368388466</v>
      </c>
      <c r="P6" s="7">
        <v>71.698770707433937</v>
      </c>
      <c r="Q6" s="7">
        <v>87.994750368120208</v>
      </c>
      <c r="R6" s="7">
        <v>88.840292637018194</v>
      </c>
      <c r="S6" s="7">
        <f t="shared" si="8"/>
        <v>0.49043322153258229</v>
      </c>
      <c r="T6" s="7">
        <v>7.5555555555555545</v>
      </c>
      <c r="U6" s="7">
        <f t="shared" si="9"/>
        <v>0.58119658119658113</v>
      </c>
      <c r="V6" s="7">
        <v>4</v>
      </c>
      <c r="W6" s="7">
        <v>7</v>
      </c>
      <c r="Z6" t="str">
        <f t="shared" si="10"/>
        <v>---&gt;</v>
      </c>
      <c r="AA6" s="9">
        <v>4</v>
      </c>
      <c r="AB6" s="15" t="str">
        <f t="shared" si="0"/>
        <v>*</v>
      </c>
      <c r="AC6" s="3" t="str">
        <f t="shared" si="1"/>
        <v>Edison 4ever</v>
      </c>
      <c r="AD6" s="3" t="str">
        <f t="shared" si="2"/>
        <v>Mili/Vinay-2018</v>
      </c>
      <c r="AE6" s="3">
        <f t="shared" si="3"/>
        <v>2.7269670186662691</v>
      </c>
      <c r="AF6" s="5">
        <f t="shared" si="4"/>
        <v>75.126277084950274</v>
      </c>
      <c r="AG6" s="5">
        <f t="shared" si="4"/>
        <v>80.612329514866559</v>
      </c>
      <c r="AH6" s="5">
        <f t="shared" si="4"/>
        <v>91.983319359243893</v>
      </c>
      <c r="AI6" s="5">
        <f t="shared" si="4"/>
        <v>89.524542547548791</v>
      </c>
      <c r="AJ6" s="5">
        <f t="shared" si="4"/>
        <v>92.552834932086739</v>
      </c>
      <c r="AK6" s="5">
        <f t="shared" si="4"/>
        <v>99.674308626069688</v>
      </c>
      <c r="AL6" s="5">
        <f t="shared" si="4"/>
        <v>99.674308626069688</v>
      </c>
      <c r="AM6" s="5">
        <f t="shared" si="4"/>
        <v>99.674308626069688</v>
      </c>
      <c r="AN6" s="5">
        <f t="shared" si="4"/>
        <v>99.674308626069688</v>
      </c>
      <c r="AO6" s="5">
        <f t="shared" si="4"/>
        <v>99.674308626069688</v>
      </c>
      <c r="AP6" s="5">
        <f t="shared" si="4"/>
        <v>99.674308626069688</v>
      </c>
    </row>
    <row r="7" spans="1:42" ht="21" customHeight="1" x14ac:dyDescent="0.25">
      <c r="A7" s="7">
        <v>2014</v>
      </c>
      <c r="B7" s="7">
        <v>5</v>
      </c>
      <c r="C7" s="8">
        <f t="shared" si="5"/>
        <v>18</v>
      </c>
      <c r="D7" s="8">
        <f t="shared" si="6"/>
        <v>40</v>
      </c>
      <c r="E7" s="7" t="s">
        <v>4</v>
      </c>
      <c r="F7" s="7" t="s">
        <v>25</v>
      </c>
      <c r="G7" s="7" t="str">
        <f t="shared" si="7"/>
        <v>Caryn-2014</v>
      </c>
      <c r="H7" s="7">
        <v>92.574933889359485</v>
      </c>
      <c r="I7" s="7">
        <v>96.667627208832172</v>
      </c>
      <c r="J7" s="7">
        <v>85.488031710798353</v>
      </c>
      <c r="K7" s="7">
        <v>79.086466230062001</v>
      </c>
      <c r="L7" s="7">
        <v>80.221493771524493</v>
      </c>
      <c r="M7" s="7">
        <v>90.205804607603483</v>
      </c>
      <c r="N7" s="7">
        <v>86.0428444592944</v>
      </c>
      <c r="O7" s="7">
        <v>88.133769404205822</v>
      </c>
      <c r="P7" s="7">
        <v>88.458370593981741</v>
      </c>
      <c r="Q7" s="7">
        <v>70.892195072592045</v>
      </c>
      <c r="R7" s="7">
        <v>74.056833647840932</v>
      </c>
      <c r="S7" s="7">
        <f t="shared" si="8"/>
        <v>-0.45932736220250275</v>
      </c>
      <c r="T7" s="7">
        <v>6.8888888888888884</v>
      </c>
      <c r="U7" s="7">
        <f t="shared" si="9"/>
        <v>0.52991452991452992</v>
      </c>
      <c r="V7" s="7">
        <v>7</v>
      </c>
      <c r="W7" s="7">
        <v>8</v>
      </c>
      <c r="Z7" t="str">
        <f t="shared" si="10"/>
        <v/>
      </c>
      <c r="AA7" s="3">
        <v>5</v>
      </c>
      <c r="AB7" s="15" t="str">
        <f t="shared" si="0"/>
        <v/>
      </c>
      <c r="AC7" s="3" t="str">
        <f t="shared" si="1"/>
        <v>Rohit's Avocado Farm</v>
      </c>
      <c r="AD7" s="3" t="str">
        <f t="shared" si="2"/>
        <v>Tony-2017</v>
      </c>
      <c r="AE7" s="3">
        <f t="shared" si="3"/>
        <v>2.3671884607784639</v>
      </c>
      <c r="AF7" s="5">
        <f t="shared" si="4"/>
        <v>85.689288581176001</v>
      </c>
      <c r="AG7" s="5">
        <f t="shared" ref="AG7:AP16" si="11">INDEX($F:$R,MATCH($AA7,$D:$D,0),RIGHT(AG$2,2))</f>
        <v>89.379442880619806</v>
      </c>
      <c r="AH7" s="5">
        <f t="shared" si="11"/>
        <v>89.505986318840556</v>
      </c>
      <c r="AI7" s="5">
        <f t="shared" si="11"/>
        <v>96.737159046456654</v>
      </c>
      <c r="AJ7" s="5">
        <f t="shared" si="11"/>
        <v>99.957876172449673</v>
      </c>
      <c r="AK7" s="5">
        <f t="shared" si="11"/>
        <v>93.289701055700135</v>
      </c>
      <c r="AL7" s="5">
        <f t="shared" si="11"/>
        <v>98.955533768604951</v>
      </c>
      <c r="AM7" s="5">
        <f t="shared" si="11"/>
        <v>95.199406199144462</v>
      </c>
      <c r="AN7" s="5">
        <f t="shared" si="11"/>
        <v>89.277888791854508</v>
      </c>
      <c r="AO7" s="5">
        <f t="shared" si="11"/>
        <v>96.903150003964129</v>
      </c>
      <c r="AP7" s="5">
        <f t="shared" si="11"/>
        <v>96.903150003964129</v>
      </c>
    </row>
    <row r="8" spans="1:42" ht="21" customHeight="1" x14ac:dyDescent="0.25">
      <c r="A8" s="7">
        <v>2014</v>
      </c>
      <c r="B8" s="7">
        <v>6</v>
      </c>
      <c r="C8" s="8">
        <f t="shared" si="5"/>
        <v>31</v>
      </c>
      <c r="D8" s="8">
        <f t="shared" si="6"/>
        <v>43</v>
      </c>
      <c r="E8" s="7" t="s">
        <v>5</v>
      </c>
      <c r="F8" s="7" t="s">
        <v>26</v>
      </c>
      <c r="G8" s="7" t="str">
        <f t="shared" si="7"/>
        <v>Akshay-2014</v>
      </c>
      <c r="H8" s="7">
        <v>65.548101273502738</v>
      </c>
      <c r="I8" s="7">
        <v>68.280180521531975</v>
      </c>
      <c r="J8" s="7">
        <v>77.003651586639805</v>
      </c>
      <c r="K8" s="7">
        <v>78.985013118619449</v>
      </c>
      <c r="L8" s="7">
        <v>66.502173925959937</v>
      </c>
      <c r="M8" s="7">
        <v>63.1186501712385</v>
      </c>
      <c r="N8" s="7">
        <v>56.302128373897872</v>
      </c>
      <c r="O8" s="7">
        <v>69.76553332673501</v>
      </c>
      <c r="P8" s="7">
        <v>68.042216404184188</v>
      </c>
      <c r="Q8" s="7">
        <v>73.958407313090419</v>
      </c>
      <c r="R8" s="7">
        <v>70.496301723984828</v>
      </c>
      <c r="S8" s="7">
        <f t="shared" si="8"/>
        <v>-0.65088288701210339</v>
      </c>
      <c r="T8" s="7">
        <v>5.7777777777777777</v>
      </c>
      <c r="U8" s="7">
        <f t="shared" si="9"/>
        <v>0.44444444444444442</v>
      </c>
      <c r="V8" s="7">
        <v>6</v>
      </c>
      <c r="W8" s="7">
        <v>6</v>
      </c>
      <c r="Z8" t="str">
        <f t="shared" si="10"/>
        <v/>
      </c>
      <c r="AA8" s="12">
        <v>6</v>
      </c>
      <c r="AB8" s="15" t="str">
        <f t="shared" si="0"/>
        <v>*</v>
      </c>
      <c r="AC8" s="6" t="str">
        <f t="shared" si="1"/>
        <v>Avacado Seeds</v>
      </c>
      <c r="AD8" s="6" t="str">
        <f t="shared" si="2"/>
        <v>Rohit-2017</v>
      </c>
      <c r="AE8" s="3">
        <f t="shared" si="3"/>
        <v>2.3212509543629354</v>
      </c>
      <c r="AF8" s="5">
        <f t="shared" si="4"/>
        <v>101.25144846627126</v>
      </c>
      <c r="AG8" s="5">
        <f t="shared" si="11"/>
        <v>107.63787784209615</v>
      </c>
      <c r="AH8" s="5">
        <f t="shared" si="11"/>
        <v>95.092655987025068</v>
      </c>
      <c r="AI8" s="5">
        <f t="shared" si="11"/>
        <v>103.11139337381189</v>
      </c>
      <c r="AJ8" s="5">
        <f t="shared" si="11"/>
        <v>108.43515641243737</v>
      </c>
      <c r="AK8" s="5">
        <f t="shared" si="11"/>
        <v>106.6649148576173</v>
      </c>
      <c r="AL8" s="5">
        <f t="shared" si="11"/>
        <v>95.724251778203367</v>
      </c>
      <c r="AM8" s="5">
        <f t="shared" si="11"/>
        <v>102.80913620846437</v>
      </c>
      <c r="AN8" s="5">
        <f t="shared" si="11"/>
        <v>102.74660379721669</v>
      </c>
      <c r="AO8" s="5">
        <f t="shared" si="11"/>
        <v>92.234025941380892</v>
      </c>
      <c r="AP8" s="5">
        <f t="shared" si="11"/>
        <v>92.234025941380892</v>
      </c>
    </row>
    <row r="9" spans="1:42" ht="21" customHeight="1" x14ac:dyDescent="0.25">
      <c r="A9" s="7">
        <v>2014</v>
      </c>
      <c r="B9" s="7">
        <v>7</v>
      </c>
      <c r="C9" s="8">
        <f t="shared" si="5"/>
        <v>34</v>
      </c>
      <c r="D9" s="8">
        <f t="shared" si="6"/>
        <v>22</v>
      </c>
      <c r="E9" s="7" t="s">
        <v>6</v>
      </c>
      <c r="F9" s="7" t="s">
        <v>27</v>
      </c>
      <c r="G9" s="7" t="str">
        <f t="shared" si="7"/>
        <v>Tony-2014</v>
      </c>
      <c r="H9" s="7">
        <v>89.008280202803007</v>
      </c>
      <c r="I9" s="7">
        <v>93.294946249476325</v>
      </c>
      <c r="J9" s="7">
        <v>78.59977211760345</v>
      </c>
      <c r="K9" s="7">
        <v>67.186433964027856</v>
      </c>
      <c r="L9" s="7">
        <v>75.830223249896903</v>
      </c>
      <c r="M9" s="7">
        <v>80.742458689069807</v>
      </c>
      <c r="N9" s="7">
        <v>88.343012826506651</v>
      </c>
      <c r="O9" s="7">
        <v>88.819746929980084</v>
      </c>
      <c r="P9" s="7">
        <v>84.367530077986274</v>
      </c>
      <c r="Q9" s="7">
        <v>95.786967514018315</v>
      </c>
      <c r="R9" s="7">
        <v>91.594250747750635</v>
      </c>
      <c r="S9" s="7">
        <f t="shared" si="8"/>
        <v>1.0206632708815659</v>
      </c>
      <c r="T9" s="7">
        <v>5.666666666666667</v>
      </c>
      <c r="U9" s="7">
        <f t="shared" si="9"/>
        <v>0.4358974358974359</v>
      </c>
      <c r="V9" s="7">
        <v>7</v>
      </c>
      <c r="W9" s="7">
        <v>4</v>
      </c>
      <c r="Z9" t="str">
        <f t="shared" si="10"/>
        <v/>
      </c>
      <c r="AA9" s="3">
        <v>7</v>
      </c>
      <c r="AB9" s="15" t="str">
        <f t="shared" si="0"/>
        <v/>
      </c>
      <c r="AC9" s="3" t="str">
        <f t="shared" si="1"/>
        <v>Show me the Evans</v>
      </c>
      <c r="AD9" s="3" t="str">
        <f t="shared" si="2"/>
        <v>Rohit-2016</v>
      </c>
      <c r="AE9" s="3">
        <f t="shared" si="3"/>
        <v>2.1715725304465465</v>
      </c>
      <c r="AF9" s="5">
        <f t="shared" si="4"/>
        <v>119.72664059356207</v>
      </c>
      <c r="AG9" s="5">
        <f t="shared" si="11"/>
        <v>78.658652808329521</v>
      </c>
      <c r="AH9" s="5">
        <f t="shared" si="11"/>
        <v>89.648921405185945</v>
      </c>
      <c r="AI9" s="5">
        <f t="shared" si="11"/>
        <v>94.120287277533834</v>
      </c>
      <c r="AJ9" s="5">
        <f t="shared" si="11"/>
        <v>92.094877407431369</v>
      </c>
      <c r="AK9" s="5">
        <f t="shared" si="11"/>
        <v>91.009654749403595</v>
      </c>
      <c r="AL9" s="5">
        <f t="shared" si="11"/>
        <v>102.39715961855879</v>
      </c>
      <c r="AM9" s="5">
        <f t="shared" si="11"/>
        <v>95.599092504556893</v>
      </c>
      <c r="AN9" s="5">
        <f t="shared" si="11"/>
        <v>105.14102005157409</v>
      </c>
      <c r="AO9" s="5">
        <f t="shared" si="11"/>
        <v>103.08508920832597</v>
      </c>
      <c r="AP9" s="5">
        <f t="shared" si="11"/>
        <v>95.22668598878802</v>
      </c>
    </row>
    <row r="10" spans="1:42" ht="21" customHeight="1" x14ac:dyDescent="0.25">
      <c r="A10" s="7">
        <v>2014</v>
      </c>
      <c r="B10" s="7">
        <v>8</v>
      </c>
      <c r="C10" s="8">
        <f t="shared" si="5"/>
        <v>36</v>
      </c>
      <c r="D10" s="8">
        <f t="shared" si="6"/>
        <v>23</v>
      </c>
      <c r="E10" s="7" t="s">
        <v>29</v>
      </c>
      <c r="F10" s="7" t="s">
        <v>28</v>
      </c>
      <c r="G10" s="7" t="str">
        <f t="shared" si="7"/>
        <v>Pranay-2014</v>
      </c>
      <c r="H10" s="7">
        <v>72.067611408199639</v>
      </c>
      <c r="I10" s="7">
        <v>76.834902652357115</v>
      </c>
      <c r="J10" s="7">
        <v>87.167566733683429</v>
      </c>
      <c r="K10" s="7">
        <v>85.037643039457947</v>
      </c>
      <c r="L10" s="7">
        <v>87.567394790978867</v>
      </c>
      <c r="M10" s="7">
        <v>94.20954159282519</v>
      </c>
      <c r="N10" s="7">
        <v>89.569033368141291</v>
      </c>
      <c r="O10" s="7">
        <v>95.623339468179068</v>
      </c>
      <c r="P10" s="7">
        <v>81.289039034222625</v>
      </c>
      <c r="Q10" s="7">
        <v>86.106871880484761</v>
      </c>
      <c r="R10" s="7">
        <v>88.455403734703609</v>
      </c>
      <c r="S10" s="7">
        <f t="shared" si="8"/>
        <v>0.94481008292727364</v>
      </c>
      <c r="T10" s="7">
        <v>5.4444444444444446</v>
      </c>
      <c r="U10" s="7">
        <f t="shared" si="9"/>
        <v>0.41880341880341881</v>
      </c>
      <c r="V10" s="7">
        <v>8</v>
      </c>
      <c r="W10" s="7">
        <v>3</v>
      </c>
      <c r="Z10" t="str">
        <f t="shared" si="10"/>
        <v/>
      </c>
      <c r="AA10" s="9">
        <v>8</v>
      </c>
      <c r="AB10" s="15" t="str">
        <f t="shared" si="0"/>
        <v/>
      </c>
      <c r="AC10" s="3" t="str">
        <f t="shared" si="1"/>
        <v>Forte v3 Taco Fiesta part 2</v>
      </c>
      <c r="AD10" s="3" t="str">
        <f t="shared" si="2"/>
        <v>Galit-2014</v>
      </c>
      <c r="AE10" s="3">
        <f t="shared" si="3"/>
        <v>1.9421723238131785</v>
      </c>
      <c r="AF10" s="5">
        <f t="shared" si="4"/>
        <v>73.314998399207326</v>
      </c>
      <c r="AG10" s="5">
        <f t="shared" si="11"/>
        <v>86.744625065083454</v>
      </c>
      <c r="AH10" s="5">
        <f t="shared" si="11"/>
        <v>75.355254928116068</v>
      </c>
      <c r="AI10" s="5">
        <f t="shared" si="11"/>
        <v>80.498873511596372</v>
      </c>
      <c r="AJ10" s="5">
        <f t="shared" si="11"/>
        <v>88.125306344765846</v>
      </c>
      <c r="AK10" s="5">
        <f t="shared" si="11"/>
        <v>96.045278683633754</v>
      </c>
      <c r="AL10" s="5">
        <f t="shared" si="11"/>
        <v>94.836037535170334</v>
      </c>
      <c r="AM10" s="5">
        <f t="shared" si="11"/>
        <v>81.70761724269596</v>
      </c>
      <c r="AN10" s="5">
        <f t="shared" si="11"/>
        <v>85.622884472104204</v>
      </c>
      <c r="AO10" s="5">
        <f t="shared" si="11"/>
        <v>78.820960507436752</v>
      </c>
      <c r="AP10" s="5">
        <f t="shared" si="11"/>
        <v>103.21163983096702</v>
      </c>
    </row>
    <row r="11" spans="1:42" ht="21" customHeight="1" x14ac:dyDescent="0.25">
      <c r="A11" s="7">
        <v>2014</v>
      </c>
      <c r="B11" s="7">
        <v>9</v>
      </c>
      <c r="C11" s="8">
        <f t="shared" si="5"/>
        <v>40</v>
      </c>
      <c r="D11" s="8">
        <f t="shared" si="6"/>
        <v>46</v>
      </c>
      <c r="E11" s="7" t="s">
        <v>7</v>
      </c>
      <c r="F11" s="7" t="s">
        <v>31</v>
      </c>
      <c r="G11" s="7" t="str">
        <f t="shared" si="7"/>
        <v>Jeff-2014</v>
      </c>
      <c r="H11" s="7">
        <v>76.324030028614203</v>
      </c>
      <c r="I11" s="7">
        <v>57.222298464980568</v>
      </c>
      <c r="J11" s="7">
        <v>74.464779341596994</v>
      </c>
      <c r="K11" s="7">
        <v>78.968557742426825</v>
      </c>
      <c r="L11" s="7">
        <v>64.525063406108657</v>
      </c>
      <c r="M11" s="7">
        <v>70.349933677286614</v>
      </c>
      <c r="N11" s="7">
        <v>55.811728308515043</v>
      </c>
      <c r="O11" s="7">
        <v>70.471156989015611</v>
      </c>
      <c r="P11" s="7">
        <v>58.301939166345988</v>
      </c>
      <c r="Q11" s="7">
        <v>72.549301087336673</v>
      </c>
      <c r="R11" s="7">
        <v>73.60122143113324</v>
      </c>
      <c r="S11" s="7">
        <f t="shared" si="8"/>
        <v>-0.73414845471252133</v>
      </c>
      <c r="T11" s="7">
        <v>4.4444444444444446</v>
      </c>
      <c r="U11" s="7">
        <f t="shared" si="9"/>
        <v>0.34188034188034189</v>
      </c>
      <c r="V11" s="7">
        <v>6</v>
      </c>
      <c r="W11" s="7">
        <v>9</v>
      </c>
      <c r="Z11" t="str">
        <f t="shared" si="10"/>
        <v/>
      </c>
      <c r="AA11" s="3">
        <v>9</v>
      </c>
      <c r="AB11" s="15" t="str">
        <f t="shared" si="0"/>
        <v/>
      </c>
      <c r="AC11" s="3" t="str">
        <f t="shared" si="1"/>
        <v>0 to 100</v>
      </c>
      <c r="AD11" s="3" t="str">
        <f t="shared" si="2"/>
        <v>Rohit-2015</v>
      </c>
      <c r="AE11" s="3">
        <f t="shared" si="3"/>
        <v>1.7483143505877592</v>
      </c>
      <c r="AF11" s="5">
        <f t="shared" si="4"/>
        <v>72.988739492412208</v>
      </c>
      <c r="AG11" s="5">
        <f t="shared" si="11"/>
        <v>66.559324631495031</v>
      </c>
      <c r="AH11" s="5">
        <f t="shared" si="11"/>
        <v>71.238420401846895</v>
      </c>
      <c r="AI11" s="5">
        <f t="shared" si="11"/>
        <v>85.506173591655681</v>
      </c>
      <c r="AJ11" s="5">
        <f t="shared" si="11"/>
        <v>79.091417302654861</v>
      </c>
      <c r="AK11" s="5">
        <f t="shared" si="11"/>
        <v>80.979163047946457</v>
      </c>
      <c r="AL11" s="5">
        <f t="shared" si="11"/>
        <v>86.930905403229517</v>
      </c>
      <c r="AM11" s="5">
        <f t="shared" si="11"/>
        <v>87.692340722861516</v>
      </c>
      <c r="AN11" s="5">
        <f t="shared" si="11"/>
        <v>94.019241942362669</v>
      </c>
      <c r="AO11" s="5">
        <f t="shared" si="11"/>
        <v>102.33311735556391</v>
      </c>
      <c r="AP11" s="5">
        <f t="shared" si="11"/>
        <v>95.478730337962247</v>
      </c>
    </row>
    <row r="12" spans="1:42" ht="21" customHeight="1" x14ac:dyDescent="0.25">
      <c r="A12" s="7">
        <v>2014</v>
      </c>
      <c r="B12" s="7">
        <v>10</v>
      </c>
      <c r="C12" s="8">
        <f t="shared" si="5"/>
        <v>39</v>
      </c>
      <c r="D12" s="8">
        <f t="shared" si="6"/>
        <v>53</v>
      </c>
      <c r="E12" s="7" t="s">
        <v>33</v>
      </c>
      <c r="F12" s="7" t="s">
        <v>32</v>
      </c>
      <c r="G12" s="7" t="str">
        <f t="shared" si="7"/>
        <v>Will-2014</v>
      </c>
      <c r="H12" s="7">
        <v>67.936528273374236</v>
      </c>
      <c r="I12" s="7">
        <v>79.767252679339464</v>
      </c>
      <c r="J12" s="7">
        <v>84.091999142638358</v>
      </c>
      <c r="K12" s="7">
        <v>75.063555663255869</v>
      </c>
      <c r="L12" s="7">
        <v>77.288670868565688</v>
      </c>
      <c r="M12" s="7">
        <v>42.322639344810867</v>
      </c>
      <c r="N12" s="7">
        <v>54.057014927774553</v>
      </c>
      <c r="O12" s="7">
        <v>56.811240471678275</v>
      </c>
      <c r="P12" s="7">
        <v>61.525768380103479</v>
      </c>
      <c r="Q12" s="7">
        <v>62.618696822980752</v>
      </c>
      <c r="R12" s="7">
        <v>59.329142441202279</v>
      </c>
      <c r="S12" s="7">
        <f t="shared" si="8"/>
        <v>-1.6916173967696553</v>
      </c>
      <c r="T12" s="7">
        <v>4.666666666666667</v>
      </c>
      <c r="U12" s="7">
        <f t="shared" si="9"/>
        <v>0.35897435897435898</v>
      </c>
      <c r="V12" s="7">
        <v>4</v>
      </c>
      <c r="W12" s="7">
        <v>10</v>
      </c>
      <c r="Z12" t="str">
        <f t="shared" si="10"/>
        <v/>
      </c>
      <c r="AA12" s="9">
        <v>10</v>
      </c>
      <c r="AB12" s="15" t="str">
        <f t="shared" si="0"/>
        <v/>
      </c>
      <c r="AC12" s="3" t="str">
        <f t="shared" si="1"/>
        <v>Taniquetil Eagles</v>
      </c>
      <c r="AD12" s="3" t="str">
        <f t="shared" si="2"/>
        <v>MattP-2016</v>
      </c>
      <c r="AE12" s="3">
        <f t="shared" si="3"/>
        <v>1.6708186390339921</v>
      </c>
      <c r="AF12" s="5">
        <f t="shared" si="4"/>
        <v>93.628556843145518</v>
      </c>
      <c r="AG12" s="5">
        <f t="shared" si="11"/>
        <v>110.53467811481752</v>
      </c>
      <c r="AH12" s="5">
        <f t="shared" si="11"/>
        <v>109.67798567945444</v>
      </c>
      <c r="AI12" s="5">
        <f t="shared" si="11"/>
        <v>105.9439284411805</v>
      </c>
      <c r="AJ12" s="5">
        <f t="shared" si="11"/>
        <v>114.96906432406287</v>
      </c>
      <c r="AK12" s="5">
        <f t="shared" si="11"/>
        <v>96.820852906478677</v>
      </c>
      <c r="AL12" s="5">
        <f t="shared" si="11"/>
        <v>92.105192334499506</v>
      </c>
      <c r="AM12" s="5">
        <f t="shared" si="11"/>
        <v>99.210682552298337</v>
      </c>
      <c r="AN12" s="5">
        <f t="shared" si="11"/>
        <v>90.108597917278146</v>
      </c>
      <c r="AO12" s="5">
        <f t="shared" si="11"/>
        <v>95.070514906432038</v>
      </c>
      <c r="AP12" s="5">
        <f t="shared" si="11"/>
        <v>90.637548236234466</v>
      </c>
    </row>
    <row r="13" spans="1:42" ht="21" customHeight="1" x14ac:dyDescent="0.25">
      <c r="A13" s="1">
        <v>2015</v>
      </c>
      <c r="B13" s="1">
        <v>1</v>
      </c>
      <c r="C13" s="8">
        <f t="shared" si="5"/>
        <v>1</v>
      </c>
      <c r="D13" s="8">
        <f t="shared" si="6"/>
        <v>2</v>
      </c>
      <c r="E13" s="1" t="s">
        <v>12</v>
      </c>
      <c r="F13" s="1" t="s">
        <v>28</v>
      </c>
      <c r="G13" s="1" t="str">
        <f t="shared" si="7"/>
        <v>Pranay-2015</v>
      </c>
      <c r="H13" s="1">
        <v>107.37871612577005</v>
      </c>
      <c r="I13" s="1">
        <v>85.328830298823149</v>
      </c>
      <c r="J13" s="1">
        <v>95.217789751420042</v>
      </c>
      <c r="K13" s="1">
        <v>86.256201079242302</v>
      </c>
      <c r="L13" s="1">
        <v>92.996449816342988</v>
      </c>
      <c r="M13" s="1">
        <v>91.059515455974804</v>
      </c>
      <c r="N13" s="1">
        <v>97.276191992418333</v>
      </c>
      <c r="O13" s="1">
        <v>100.76443915904581</v>
      </c>
      <c r="P13" s="1">
        <v>102.14106022978487</v>
      </c>
      <c r="Q13" s="1">
        <v>107.3174336526064</v>
      </c>
      <c r="R13" s="1">
        <v>108.44858076760882</v>
      </c>
      <c r="S13" s="7">
        <f>(AVERAGE(H13:R13)-AVERAGE($H$13:$R$26))/(_xlfn.STDEV.P($H$13:$R$26)*_xlfn.STDEV.P(H13:R13))+(R13-AVERAGE($R$13:$R$26))/_xlfn.STDEV.P($R$13:$R$26)+(MAX($W$13:$W$26)-W13)/MAX($W$13:$W$26)</f>
        <v>2.9053416676567272</v>
      </c>
      <c r="T13" s="1">
        <v>10.000000000000002</v>
      </c>
      <c r="U13" s="1">
        <f t="shared" si="9"/>
        <v>0.76923076923076938</v>
      </c>
      <c r="V13" s="1">
        <v>6</v>
      </c>
      <c r="W13" s="1">
        <v>3</v>
      </c>
      <c r="X13">
        <f>AVERAGE(H13:R26)</f>
        <v>76.89374962045693</v>
      </c>
      <c r="Z13" t="str">
        <f t="shared" si="10"/>
        <v/>
      </c>
      <c r="AA13" s="3">
        <v>11</v>
      </c>
      <c r="AB13" s="15" t="str">
        <f t="shared" si="0"/>
        <v/>
      </c>
      <c r="AC13" s="3" t="str">
        <f t="shared" si="1"/>
        <v>Do You Even Lift?</v>
      </c>
      <c r="AD13" s="3" t="str">
        <f t="shared" si="2"/>
        <v>Charles-2015</v>
      </c>
      <c r="AE13" s="3">
        <f t="shared" si="3"/>
        <v>1.6550235805578595</v>
      </c>
      <c r="AF13" s="5">
        <f t="shared" si="4"/>
        <v>90.363759796730392</v>
      </c>
      <c r="AG13" s="5">
        <f t="shared" si="11"/>
        <v>92.47300621864116</v>
      </c>
      <c r="AH13" s="5">
        <f t="shared" si="11"/>
        <v>81.655611520562687</v>
      </c>
      <c r="AI13" s="5">
        <f t="shared" si="11"/>
        <v>91.386069592539215</v>
      </c>
      <c r="AJ13" s="5">
        <f t="shared" si="11"/>
        <v>76.194631108053073</v>
      </c>
      <c r="AK13" s="5">
        <f t="shared" si="11"/>
        <v>90.422586354085468</v>
      </c>
      <c r="AL13" s="5">
        <f t="shared" si="11"/>
        <v>89.003404419312218</v>
      </c>
      <c r="AM13" s="5">
        <f t="shared" si="11"/>
        <v>81.627813300171226</v>
      </c>
      <c r="AN13" s="5">
        <f t="shared" si="11"/>
        <v>88.832488298583343</v>
      </c>
      <c r="AO13" s="5">
        <f t="shared" si="11"/>
        <v>89.584523299494037</v>
      </c>
      <c r="AP13" s="5">
        <f t="shared" si="11"/>
        <v>88.817246231360656</v>
      </c>
    </row>
    <row r="14" spans="1:42" ht="21" customHeight="1" x14ac:dyDescent="0.25">
      <c r="A14" s="1">
        <v>2015</v>
      </c>
      <c r="B14" s="1">
        <v>2</v>
      </c>
      <c r="C14" s="8">
        <f t="shared" si="5"/>
        <v>10</v>
      </c>
      <c r="D14" s="8">
        <f t="shared" si="6"/>
        <v>15</v>
      </c>
      <c r="E14" s="1" t="s">
        <v>10</v>
      </c>
      <c r="F14" s="1" t="s">
        <v>26</v>
      </c>
      <c r="G14" s="1" t="str">
        <f t="shared" si="7"/>
        <v>Akshay-2015</v>
      </c>
      <c r="H14" s="1">
        <v>126.11973571489759</v>
      </c>
      <c r="I14" s="1">
        <v>54.924740803344307</v>
      </c>
      <c r="J14" s="1">
        <v>62.246484828414381</v>
      </c>
      <c r="K14" s="1">
        <v>64.479416948983697</v>
      </c>
      <c r="L14" s="1">
        <v>67.779026848681781</v>
      </c>
      <c r="M14" s="1">
        <v>78.096420807947709</v>
      </c>
      <c r="N14" s="1">
        <v>78.677556922972997</v>
      </c>
      <c r="O14" s="1">
        <v>83.86770382235413</v>
      </c>
      <c r="P14" s="1">
        <v>76.255670822224417</v>
      </c>
      <c r="Q14" s="1">
        <v>79.820490064301353</v>
      </c>
      <c r="R14" s="1">
        <v>84.733686701843226</v>
      </c>
      <c r="S14" s="7">
        <f t="shared" ref="S14:S25" si="12">(AVERAGE(H14:R14)-AVERAGE($H$13:$R$26))/(_xlfn.STDEV.P($H$13:$R$26)*_xlfn.STDEV.P(H14:R14))+(R14-AVERAGE($R$13:$R$26))/_xlfn.STDEV.P($R$13:$R$26)+(MAX($W$13:$W$26)-W14)/MAX($W$13:$W$26)</f>
        <v>1.441077573224546</v>
      </c>
      <c r="T14" s="1">
        <v>7.7692307692307701</v>
      </c>
      <c r="U14" s="1">
        <f t="shared" si="9"/>
        <v>0.59763313609467461</v>
      </c>
      <c r="V14" s="1">
        <v>6</v>
      </c>
      <c r="W14" s="1">
        <v>2</v>
      </c>
      <c r="Z14" t="str">
        <f t="shared" si="10"/>
        <v/>
      </c>
      <c r="AA14" s="6">
        <v>12</v>
      </c>
      <c r="AB14" s="15" t="str">
        <f t="shared" si="0"/>
        <v>*</v>
      </c>
      <c r="AC14" s="6" t="str">
        <f t="shared" si="1"/>
        <v>Flacco's  Favorite</v>
      </c>
      <c r="AD14" s="6" t="str">
        <f t="shared" si="2"/>
        <v>Caryn-2016</v>
      </c>
      <c r="AE14" s="3">
        <f t="shared" si="3"/>
        <v>1.6354335235044672</v>
      </c>
      <c r="AF14" s="5">
        <f t="shared" si="4"/>
        <v>85.281718040517461</v>
      </c>
      <c r="AG14" s="5">
        <f t="shared" si="11"/>
        <v>71.207616847902869</v>
      </c>
      <c r="AH14" s="5">
        <f t="shared" si="11"/>
        <v>62.565963379889354</v>
      </c>
      <c r="AI14" s="5">
        <f t="shared" si="11"/>
        <v>59.166296936416657</v>
      </c>
      <c r="AJ14" s="5">
        <f t="shared" si="11"/>
        <v>65.993418115329789</v>
      </c>
      <c r="AK14" s="5">
        <f t="shared" si="11"/>
        <v>76.126133167428918</v>
      </c>
      <c r="AL14" s="5">
        <f t="shared" si="11"/>
        <v>82.999734048318956</v>
      </c>
      <c r="AM14" s="5">
        <f t="shared" si="11"/>
        <v>90.528509018172684</v>
      </c>
      <c r="AN14" s="5">
        <f t="shared" si="11"/>
        <v>85.362250728657642</v>
      </c>
      <c r="AO14" s="5">
        <f t="shared" si="11"/>
        <v>82.567820277140711</v>
      </c>
      <c r="AP14" s="5">
        <f t="shared" si="11"/>
        <v>89.018900439733244</v>
      </c>
    </row>
    <row r="15" spans="1:42" ht="21" customHeight="1" x14ac:dyDescent="0.25">
      <c r="A15" s="1">
        <v>2015</v>
      </c>
      <c r="B15" s="1">
        <v>3</v>
      </c>
      <c r="C15" s="8">
        <f t="shared" si="5"/>
        <v>15</v>
      </c>
      <c r="D15" s="8">
        <f t="shared" si="6"/>
        <v>14</v>
      </c>
      <c r="E15" s="1" t="s">
        <v>9</v>
      </c>
      <c r="F15" s="1" t="s">
        <v>34</v>
      </c>
      <c r="G15" s="1" t="str">
        <f t="shared" si="7"/>
        <v>Sherwin-2015</v>
      </c>
      <c r="H15" s="1">
        <v>103.98785157118134</v>
      </c>
      <c r="I15" s="1">
        <v>102.95986598801611</v>
      </c>
      <c r="J15" s="1">
        <v>90.378923059833511</v>
      </c>
      <c r="K15" s="1">
        <v>104.10800471598591</v>
      </c>
      <c r="L15" s="1">
        <v>93.996394061274003</v>
      </c>
      <c r="M15" s="1">
        <v>109.58621616884078</v>
      </c>
      <c r="N15" s="1">
        <v>103.81302980736275</v>
      </c>
      <c r="O15" s="1">
        <v>99.778443060484392</v>
      </c>
      <c r="P15" s="1">
        <v>84.343214019337097</v>
      </c>
      <c r="Q15" s="1">
        <v>81.27186706033514</v>
      </c>
      <c r="R15" s="1">
        <v>83.838219102116454</v>
      </c>
      <c r="S15" s="7">
        <f t="shared" si="12"/>
        <v>1.5729074215739143</v>
      </c>
      <c r="T15" s="1">
        <v>7.3076923076923066</v>
      </c>
      <c r="U15" s="1">
        <f t="shared" si="9"/>
        <v>0.56213017751479277</v>
      </c>
      <c r="V15" s="1">
        <v>9</v>
      </c>
      <c r="W15" s="1">
        <v>1</v>
      </c>
      <c r="Z15" t="str">
        <f t="shared" si="10"/>
        <v/>
      </c>
      <c r="AA15" s="3">
        <v>13</v>
      </c>
      <c r="AB15" s="15" t="str">
        <f t="shared" si="0"/>
        <v/>
      </c>
      <c r="AC15" s="3" t="str">
        <f t="shared" si="1"/>
        <v>Fae Cthae</v>
      </c>
      <c r="AD15" s="3" t="str">
        <f t="shared" si="2"/>
        <v>Sherwin-2016</v>
      </c>
      <c r="AE15" s="3">
        <f t="shared" si="3"/>
        <v>1.577080746272159</v>
      </c>
      <c r="AF15" s="5">
        <f t="shared" si="4"/>
        <v>104.04749239269721</v>
      </c>
      <c r="AG15" s="5">
        <f t="shared" si="11"/>
        <v>93.885019940142115</v>
      </c>
      <c r="AH15" s="5">
        <f t="shared" si="11"/>
        <v>97.650105919862582</v>
      </c>
      <c r="AI15" s="5">
        <f t="shared" si="11"/>
        <v>73.669756581460135</v>
      </c>
      <c r="AJ15" s="5">
        <f t="shared" si="11"/>
        <v>83.111682300316374</v>
      </c>
      <c r="AK15" s="5">
        <f t="shared" si="11"/>
        <v>75.216803914630816</v>
      </c>
      <c r="AL15" s="5">
        <f t="shared" si="11"/>
        <v>82.635212988723865</v>
      </c>
      <c r="AM15" s="5">
        <f t="shared" si="11"/>
        <v>94.749083346969798</v>
      </c>
      <c r="AN15" s="5">
        <f t="shared" si="11"/>
        <v>92.072319455448124</v>
      </c>
      <c r="AO15" s="5">
        <f t="shared" si="11"/>
        <v>86.940975841157865</v>
      </c>
      <c r="AP15" s="5">
        <f t="shared" si="11"/>
        <v>91.505458137399131</v>
      </c>
    </row>
    <row r="16" spans="1:42" ht="21" customHeight="1" x14ac:dyDescent="0.25">
      <c r="A16" s="1">
        <v>2015</v>
      </c>
      <c r="B16" s="1">
        <v>4</v>
      </c>
      <c r="C16" s="8">
        <f t="shared" si="5"/>
        <v>25</v>
      </c>
      <c r="D16" s="8">
        <f t="shared" si="6"/>
        <v>9</v>
      </c>
      <c r="E16" s="1" t="s">
        <v>35</v>
      </c>
      <c r="F16" s="1" t="s">
        <v>21</v>
      </c>
      <c r="G16" s="1" t="str">
        <f t="shared" si="7"/>
        <v>Rohit-2015</v>
      </c>
      <c r="H16" s="1">
        <v>72.988739492412208</v>
      </c>
      <c r="I16" s="1">
        <v>66.559324631495031</v>
      </c>
      <c r="J16" s="1">
        <v>71.238420401846895</v>
      </c>
      <c r="K16" s="1">
        <v>85.506173591655681</v>
      </c>
      <c r="L16" s="1">
        <v>79.091417302654861</v>
      </c>
      <c r="M16" s="1">
        <v>80.979163047946457</v>
      </c>
      <c r="N16" s="1">
        <v>86.930905403229517</v>
      </c>
      <c r="O16" s="1">
        <v>87.692340722861516</v>
      </c>
      <c r="P16" s="1">
        <v>94.019241942362669</v>
      </c>
      <c r="Q16" s="1">
        <v>102.33311735556391</v>
      </c>
      <c r="R16" s="1">
        <v>95.478730337962247</v>
      </c>
      <c r="S16" s="7">
        <f>(AVERAGE(H16:R16)-AVERAGE($H$13:$R$26))/(_xlfn.STDEV.P($H$13:$R$26)*_xlfn.STDEV.P(H16:R16))+(R16-AVERAGE($R$13:$R$26))/_xlfn.STDEV.P($R$13:$R$26)+(MAX($W$13:$W$26)-W16)/MAX($W$13:$W$26)</f>
        <v>1.7483143505877592</v>
      </c>
      <c r="T16" s="1">
        <v>6.1538461538461533</v>
      </c>
      <c r="U16" s="1">
        <f t="shared" si="9"/>
        <v>0.47337278106508873</v>
      </c>
      <c r="V16" s="1">
        <v>11</v>
      </c>
      <c r="W16" s="1">
        <v>7</v>
      </c>
      <c r="Z16" t="str">
        <f t="shared" si="10"/>
        <v/>
      </c>
      <c r="AA16" s="6">
        <v>14</v>
      </c>
      <c r="AB16" s="15" t="str">
        <f t="shared" si="0"/>
        <v>*</v>
      </c>
      <c r="AC16" s="6" t="str">
        <f t="shared" si="1"/>
        <v>HI !</v>
      </c>
      <c r="AD16" s="6" t="str">
        <f t="shared" si="2"/>
        <v>Sherwin-2015</v>
      </c>
      <c r="AE16" s="3">
        <f t="shared" si="3"/>
        <v>1.5729074215739143</v>
      </c>
      <c r="AF16" s="5">
        <f t="shared" si="4"/>
        <v>103.98785157118134</v>
      </c>
      <c r="AG16" s="5">
        <f t="shared" si="11"/>
        <v>102.95986598801611</v>
      </c>
      <c r="AH16" s="5">
        <f t="shared" si="11"/>
        <v>90.378923059833511</v>
      </c>
      <c r="AI16" s="5">
        <f t="shared" si="11"/>
        <v>104.10800471598591</v>
      </c>
      <c r="AJ16" s="5">
        <f t="shared" si="11"/>
        <v>93.996394061274003</v>
      </c>
      <c r="AK16" s="5">
        <f t="shared" si="11"/>
        <v>109.58621616884078</v>
      </c>
      <c r="AL16" s="5">
        <f t="shared" si="11"/>
        <v>103.81302980736275</v>
      </c>
      <c r="AM16" s="5">
        <f t="shared" si="11"/>
        <v>99.778443060484392</v>
      </c>
      <c r="AN16" s="5">
        <f t="shared" si="11"/>
        <v>84.343214019337097</v>
      </c>
      <c r="AO16" s="5">
        <f t="shared" si="11"/>
        <v>81.27186706033514</v>
      </c>
      <c r="AP16" s="5">
        <f t="shared" si="11"/>
        <v>83.838219102116454</v>
      </c>
    </row>
    <row r="17" spans="1:42" ht="21" customHeight="1" x14ac:dyDescent="0.25">
      <c r="A17" s="1">
        <v>2015</v>
      </c>
      <c r="B17" s="1">
        <v>5</v>
      </c>
      <c r="C17" s="8">
        <f t="shared" si="5"/>
        <v>8</v>
      </c>
      <c r="D17" s="8">
        <f t="shared" si="6"/>
        <v>29</v>
      </c>
      <c r="E17" s="1" t="s">
        <v>11</v>
      </c>
      <c r="F17" s="1" t="s">
        <v>22</v>
      </c>
      <c r="G17" s="1" t="str">
        <f t="shared" si="7"/>
        <v>Galit-2015</v>
      </c>
      <c r="H17" s="1">
        <v>84.516465874821847</v>
      </c>
      <c r="I17" s="1">
        <v>84.882454536962229</v>
      </c>
      <c r="J17" s="1">
        <v>86.064760061130301</v>
      </c>
      <c r="K17" s="1">
        <v>78.75210115621222</v>
      </c>
      <c r="L17" s="1">
        <v>66.956497040088195</v>
      </c>
      <c r="M17" s="1">
        <v>66.437462920952214</v>
      </c>
      <c r="N17" s="1">
        <v>78.228638843867103</v>
      </c>
      <c r="O17" s="1">
        <v>63.389129988530456</v>
      </c>
      <c r="P17" s="1">
        <v>59.173194556058334</v>
      </c>
      <c r="Q17" s="1">
        <v>72.865296900426202</v>
      </c>
      <c r="R17" s="1">
        <v>79.575397783825238</v>
      </c>
      <c r="S17" s="7">
        <f t="shared" si="12"/>
        <v>0.47823114996083971</v>
      </c>
      <c r="T17" s="1">
        <v>8.3076923076923084</v>
      </c>
      <c r="U17" s="1">
        <f t="shared" si="9"/>
        <v>0.63905325443786987</v>
      </c>
      <c r="V17" s="1">
        <v>6</v>
      </c>
      <c r="W17" s="1">
        <v>11</v>
      </c>
      <c r="Z17" t="str">
        <f t="shared" si="10"/>
        <v/>
      </c>
      <c r="AA17" s="3">
        <v>15</v>
      </c>
      <c r="AB17" s="16" t="str">
        <f>IF(INDEX($W:$W,MATCH($AA17,$D:$D,0),1)=1,"-","")</f>
        <v/>
      </c>
      <c r="AC17" s="3" t="str">
        <f t="shared" si="1"/>
        <v>Abdullah Matata</v>
      </c>
      <c r="AD17" s="3" t="str">
        <f t="shared" si="2"/>
        <v>Akshay-2015</v>
      </c>
      <c r="AE17" s="3">
        <f t="shared" si="3"/>
        <v>1.441077573224546</v>
      </c>
      <c r="AF17" s="5">
        <f t="shared" si="4"/>
        <v>126.11973571489759</v>
      </c>
      <c r="AG17" s="5">
        <f t="shared" si="4"/>
        <v>54.924740803344307</v>
      </c>
      <c r="AH17" s="5">
        <f t="shared" si="4"/>
        <v>62.246484828414381</v>
      </c>
      <c r="AI17" s="5">
        <f t="shared" si="4"/>
        <v>64.479416948983697</v>
      </c>
      <c r="AJ17" s="5">
        <f t="shared" si="4"/>
        <v>67.779026848681781</v>
      </c>
      <c r="AK17" s="5">
        <f t="shared" si="4"/>
        <v>78.096420807947709</v>
      </c>
      <c r="AL17" s="5">
        <f t="shared" si="4"/>
        <v>78.677556922972997</v>
      </c>
      <c r="AM17" s="5">
        <f t="shared" si="4"/>
        <v>83.86770382235413</v>
      </c>
      <c r="AN17" s="5">
        <f t="shared" si="4"/>
        <v>76.255670822224417</v>
      </c>
      <c r="AO17" s="5">
        <f t="shared" si="4"/>
        <v>79.820490064301353</v>
      </c>
      <c r="AP17" s="5">
        <f t="shared" si="4"/>
        <v>84.733686701843226</v>
      </c>
    </row>
    <row r="18" spans="1:42" x14ac:dyDescent="0.25">
      <c r="A18" s="1">
        <v>2015</v>
      </c>
      <c r="B18" s="1">
        <v>6</v>
      </c>
      <c r="C18" s="8">
        <f t="shared" si="5"/>
        <v>5</v>
      </c>
      <c r="D18" s="8">
        <f t="shared" si="6"/>
        <v>11</v>
      </c>
      <c r="E18" s="1" t="s">
        <v>41</v>
      </c>
      <c r="F18" s="1" t="s">
        <v>36</v>
      </c>
      <c r="G18" s="1" t="str">
        <f t="shared" si="7"/>
        <v>Charles-2015</v>
      </c>
      <c r="H18" s="1">
        <v>90.363759796730392</v>
      </c>
      <c r="I18" s="1">
        <v>92.47300621864116</v>
      </c>
      <c r="J18" s="1">
        <v>81.655611520562687</v>
      </c>
      <c r="K18" s="1">
        <v>91.386069592539215</v>
      </c>
      <c r="L18" s="1">
        <v>76.194631108053073</v>
      </c>
      <c r="M18" s="1">
        <v>90.422586354085468</v>
      </c>
      <c r="N18" s="1">
        <v>89.003404419312218</v>
      </c>
      <c r="O18" s="1">
        <v>81.627813300171226</v>
      </c>
      <c r="P18" s="1">
        <v>88.832488298583343</v>
      </c>
      <c r="Q18" s="1">
        <v>89.584523299494037</v>
      </c>
      <c r="R18" s="1">
        <v>88.817246231360656</v>
      </c>
      <c r="S18" s="7">
        <f t="shared" si="12"/>
        <v>1.6550235805578595</v>
      </c>
      <c r="T18" s="1">
        <v>9</v>
      </c>
      <c r="U18" s="1">
        <f t="shared" si="9"/>
        <v>0.69230769230769229</v>
      </c>
      <c r="V18" s="1">
        <v>9</v>
      </c>
      <c r="W18" s="1">
        <v>4</v>
      </c>
      <c r="Z18" t="str">
        <f t="shared" si="10"/>
        <v/>
      </c>
      <c r="AA18" s="3">
        <v>16</v>
      </c>
      <c r="AB18" s="16" t="str">
        <f t="shared" ref="AB18:AB34" si="13">IF(INDEX($W:$W,MATCH($AA18,$D:$D,0),1)=1,"\/","")</f>
        <v/>
      </c>
      <c r="AC18" s="3" t="str">
        <f t="shared" si="1"/>
        <v>Team  Suckerpunch</v>
      </c>
      <c r="AD18" s="3" t="str">
        <f t="shared" si="2"/>
        <v>Mili/Vinay-2015</v>
      </c>
      <c r="AE18" s="3">
        <f t="shared" si="3"/>
        <v>1.3767723680342439</v>
      </c>
      <c r="AF18" s="5">
        <f t="shared" si="4"/>
        <v>78.878308006958889</v>
      </c>
      <c r="AG18" s="5">
        <f t="shared" si="4"/>
        <v>60.84709964458844</v>
      </c>
      <c r="AH18" s="5">
        <f t="shared" si="4"/>
        <v>65.379372204147813</v>
      </c>
      <c r="AI18" s="5">
        <f t="shared" si="4"/>
        <v>68.775548560835801</v>
      </c>
      <c r="AJ18" s="5">
        <f t="shared" si="4"/>
        <v>75.56881590613645</v>
      </c>
      <c r="AK18" s="5">
        <f t="shared" si="4"/>
        <v>70.382756944067921</v>
      </c>
      <c r="AL18" s="5">
        <f t="shared" si="4"/>
        <v>75.318896531445503</v>
      </c>
      <c r="AM18" s="5">
        <f t="shared" si="4"/>
        <v>74.826064297827585</v>
      </c>
      <c r="AN18" s="5">
        <f t="shared" si="4"/>
        <v>86.028114633274399</v>
      </c>
      <c r="AO18" s="5">
        <f t="shared" si="4"/>
        <v>90.73400662979185</v>
      </c>
      <c r="AP18" s="5">
        <f t="shared" si="4"/>
        <v>87.461258475657345</v>
      </c>
    </row>
    <row r="19" spans="1:42" x14ac:dyDescent="0.25">
      <c r="A19" s="1">
        <v>2015</v>
      </c>
      <c r="B19" s="1">
        <v>7</v>
      </c>
      <c r="C19" s="8">
        <f t="shared" si="5"/>
        <v>32</v>
      </c>
      <c r="D19" s="8">
        <f t="shared" si="6"/>
        <v>16</v>
      </c>
      <c r="E19" s="1" t="s">
        <v>42</v>
      </c>
      <c r="F19" s="1" t="s">
        <v>37</v>
      </c>
      <c r="G19" s="1" t="str">
        <f t="shared" si="7"/>
        <v>Mili/Vinay-2015</v>
      </c>
      <c r="H19" s="1">
        <v>78.878308006958889</v>
      </c>
      <c r="I19" s="1">
        <v>60.84709964458844</v>
      </c>
      <c r="J19" s="1">
        <v>65.379372204147813</v>
      </c>
      <c r="K19" s="1">
        <v>68.775548560835801</v>
      </c>
      <c r="L19" s="1">
        <v>75.56881590613645</v>
      </c>
      <c r="M19" s="1">
        <v>70.382756944067921</v>
      </c>
      <c r="N19" s="1">
        <v>75.318896531445503</v>
      </c>
      <c r="O19" s="1">
        <v>74.826064297827585</v>
      </c>
      <c r="P19" s="1">
        <v>86.028114633274399</v>
      </c>
      <c r="Q19" s="1">
        <v>90.73400662979185</v>
      </c>
      <c r="R19" s="1">
        <v>87.461258475657345</v>
      </c>
      <c r="S19" s="7">
        <f t="shared" si="12"/>
        <v>1.3767723680342439</v>
      </c>
      <c r="T19" s="1">
        <v>5.7692307692307701</v>
      </c>
      <c r="U19" s="1">
        <f t="shared" si="9"/>
        <v>0.44378698224852076</v>
      </c>
      <c r="V19" s="1">
        <v>8</v>
      </c>
      <c r="W19" s="1">
        <v>5</v>
      </c>
      <c r="Z19" t="str">
        <f t="shared" si="10"/>
        <v/>
      </c>
      <c r="AA19" s="3">
        <v>17</v>
      </c>
      <c r="AB19" s="16" t="str">
        <f t="shared" si="13"/>
        <v/>
      </c>
      <c r="AC19" s="3" t="str">
        <f t="shared" si="1"/>
        <v>Last Manning Standin</v>
      </c>
      <c r="AD19" s="3" t="str">
        <f t="shared" si="2"/>
        <v>Pranay-2016</v>
      </c>
      <c r="AE19" s="3">
        <f t="shared" si="3"/>
        <v>1.3312049523996756</v>
      </c>
      <c r="AF19" s="5">
        <f t="shared" si="4"/>
        <v>103.04583573649609</v>
      </c>
      <c r="AG19" s="5">
        <f t="shared" si="4"/>
        <v>84.74894553300274</v>
      </c>
      <c r="AH19" s="5">
        <f t="shared" si="4"/>
        <v>96.286891223218717</v>
      </c>
      <c r="AI19" s="5">
        <f t="shared" si="4"/>
        <v>85.084786390333448</v>
      </c>
      <c r="AJ19" s="5">
        <f t="shared" si="4"/>
        <v>90.879936386885319</v>
      </c>
      <c r="AK19" s="5">
        <f t="shared" si="4"/>
        <v>100.88770819645798</v>
      </c>
      <c r="AL19" s="5">
        <f t="shared" si="4"/>
        <v>90.51083549752444</v>
      </c>
      <c r="AM19" s="5">
        <f t="shared" si="4"/>
        <v>94.743572370059752</v>
      </c>
      <c r="AN19" s="5">
        <f t="shared" si="4"/>
        <v>83.030883417075074</v>
      </c>
      <c r="AO19" s="5">
        <f t="shared" si="4"/>
        <v>89.45096070040654</v>
      </c>
      <c r="AP19" s="5">
        <f t="shared" si="4"/>
        <v>88.843689938269961</v>
      </c>
    </row>
    <row r="20" spans="1:42" x14ac:dyDescent="0.25">
      <c r="A20" s="1">
        <v>2015</v>
      </c>
      <c r="B20" s="1">
        <v>8</v>
      </c>
      <c r="C20" s="8">
        <f t="shared" si="5"/>
        <v>35</v>
      </c>
      <c r="D20" s="8">
        <f t="shared" si="6"/>
        <v>35</v>
      </c>
      <c r="E20" s="1" t="s">
        <v>7</v>
      </c>
      <c r="F20" s="1" t="s">
        <v>31</v>
      </c>
      <c r="G20" s="1" t="str">
        <f t="shared" si="7"/>
        <v>Jeff-2015</v>
      </c>
      <c r="H20" s="1">
        <v>73.315740528415617</v>
      </c>
      <c r="I20" s="1">
        <v>76.803515487789127</v>
      </c>
      <c r="J20" s="1">
        <v>88.612487233196589</v>
      </c>
      <c r="K20" s="1">
        <v>83.714265162522622</v>
      </c>
      <c r="L20" s="1">
        <v>94.173098361299822</v>
      </c>
      <c r="M20" s="1">
        <v>84.567406073747094</v>
      </c>
      <c r="N20" s="1">
        <v>71.985656001533414</v>
      </c>
      <c r="O20" s="1">
        <v>67.228322743757289</v>
      </c>
      <c r="P20" s="1">
        <v>68.828109891853302</v>
      </c>
      <c r="Q20" s="1">
        <v>72.214017764586103</v>
      </c>
      <c r="R20" s="1">
        <v>65.718175031880293</v>
      </c>
      <c r="S20" s="7">
        <f t="shared" si="12"/>
        <v>-0.17611160840013201</v>
      </c>
      <c r="T20" s="1">
        <v>5.6153846153846159</v>
      </c>
      <c r="U20" s="1">
        <f t="shared" si="9"/>
        <v>0.43195266272189353</v>
      </c>
      <c r="V20" s="1">
        <v>5</v>
      </c>
      <c r="W20" s="1">
        <v>9</v>
      </c>
      <c r="Z20" t="str">
        <f t="shared" si="10"/>
        <v>---&gt;</v>
      </c>
      <c r="AA20" s="3">
        <v>18</v>
      </c>
      <c r="AB20" s="16" t="str">
        <f t="shared" si="13"/>
        <v/>
      </c>
      <c r="AC20" s="3" t="str">
        <f t="shared" si="1"/>
        <v>Pranay's Team</v>
      </c>
      <c r="AD20" s="3" t="str">
        <f t="shared" si="2"/>
        <v>Pranay-2018</v>
      </c>
      <c r="AE20" s="3">
        <f t="shared" si="3"/>
        <v>1.3248504323842731</v>
      </c>
      <c r="AF20" s="5">
        <f t="shared" si="4"/>
        <v>87.623426758890631</v>
      </c>
      <c r="AG20" s="5">
        <f t="shared" si="4"/>
        <v>86.631659720504587</v>
      </c>
      <c r="AH20" s="5">
        <f t="shared" si="4"/>
        <v>95.224855324352816</v>
      </c>
      <c r="AI20" s="5">
        <f t="shared" si="4"/>
        <v>99.34287710482235</v>
      </c>
      <c r="AJ20" s="5">
        <f t="shared" si="4"/>
        <v>95.667750214907841</v>
      </c>
      <c r="AK20" s="5">
        <f t="shared" si="4"/>
        <v>86.008066512724412</v>
      </c>
      <c r="AL20" s="5">
        <f t="shared" si="4"/>
        <v>86.008066512724412</v>
      </c>
      <c r="AM20" s="5">
        <f t="shared" si="4"/>
        <v>86.008066512724412</v>
      </c>
      <c r="AN20" s="5">
        <f t="shared" si="4"/>
        <v>86.008066512724412</v>
      </c>
      <c r="AO20" s="5">
        <f t="shared" si="4"/>
        <v>86.008066512724412</v>
      </c>
      <c r="AP20" s="5">
        <f t="shared" si="4"/>
        <v>86.008066512724412</v>
      </c>
    </row>
    <row r="21" spans="1:42" x14ac:dyDescent="0.25">
      <c r="A21" s="1">
        <v>2015</v>
      </c>
      <c r="B21" s="1">
        <v>9</v>
      </c>
      <c r="C21" s="8">
        <f t="shared" si="5"/>
        <v>27</v>
      </c>
      <c r="D21" s="8">
        <f t="shared" si="6"/>
        <v>41</v>
      </c>
      <c r="E21" s="1" t="s">
        <v>43</v>
      </c>
      <c r="F21" s="1" t="s">
        <v>32</v>
      </c>
      <c r="G21" s="1" t="str">
        <f t="shared" si="7"/>
        <v>Will-2015</v>
      </c>
      <c r="H21" s="1">
        <v>49.145104101095853</v>
      </c>
      <c r="I21" s="1">
        <v>60.537949783379858</v>
      </c>
      <c r="J21" s="1">
        <v>45.468534031230767</v>
      </c>
      <c r="K21" s="1">
        <v>59.78737792320338</v>
      </c>
      <c r="L21" s="1">
        <v>63.512300343256477</v>
      </c>
      <c r="M21" s="1">
        <v>70.512627150068852</v>
      </c>
      <c r="N21" s="1">
        <v>77.71926764514744</v>
      </c>
      <c r="O21" s="1">
        <v>76.749262147435019</v>
      </c>
      <c r="P21" s="1">
        <v>51.211771405344052</v>
      </c>
      <c r="Q21" s="1">
        <v>55.651412031369659</v>
      </c>
      <c r="R21" s="1">
        <v>62.925551095767531</v>
      </c>
      <c r="S21" s="7">
        <f t="shared" si="12"/>
        <v>-0.49948141450816574</v>
      </c>
      <c r="T21" s="1">
        <v>6.0769230769230784</v>
      </c>
      <c r="U21" s="1">
        <f t="shared" si="9"/>
        <v>0.46745562130177526</v>
      </c>
      <c r="V21" s="1">
        <v>4</v>
      </c>
      <c r="W21" s="1">
        <v>10</v>
      </c>
      <c r="Z21" t="str">
        <f t="shared" si="10"/>
        <v/>
      </c>
      <c r="AA21" s="3">
        <v>19</v>
      </c>
      <c r="AB21" s="16" t="str">
        <f t="shared" si="13"/>
        <v/>
      </c>
      <c r="AC21" s="3" t="str">
        <f t="shared" si="1"/>
        <v>21 Thicc Titans</v>
      </c>
      <c r="AD21" s="3" t="str">
        <f t="shared" si="2"/>
        <v>Mili/Vinay-2017</v>
      </c>
      <c r="AE21" s="3">
        <f t="shared" si="3"/>
        <v>1.3003958036854788</v>
      </c>
      <c r="AF21" s="5">
        <f t="shared" si="4"/>
        <v>45.480838655882195</v>
      </c>
      <c r="AG21" s="5">
        <f t="shared" si="4"/>
        <v>52.547608194650564</v>
      </c>
      <c r="AH21" s="5">
        <f t="shared" si="4"/>
        <v>55.026873789809073</v>
      </c>
      <c r="AI21" s="5">
        <f t="shared" si="4"/>
        <v>63.042125349853606</v>
      </c>
      <c r="AJ21" s="5">
        <f t="shared" si="4"/>
        <v>71.090958052158285</v>
      </c>
      <c r="AK21" s="5">
        <f t="shared" si="4"/>
        <v>66.831429178795958</v>
      </c>
      <c r="AL21" s="5">
        <f t="shared" si="4"/>
        <v>77.994715210885957</v>
      </c>
      <c r="AM21" s="5">
        <f t="shared" si="4"/>
        <v>78.463234308305019</v>
      </c>
      <c r="AN21" s="5">
        <f t="shared" si="4"/>
        <v>77.417914143122516</v>
      </c>
      <c r="AO21" s="5">
        <f t="shared" si="4"/>
        <v>87.277752303761474</v>
      </c>
      <c r="AP21" s="5">
        <f t="shared" si="4"/>
        <v>87.277752303761474</v>
      </c>
    </row>
    <row r="22" spans="1:42" x14ac:dyDescent="0.25">
      <c r="A22" s="1">
        <v>2015</v>
      </c>
      <c r="B22" s="1">
        <v>10</v>
      </c>
      <c r="C22" s="8">
        <f t="shared" si="5"/>
        <v>38</v>
      </c>
      <c r="D22" s="8">
        <f t="shared" si="6"/>
        <v>37</v>
      </c>
      <c r="E22" s="1" t="s">
        <v>44</v>
      </c>
      <c r="F22" s="1" t="s">
        <v>38</v>
      </c>
      <c r="G22" s="1" t="str">
        <f t="shared" si="7"/>
        <v>MattP-2015</v>
      </c>
      <c r="H22" s="1">
        <v>46.352370559099327</v>
      </c>
      <c r="I22" s="1">
        <v>50.794055793501371</v>
      </c>
      <c r="J22" s="1">
        <v>65.486661120805721</v>
      </c>
      <c r="K22" s="1">
        <v>63.11520079399132</v>
      </c>
      <c r="L22" s="1">
        <v>70.646725181082644</v>
      </c>
      <c r="M22" s="1">
        <v>65.447746884147435</v>
      </c>
      <c r="N22" s="1">
        <v>75.078917988585602</v>
      </c>
      <c r="O22" s="1">
        <v>69.73170088478949</v>
      </c>
      <c r="P22" s="1">
        <v>65.674892757664097</v>
      </c>
      <c r="Q22" s="1">
        <v>61.896987613452595</v>
      </c>
      <c r="R22" s="1">
        <v>69.73495154243858</v>
      </c>
      <c r="S22" s="7">
        <f t="shared" si="12"/>
        <v>-0.24530631408354286</v>
      </c>
      <c r="T22" s="1">
        <v>4.7692307692307701</v>
      </c>
      <c r="U22" s="1">
        <f t="shared" si="9"/>
        <v>0.36686390532544383</v>
      </c>
      <c r="V22" s="1">
        <v>5</v>
      </c>
      <c r="W22" s="1">
        <v>12</v>
      </c>
      <c r="Z22" t="str">
        <f t="shared" si="10"/>
        <v/>
      </c>
      <c r="AA22" s="3">
        <v>20</v>
      </c>
      <c r="AB22" s="16" t="str">
        <f t="shared" si="13"/>
        <v/>
      </c>
      <c r="AC22" s="3" t="str">
        <f t="shared" si="1"/>
        <v>Gotta Catch Jamaal!</v>
      </c>
      <c r="AD22" s="3" t="str">
        <f t="shared" si="2"/>
        <v>Tony-2016</v>
      </c>
      <c r="AE22" s="3">
        <f t="shared" si="3"/>
        <v>1.1960456367309227</v>
      </c>
      <c r="AF22" s="5">
        <f t="shared" si="4"/>
        <v>105.05708799823135</v>
      </c>
      <c r="AG22" s="5">
        <f t="shared" si="4"/>
        <v>91.586349114063978</v>
      </c>
      <c r="AH22" s="5">
        <f t="shared" si="4"/>
        <v>99.599497354109175</v>
      </c>
      <c r="AI22" s="5">
        <f t="shared" si="4"/>
        <v>96.673420911520552</v>
      </c>
      <c r="AJ22" s="5">
        <f t="shared" si="4"/>
        <v>86.537240201916163</v>
      </c>
      <c r="AK22" s="5">
        <f t="shared" si="4"/>
        <v>73.729912883610396</v>
      </c>
      <c r="AL22" s="5">
        <f t="shared" si="4"/>
        <v>67.742328898449458</v>
      </c>
      <c r="AM22" s="5">
        <f t="shared" si="4"/>
        <v>76.256486471009424</v>
      </c>
      <c r="AN22" s="5">
        <f t="shared" si="4"/>
        <v>82.344587684958611</v>
      </c>
      <c r="AO22" s="5">
        <f t="shared" si="4"/>
        <v>84.451487140924286</v>
      </c>
      <c r="AP22" s="5">
        <f t="shared" si="4"/>
        <v>90.159563874519463</v>
      </c>
    </row>
    <row r="23" spans="1:42" x14ac:dyDescent="0.25">
      <c r="A23" s="1">
        <v>2015</v>
      </c>
      <c r="B23" s="1">
        <v>11</v>
      </c>
      <c r="C23" s="8">
        <f t="shared" si="5"/>
        <v>24</v>
      </c>
      <c r="D23" s="8">
        <f t="shared" si="6"/>
        <v>39</v>
      </c>
      <c r="E23" s="1" t="s">
        <v>40</v>
      </c>
      <c r="F23" s="1" t="s">
        <v>39</v>
      </c>
      <c r="G23" s="1" t="str">
        <f t="shared" si="7"/>
        <v>Joe-2015</v>
      </c>
      <c r="H23" s="1">
        <v>99.986104585204629</v>
      </c>
      <c r="I23" s="1">
        <v>94.342587961518973</v>
      </c>
      <c r="J23" s="1">
        <v>99.920365920869017</v>
      </c>
      <c r="K23" s="1">
        <v>107.34716301405658</v>
      </c>
      <c r="L23" s="1">
        <v>96.138690477166108</v>
      </c>
      <c r="M23" s="1">
        <v>93.476366674736781</v>
      </c>
      <c r="N23" s="1">
        <v>81.179119998890485</v>
      </c>
      <c r="O23" s="1">
        <v>64.975744933665936</v>
      </c>
      <c r="P23" s="1">
        <v>55.223007097386684</v>
      </c>
      <c r="Q23" s="1">
        <v>73.001780824743705</v>
      </c>
      <c r="R23" s="1">
        <v>62.125168358056015</v>
      </c>
      <c r="S23" s="7">
        <f t="shared" si="12"/>
        <v>-0.29133424751426912</v>
      </c>
      <c r="T23" s="1">
        <v>6.3076923076923084</v>
      </c>
      <c r="U23" s="1">
        <f t="shared" si="9"/>
        <v>0.48520710059171601</v>
      </c>
      <c r="V23" s="1">
        <v>7</v>
      </c>
      <c r="W23" s="1">
        <v>8</v>
      </c>
      <c r="Z23" t="str">
        <f t="shared" si="10"/>
        <v/>
      </c>
      <c r="AA23" s="3">
        <v>21</v>
      </c>
      <c r="AB23" s="16" t="str">
        <f t="shared" si="13"/>
        <v/>
      </c>
      <c r="AC23" s="3" t="str">
        <f t="shared" si="1"/>
        <v>Elite Tostitos</v>
      </c>
      <c r="AD23" s="3" t="str">
        <f t="shared" si="2"/>
        <v>Caryn-2017</v>
      </c>
      <c r="AE23" s="3">
        <f t="shared" si="3"/>
        <v>1.0219229146962459</v>
      </c>
      <c r="AF23" s="5">
        <f t="shared" si="4"/>
        <v>67.268724955213614</v>
      </c>
      <c r="AG23" s="5">
        <f t="shared" si="4"/>
        <v>72.09636564280062</v>
      </c>
      <c r="AH23" s="5">
        <f t="shared" si="4"/>
        <v>81.905210624824022</v>
      </c>
      <c r="AI23" s="5">
        <f t="shared" si="4"/>
        <v>83.066460177711349</v>
      </c>
      <c r="AJ23" s="5">
        <f t="shared" si="4"/>
        <v>73.939745523335162</v>
      </c>
      <c r="AK23" s="5">
        <f t="shared" si="4"/>
        <v>85.72856219455501</v>
      </c>
      <c r="AL23" s="5">
        <f t="shared" si="4"/>
        <v>80.510971148524177</v>
      </c>
      <c r="AM23" s="5">
        <f t="shared" si="4"/>
        <v>75.406888491056932</v>
      </c>
      <c r="AN23" s="5">
        <f t="shared" si="4"/>
        <v>82.127602055420496</v>
      </c>
      <c r="AO23" s="5">
        <f t="shared" si="4"/>
        <v>83.286824713923764</v>
      </c>
      <c r="AP23" s="5">
        <f t="shared" si="4"/>
        <v>83.286824713923764</v>
      </c>
    </row>
    <row r="24" spans="1:42" x14ac:dyDescent="0.25">
      <c r="A24" s="1">
        <v>2015</v>
      </c>
      <c r="B24" s="1">
        <v>12</v>
      </c>
      <c r="C24" s="8">
        <f t="shared" si="5"/>
        <v>33</v>
      </c>
      <c r="D24" s="8">
        <f t="shared" si="6"/>
        <v>52</v>
      </c>
      <c r="E24" s="1" t="s">
        <v>8</v>
      </c>
      <c r="F24" s="1" t="s">
        <v>27</v>
      </c>
      <c r="G24" s="1" t="str">
        <f t="shared" si="7"/>
        <v>Tony-2015</v>
      </c>
      <c r="H24" s="1">
        <v>56.352983930484811</v>
      </c>
      <c r="I24" s="1">
        <v>64.065928315992608</v>
      </c>
      <c r="J24" s="1">
        <v>72.067140994744591</v>
      </c>
      <c r="K24" s="1">
        <v>69.861661291205365</v>
      </c>
      <c r="L24" s="1">
        <v>72.826802813735767</v>
      </c>
      <c r="M24" s="1">
        <v>79.951180823966283</v>
      </c>
      <c r="N24" s="1">
        <v>75.534526952691081</v>
      </c>
      <c r="O24" s="1">
        <v>76.984350599036659</v>
      </c>
      <c r="P24" s="1">
        <v>62.010647323667591</v>
      </c>
      <c r="Q24" s="1">
        <v>70.962179589999934</v>
      </c>
      <c r="R24" s="1">
        <v>45.839290597591798</v>
      </c>
      <c r="S24" s="7">
        <f t="shared" si="12"/>
        <v>-1.6813045998357476</v>
      </c>
      <c r="T24" s="1">
        <v>5.7692307692307692</v>
      </c>
      <c r="U24" s="1">
        <f t="shared" si="9"/>
        <v>0.4437869822485207</v>
      </c>
      <c r="V24" s="1">
        <v>4</v>
      </c>
      <c r="W24" s="1">
        <v>13</v>
      </c>
      <c r="Z24" t="str">
        <f t="shared" si="10"/>
        <v/>
      </c>
      <c r="AA24" s="3">
        <v>22</v>
      </c>
      <c r="AB24" s="16" t="str">
        <f t="shared" si="13"/>
        <v/>
      </c>
      <c r="AC24" s="3" t="str">
        <f t="shared" si="1"/>
        <v>Welker? I Hardly Know Her</v>
      </c>
      <c r="AD24" s="3" t="str">
        <f t="shared" si="2"/>
        <v>Tony-2014</v>
      </c>
      <c r="AE24" s="3">
        <f t="shared" si="3"/>
        <v>1.0206632708815659</v>
      </c>
      <c r="AF24" s="5">
        <f t="shared" si="4"/>
        <v>89.008280202803007</v>
      </c>
      <c r="AG24" s="5">
        <f t="shared" si="4"/>
        <v>93.294946249476325</v>
      </c>
      <c r="AH24" s="5">
        <f t="shared" si="4"/>
        <v>78.59977211760345</v>
      </c>
      <c r="AI24" s="5">
        <f t="shared" si="4"/>
        <v>67.186433964027856</v>
      </c>
      <c r="AJ24" s="5">
        <f t="shared" si="4"/>
        <v>75.830223249896903</v>
      </c>
      <c r="AK24" s="5">
        <f t="shared" si="4"/>
        <v>80.742458689069807</v>
      </c>
      <c r="AL24" s="5">
        <f t="shared" si="4"/>
        <v>88.343012826506651</v>
      </c>
      <c r="AM24" s="5">
        <f t="shared" si="4"/>
        <v>88.819746929980084</v>
      </c>
      <c r="AN24" s="5">
        <f t="shared" si="4"/>
        <v>84.367530077986274</v>
      </c>
      <c r="AO24" s="5">
        <f t="shared" si="4"/>
        <v>95.786967514018315</v>
      </c>
      <c r="AP24" s="5">
        <f t="shared" si="4"/>
        <v>91.594250747750635</v>
      </c>
    </row>
    <row r="25" spans="1:42" x14ac:dyDescent="0.25">
      <c r="A25" s="1">
        <v>2015</v>
      </c>
      <c r="B25" s="1">
        <v>13</v>
      </c>
      <c r="C25" s="8">
        <f t="shared" si="5"/>
        <v>45</v>
      </c>
      <c r="D25" s="8">
        <f t="shared" si="6"/>
        <v>36</v>
      </c>
      <c r="E25" s="1" t="s">
        <v>45</v>
      </c>
      <c r="F25" s="1" t="s">
        <v>25</v>
      </c>
      <c r="G25" s="1" t="str">
        <f t="shared" si="7"/>
        <v>Caryn-2015</v>
      </c>
      <c r="H25" s="1">
        <v>89.306261001156599</v>
      </c>
      <c r="I25" s="1">
        <v>89.530260384729488</v>
      </c>
      <c r="J25" s="1">
        <v>95.208885653999587</v>
      </c>
      <c r="K25" s="1">
        <v>93.431280144257357</v>
      </c>
      <c r="L25" s="1">
        <v>95.385376923460825</v>
      </c>
      <c r="M25" s="1">
        <v>88.964689800711895</v>
      </c>
      <c r="N25" s="1">
        <v>93.161471498305232</v>
      </c>
      <c r="O25" s="1">
        <v>81.033692870809659</v>
      </c>
      <c r="P25" s="1">
        <v>78.776325037892661</v>
      </c>
      <c r="Q25" s="1">
        <v>72.108011250784259</v>
      </c>
      <c r="R25" s="1">
        <v>60.443296218208744</v>
      </c>
      <c r="S25" s="7">
        <f t="shared" si="12"/>
        <v>-0.22721006571792801</v>
      </c>
      <c r="T25" s="1">
        <v>3.1538461538461533</v>
      </c>
      <c r="U25" s="1">
        <f t="shared" si="9"/>
        <v>0.24260355029585795</v>
      </c>
      <c r="V25" s="1">
        <v>8</v>
      </c>
      <c r="W25" s="1">
        <v>6</v>
      </c>
      <c r="Z25" t="str">
        <f t="shared" si="10"/>
        <v/>
      </c>
      <c r="AA25" s="3">
        <v>23</v>
      </c>
      <c r="AB25" s="16" t="str">
        <f t="shared" si="13"/>
        <v/>
      </c>
      <c r="AC25" s="3" t="str">
        <f t="shared" si="1"/>
        <v>Team Rao</v>
      </c>
      <c r="AD25" s="3" t="str">
        <f t="shared" si="2"/>
        <v>Pranay-2014</v>
      </c>
      <c r="AE25" s="3">
        <f t="shared" si="3"/>
        <v>0.94481008292727364</v>
      </c>
      <c r="AF25" s="5">
        <f t="shared" si="4"/>
        <v>72.067611408199639</v>
      </c>
      <c r="AG25" s="5">
        <f t="shared" si="4"/>
        <v>76.834902652357115</v>
      </c>
      <c r="AH25" s="5">
        <f t="shared" si="4"/>
        <v>87.167566733683429</v>
      </c>
      <c r="AI25" s="5">
        <f t="shared" si="4"/>
        <v>85.037643039457947</v>
      </c>
      <c r="AJ25" s="5">
        <f t="shared" si="4"/>
        <v>87.567394790978867</v>
      </c>
      <c r="AK25" s="5">
        <f t="shared" si="4"/>
        <v>94.20954159282519</v>
      </c>
      <c r="AL25" s="5">
        <f t="shared" si="4"/>
        <v>89.569033368141291</v>
      </c>
      <c r="AM25" s="5">
        <f t="shared" si="4"/>
        <v>95.623339468179068</v>
      </c>
      <c r="AN25" s="5">
        <f t="shared" si="4"/>
        <v>81.289039034222625</v>
      </c>
      <c r="AO25" s="5">
        <f t="shared" si="4"/>
        <v>86.106871880484761</v>
      </c>
      <c r="AP25" s="5">
        <f t="shared" si="4"/>
        <v>88.455403734703609</v>
      </c>
    </row>
    <row r="26" spans="1:42" x14ac:dyDescent="0.25">
      <c r="A26" s="1">
        <v>2015</v>
      </c>
      <c r="B26" s="1">
        <v>14</v>
      </c>
      <c r="C26" s="8">
        <f t="shared" si="5"/>
        <v>37</v>
      </c>
      <c r="D26" s="8">
        <f t="shared" si="6"/>
        <v>51</v>
      </c>
      <c r="E26" s="1" t="s">
        <v>2</v>
      </c>
      <c r="F26" s="1" t="s">
        <v>23</v>
      </c>
      <c r="G26" s="1" t="str">
        <f t="shared" si="7"/>
        <v>Ally-2015</v>
      </c>
      <c r="H26" s="1">
        <v>61.252427738453292</v>
      </c>
      <c r="I26" s="1">
        <v>54.09337657105025</v>
      </c>
      <c r="J26" s="1">
        <v>43.445615124219131</v>
      </c>
      <c r="K26" s="1">
        <v>15.638018053045208</v>
      </c>
      <c r="L26" s="1">
        <v>27.535438840324325</v>
      </c>
      <c r="M26" s="1">
        <v>33.201626852585477</v>
      </c>
      <c r="N26" s="1">
        <v>47.328136691133828</v>
      </c>
      <c r="O26" s="1">
        <v>47.970950221245729</v>
      </c>
      <c r="P26" s="1">
        <v>45.858101816632988</v>
      </c>
      <c r="Q26" s="1">
        <v>49.531126111864111</v>
      </c>
      <c r="R26" s="1">
        <v>52.449589511739283</v>
      </c>
      <c r="S26" s="7">
        <f>(AVERAGE(H26:R26)-AVERAGE($H$13:$R$26))/(_xlfn.STDEV.P($H$13:$R$26)*_xlfn.STDEV.P(H26:R26))+(R26-AVERAGE($R$13:$R$26))/_xlfn.STDEV.P($R$13:$R$26)+(MAX($W$13:$W$26)-W26)/MAX($W$13:$W$26)</f>
        <v>-1.4631107743485396</v>
      </c>
      <c r="T26" s="1">
        <v>4.9230769230769234</v>
      </c>
      <c r="U26" s="1">
        <f t="shared" si="9"/>
        <v>0.37869822485207105</v>
      </c>
      <c r="V26" s="1">
        <v>1</v>
      </c>
      <c r="W26" s="1">
        <v>14</v>
      </c>
      <c r="Z26" t="str">
        <f t="shared" si="10"/>
        <v>---&gt;</v>
      </c>
      <c r="AA26" s="3">
        <v>24</v>
      </c>
      <c r="AB26" s="16" t="str">
        <f t="shared" si="13"/>
        <v/>
      </c>
      <c r="AC26" s="3" t="str">
        <f t="shared" si="1"/>
        <v>Belee Dat</v>
      </c>
      <c r="AD26" s="3" t="str">
        <f t="shared" si="2"/>
        <v>Caryn-2018</v>
      </c>
      <c r="AE26" s="3">
        <f t="shared" si="3"/>
        <v>0.8707773811481786</v>
      </c>
      <c r="AF26" s="5">
        <f t="shared" si="4"/>
        <v>109.11860882271502</v>
      </c>
      <c r="AG26" s="5">
        <f t="shared" si="4"/>
        <v>111.43925463433807</v>
      </c>
      <c r="AH26" s="5">
        <f t="shared" si="4"/>
        <v>101.44425181286884</v>
      </c>
      <c r="AI26" s="5">
        <f t="shared" si="4"/>
        <v>82.050056475757785</v>
      </c>
      <c r="AJ26" s="5">
        <f t="shared" si="4"/>
        <v>75.963177361731013</v>
      </c>
      <c r="AK26" s="5">
        <f t="shared" si="4"/>
        <v>83.020326413713107</v>
      </c>
      <c r="AL26" s="5">
        <f t="shared" si="4"/>
        <v>83.020326413713107</v>
      </c>
      <c r="AM26" s="5">
        <f t="shared" si="4"/>
        <v>83.020326413713107</v>
      </c>
      <c r="AN26" s="5">
        <f t="shared" si="4"/>
        <v>83.020326413713107</v>
      </c>
      <c r="AO26" s="5">
        <f t="shared" si="4"/>
        <v>83.020326413713107</v>
      </c>
      <c r="AP26" s="5">
        <f t="shared" si="4"/>
        <v>83.020326413713107</v>
      </c>
    </row>
    <row r="27" spans="1:42" x14ac:dyDescent="0.25">
      <c r="A27" s="7">
        <v>2016</v>
      </c>
      <c r="B27" s="7">
        <v>1</v>
      </c>
      <c r="C27" s="8">
        <f t="shared" si="5"/>
        <v>4</v>
      </c>
      <c r="D27" s="8">
        <f t="shared" si="6"/>
        <v>7</v>
      </c>
      <c r="E27" s="7" t="s">
        <v>14</v>
      </c>
      <c r="F27" s="7" t="s">
        <v>21</v>
      </c>
      <c r="G27" s="7" t="str">
        <f t="shared" si="7"/>
        <v>Rohit-2016</v>
      </c>
      <c r="H27" s="7">
        <v>119.72664059356207</v>
      </c>
      <c r="I27" s="7">
        <v>78.658652808329521</v>
      </c>
      <c r="J27" s="7">
        <v>89.648921405185945</v>
      </c>
      <c r="K27" s="7">
        <v>94.120287277533834</v>
      </c>
      <c r="L27" s="7">
        <v>92.094877407431369</v>
      </c>
      <c r="M27" s="7">
        <v>91.009654749403595</v>
      </c>
      <c r="N27" s="7">
        <v>102.39715961855879</v>
      </c>
      <c r="O27" s="7">
        <v>95.599092504556893</v>
      </c>
      <c r="P27" s="7">
        <v>105.14102005157409</v>
      </c>
      <c r="Q27" s="7">
        <v>103.08508920832597</v>
      </c>
      <c r="R27" s="7">
        <v>95.22668598878802</v>
      </c>
      <c r="S27" s="7">
        <f>(AVERAGE(H27:R27)-AVERAGE($H$27:$R$38))/(_xlfn.STDEV.P($H$27:$R$38)*_xlfn.STDEV.P(H27:R27))+(R27-AVERAGE($R$27:$R$38))/_xlfn.STDEV.P($R$27:$R$38)+(MAX($W$27:$W$38)-W27)/MAX($W$27:$W$38)</f>
        <v>2.1715725304465465</v>
      </c>
      <c r="T27" s="7">
        <v>9.1818181818181799</v>
      </c>
      <c r="U27" s="7">
        <f t="shared" si="9"/>
        <v>0.70629370629370614</v>
      </c>
      <c r="V27" s="7">
        <v>9</v>
      </c>
      <c r="W27" s="7">
        <v>2</v>
      </c>
      <c r="X27">
        <f>AVERAGE(H27:R38)</f>
        <v>79.321140830502102</v>
      </c>
      <c r="Z27" t="str">
        <f t="shared" si="10"/>
        <v/>
      </c>
      <c r="AA27" s="3">
        <v>25</v>
      </c>
      <c r="AB27" s="16" t="str">
        <f t="shared" si="13"/>
        <v/>
      </c>
      <c r="AC27" s="3" t="str">
        <f t="shared" si="1"/>
        <v>Team Moyer</v>
      </c>
      <c r="AD27" s="3" t="str">
        <f t="shared" si="2"/>
        <v>Ally-2014</v>
      </c>
      <c r="AE27" s="3">
        <f t="shared" si="3"/>
        <v>0.55904118319066853</v>
      </c>
      <c r="AF27" s="5">
        <f t="shared" si="4"/>
        <v>75.924015510311591</v>
      </c>
      <c r="AG27" s="5">
        <f t="shared" si="4"/>
        <v>82.494639617844058</v>
      </c>
      <c r="AH27" s="5">
        <f t="shared" si="4"/>
        <v>88.115459611858569</v>
      </c>
      <c r="AI27" s="5">
        <f t="shared" si="4"/>
        <v>93.370857248637392</v>
      </c>
      <c r="AJ27" s="5">
        <f t="shared" si="4"/>
        <v>77.90594604287287</v>
      </c>
      <c r="AK27" s="5">
        <f t="shared" si="4"/>
        <v>86.584728498601478</v>
      </c>
      <c r="AL27" s="5">
        <f t="shared" si="4"/>
        <v>89.930273775492864</v>
      </c>
      <c r="AM27" s="5">
        <f t="shared" si="4"/>
        <v>88.285858177257907</v>
      </c>
      <c r="AN27" s="5">
        <f t="shared" si="4"/>
        <v>85.1371038596034</v>
      </c>
      <c r="AO27" s="5">
        <f t="shared" si="4"/>
        <v>80.687973777060023</v>
      </c>
      <c r="AP27" s="5">
        <f t="shared" si="4"/>
        <v>85.3755746604009</v>
      </c>
    </row>
    <row r="28" spans="1:42" x14ac:dyDescent="0.25">
      <c r="A28" s="7">
        <v>2016</v>
      </c>
      <c r="B28" s="7">
        <v>2</v>
      </c>
      <c r="C28" s="8">
        <f t="shared" si="5"/>
        <v>7</v>
      </c>
      <c r="D28" s="8">
        <f t="shared" si="6"/>
        <v>13</v>
      </c>
      <c r="E28" s="7" t="s">
        <v>15</v>
      </c>
      <c r="F28" s="7" t="s">
        <v>34</v>
      </c>
      <c r="G28" s="7" t="str">
        <f t="shared" si="7"/>
        <v>Sherwin-2016</v>
      </c>
      <c r="H28" s="7">
        <v>104.04749239269721</v>
      </c>
      <c r="I28" s="7">
        <v>93.885019940142115</v>
      </c>
      <c r="J28" s="7">
        <v>97.650105919862582</v>
      </c>
      <c r="K28" s="7">
        <v>73.669756581460135</v>
      </c>
      <c r="L28" s="7">
        <v>83.111682300316374</v>
      </c>
      <c r="M28" s="7">
        <v>75.216803914630816</v>
      </c>
      <c r="N28" s="7">
        <v>82.635212988723865</v>
      </c>
      <c r="O28" s="7">
        <v>94.749083346969798</v>
      </c>
      <c r="P28" s="7">
        <v>92.072319455448124</v>
      </c>
      <c r="Q28" s="7">
        <v>86.940975841157865</v>
      </c>
      <c r="R28" s="7">
        <v>91.505458137399131</v>
      </c>
      <c r="S28" s="7">
        <f t="shared" ref="S28:S38" si="14">(AVERAGE(H28:R28)-AVERAGE($H$27:$R$38))/(_xlfn.STDEV.P($H$27:$R$38)*_xlfn.STDEV.P(H28:R28))+(R28-AVERAGE($R$27:$R$38))/_xlfn.STDEV.P($R$27:$R$38)+(MAX($W$27:$W$38)-W28)/MAX($W$27:$W$38)</f>
        <v>1.577080746272159</v>
      </c>
      <c r="T28" s="7">
        <v>8.3636363636363633</v>
      </c>
      <c r="U28" s="7">
        <f t="shared" si="9"/>
        <v>0.64335664335664333</v>
      </c>
      <c r="V28" s="7">
        <v>7</v>
      </c>
      <c r="W28" s="7">
        <v>5</v>
      </c>
      <c r="Z28" t="str">
        <f t="shared" si="10"/>
        <v/>
      </c>
      <c r="AA28" s="3">
        <v>26</v>
      </c>
      <c r="AB28" s="16" t="str">
        <f t="shared" si="13"/>
        <v/>
      </c>
      <c r="AC28" s="3" t="str">
        <f t="shared" si="1"/>
        <v>unBEATable at HOME</v>
      </c>
      <c r="AD28" s="3" t="str">
        <f t="shared" si="2"/>
        <v>Jeff-2017</v>
      </c>
      <c r="AE28" s="3">
        <f t="shared" si="3"/>
        <v>0.53747973769366109</v>
      </c>
      <c r="AF28" s="5">
        <f t="shared" si="4"/>
        <v>84.251451445455629</v>
      </c>
      <c r="AG28" s="5">
        <f t="shared" si="4"/>
        <v>89.237509783867566</v>
      </c>
      <c r="AH28" s="5">
        <f t="shared" si="4"/>
        <v>85.140775974329671</v>
      </c>
      <c r="AI28" s="5">
        <f t="shared" si="4"/>
        <v>71.844532062210334</v>
      </c>
      <c r="AJ28" s="5">
        <f t="shared" si="4"/>
        <v>81.532029643026434</v>
      </c>
      <c r="AK28" s="5">
        <f t="shared" si="4"/>
        <v>74.696507291768299</v>
      </c>
      <c r="AL28" s="5">
        <f t="shared" si="4"/>
        <v>42.065996616910283</v>
      </c>
      <c r="AM28" s="5">
        <f t="shared" si="4"/>
        <v>51.452939475731775</v>
      </c>
      <c r="AN28" s="5">
        <f t="shared" si="4"/>
        <v>71.609735933644998</v>
      </c>
      <c r="AO28" s="5">
        <f t="shared" si="4"/>
        <v>80.667554742777895</v>
      </c>
      <c r="AP28" s="5">
        <f t="shared" si="4"/>
        <v>80.667554742777895</v>
      </c>
    </row>
    <row r="29" spans="1:42" x14ac:dyDescent="0.25">
      <c r="A29" s="7">
        <v>2016</v>
      </c>
      <c r="B29" s="7">
        <v>3</v>
      </c>
      <c r="C29" s="8">
        <f t="shared" si="5"/>
        <v>5</v>
      </c>
      <c r="D29" s="8">
        <f t="shared" si="6"/>
        <v>10</v>
      </c>
      <c r="E29" s="7" t="s">
        <v>46</v>
      </c>
      <c r="F29" s="7" t="s">
        <v>38</v>
      </c>
      <c r="G29" s="7" t="str">
        <f t="shared" si="7"/>
        <v>MattP-2016</v>
      </c>
      <c r="H29" s="7">
        <v>93.628556843145518</v>
      </c>
      <c r="I29" s="7">
        <v>110.53467811481752</v>
      </c>
      <c r="J29" s="7">
        <v>109.67798567945444</v>
      </c>
      <c r="K29" s="7">
        <v>105.9439284411805</v>
      </c>
      <c r="L29" s="7">
        <v>114.96906432406287</v>
      </c>
      <c r="M29" s="7">
        <v>96.820852906478677</v>
      </c>
      <c r="N29" s="7">
        <v>92.105192334499506</v>
      </c>
      <c r="O29" s="7">
        <v>99.210682552298337</v>
      </c>
      <c r="P29" s="7">
        <v>90.108597917278146</v>
      </c>
      <c r="Q29" s="7">
        <v>95.070514906432038</v>
      </c>
      <c r="R29" s="7">
        <v>90.637548236234466</v>
      </c>
      <c r="S29" s="7">
        <f t="shared" si="14"/>
        <v>1.6708186390339921</v>
      </c>
      <c r="T29" s="7">
        <v>9</v>
      </c>
      <c r="U29" s="7">
        <f t="shared" si="9"/>
        <v>0.69230769230769229</v>
      </c>
      <c r="V29" s="7">
        <v>9</v>
      </c>
      <c r="W29" s="7">
        <v>4</v>
      </c>
      <c r="Z29" t="str">
        <f t="shared" si="10"/>
        <v/>
      </c>
      <c r="AA29" s="3">
        <v>27</v>
      </c>
      <c r="AB29" s="16" t="str">
        <f t="shared" si="13"/>
        <v/>
      </c>
      <c r="AC29" s="3" t="str">
        <f t="shared" si="1"/>
        <v>The Life of Julio</v>
      </c>
      <c r="AD29" s="3" t="str">
        <f t="shared" si="2"/>
        <v>Akshay-2016</v>
      </c>
      <c r="AE29" s="3">
        <f t="shared" si="3"/>
        <v>0.50257154822400874</v>
      </c>
      <c r="AF29" s="5">
        <f t="shared" si="4"/>
        <v>64.894159671707385</v>
      </c>
      <c r="AG29" s="5">
        <f t="shared" si="4"/>
        <v>84.281668536018628</v>
      </c>
      <c r="AH29" s="5">
        <f t="shared" si="4"/>
        <v>69.031398832222294</v>
      </c>
      <c r="AI29" s="5">
        <f t="shared" si="4"/>
        <v>76.886825194829186</v>
      </c>
      <c r="AJ29" s="5">
        <f t="shared" si="4"/>
        <v>90.684713446751601</v>
      </c>
      <c r="AK29" s="5">
        <f t="shared" si="4"/>
        <v>80.170970186588065</v>
      </c>
      <c r="AL29" s="5">
        <f t="shared" si="4"/>
        <v>90.031838325742015</v>
      </c>
      <c r="AM29" s="5">
        <f t="shared" si="4"/>
        <v>73.399765652084767</v>
      </c>
      <c r="AN29" s="5">
        <f t="shared" si="4"/>
        <v>77.268782257590487</v>
      </c>
      <c r="AO29" s="5">
        <f t="shared" si="4"/>
        <v>82.593949967747506</v>
      </c>
      <c r="AP29" s="5">
        <f t="shared" si="4"/>
        <v>77.071504494211467</v>
      </c>
    </row>
    <row r="30" spans="1:42" x14ac:dyDescent="0.25">
      <c r="A30" s="7">
        <v>2016</v>
      </c>
      <c r="B30" s="7">
        <v>4</v>
      </c>
      <c r="C30" s="8">
        <f t="shared" si="5"/>
        <v>20</v>
      </c>
      <c r="D30" s="8">
        <f t="shared" si="6"/>
        <v>20</v>
      </c>
      <c r="E30" s="7" t="s">
        <v>16</v>
      </c>
      <c r="F30" s="7" t="s">
        <v>27</v>
      </c>
      <c r="G30" s="7" t="str">
        <f t="shared" si="7"/>
        <v>Tony-2016</v>
      </c>
      <c r="H30" s="7">
        <v>105.05708799823135</v>
      </c>
      <c r="I30" s="7">
        <v>91.586349114063978</v>
      </c>
      <c r="J30" s="7">
        <v>99.599497354109175</v>
      </c>
      <c r="K30" s="7">
        <v>96.673420911520552</v>
      </c>
      <c r="L30" s="7">
        <v>86.537240201916163</v>
      </c>
      <c r="M30" s="7">
        <v>73.729912883610396</v>
      </c>
      <c r="N30" s="7">
        <v>67.742328898449458</v>
      </c>
      <c r="O30" s="7">
        <v>76.256486471009424</v>
      </c>
      <c r="P30" s="7">
        <v>82.344587684958611</v>
      </c>
      <c r="Q30" s="7">
        <v>84.451487140924286</v>
      </c>
      <c r="R30" s="7">
        <v>90.159563874519463</v>
      </c>
      <c r="S30" s="7">
        <f t="shared" si="14"/>
        <v>1.1960456367309227</v>
      </c>
      <c r="T30" s="7">
        <v>6.8181818181818175</v>
      </c>
      <c r="U30" s="7">
        <f t="shared" si="9"/>
        <v>0.52447552447552437</v>
      </c>
      <c r="V30" s="7">
        <v>5</v>
      </c>
      <c r="W30" s="7">
        <v>8</v>
      </c>
      <c r="Z30" t="str">
        <f t="shared" si="10"/>
        <v/>
      </c>
      <c r="AA30" s="3">
        <v>28</v>
      </c>
      <c r="AB30" s="16" t="str">
        <f t="shared" si="13"/>
        <v/>
      </c>
      <c r="AC30" s="3" t="str">
        <f t="shared" si="1"/>
        <v>I'm About To Go H.A.M</v>
      </c>
      <c r="AD30" s="3" t="str">
        <f t="shared" si="2"/>
        <v>Muhamad-2014</v>
      </c>
      <c r="AE30" s="3">
        <f t="shared" si="3"/>
        <v>0.49043322153258229</v>
      </c>
      <c r="AF30" s="5">
        <f t="shared" si="4"/>
        <v>39.719259479749425</v>
      </c>
      <c r="AG30" s="5">
        <f t="shared" si="4"/>
        <v>60.37109632012222</v>
      </c>
      <c r="AH30" s="5">
        <f t="shared" si="4"/>
        <v>67.311053961314883</v>
      </c>
      <c r="AI30" s="5">
        <f t="shared" si="4"/>
        <v>72.913567509173959</v>
      </c>
      <c r="AJ30" s="5">
        <f t="shared" si="4"/>
        <v>82.168731571951014</v>
      </c>
      <c r="AK30" s="5">
        <f t="shared" si="4"/>
        <v>84.498751571610129</v>
      </c>
      <c r="AL30" s="5">
        <f t="shared" si="4"/>
        <v>82.559434595804476</v>
      </c>
      <c r="AM30" s="5">
        <f t="shared" si="4"/>
        <v>90.719866368388466</v>
      </c>
      <c r="AN30" s="5">
        <f t="shared" si="4"/>
        <v>71.698770707433937</v>
      </c>
      <c r="AO30" s="5">
        <f t="shared" si="4"/>
        <v>87.994750368120208</v>
      </c>
      <c r="AP30" s="5">
        <f t="shared" si="4"/>
        <v>88.840292637018194</v>
      </c>
    </row>
    <row r="31" spans="1:42" x14ac:dyDescent="0.25">
      <c r="A31" s="7">
        <v>2016</v>
      </c>
      <c r="B31" s="7">
        <v>5</v>
      </c>
      <c r="C31" s="8">
        <f t="shared" si="5"/>
        <v>12</v>
      </c>
      <c r="D31" s="8">
        <f t="shared" si="6"/>
        <v>12</v>
      </c>
      <c r="E31" s="7" t="s">
        <v>17</v>
      </c>
      <c r="F31" s="7" t="s">
        <v>25</v>
      </c>
      <c r="G31" s="7" t="str">
        <f t="shared" si="7"/>
        <v>Caryn-2016</v>
      </c>
      <c r="H31" s="7">
        <v>85.281718040517461</v>
      </c>
      <c r="I31" s="7">
        <v>71.207616847902869</v>
      </c>
      <c r="J31" s="7">
        <v>62.565963379889354</v>
      </c>
      <c r="K31" s="7">
        <v>59.166296936416657</v>
      </c>
      <c r="L31" s="7">
        <v>65.993418115329789</v>
      </c>
      <c r="M31" s="7">
        <v>76.126133167428918</v>
      </c>
      <c r="N31" s="7">
        <v>82.999734048318956</v>
      </c>
      <c r="O31" s="7">
        <v>90.528509018172684</v>
      </c>
      <c r="P31" s="7">
        <v>85.362250728657642</v>
      </c>
      <c r="Q31" s="7">
        <v>82.567820277140711</v>
      </c>
      <c r="R31" s="7">
        <v>89.018900439733244</v>
      </c>
      <c r="S31" s="7">
        <f t="shared" si="14"/>
        <v>1.6354335235044672</v>
      </c>
      <c r="T31" s="7">
        <v>7.545454545454545</v>
      </c>
      <c r="U31" s="7">
        <f t="shared" si="9"/>
        <v>0.58041958041958042</v>
      </c>
      <c r="V31" s="7">
        <v>8</v>
      </c>
      <c r="W31" s="7">
        <v>1</v>
      </c>
      <c r="Z31" t="str">
        <f t="shared" si="10"/>
        <v/>
      </c>
      <c r="AA31" s="3">
        <v>29</v>
      </c>
      <c r="AB31" s="16" t="str">
        <f t="shared" si="13"/>
        <v/>
      </c>
      <c r="AC31" s="3" t="str">
        <f t="shared" si="1"/>
        <v>All's Good</v>
      </c>
      <c r="AD31" s="3" t="str">
        <f t="shared" si="2"/>
        <v>Galit-2015</v>
      </c>
      <c r="AE31" s="3">
        <f t="shared" si="3"/>
        <v>0.47823114996083971</v>
      </c>
      <c r="AF31" s="5">
        <f t="shared" si="4"/>
        <v>84.516465874821847</v>
      </c>
      <c r="AG31" s="5">
        <f t="shared" si="4"/>
        <v>84.882454536962229</v>
      </c>
      <c r="AH31" s="5">
        <f t="shared" si="4"/>
        <v>86.064760061130301</v>
      </c>
      <c r="AI31" s="5">
        <f t="shared" si="4"/>
        <v>78.75210115621222</v>
      </c>
      <c r="AJ31" s="5">
        <f t="shared" si="4"/>
        <v>66.956497040088195</v>
      </c>
      <c r="AK31" s="5">
        <f t="shared" si="4"/>
        <v>66.437462920952214</v>
      </c>
      <c r="AL31" s="5">
        <f t="shared" si="4"/>
        <v>78.228638843867103</v>
      </c>
      <c r="AM31" s="5">
        <f t="shared" si="4"/>
        <v>63.389129988530456</v>
      </c>
      <c r="AN31" s="5">
        <f t="shared" si="4"/>
        <v>59.173194556058334</v>
      </c>
      <c r="AO31" s="5">
        <f t="shared" si="4"/>
        <v>72.865296900426202</v>
      </c>
      <c r="AP31" s="5">
        <f t="shared" si="4"/>
        <v>79.575397783825238</v>
      </c>
    </row>
    <row r="32" spans="1:42" x14ac:dyDescent="0.25">
      <c r="A32" s="7">
        <v>2016</v>
      </c>
      <c r="B32" s="7">
        <v>6</v>
      </c>
      <c r="C32" s="8">
        <f t="shared" si="5"/>
        <v>9</v>
      </c>
      <c r="D32" s="8">
        <f t="shared" si="6"/>
        <v>17</v>
      </c>
      <c r="E32" s="7" t="s">
        <v>18</v>
      </c>
      <c r="F32" s="7" t="s">
        <v>28</v>
      </c>
      <c r="G32" s="7" t="str">
        <f t="shared" si="7"/>
        <v>Pranay-2016</v>
      </c>
      <c r="H32" s="7">
        <v>103.04583573649609</v>
      </c>
      <c r="I32" s="7">
        <v>84.74894553300274</v>
      </c>
      <c r="J32" s="7">
        <v>96.286891223218717</v>
      </c>
      <c r="K32" s="7">
        <v>85.084786390333448</v>
      </c>
      <c r="L32" s="7">
        <v>90.879936386885319</v>
      </c>
      <c r="M32" s="7">
        <v>100.88770819645798</v>
      </c>
      <c r="N32" s="7">
        <v>90.51083549752444</v>
      </c>
      <c r="O32" s="7">
        <v>94.743572370059752</v>
      </c>
      <c r="P32" s="7">
        <v>83.030883417075074</v>
      </c>
      <c r="Q32" s="7">
        <v>89.45096070040654</v>
      </c>
      <c r="R32" s="7">
        <v>88.843689938269961</v>
      </c>
      <c r="S32" s="7">
        <f t="shared" si="14"/>
        <v>1.3312049523996756</v>
      </c>
      <c r="T32" s="7">
        <v>7.9090909090909092</v>
      </c>
      <c r="U32" s="7">
        <f t="shared" si="9"/>
        <v>0.60839160839160844</v>
      </c>
      <c r="V32" s="7">
        <v>7</v>
      </c>
      <c r="W32" s="7">
        <v>6</v>
      </c>
      <c r="Z32" t="str">
        <f t="shared" si="10"/>
        <v/>
      </c>
      <c r="AA32" s="3">
        <v>30</v>
      </c>
      <c r="AB32" s="16" t="str">
        <f t="shared" si="13"/>
        <v/>
      </c>
      <c r="AC32" s="3" t="str">
        <f t="shared" si="1"/>
        <v>Los Angeles Butt Men</v>
      </c>
      <c r="AD32" s="3" t="str">
        <f t="shared" si="2"/>
        <v>Ross-2017</v>
      </c>
      <c r="AE32" s="3">
        <f t="shared" si="3"/>
        <v>0.43112449246098622</v>
      </c>
      <c r="AF32" s="5">
        <f t="shared" si="4"/>
        <v>99.341015645451961</v>
      </c>
      <c r="AG32" s="5">
        <f t="shared" si="4"/>
        <v>86.561931443849318</v>
      </c>
      <c r="AH32" s="5">
        <f t="shared" si="4"/>
        <v>93.884102960667917</v>
      </c>
      <c r="AI32" s="5">
        <f t="shared" si="4"/>
        <v>94.80140044530512</v>
      </c>
      <c r="AJ32" s="5">
        <f t="shared" si="4"/>
        <v>75.071780416606259</v>
      </c>
      <c r="AK32" s="5">
        <f t="shared" si="4"/>
        <v>80.908378121518837</v>
      </c>
      <c r="AL32" s="5">
        <f t="shared" si="4"/>
        <v>83.27006219726087</v>
      </c>
      <c r="AM32" s="5">
        <f t="shared" si="4"/>
        <v>77.574908879153526</v>
      </c>
      <c r="AN32" s="5">
        <f t="shared" si="4"/>
        <v>81.369718373061914</v>
      </c>
      <c r="AO32" s="5">
        <f t="shared" si="4"/>
        <v>82.738647110983152</v>
      </c>
      <c r="AP32" s="5">
        <f t="shared" si="4"/>
        <v>82.738647110983152</v>
      </c>
    </row>
    <row r="33" spans="1:55" x14ac:dyDescent="0.25">
      <c r="A33" s="7">
        <v>2016</v>
      </c>
      <c r="B33" s="7">
        <v>7</v>
      </c>
      <c r="C33" s="8">
        <f t="shared" si="5"/>
        <v>19</v>
      </c>
      <c r="D33" s="8">
        <f t="shared" si="6"/>
        <v>31</v>
      </c>
      <c r="E33" s="7" t="s">
        <v>42</v>
      </c>
      <c r="F33" s="7" t="s">
        <v>37</v>
      </c>
      <c r="G33" s="7" t="str">
        <f t="shared" si="7"/>
        <v>Mili/Vinay-2016</v>
      </c>
      <c r="H33" s="7">
        <v>88.548344803285204</v>
      </c>
      <c r="I33" s="7">
        <v>91.534359509704544</v>
      </c>
      <c r="J33" s="7">
        <v>96.14430859425687</v>
      </c>
      <c r="K33" s="7">
        <v>103.76468004512624</v>
      </c>
      <c r="L33" s="7">
        <v>84.684136418311027</v>
      </c>
      <c r="M33" s="7">
        <v>60.629116594308016</v>
      </c>
      <c r="N33" s="7">
        <v>73.003296771528966</v>
      </c>
      <c r="O33" s="7">
        <v>69.405665386096089</v>
      </c>
      <c r="P33" s="7">
        <v>76.819969407819102</v>
      </c>
      <c r="Q33" s="7">
        <v>75.855178443536346</v>
      </c>
      <c r="R33" s="7">
        <v>82.369211492149375</v>
      </c>
      <c r="S33" s="7">
        <f t="shared" si="14"/>
        <v>0.36844061309093479</v>
      </c>
      <c r="T33" s="7">
        <v>6.8181818181818183</v>
      </c>
      <c r="U33" s="7">
        <f t="shared" si="9"/>
        <v>0.52447552447552448</v>
      </c>
      <c r="V33" s="7">
        <v>7</v>
      </c>
      <c r="W33" s="7">
        <v>10</v>
      </c>
      <c r="Z33" t="str">
        <f t="shared" si="10"/>
        <v/>
      </c>
      <c r="AA33" s="3">
        <v>31</v>
      </c>
      <c r="AB33" s="16" t="str">
        <f t="shared" si="13"/>
        <v/>
      </c>
      <c r="AC33" s="3" t="str">
        <f t="shared" si="1"/>
        <v>Team  Suckerpunch</v>
      </c>
      <c r="AD33" s="3" t="str">
        <f t="shared" si="2"/>
        <v>Mili/Vinay-2016</v>
      </c>
      <c r="AE33" s="3">
        <f t="shared" si="3"/>
        <v>0.36844061309093479</v>
      </c>
      <c r="AF33" s="5">
        <f t="shared" si="4"/>
        <v>88.548344803285204</v>
      </c>
      <c r="AG33" s="5">
        <f t="shared" si="4"/>
        <v>91.534359509704544</v>
      </c>
      <c r="AH33" s="5">
        <f t="shared" si="4"/>
        <v>96.14430859425687</v>
      </c>
      <c r="AI33" s="5">
        <f t="shared" si="4"/>
        <v>103.76468004512624</v>
      </c>
      <c r="AJ33" s="5">
        <f t="shared" si="4"/>
        <v>84.684136418311027</v>
      </c>
      <c r="AK33" s="5">
        <f t="shared" si="4"/>
        <v>60.629116594308016</v>
      </c>
      <c r="AL33" s="5">
        <f t="shared" si="4"/>
        <v>73.003296771528966</v>
      </c>
      <c r="AM33" s="5">
        <f t="shared" si="4"/>
        <v>69.405665386096089</v>
      </c>
      <c r="AN33" s="5">
        <f t="shared" si="4"/>
        <v>76.819969407819102</v>
      </c>
      <c r="AO33" s="5">
        <f t="shared" si="4"/>
        <v>75.855178443536346</v>
      </c>
      <c r="AP33" s="5">
        <f t="shared" si="4"/>
        <v>82.369211492149375</v>
      </c>
    </row>
    <row r="34" spans="1:55" x14ac:dyDescent="0.25">
      <c r="A34" s="7">
        <v>2016</v>
      </c>
      <c r="B34" s="7">
        <v>8</v>
      </c>
      <c r="C34" s="8">
        <f t="shared" si="5"/>
        <v>21</v>
      </c>
      <c r="D34" s="8">
        <f t="shared" si="6"/>
        <v>27</v>
      </c>
      <c r="E34" s="7" t="s">
        <v>19</v>
      </c>
      <c r="F34" s="7" t="s">
        <v>26</v>
      </c>
      <c r="G34" s="7" t="str">
        <f t="shared" si="7"/>
        <v>Akshay-2016</v>
      </c>
      <c r="H34" s="7">
        <v>64.894159671707385</v>
      </c>
      <c r="I34" s="7">
        <v>84.281668536018628</v>
      </c>
      <c r="J34" s="7">
        <v>69.031398832222294</v>
      </c>
      <c r="K34" s="7">
        <v>76.886825194829186</v>
      </c>
      <c r="L34" s="7">
        <v>90.684713446751601</v>
      </c>
      <c r="M34" s="7">
        <v>80.170970186588065</v>
      </c>
      <c r="N34" s="7">
        <v>90.031838325742015</v>
      </c>
      <c r="O34" s="7">
        <v>73.399765652084767</v>
      </c>
      <c r="P34" s="7">
        <v>77.268782257590487</v>
      </c>
      <c r="Q34" s="7">
        <v>82.593949967747506</v>
      </c>
      <c r="R34" s="7">
        <v>77.071504494211467</v>
      </c>
      <c r="S34" s="7">
        <f t="shared" si="14"/>
        <v>0.50257154822400874</v>
      </c>
      <c r="T34" s="7">
        <v>6.6363636363636376</v>
      </c>
      <c r="U34" s="7">
        <f t="shared" si="9"/>
        <v>0.51048951048951063</v>
      </c>
      <c r="V34" s="7">
        <v>8</v>
      </c>
      <c r="W34" s="7">
        <v>3</v>
      </c>
      <c r="Z34" t="str">
        <f t="shared" si="10"/>
        <v>---&gt;</v>
      </c>
      <c r="AA34" s="3">
        <v>32</v>
      </c>
      <c r="AB34" s="16" t="str">
        <f t="shared" si="13"/>
        <v/>
      </c>
      <c r="AC34" s="3" t="str">
        <f t="shared" si="1"/>
        <v>Fly Iggles Fly</v>
      </c>
      <c r="AD34" s="3" t="str">
        <f t="shared" si="2"/>
        <v>Ally-2018</v>
      </c>
      <c r="AE34" s="3">
        <f t="shared" si="3"/>
        <v>0.27669383540242665</v>
      </c>
      <c r="AF34" s="5">
        <f t="shared" si="4"/>
        <v>55.259444006496238</v>
      </c>
      <c r="AG34" s="5">
        <f t="shared" si="4"/>
        <v>67.931395348355153</v>
      </c>
      <c r="AH34" s="5">
        <f t="shared" si="4"/>
        <v>75.515391305328066</v>
      </c>
      <c r="AI34" s="5">
        <f t="shared" si="4"/>
        <v>78.113809669940707</v>
      </c>
      <c r="AJ34" s="5">
        <f t="shared" si="4"/>
        <v>78.973386349170696</v>
      </c>
      <c r="AK34" s="5">
        <f t="shared" si="4"/>
        <v>78.753072429577642</v>
      </c>
      <c r="AL34" s="5">
        <f t="shared" si="4"/>
        <v>78.753072429577642</v>
      </c>
      <c r="AM34" s="5">
        <f t="shared" si="4"/>
        <v>78.753072429577642</v>
      </c>
      <c r="AN34" s="5">
        <f t="shared" si="4"/>
        <v>78.753072429577642</v>
      </c>
      <c r="AO34" s="5">
        <f t="shared" si="4"/>
        <v>78.753072429577642</v>
      </c>
      <c r="AP34" s="5">
        <f t="shared" si="4"/>
        <v>78.753072429577642</v>
      </c>
    </row>
    <row r="35" spans="1:55" x14ac:dyDescent="0.25">
      <c r="A35" s="7">
        <v>2016</v>
      </c>
      <c r="B35" s="7">
        <v>9</v>
      </c>
      <c r="C35" s="8">
        <f t="shared" si="5"/>
        <v>43</v>
      </c>
      <c r="D35" s="8">
        <f t="shared" si="6"/>
        <v>47</v>
      </c>
      <c r="E35" s="7" t="s">
        <v>20</v>
      </c>
      <c r="F35" s="7" t="s">
        <v>22</v>
      </c>
      <c r="G35" s="7" t="str">
        <f t="shared" si="7"/>
        <v>Galit-2016</v>
      </c>
      <c r="H35" s="7">
        <v>74.615713418658714</v>
      </c>
      <c r="I35" s="7">
        <v>81.105985595679527</v>
      </c>
      <c r="J35" s="7">
        <v>70.607930111990541</v>
      </c>
      <c r="K35" s="7">
        <v>77.45794942715608</v>
      </c>
      <c r="L35" s="7">
        <v>57.539752947091941</v>
      </c>
      <c r="M35" s="7">
        <v>70.565388933096258</v>
      </c>
      <c r="N35" s="7">
        <v>75.405828166740093</v>
      </c>
      <c r="O35" s="7">
        <v>78.490042365835819</v>
      </c>
      <c r="P35" s="7">
        <v>67.046950278833094</v>
      </c>
      <c r="Q35" s="7">
        <v>68.461125151281209</v>
      </c>
      <c r="R35" s="7">
        <v>66.530454147995641</v>
      </c>
      <c r="S35" s="7">
        <f t="shared" si="14"/>
        <v>-0.75525672788096299</v>
      </c>
      <c r="T35" s="7">
        <v>4.0909090909090908</v>
      </c>
      <c r="U35" s="7">
        <f t="shared" si="9"/>
        <v>0.31468531468531469</v>
      </c>
      <c r="V35" s="7">
        <v>5</v>
      </c>
      <c r="W35" s="7">
        <v>7</v>
      </c>
      <c r="Z35" t="str">
        <f t="shared" si="10"/>
        <v>---&gt;</v>
      </c>
      <c r="AA35" s="3">
        <v>33</v>
      </c>
      <c r="AB35" s="16" t="str">
        <f>IF(INDEX($W:$W,MATCH($AA35,$D:$D,0),1)=1,"\/","")</f>
        <v/>
      </c>
      <c r="AC35" s="3" t="str">
        <f t="shared" si="1"/>
        <v>Galit's Team</v>
      </c>
      <c r="AD35" s="3" t="str">
        <f t="shared" si="2"/>
        <v>Galit-2018</v>
      </c>
      <c r="AE35" s="3">
        <f t="shared" si="3"/>
        <v>0.21564813485952922</v>
      </c>
      <c r="AF35" s="5">
        <f t="shared" si="4"/>
        <v>76.961964427267617</v>
      </c>
      <c r="AG35" s="5">
        <f t="shared" si="4"/>
        <v>90.744831926661334</v>
      </c>
      <c r="AH35" s="5">
        <f t="shared" si="4"/>
        <v>77.025899335914914</v>
      </c>
      <c r="AI35" s="5">
        <f t="shared" si="4"/>
        <v>93.881136550201305</v>
      </c>
      <c r="AJ35" s="5">
        <f t="shared" si="4"/>
        <v>97.162957863596844</v>
      </c>
      <c r="AK35" s="5">
        <f t="shared" si="4"/>
        <v>78.328739015014079</v>
      </c>
      <c r="AL35" s="5">
        <f t="shared" si="4"/>
        <v>78.328739015014079</v>
      </c>
      <c r="AM35" s="5">
        <f t="shared" si="4"/>
        <v>78.328739015014079</v>
      </c>
      <c r="AN35" s="5">
        <f t="shared" si="4"/>
        <v>78.328739015014079</v>
      </c>
      <c r="AO35" s="5">
        <f t="shared" si="4"/>
        <v>78.328739015014079</v>
      </c>
      <c r="AP35" s="5">
        <f t="shared" si="4"/>
        <v>78.328739015014079</v>
      </c>
    </row>
    <row r="36" spans="1:55" x14ac:dyDescent="0.25">
      <c r="A36" s="7">
        <v>2016</v>
      </c>
      <c r="B36" s="7">
        <v>10</v>
      </c>
      <c r="C36" s="8">
        <f t="shared" si="5"/>
        <v>44</v>
      </c>
      <c r="D36" s="8">
        <f t="shared" si="6"/>
        <v>49</v>
      </c>
      <c r="E36" s="7" t="s">
        <v>7</v>
      </c>
      <c r="F36" s="7" t="s">
        <v>31</v>
      </c>
      <c r="G36" s="7" t="str">
        <f t="shared" si="7"/>
        <v>Jeff-2016</v>
      </c>
      <c r="H36" s="7">
        <v>83.450131364057199</v>
      </c>
      <c r="I36" s="7">
        <v>67.826088058097596</v>
      </c>
      <c r="J36" s="7">
        <v>74.533107036134638</v>
      </c>
      <c r="K36" s="7">
        <v>78.275910902852971</v>
      </c>
      <c r="L36" s="7">
        <v>66.802882891024524</v>
      </c>
      <c r="M36" s="7">
        <v>56.350166655026626</v>
      </c>
      <c r="N36" s="7">
        <v>73.488252152506561</v>
      </c>
      <c r="O36" s="7">
        <v>65.722829041265641</v>
      </c>
      <c r="P36" s="7">
        <v>60.471468238225533</v>
      </c>
      <c r="Q36" s="7">
        <v>64.506990769740014</v>
      </c>
      <c r="R36" s="7">
        <v>65.909173086044291</v>
      </c>
      <c r="S36" s="7">
        <f t="shared" si="14"/>
        <v>-1.1502039822164289</v>
      </c>
      <c r="T36" s="7">
        <v>4.0909090909090899</v>
      </c>
      <c r="U36" s="7">
        <f t="shared" si="9"/>
        <v>0.31468531468531463</v>
      </c>
      <c r="V36" s="7">
        <v>4</v>
      </c>
      <c r="W36" s="7">
        <v>11</v>
      </c>
      <c r="Z36" t="str">
        <f t="shared" si="10"/>
        <v/>
      </c>
      <c r="AA36" s="3">
        <v>34</v>
      </c>
      <c r="AB36" s="16" t="str">
        <f t="shared" ref="AB36:AB58" si="15">IF(INDEX($W:$W,MATCH($AA36,$D:$D,0),1)=1,"\/","")</f>
        <v/>
      </c>
      <c r="AC36" s="3" t="str">
        <f t="shared" si="1"/>
        <v>My Cousin Vinatieri</v>
      </c>
      <c r="AD36" s="3" t="str">
        <f t="shared" si="2"/>
        <v>Akshay-2017</v>
      </c>
      <c r="AE36" s="3">
        <f t="shared" si="3"/>
        <v>-0.13731368236251484</v>
      </c>
      <c r="AF36" s="5">
        <f t="shared" si="4"/>
        <v>96.822323866328105</v>
      </c>
      <c r="AG36" s="5">
        <f t="shared" si="4"/>
        <v>70.529112918712741</v>
      </c>
      <c r="AH36" s="5">
        <f t="shared" si="4"/>
        <v>82.270442217735166</v>
      </c>
      <c r="AI36" s="5">
        <f t="shared" si="4"/>
        <v>92.171491524358132</v>
      </c>
      <c r="AJ36" s="5">
        <f t="shared" si="4"/>
        <v>73.886342912824347</v>
      </c>
      <c r="AK36" s="5">
        <f t="shared" si="4"/>
        <v>81.655874236137393</v>
      </c>
      <c r="AL36" s="5">
        <f t="shared" si="4"/>
        <v>84.564950021570453</v>
      </c>
      <c r="AM36" s="5">
        <f t="shared" si="4"/>
        <v>70.361868742438503</v>
      </c>
      <c r="AN36" s="5">
        <f t="shared" si="4"/>
        <v>75.724651889825651</v>
      </c>
      <c r="AO36" s="5">
        <f t="shared" si="4"/>
        <v>75.845837810213993</v>
      </c>
      <c r="AP36" s="5">
        <f t="shared" si="4"/>
        <v>75.845837810213993</v>
      </c>
    </row>
    <row r="37" spans="1:55" x14ac:dyDescent="0.25">
      <c r="A37" s="7">
        <v>2016</v>
      </c>
      <c r="B37" s="7">
        <v>11</v>
      </c>
      <c r="C37" s="8">
        <f t="shared" si="5"/>
        <v>41</v>
      </c>
      <c r="D37" s="8">
        <f t="shared" si="6"/>
        <v>50</v>
      </c>
      <c r="E37" s="7" t="s">
        <v>41</v>
      </c>
      <c r="F37" s="7" t="s">
        <v>36</v>
      </c>
      <c r="G37" s="7" t="str">
        <f t="shared" si="7"/>
        <v>Charles-2016</v>
      </c>
      <c r="H37" s="7">
        <v>63.462612402968347</v>
      </c>
      <c r="I37" s="7">
        <v>70.420721573864967</v>
      </c>
      <c r="J37" s="7">
        <v>62.462647930441875</v>
      </c>
      <c r="K37" s="7">
        <v>62.380685126993157</v>
      </c>
      <c r="L37" s="7">
        <v>19.187667341694535</v>
      </c>
      <c r="M37" s="7">
        <v>40.594590426217657</v>
      </c>
      <c r="N37" s="7">
        <v>39.759667306474782</v>
      </c>
      <c r="O37" s="7">
        <v>54.759424440483222</v>
      </c>
      <c r="P37" s="7">
        <v>55.500621296222143</v>
      </c>
      <c r="Q37" s="7">
        <v>64.46780743953714</v>
      </c>
      <c r="R37" s="7">
        <v>63.43127649513491</v>
      </c>
      <c r="S37" s="7">
        <f t="shared" si="14"/>
        <v>-1.2057093814899333</v>
      </c>
      <c r="T37" s="7">
        <v>4.3636363636363633</v>
      </c>
      <c r="U37" s="7">
        <f t="shared" si="9"/>
        <v>0.33566433566433562</v>
      </c>
      <c r="V37" s="7">
        <v>5</v>
      </c>
      <c r="W37" s="7">
        <v>9</v>
      </c>
      <c r="Z37" t="str">
        <f t="shared" si="10"/>
        <v/>
      </c>
      <c r="AA37" s="3">
        <v>35</v>
      </c>
      <c r="AB37" s="16" t="str">
        <f t="shared" si="15"/>
        <v/>
      </c>
      <c r="AC37" s="3" t="str">
        <f t="shared" si="1"/>
        <v>WINTER IS NEVER COMING</v>
      </c>
      <c r="AD37" s="3" t="str">
        <f t="shared" si="2"/>
        <v>Jeff-2015</v>
      </c>
      <c r="AE37" s="3">
        <f t="shared" si="3"/>
        <v>-0.17611160840013201</v>
      </c>
      <c r="AF37" s="5">
        <f t="shared" si="4"/>
        <v>73.315740528415617</v>
      </c>
      <c r="AG37" s="5">
        <f t="shared" si="4"/>
        <v>76.803515487789127</v>
      </c>
      <c r="AH37" s="5">
        <f t="shared" si="4"/>
        <v>88.612487233196589</v>
      </c>
      <c r="AI37" s="5">
        <f t="shared" si="4"/>
        <v>83.714265162522622</v>
      </c>
      <c r="AJ37" s="5">
        <f t="shared" si="4"/>
        <v>94.173098361299822</v>
      </c>
      <c r="AK37" s="5">
        <f t="shared" si="4"/>
        <v>84.567406073747094</v>
      </c>
      <c r="AL37" s="5">
        <f t="shared" si="4"/>
        <v>71.985656001533414</v>
      </c>
      <c r="AM37" s="5">
        <f t="shared" si="4"/>
        <v>67.228322743757289</v>
      </c>
      <c r="AN37" s="5">
        <f t="shared" si="4"/>
        <v>68.828109891853302</v>
      </c>
      <c r="AO37" s="5">
        <f t="shared" si="4"/>
        <v>72.214017764586103</v>
      </c>
      <c r="AP37" s="5">
        <f t="shared" si="4"/>
        <v>65.718175031880293</v>
      </c>
    </row>
    <row r="38" spans="1:55" x14ac:dyDescent="0.25">
      <c r="A38" s="7">
        <v>2016</v>
      </c>
      <c r="B38" s="7">
        <v>12</v>
      </c>
      <c r="C38" s="8">
        <f t="shared" si="5"/>
        <v>46</v>
      </c>
      <c r="D38" s="8">
        <f t="shared" si="6"/>
        <v>56</v>
      </c>
      <c r="E38" s="7" t="s">
        <v>43</v>
      </c>
      <c r="F38" s="7" t="s">
        <v>32</v>
      </c>
      <c r="G38" s="7" t="str">
        <f t="shared" si="7"/>
        <v>Will-2016</v>
      </c>
      <c r="H38" s="7">
        <v>47.297542068278773</v>
      </c>
      <c r="I38" s="7">
        <v>49.051975747043642</v>
      </c>
      <c r="J38" s="7">
        <v>58.987105984594621</v>
      </c>
      <c r="K38" s="7">
        <v>49.258588130913971</v>
      </c>
      <c r="L38" s="7">
        <v>63.529769944495797</v>
      </c>
      <c r="M38" s="7">
        <v>64.226303056688849</v>
      </c>
      <c r="N38" s="7">
        <v>57.551811375181074</v>
      </c>
      <c r="O38" s="7">
        <v>50.846616067208004</v>
      </c>
      <c r="P38" s="7">
        <v>57.197979808817195</v>
      </c>
      <c r="Q38" s="7">
        <v>48.430272106307008</v>
      </c>
      <c r="R38" s="7">
        <v>59.976975175270852</v>
      </c>
      <c r="S38" s="7">
        <f t="shared" si="14"/>
        <v>-1.8711132274081812</v>
      </c>
      <c r="T38" s="7">
        <v>3.0909090909090904</v>
      </c>
      <c r="U38" s="7">
        <f t="shared" si="9"/>
        <v>0.23776223776223773</v>
      </c>
      <c r="V38" s="7">
        <v>4</v>
      </c>
      <c r="W38" s="7">
        <v>12</v>
      </c>
      <c r="Z38" t="str">
        <f t="shared" si="10"/>
        <v/>
      </c>
      <c r="AA38" s="3">
        <v>36</v>
      </c>
      <c r="AB38" s="16" t="str">
        <f t="shared" si="15"/>
        <v/>
      </c>
      <c r="AC38" s="3" t="str">
        <f t="shared" si="1"/>
        <v>Literally Can't Even</v>
      </c>
      <c r="AD38" s="3" t="str">
        <f t="shared" si="2"/>
        <v>Caryn-2015</v>
      </c>
      <c r="AE38" s="3">
        <f t="shared" si="3"/>
        <v>-0.22721006571792801</v>
      </c>
      <c r="AF38" s="5">
        <f t="shared" si="4"/>
        <v>89.306261001156599</v>
      </c>
      <c r="AG38" s="5">
        <f t="shared" si="4"/>
        <v>89.530260384729488</v>
      </c>
      <c r="AH38" s="5">
        <f t="shared" si="4"/>
        <v>95.208885653999587</v>
      </c>
      <c r="AI38" s="5">
        <f t="shared" si="4"/>
        <v>93.431280144257357</v>
      </c>
      <c r="AJ38" s="5">
        <f t="shared" si="4"/>
        <v>95.385376923460825</v>
      </c>
      <c r="AK38" s="5">
        <f t="shared" si="4"/>
        <v>88.964689800711895</v>
      </c>
      <c r="AL38" s="5">
        <f t="shared" si="4"/>
        <v>93.161471498305232</v>
      </c>
      <c r="AM38" s="5">
        <f t="shared" si="4"/>
        <v>81.033692870809659</v>
      </c>
      <c r="AN38" s="5">
        <f t="shared" si="4"/>
        <v>78.776325037892661</v>
      </c>
      <c r="AO38" s="5">
        <f t="shared" si="4"/>
        <v>72.108011250784259</v>
      </c>
      <c r="AP38" s="5">
        <f t="shared" si="4"/>
        <v>60.443296218208744</v>
      </c>
    </row>
    <row r="39" spans="1:55" x14ac:dyDescent="0.25">
      <c r="A39" s="1">
        <v>2017</v>
      </c>
      <c r="B39" s="1">
        <v>1</v>
      </c>
      <c r="C39" s="8">
        <f t="shared" si="5"/>
        <v>17</v>
      </c>
      <c r="D39" s="8">
        <f t="shared" si="6"/>
        <v>5</v>
      </c>
      <c r="E39" s="1" t="s">
        <v>59</v>
      </c>
      <c r="F39" s="1" t="s">
        <v>27</v>
      </c>
      <c r="G39" s="8" t="str">
        <f t="shared" si="7"/>
        <v>Tony-2017</v>
      </c>
      <c r="H39" s="1">
        <v>85.689288581176001</v>
      </c>
      <c r="I39" s="1">
        <v>89.379442880619806</v>
      </c>
      <c r="J39" s="1">
        <v>89.505986318840556</v>
      </c>
      <c r="K39" s="1">
        <v>96.737159046456654</v>
      </c>
      <c r="L39" s="1">
        <v>99.957876172449673</v>
      </c>
      <c r="M39" s="1">
        <v>93.289701055700135</v>
      </c>
      <c r="N39" s="1">
        <v>98.955533768604951</v>
      </c>
      <c r="O39" s="1">
        <v>95.199406199144462</v>
      </c>
      <c r="P39" s="1">
        <v>89.277888791854508</v>
      </c>
      <c r="Q39" s="1">
        <v>96.903150003964129</v>
      </c>
      <c r="R39" s="1">
        <f>Q39</f>
        <v>96.903150003964129</v>
      </c>
      <c r="S39" s="7">
        <f>(AVERAGE(H39:R39)-AVERAGE($H$39:$Q$48))/(_xlfn.STDEV.P($H$39:$Q$48)*_xlfn.STDEV.P(H39:R39))+(R39-AVERAGE($R$39:$R$48))/_xlfn.STDEV.P($R$39:$R$48)+(MAX($W$39:$W$48)-W39)/MAX($W$39:$W$48)</f>
        <v>2.3671884607784639</v>
      </c>
      <c r="T39" s="1">
        <v>6.6666666666666661</v>
      </c>
      <c r="U39" s="1">
        <f>T39/12</f>
        <v>0.55555555555555547</v>
      </c>
      <c r="V39" s="1">
        <v>10</v>
      </c>
      <c r="W39" s="1">
        <v>5</v>
      </c>
      <c r="X39">
        <f>AVERAGE(H39:Q48)</f>
        <v>80.77734757310354</v>
      </c>
      <c r="Z39" t="str">
        <f t="shared" si="10"/>
        <v/>
      </c>
      <c r="AA39" s="3">
        <v>37</v>
      </c>
      <c r="AB39" s="16" t="str">
        <f t="shared" si="15"/>
        <v/>
      </c>
      <c r="AC39" s="3" t="str">
        <f t="shared" si="1"/>
        <v>The Marshawn</v>
      </c>
      <c r="AD39" s="3" t="str">
        <f t="shared" si="2"/>
        <v>MattP-2015</v>
      </c>
      <c r="AE39" s="3">
        <f t="shared" si="3"/>
        <v>-0.24530631408354286</v>
      </c>
      <c r="AF39" s="5">
        <f t="shared" si="4"/>
        <v>46.352370559099327</v>
      </c>
      <c r="AG39" s="5">
        <f t="shared" si="4"/>
        <v>50.794055793501371</v>
      </c>
      <c r="AH39" s="5">
        <f t="shared" si="4"/>
        <v>65.486661120805721</v>
      </c>
      <c r="AI39" s="5">
        <f t="shared" si="4"/>
        <v>63.11520079399132</v>
      </c>
      <c r="AJ39" s="5">
        <f t="shared" si="4"/>
        <v>70.646725181082644</v>
      </c>
      <c r="AK39" s="5">
        <f t="shared" si="4"/>
        <v>65.447746884147435</v>
      </c>
      <c r="AL39" s="5">
        <f t="shared" si="4"/>
        <v>75.078917988585602</v>
      </c>
      <c r="AM39" s="5">
        <f t="shared" si="4"/>
        <v>69.73170088478949</v>
      </c>
      <c r="AN39" s="5">
        <f t="shared" si="4"/>
        <v>65.674892757664097</v>
      </c>
      <c r="AO39" s="5">
        <f t="shared" si="4"/>
        <v>61.896987613452595</v>
      </c>
      <c r="AP39" s="5">
        <f t="shared" si="4"/>
        <v>69.73495154243858</v>
      </c>
    </row>
    <row r="40" spans="1:55" x14ac:dyDescent="0.25">
      <c r="A40" s="1">
        <v>2017</v>
      </c>
      <c r="B40" s="1">
        <v>2</v>
      </c>
      <c r="C40" s="8">
        <f t="shared" si="5"/>
        <v>3</v>
      </c>
      <c r="D40" s="8">
        <f t="shared" si="6"/>
        <v>6</v>
      </c>
      <c r="E40" s="1" t="s">
        <v>53</v>
      </c>
      <c r="F40" s="1" t="s">
        <v>21</v>
      </c>
      <c r="G40" s="8" t="str">
        <f t="shared" si="7"/>
        <v>Rohit-2017</v>
      </c>
      <c r="H40" s="1">
        <v>101.25144846627126</v>
      </c>
      <c r="I40" s="1">
        <v>107.63787784209615</v>
      </c>
      <c r="J40" s="1">
        <v>95.092655987025068</v>
      </c>
      <c r="K40" s="1">
        <v>103.11139337381189</v>
      </c>
      <c r="L40" s="1">
        <v>108.43515641243737</v>
      </c>
      <c r="M40" s="1">
        <v>106.6649148576173</v>
      </c>
      <c r="N40" s="1">
        <v>95.724251778203367</v>
      </c>
      <c r="O40" s="1">
        <v>102.80913620846437</v>
      </c>
      <c r="P40" s="1">
        <v>102.74660379721669</v>
      </c>
      <c r="Q40" s="1">
        <v>92.234025941380892</v>
      </c>
      <c r="R40" s="1">
        <f t="shared" ref="R40:R48" si="16">Q40</f>
        <v>92.234025941380892</v>
      </c>
      <c r="S40" s="7">
        <f t="shared" ref="S40:S47" si="17">(AVERAGE(H40:R40)-AVERAGE($H$39:$Q$48))/(_xlfn.STDEV.P($H$39:$Q$48)*_xlfn.STDEV.P(H40:R40))+(R40-AVERAGE($R$39:$R$48))/_xlfn.STDEV.P($R$39:$R$48)+(MAX($W$39:$W$48)-W40)/MAX($W$39:$W$48)</f>
        <v>2.3212509543629354</v>
      </c>
      <c r="T40" s="1">
        <v>8.8888888888888893</v>
      </c>
      <c r="U40" s="1">
        <f t="shared" ref="U40:U48" si="18">T40/12</f>
        <v>0.74074074074074081</v>
      </c>
      <c r="V40" s="1">
        <v>5</v>
      </c>
      <c r="W40" s="1">
        <v>1</v>
      </c>
      <c r="Z40" t="str">
        <f t="shared" si="10"/>
        <v>---&gt;</v>
      </c>
      <c r="AA40" s="3">
        <v>38</v>
      </c>
      <c r="AB40" s="16" t="str">
        <f t="shared" si="15"/>
        <v/>
      </c>
      <c r="AC40" s="3" t="str">
        <f t="shared" si="1"/>
        <v>Curse of the Commish</v>
      </c>
      <c r="AD40" s="3" t="str">
        <f t="shared" si="2"/>
        <v>Rohit-2018</v>
      </c>
      <c r="AE40" s="3">
        <f t="shared" si="3"/>
        <v>-0.25649126653118254</v>
      </c>
      <c r="AF40" s="5">
        <f t="shared" si="4"/>
        <v>59.808993240381639</v>
      </c>
      <c r="AG40" s="5">
        <f t="shared" si="4"/>
        <v>60.756363974885744</v>
      </c>
      <c r="AH40" s="5">
        <f t="shared" si="4"/>
        <v>54.720607733268174</v>
      </c>
      <c r="AI40" s="5">
        <f t="shared" si="4"/>
        <v>64.796562118111439</v>
      </c>
      <c r="AJ40" s="5">
        <f t="shared" si="4"/>
        <v>74.472765357234394</v>
      </c>
      <c r="AK40" s="5">
        <f t="shared" si="4"/>
        <v>75.591840688310882</v>
      </c>
      <c r="AL40" s="5">
        <f t="shared" si="4"/>
        <v>75.591840688310882</v>
      </c>
      <c r="AM40" s="5">
        <f t="shared" si="4"/>
        <v>75.591840688310882</v>
      </c>
      <c r="AN40" s="5">
        <f t="shared" si="4"/>
        <v>75.591840688310882</v>
      </c>
      <c r="AO40" s="5">
        <f t="shared" si="4"/>
        <v>75.591840688310882</v>
      </c>
      <c r="AP40" s="5">
        <f t="shared" si="4"/>
        <v>75.591840688310882</v>
      </c>
    </row>
    <row r="41" spans="1:55" x14ac:dyDescent="0.25">
      <c r="A41" s="1">
        <v>2017</v>
      </c>
      <c r="B41" s="1">
        <v>3</v>
      </c>
      <c r="C41" s="8">
        <f t="shared" si="5"/>
        <v>29</v>
      </c>
      <c r="D41" s="8">
        <f t="shared" si="6"/>
        <v>19</v>
      </c>
      <c r="E41" s="1" t="s">
        <v>60</v>
      </c>
      <c r="F41" s="1" t="s">
        <v>37</v>
      </c>
      <c r="G41" s="8" t="str">
        <f t="shared" si="7"/>
        <v>Mili/Vinay-2017</v>
      </c>
      <c r="H41" s="1">
        <v>45.480838655882195</v>
      </c>
      <c r="I41" s="1">
        <v>52.547608194650564</v>
      </c>
      <c r="J41" s="1">
        <v>55.026873789809073</v>
      </c>
      <c r="K41" s="1">
        <v>63.042125349853606</v>
      </c>
      <c r="L41" s="1">
        <v>71.090958052158285</v>
      </c>
      <c r="M41" s="1">
        <v>66.831429178795958</v>
      </c>
      <c r="N41" s="1">
        <v>77.994715210885957</v>
      </c>
      <c r="O41" s="1">
        <v>78.463234308305019</v>
      </c>
      <c r="P41" s="1">
        <v>77.417914143122516</v>
      </c>
      <c r="Q41" s="1">
        <v>87.277752303761474</v>
      </c>
      <c r="R41" s="1">
        <f t="shared" si="16"/>
        <v>87.277752303761474</v>
      </c>
      <c r="S41" s="7">
        <f t="shared" si="17"/>
        <v>1.3003958036854788</v>
      </c>
      <c r="T41" s="1">
        <v>5.3333333333333339</v>
      </c>
      <c r="U41" s="1">
        <f t="shared" si="18"/>
        <v>0.44444444444444448</v>
      </c>
      <c r="V41" s="1">
        <v>5</v>
      </c>
      <c r="W41" s="1">
        <v>3</v>
      </c>
      <c r="Z41" t="str">
        <f t="shared" si="10"/>
        <v/>
      </c>
      <c r="AA41" s="3">
        <v>39</v>
      </c>
      <c r="AB41" s="16" t="str">
        <f t="shared" si="15"/>
        <v/>
      </c>
      <c r="AC41" s="3" t="str">
        <f t="shared" si="1"/>
        <v>da muffins</v>
      </c>
      <c r="AD41" s="3" t="str">
        <f t="shared" si="2"/>
        <v>Joe-2015</v>
      </c>
      <c r="AE41" s="3">
        <f t="shared" si="3"/>
        <v>-0.29133424751426912</v>
      </c>
      <c r="AF41" s="5">
        <f t="shared" si="4"/>
        <v>99.986104585204629</v>
      </c>
      <c r="AG41" s="5">
        <f t="shared" si="4"/>
        <v>94.342587961518973</v>
      </c>
      <c r="AH41" s="5">
        <f t="shared" si="4"/>
        <v>99.920365920869017</v>
      </c>
      <c r="AI41" s="5">
        <f t="shared" si="4"/>
        <v>107.34716301405658</v>
      </c>
      <c r="AJ41" s="5">
        <f t="shared" si="4"/>
        <v>96.138690477166108</v>
      </c>
      <c r="AK41" s="5">
        <f t="shared" si="4"/>
        <v>93.476366674736781</v>
      </c>
      <c r="AL41" s="5">
        <f t="shared" si="4"/>
        <v>81.179119998890485</v>
      </c>
      <c r="AM41" s="5">
        <f t="shared" si="4"/>
        <v>64.975744933665936</v>
      </c>
      <c r="AN41" s="5">
        <f t="shared" si="4"/>
        <v>55.223007097386684</v>
      </c>
      <c r="AO41" s="5">
        <f t="shared" si="4"/>
        <v>73.001780824743705</v>
      </c>
      <c r="AP41" s="5">
        <f t="shared" si="4"/>
        <v>62.125168358056015</v>
      </c>
    </row>
    <row r="42" spans="1:55" x14ac:dyDescent="0.25">
      <c r="A42" s="1">
        <v>2017</v>
      </c>
      <c r="B42" s="1">
        <v>4</v>
      </c>
      <c r="C42" s="8">
        <f t="shared" si="5"/>
        <v>22</v>
      </c>
      <c r="D42" s="8">
        <f t="shared" si="6"/>
        <v>21</v>
      </c>
      <c r="E42" s="1" t="s">
        <v>57</v>
      </c>
      <c r="F42" s="1" t="s">
        <v>25</v>
      </c>
      <c r="G42" s="8" t="str">
        <f t="shared" si="7"/>
        <v>Caryn-2017</v>
      </c>
      <c r="H42" s="1">
        <v>67.268724955213614</v>
      </c>
      <c r="I42" s="1">
        <v>72.09636564280062</v>
      </c>
      <c r="J42" s="1">
        <v>81.905210624824022</v>
      </c>
      <c r="K42" s="1">
        <v>83.066460177711349</v>
      </c>
      <c r="L42" s="1">
        <v>73.939745523335162</v>
      </c>
      <c r="M42" s="1">
        <v>85.72856219455501</v>
      </c>
      <c r="N42" s="1">
        <v>80.510971148524177</v>
      </c>
      <c r="O42" s="1">
        <v>75.406888491056932</v>
      </c>
      <c r="P42" s="1">
        <v>82.127602055420496</v>
      </c>
      <c r="Q42" s="1">
        <v>83.286824713923764</v>
      </c>
      <c r="R42" s="1">
        <f t="shared" si="16"/>
        <v>83.286824713923764</v>
      </c>
      <c r="S42" s="7">
        <f t="shared" si="17"/>
        <v>1.0219229146962459</v>
      </c>
      <c r="T42" s="1">
        <v>5.8888888888888902</v>
      </c>
      <c r="U42" s="1">
        <f t="shared" si="18"/>
        <v>0.49074074074074087</v>
      </c>
      <c r="V42" s="1">
        <v>5</v>
      </c>
      <c r="W42" s="1">
        <v>2</v>
      </c>
      <c r="Z42" t="str">
        <f t="shared" si="10"/>
        <v/>
      </c>
      <c r="AA42" s="3">
        <v>40</v>
      </c>
      <c r="AB42" s="16" t="str">
        <f t="shared" si="15"/>
        <v/>
      </c>
      <c r="AC42" s="3" t="str">
        <f t="shared" si="1"/>
        <v>ELITE AS TUCK</v>
      </c>
      <c r="AD42" s="3" t="str">
        <f t="shared" si="2"/>
        <v>Caryn-2014</v>
      </c>
      <c r="AE42" s="3">
        <f t="shared" si="3"/>
        <v>-0.45932736220250275</v>
      </c>
      <c r="AF42" s="5">
        <f t="shared" si="4"/>
        <v>92.574933889359485</v>
      </c>
      <c r="AG42" s="5">
        <f t="shared" si="4"/>
        <v>96.667627208832172</v>
      </c>
      <c r="AH42" s="5">
        <f t="shared" si="4"/>
        <v>85.488031710798353</v>
      </c>
      <c r="AI42" s="5">
        <f t="shared" si="4"/>
        <v>79.086466230062001</v>
      </c>
      <c r="AJ42" s="5">
        <f t="shared" si="4"/>
        <v>80.221493771524493</v>
      </c>
      <c r="AK42" s="5">
        <f t="shared" si="4"/>
        <v>90.205804607603483</v>
      </c>
      <c r="AL42" s="5">
        <f t="shared" si="4"/>
        <v>86.0428444592944</v>
      </c>
      <c r="AM42" s="5">
        <f t="shared" si="4"/>
        <v>88.133769404205822</v>
      </c>
      <c r="AN42" s="5">
        <f t="shared" si="4"/>
        <v>88.458370593981741</v>
      </c>
      <c r="AO42" s="5">
        <f t="shared" si="4"/>
        <v>70.892195072592045</v>
      </c>
      <c r="AP42" s="5">
        <f t="shared" si="4"/>
        <v>74.056833647840932</v>
      </c>
    </row>
    <row r="43" spans="1:55" x14ac:dyDescent="0.25">
      <c r="A43" s="1">
        <v>2017</v>
      </c>
      <c r="B43" s="1">
        <v>5</v>
      </c>
      <c r="C43" s="8">
        <f t="shared" si="5"/>
        <v>13</v>
      </c>
      <c r="D43" s="8">
        <f t="shared" si="6"/>
        <v>30</v>
      </c>
      <c r="E43" s="1" t="s">
        <v>55</v>
      </c>
      <c r="F43" s="1" t="s">
        <v>64</v>
      </c>
      <c r="G43" s="8" t="str">
        <f t="shared" si="7"/>
        <v>Ross-2017</v>
      </c>
      <c r="H43" s="1">
        <v>99.341015645451961</v>
      </c>
      <c r="I43" s="1">
        <v>86.561931443849318</v>
      </c>
      <c r="J43" s="1">
        <v>93.884102960667917</v>
      </c>
      <c r="K43" s="1">
        <v>94.80140044530512</v>
      </c>
      <c r="L43" s="1">
        <v>75.071780416606259</v>
      </c>
      <c r="M43" s="1">
        <v>80.908378121518837</v>
      </c>
      <c r="N43" s="1">
        <v>83.27006219726087</v>
      </c>
      <c r="O43" s="1">
        <v>77.574908879153526</v>
      </c>
      <c r="P43" s="1">
        <v>81.369718373061914</v>
      </c>
      <c r="Q43" s="1">
        <v>82.738647110983152</v>
      </c>
      <c r="R43" s="1">
        <f t="shared" si="16"/>
        <v>82.738647110983152</v>
      </c>
      <c r="S43" s="7">
        <f t="shared" si="17"/>
        <v>0.43112449246098622</v>
      </c>
      <c r="T43" s="1">
        <v>6.7777777777777777</v>
      </c>
      <c r="U43" s="1">
        <f t="shared" si="18"/>
        <v>0.56481481481481477</v>
      </c>
      <c r="V43" s="1">
        <v>6</v>
      </c>
      <c r="W43" s="1">
        <v>8</v>
      </c>
      <c r="Z43" t="str">
        <f t="shared" si="10"/>
        <v/>
      </c>
      <c r="AA43" s="3">
        <v>41</v>
      </c>
      <c r="AB43" s="16" t="str">
        <f t="shared" si="15"/>
        <v/>
      </c>
      <c r="AC43" s="3" t="str">
        <f t="shared" si="1"/>
        <v>Fortune Favors The Bold</v>
      </c>
      <c r="AD43" s="3" t="str">
        <f t="shared" si="2"/>
        <v>Will-2015</v>
      </c>
      <c r="AE43" s="3">
        <f t="shared" si="3"/>
        <v>-0.49948141450816574</v>
      </c>
      <c r="AF43" s="5">
        <f t="shared" si="4"/>
        <v>49.145104101095853</v>
      </c>
      <c r="AG43" s="5">
        <f t="shared" si="4"/>
        <v>60.537949783379858</v>
      </c>
      <c r="AH43" s="5">
        <f t="shared" si="4"/>
        <v>45.468534031230767</v>
      </c>
      <c r="AI43" s="5">
        <f t="shared" si="4"/>
        <v>59.78737792320338</v>
      </c>
      <c r="AJ43" s="5">
        <f t="shared" si="4"/>
        <v>63.512300343256477</v>
      </c>
      <c r="AK43" s="5">
        <f t="shared" si="4"/>
        <v>70.512627150068852</v>
      </c>
      <c r="AL43" s="5">
        <f t="shared" si="4"/>
        <v>77.71926764514744</v>
      </c>
      <c r="AM43" s="5">
        <f t="shared" si="4"/>
        <v>76.749262147435019</v>
      </c>
      <c r="AN43" s="5">
        <f t="shared" si="4"/>
        <v>51.211771405344052</v>
      </c>
      <c r="AO43" s="5">
        <f t="shared" si="4"/>
        <v>55.651412031369659</v>
      </c>
      <c r="AP43" s="5">
        <f t="shared" si="4"/>
        <v>62.925551095767531</v>
      </c>
    </row>
    <row r="44" spans="1:55" x14ac:dyDescent="0.25">
      <c r="A44" s="1">
        <v>2017</v>
      </c>
      <c r="B44" s="1">
        <v>6</v>
      </c>
      <c r="C44" s="8">
        <f t="shared" si="5"/>
        <v>29</v>
      </c>
      <c r="D44" s="8">
        <f t="shared" si="6"/>
        <v>26</v>
      </c>
      <c r="E44" s="1" t="s">
        <v>56</v>
      </c>
      <c r="F44" s="1" t="s">
        <v>31</v>
      </c>
      <c r="G44" s="8" t="str">
        <f t="shared" si="7"/>
        <v>Jeff-2017</v>
      </c>
      <c r="H44" s="1">
        <v>84.251451445455629</v>
      </c>
      <c r="I44" s="1">
        <v>89.237509783867566</v>
      </c>
      <c r="J44" s="1">
        <v>85.140775974329671</v>
      </c>
      <c r="K44" s="1">
        <v>71.844532062210334</v>
      </c>
      <c r="L44" s="1">
        <v>81.532029643026434</v>
      </c>
      <c r="M44" s="1">
        <v>74.696507291768299</v>
      </c>
      <c r="N44" s="1">
        <v>42.065996616910283</v>
      </c>
      <c r="O44" s="1">
        <v>51.452939475731775</v>
      </c>
      <c r="P44" s="1">
        <v>71.609735933644998</v>
      </c>
      <c r="Q44" s="1">
        <v>80.667554742777895</v>
      </c>
      <c r="R44" s="1">
        <f t="shared" si="16"/>
        <v>80.667554742777895</v>
      </c>
      <c r="S44" s="7">
        <f t="shared" si="17"/>
        <v>0.53747973769366109</v>
      </c>
      <c r="T44" s="1">
        <v>5.3333333333333339</v>
      </c>
      <c r="U44" s="1">
        <f t="shared" si="18"/>
        <v>0.44444444444444448</v>
      </c>
      <c r="V44" s="1">
        <v>7</v>
      </c>
      <c r="W44" s="1">
        <v>4</v>
      </c>
      <c r="Z44" t="str">
        <f t="shared" si="10"/>
        <v/>
      </c>
      <c r="AA44" s="3">
        <v>42</v>
      </c>
      <c r="AB44" s="16" t="str">
        <f t="shared" si="15"/>
        <v/>
      </c>
      <c r="AC44" s="3" t="str">
        <f t="shared" si="1"/>
        <v>Fortune Favors The Bold</v>
      </c>
      <c r="AD44" s="3" t="str">
        <f t="shared" si="2"/>
        <v>Will-2017</v>
      </c>
      <c r="AE44" s="3">
        <f t="shared" si="3"/>
        <v>-0.61575020202332409</v>
      </c>
      <c r="AF44" s="5">
        <f t="shared" si="4"/>
        <v>98.29688961992133</v>
      </c>
      <c r="AG44" s="5">
        <f t="shared" si="4"/>
        <v>95.545835821780315</v>
      </c>
      <c r="AH44" s="5">
        <f t="shared" si="4"/>
        <v>93.423875844542437</v>
      </c>
      <c r="AI44" s="5">
        <f t="shared" si="4"/>
        <v>77.702629548358729</v>
      </c>
      <c r="AJ44" s="5">
        <f t="shared" si="4"/>
        <v>74.866235534338728</v>
      </c>
      <c r="AK44" s="5">
        <f t="shared" si="4"/>
        <v>68.518236565983372</v>
      </c>
      <c r="AL44" s="5">
        <f t="shared" si="4"/>
        <v>54.955082022234862</v>
      </c>
      <c r="AM44" s="5">
        <f t="shared" si="4"/>
        <v>56.440759883598247</v>
      </c>
      <c r="AN44" s="5">
        <f t="shared" si="4"/>
        <v>70.678422125512341</v>
      </c>
      <c r="AO44" s="5">
        <f t="shared" si="4"/>
        <v>75.237225289455637</v>
      </c>
      <c r="AP44" s="5">
        <f t="shared" si="4"/>
        <v>75.237225289455637</v>
      </c>
      <c r="AR44" t="s">
        <v>47</v>
      </c>
      <c r="AS44">
        <f>MAX(AF:AF)</f>
        <v>126.11973571489759</v>
      </c>
      <c r="AT44">
        <f>MAX(AG:AG)</f>
        <v>111.43925463433807</v>
      </c>
      <c r="AU44">
        <f t="shared" ref="AU44:BC44" si="19">MAX(AH3:AH48)</f>
        <v>109.67798567945444</v>
      </c>
      <c r="AV44">
        <f t="shared" si="19"/>
        <v>107.34716301405658</v>
      </c>
      <c r="AW44">
        <f t="shared" si="19"/>
        <v>114.96906432406287</v>
      </c>
      <c r="AX44">
        <f t="shared" si="19"/>
        <v>114.16677127310599</v>
      </c>
      <c r="AY44">
        <f t="shared" si="19"/>
        <v>113.06326136645643</v>
      </c>
      <c r="AZ44">
        <f t="shared" si="19"/>
        <v>102.80913620846437</v>
      </c>
      <c r="BA44">
        <f t="shared" si="19"/>
        <v>122.61699605725315</v>
      </c>
      <c r="BB44">
        <f t="shared" si="19"/>
        <v>107.3174336526064</v>
      </c>
      <c r="BC44">
        <f t="shared" si="19"/>
        <v>118.31182273824533</v>
      </c>
    </row>
    <row r="45" spans="1:55" x14ac:dyDescent="0.25">
      <c r="A45" s="1">
        <v>2017</v>
      </c>
      <c r="B45" s="1">
        <v>7</v>
      </c>
      <c r="C45" s="8">
        <f t="shared" si="5"/>
        <v>23</v>
      </c>
      <c r="D45" s="8">
        <f t="shared" si="6"/>
        <v>34</v>
      </c>
      <c r="E45" s="1" t="s">
        <v>58</v>
      </c>
      <c r="F45" s="1" t="s">
        <v>26</v>
      </c>
      <c r="G45" s="8" t="str">
        <f t="shared" si="7"/>
        <v>Akshay-2017</v>
      </c>
      <c r="H45" s="1">
        <v>96.822323866328105</v>
      </c>
      <c r="I45" s="1">
        <v>70.529112918712741</v>
      </c>
      <c r="J45" s="1">
        <v>82.270442217735166</v>
      </c>
      <c r="K45" s="1">
        <v>92.171491524358132</v>
      </c>
      <c r="L45" s="1">
        <v>73.886342912824347</v>
      </c>
      <c r="M45" s="1">
        <v>81.655874236137393</v>
      </c>
      <c r="N45" s="1">
        <v>84.564950021570453</v>
      </c>
      <c r="O45" s="1">
        <v>70.361868742438503</v>
      </c>
      <c r="P45" s="1">
        <v>75.724651889825651</v>
      </c>
      <c r="Q45" s="1">
        <v>75.845837810213993</v>
      </c>
      <c r="R45" s="1">
        <f t="shared" si="16"/>
        <v>75.845837810213993</v>
      </c>
      <c r="S45" s="7">
        <f t="shared" si="17"/>
        <v>-0.13731368236251484</v>
      </c>
      <c r="T45" s="1">
        <v>5.8888888888888893</v>
      </c>
      <c r="U45" s="1">
        <f t="shared" si="18"/>
        <v>0.49074074074074076</v>
      </c>
      <c r="V45" s="1">
        <v>5</v>
      </c>
      <c r="W45" s="1">
        <v>6</v>
      </c>
      <c r="Z45" t="str">
        <f t="shared" si="10"/>
        <v/>
      </c>
      <c r="AA45" s="3">
        <v>43</v>
      </c>
      <c r="AB45" s="16" t="str">
        <f t="shared" si="15"/>
        <v/>
      </c>
      <c r="AC45" s="3" t="str">
        <f t="shared" si="1"/>
        <v>4th and 20</v>
      </c>
      <c r="AD45" s="3" t="str">
        <f t="shared" si="2"/>
        <v>Akshay-2014</v>
      </c>
      <c r="AE45" s="3">
        <f t="shared" si="3"/>
        <v>-0.65088288701210339</v>
      </c>
      <c r="AF45" s="5">
        <f t="shared" si="4"/>
        <v>65.548101273502738</v>
      </c>
      <c r="AG45" s="5">
        <f t="shared" si="4"/>
        <v>68.280180521531975</v>
      </c>
      <c r="AH45" s="5">
        <f t="shared" si="4"/>
        <v>77.003651586639805</v>
      </c>
      <c r="AI45" s="5">
        <f t="shared" si="4"/>
        <v>78.985013118619449</v>
      </c>
      <c r="AJ45" s="5">
        <f t="shared" si="4"/>
        <v>66.502173925959937</v>
      </c>
      <c r="AK45" s="5">
        <f t="shared" si="4"/>
        <v>63.1186501712385</v>
      </c>
      <c r="AL45" s="5">
        <f t="shared" si="4"/>
        <v>56.302128373897872</v>
      </c>
      <c r="AM45" s="5">
        <f t="shared" si="4"/>
        <v>69.76553332673501</v>
      </c>
      <c r="AN45" s="5">
        <f t="shared" si="4"/>
        <v>68.042216404184188</v>
      </c>
      <c r="AO45" s="5">
        <f t="shared" si="4"/>
        <v>73.958407313090419</v>
      </c>
      <c r="AP45" s="5">
        <f t="shared" si="4"/>
        <v>70.496301723984828</v>
      </c>
      <c r="AR45" t="s">
        <v>13</v>
      </c>
      <c r="AS45" t="str">
        <f>INDEX($AC:$AC,MATCH(AS44,AF:AF,0))</f>
        <v>Abdullah Matata</v>
      </c>
      <c r="AT45" t="str">
        <f>INDEX($AC:$AC,MATCH(AT44,AG:AG,0))</f>
        <v>Belee Dat</v>
      </c>
      <c r="AU45" t="str">
        <f>INDEX($AC:$AC,MATCH(AU44,AH:AH,0))</f>
        <v>Taniquetil Eagles</v>
      </c>
      <c r="AV45" t="str">
        <f>INDEX($AC:$AC,MATCH(AV44,AI:AI,0))</f>
        <v>da muffins</v>
      </c>
      <c r="AW45" t="str">
        <f>INDEX($AC:$AC,MATCH(AW44,AJ:AJ,0))</f>
        <v>Taniquetil Eagles</v>
      </c>
      <c r="AX45" t="str">
        <f>INDEX($AC:$AC,MATCH(AX44,AK:AK,0))</f>
        <v>The Decepticons</v>
      </c>
      <c r="AY45" t="str">
        <f>INDEX($AC:$AC,MATCH(AY44,AL:AL,0))</f>
        <v>The Decepticons</v>
      </c>
      <c r="AZ45" t="str">
        <f>INDEX($AC:$AC,MATCH(AZ44,AM:AM,0))</f>
        <v>Avacado Seeds</v>
      </c>
      <c r="BA45" t="str">
        <f>INDEX($AC:$AC,MATCH(BA44,AN:AN,0))</f>
        <v>The Decepticons</v>
      </c>
      <c r="BB45" t="str">
        <f>INDEX($AC:$AC,MATCH(BB44,AO:AO,0))</f>
        <v>What Would Gronk Do</v>
      </c>
      <c r="BC45" t="str">
        <f>INDEX($AC:$AC,MATCH(BC44,AP:AP,0))</f>
        <v>The Decepticons</v>
      </c>
    </row>
    <row r="46" spans="1:55" x14ac:dyDescent="0.25">
      <c r="A46" s="1">
        <v>2017</v>
      </c>
      <c r="B46" s="1">
        <v>8</v>
      </c>
      <c r="C46" s="8">
        <f t="shared" si="5"/>
        <v>26</v>
      </c>
      <c r="D46" s="8">
        <f t="shared" si="6"/>
        <v>42</v>
      </c>
      <c r="E46" s="1" t="s">
        <v>43</v>
      </c>
      <c r="F46" s="1" t="s">
        <v>32</v>
      </c>
      <c r="G46" s="8" t="str">
        <f t="shared" si="7"/>
        <v>Will-2017</v>
      </c>
      <c r="H46" s="1">
        <v>98.29688961992133</v>
      </c>
      <c r="I46" s="1">
        <v>95.545835821780315</v>
      </c>
      <c r="J46" s="1">
        <v>93.423875844542437</v>
      </c>
      <c r="K46" s="1">
        <v>77.702629548358729</v>
      </c>
      <c r="L46" s="1">
        <v>74.866235534338728</v>
      </c>
      <c r="M46" s="1">
        <v>68.518236565983372</v>
      </c>
      <c r="N46" s="1">
        <v>54.955082022234862</v>
      </c>
      <c r="O46" s="1">
        <v>56.440759883598247</v>
      </c>
      <c r="P46" s="1">
        <v>70.678422125512341</v>
      </c>
      <c r="Q46" s="1">
        <v>75.237225289455637</v>
      </c>
      <c r="R46" s="1">
        <f t="shared" si="16"/>
        <v>75.237225289455637</v>
      </c>
      <c r="S46" s="7">
        <f t="shared" si="17"/>
        <v>-0.61575020202332409</v>
      </c>
      <c r="T46" s="1">
        <v>5.6666666666666661</v>
      </c>
      <c r="U46" s="1">
        <f t="shared" si="18"/>
        <v>0.47222222222222215</v>
      </c>
      <c r="V46" s="1">
        <v>5</v>
      </c>
      <c r="W46" s="1">
        <v>10</v>
      </c>
      <c r="Z46" t="str">
        <f t="shared" si="10"/>
        <v/>
      </c>
      <c r="AA46" s="3">
        <v>44</v>
      </c>
      <c r="AB46" s="16" t="str">
        <f t="shared" si="15"/>
        <v/>
      </c>
      <c r="AC46" s="3" t="str">
        <f t="shared" si="1"/>
        <v>All I Do is Winston</v>
      </c>
      <c r="AD46" s="3" t="str">
        <f t="shared" si="2"/>
        <v>Pranay-2017</v>
      </c>
      <c r="AE46" s="3">
        <f t="shared" si="3"/>
        <v>-0.66346969068531936</v>
      </c>
      <c r="AF46" s="5">
        <f t="shared" si="4"/>
        <v>96.786258642855643</v>
      </c>
      <c r="AG46" s="5">
        <f t="shared" si="4"/>
        <v>99.066843185260311</v>
      </c>
      <c r="AH46" s="5">
        <f t="shared" si="4"/>
        <v>85.189861194465777</v>
      </c>
      <c r="AI46" s="5">
        <f t="shared" si="4"/>
        <v>82.344432296699821</v>
      </c>
      <c r="AJ46" s="5">
        <f t="shared" si="4"/>
        <v>90.776234694752887</v>
      </c>
      <c r="AK46" s="5">
        <f t="shared" si="4"/>
        <v>76.86824882668698</v>
      </c>
      <c r="AL46" s="5">
        <f t="shared" si="4"/>
        <v>54.342159878294048</v>
      </c>
      <c r="AM46" s="5">
        <f t="shared" si="4"/>
        <v>64.068345387725117</v>
      </c>
      <c r="AN46" s="5">
        <f t="shared" si="4"/>
        <v>58.611533128102153</v>
      </c>
      <c r="AO46" s="5">
        <f t="shared" si="4"/>
        <v>73.750729407070452</v>
      </c>
      <c r="AP46" s="5">
        <f t="shared" si="4"/>
        <v>73.750729407070452</v>
      </c>
      <c r="AR46" t="s">
        <v>48</v>
      </c>
      <c r="AS46">
        <f>MIN(AF:AF)</f>
        <v>39.719259479749425</v>
      </c>
      <c r="AT46">
        <f t="shared" ref="AT46:BA46" si="20">MIN(AG:AG)</f>
        <v>49.051975747043642</v>
      </c>
      <c r="AU46">
        <f t="shared" si="20"/>
        <v>43.445615124219131</v>
      </c>
      <c r="AV46">
        <f t="shared" si="20"/>
        <v>15.638018053045208</v>
      </c>
      <c r="AW46">
        <f t="shared" si="20"/>
        <v>19.187667341694535</v>
      </c>
      <c r="AX46">
        <f t="shared" si="20"/>
        <v>33.201626852585477</v>
      </c>
      <c r="AY46">
        <f t="shared" si="20"/>
        <v>39.759667306474782</v>
      </c>
      <c r="AZ46">
        <f t="shared" si="20"/>
        <v>47.970950221245729</v>
      </c>
      <c r="BA46">
        <f t="shared" si="20"/>
        <v>45.858101816632988</v>
      </c>
      <c r="BB46">
        <f t="shared" ref="AU46:BC46" si="21">MIN(AO3:AO48)</f>
        <v>55.651412031369659</v>
      </c>
      <c r="BC46">
        <f t="shared" si="21"/>
        <v>60.443296218208744</v>
      </c>
    </row>
    <row r="47" spans="1:55" x14ac:dyDescent="0.25">
      <c r="A47" s="1">
        <v>2017</v>
      </c>
      <c r="B47" s="1">
        <v>9</v>
      </c>
      <c r="C47" s="8">
        <f t="shared" si="5"/>
        <v>28</v>
      </c>
      <c r="D47" s="8">
        <f t="shared" si="6"/>
        <v>44</v>
      </c>
      <c r="E47" s="1" t="s">
        <v>54</v>
      </c>
      <c r="F47" s="1" t="s">
        <v>28</v>
      </c>
      <c r="G47" s="8" t="str">
        <f t="shared" si="7"/>
        <v>Pranay-2017</v>
      </c>
      <c r="H47" s="1">
        <v>96.786258642855643</v>
      </c>
      <c r="I47" s="1">
        <v>99.066843185260311</v>
      </c>
      <c r="J47" s="1">
        <v>85.189861194465777</v>
      </c>
      <c r="K47" s="1">
        <v>82.344432296699821</v>
      </c>
      <c r="L47" s="1">
        <v>90.776234694752887</v>
      </c>
      <c r="M47" s="1">
        <v>76.86824882668698</v>
      </c>
      <c r="N47" s="1">
        <v>54.342159878294048</v>
      </c>
      <c r="O47" s="1">
        <v>64.068345387725117</v>
      </c>
      <c r="P47" s="1">
        <v>58.611533128102153</v>
      </c>
      <c r="Q47" s="1">
        <v>73.750729407070452</v>
      </c>
      <c r="R47" s="1">
        <f t="shared" si="16"/>
        <v>73.750729407070452</v>
      </c>
      <c r="S47" s="7">
        <f t="shared" si="17"/>
        <v>-0.66346969068531936</v>
      </c>
      <c r="T47" s="1">
        <v>5.4444444444444446</v>
      </c>
      <c r="U47" s="1">
        <f t="shared" si="18"/>
        <v>0.45370370370370372</v>
      </c>
      <c r="V47" s="1">
        <v>7</v>
      </c>
      <c r="W47" s="1">
        <v>9</v>
      </c>
      <c r="Z47" t="str">
        <f t="shared" si="10"/>
        <v>---&gt;</v>
      </c>
      <c r="AA47" s="3">
        <v>45</v>
      </c>
      <c r="AB47" s="16" t="str">
        <f t="shared" si="15"/>
        <v/>
      </c>
      <c r="AC47" s="3" t="str">
        <f t="shared" si="1"/>
        <v>Team ATAC</v>
      </c>
      <c r="AD47" s="3" t="str">
        <f t="shared" si="2"/>
        <v>Jeff-2018</v>
      </c>
      <c r="AE47" s="3">
        <f t="shared" si="3"/>
        <v>-0.72268470024098663</v>
      </c>
      <c r="AF47" s="5">
        <f t="shared" si="4"/>
        <v>65.983150353120408</v>
      </c>
      <c r="AG47" s="5">
        <f t="shared" si="4"/>
        <v>78.874900682324039</v>
      </c>
      <c r="AH47" s="5">
        <f t="shared" si="4"/>
        <v>59.700248757908589</v>
      </c>
      <c r="AI47" s="5">
        <f t="shared" si="4"/>
        <v>58.414754986579524</v>
      </c>
      <c r="AJ47" s="5">
        <f t="shared" si="4"/>
        <v>66.523756655331141</v>
      </c>
      <c r="AK47" s="5">
        <f t="shared" si="4"/>
        <v>71.991989152864676</v>
      </c>
      <c r="AL47" s="5">
        <f t="shared" si="4"/>
        <v>71.991989152864676</v>
      </c>
      <c r="AM47" s="5">
        <f t="shared" si="4"/>
        <v>71.991989152864676</v>
      </c>
      <c r="AN47" s="5">
        <f t="shared" si="4"/>
        <v>71.991989152864676</v>
      </c>
      <c r="AO47" s="5">
        <f t="shared" si="4"/>
        <v>71.991989152864676</v>
      </c>
      <c r="AP47" s="5">
        <f t="shared" si="4"/>
        <v>71.991989152864676</v>
      </c>
      <c r="AR47" t="s">
        <v>13</v>
      </c>
      <c r="AS47" t="str">
        <f>INDEX($AC:$AC,MATCH(AS46,AF:AF,0))</f>
        <v>I'm About To Go H.A.M</v>
      </c>
      <c r="AT47" t="str">
        <f t="shared" ref="AT47:BC47" si="22">INDEX($AC:$AC,MATCH(AT46,AG:AG,0))</f>
        <v>Fortune Favors The Bold</v>
      </c>
      <c r="AU47" t="str">
        <f t="shared" si="22"/>
        <v>Team Moyer</v>
      </c>
      <c r="AV47" t="str">
        <f t="shared" si="22"/>
        <v>Team Moyer</v>
      </c>
      <c r="AW47" t="str">
        <f t="shared" si="22"/>
        <v>Do You Even Lift?</v>
      </c>
      <c r="AX47" t="str">
        <f t="shared" si="22"/>
        <v>Team Moyer</v>
      </c>
      <c r="AY47" t="str">
        <f t="shared" si="22"/>
        <v>Do You Even Lift?</v>
      </c>
      <c r="AZ47" t="str">
        <f t="shared" si="22"/>
        <v>Team Moyer</v>
      </c>
      <c r="BA47" t="str">
        <f t="shared" si="22"/>
        <v>Team Moyer</v>
      </c>
      <c r="BB47" t="str">
        <f t="shared" si="22"/>
        <v>Fortune Favors The Bold</v>
      </c>
      <c r="BC47" t="str">
        <f t="shared" si="22"/>
        <v>Literally Can't Even</v>
      </c>
    </row>
    <row r="48" spans="1:55" x14ac:dyDescent="0.25">
      <c r="A48" s="1">
        <v>2017</v>
      </c>
      <c r="B48" s="1">
        <v>10</v>
      </c>
      <c r="C48" s="8">
        <f t="shared" si="5"/>
        <v>42</v>
      </c>
      <c r="D48" s="8">
        <f t="shared" si="6"/>
        <v>54</v>
      </c>
      <c r="E48" s="1" t="s">
        <v>20</v>
      </c>
      <c r="F48" s="1" t="s">
        <v>22</v>
      </c>
      <c r="G48" s="8" t="str">
        <f t="shared" si="7"/>
        <v>Galit-2017</v>
      </c>
      <c r="H48" s="1">
        <v>85.747471322292867</v>
      </c>
      <c r="I48" s="1">
        <v>81.317863301167108</v>
      </c>
      <c r="J48" s="1">
        <v>87.860208432586091</v>
      </c>
      <c r="K48" s="1">
        <v>59.099808866595851</v>
      </c>
      <c r="L48" s="1">
        <v>73.961351076001307</v>
      </c>
      <c r="M48" s="1">
        <v>74.201290888806369</v>
      </c>
      <c r="N48" s="1">
        <v>66.424608959221985</v>
      </c>
      <c r="O48" s="1">
        <v>64.217664255853236</v>
      </c>
      <c r="P48" s="1">
        <v>73.027337033880983</v>
      </c>
      <c r="Q48" s="1">
        <v>61.439737374658449</v>
      </c>
      <c r="R48" s="1">
        <f t="shared" si="16"/>
        <v>61.439737374658449</v>
      </c>
      <c r="S48" s="7">
        <f>(AVERAGE(H48:R48)-AVERAGE($H$39:$Q$48))/(_xlfn.STDEV.P($H$39:$Q$48)*_xlfn.STDEV.P(H48:R48))+(R48-AVERAGE($R$39:$R$48))/_xlfn.STDEV.P($R$39:$R$48)+(MAX($W$39:$W$48)-W48)/MAX($W$39:$W$48)</f>
        <v>-1.7969199561255851</v>
      </c>
      <c r="T48" s="1">
        <v>4.0000000000000009</v>
      </c>
      <c r="U48" s="1">
        <f t="shared" si="18"/>
        <v>0.33333333333333343</v>
      </c>
      <c r="V48" s="1">
        <v>5</v>
      </c>
      <c r="W48" s="1">
        <v>7</v>
      </c>
      <c r="Z48" t="str">
        <f t="shared" si="10"/>
        <v/>
      </c>
      <c r="AA48" s="3">
        <v>46</v>
      </c>
      <c r="AB48" s="16" t="str">
        <f t="shared" si="15"/>
        <v/>
      </c>
      <c r="AC48" s="3" t="str">
        <f t="shared" si="1"/>
        <v>WINTER IS NEVER COMING</v>
      </c>
      <c r="AD48" s="3" t="str">
        <f t="shared" si="2"/>
        <v>Jeff-2014</v>
      </c>
      <c r="AE48" s="3">
        <f t="shared" si="3"/>
        <v>-0.73414845471252133</v>
      </c>
      <c r="AF48" s="5">
        <f t="shared" si="4"/>
        <v>76.324030028614203</v>
      </c>
      <c r="AG48" s="5">
        <f t="shared" si="4"/>
        <v>57.222298464980568</v>
      </c>
      <c r="AH48" s="5">
        <f t="shared" si="4"/>
        <v>74.464779341596994</v>
      </c>
      <c r="AI48" s="5">
        <f t="shared" si="4"/>
        <v>78.968557742426825</v>
      </c>
      <c r="AJ48" s="5">
        <f t="shared" si="4"/>
        <v>64.525063406108657</v>
      </c>
      <c r="AK48" s="5">
        <f t="shared" si="4"/>
        <v>70.349933677286614</v>
      </c>
      <c r="AL48" s="5">
        <f t="shared" si="4"/>
        <v>55.811728308515043</v>
      </c>
      <c r="AM48" s="5">
        <f t="shared" si="4"/>
        <v>70.471156989015611</v>
      </c>
      <c r="AN48" s="5">
        <f t="shared" si="4"/>
        <v>58.301939166345988</v>
      </c>
      <c r="AO48" s="5">
        <f t="shared" si="4"/>
        <v>72.549301087336673</v>
      </c>
      <c r="AP48" s="5">
        <f t="shared" si="4"/>
        <v>73.60122143113324</v>
      </c>
    </row>
    <row r="49" spans="1:42" x14ac:dyDescent="0.25">
      <c r="A49">
        <v>2018</v>
      </c>
      <c r="B49" s="1">
        <v>1</v>
      </c>
      <c r="C49" s="8">
        <f>RANK(U49,$U$3:$U$58)</f>
        <v>47</v>
      </c>
      <c r="D49" s="8">
        <f t="shared" si="6"/>
        <v>4</v>
      </c>
      <c r="E49" t="s">
        <v>65</v>
      </c>
      <c r="F49" t="s">
        <v>37</v>
      </c>
      <c r="G49" s="8" t="str">
        <f t="shared" si="7"/>
        <v>Mili/Vinay-2018</v>
      </c>
      <c r="H49" s="10">
        <v>75.126277084950274</v>
      </c>
      <c r="I49" s="10">
        <v>80.612329514866559</v>
      </c>
      <c r="J49" s="10">
        <v>91.983319359243893</v>
      </c>
      <c r="K49" s="10">
        <v>89.524542547548791</v>
      </c>
      <c r="L49" s="10">
        <v>92.552834932086739</v>
      </c>
      <c r="M49" s="10">
        <v>99.674308626069688</v>
      </c>
      <c r="N49" s="11">
        <f>$M49</f>
        <v>99.674308626069688</v>
      </c>
      <c r="O49" s="11">
        <f t="shared" ref="O49:R49" si="23">$M49</f>
        <v>99.674308626069688</v>
      </c>
      <c r="P49" s="11">
        <f t="shared" si="23"/>
        <v>99.674308626069688</v>
      </c>
      <c r="Q49" s="11">
        <f t="shared" si="23"/>
        <v>99.674308626069688</v>
      </c>
      <c r="R49" s="11">
        <f t="shared" si="23"/>
        <v>99.674308626069688</v>
      </c>
      <c r="S49" s="7">
        <f>(AVERAGE(H49:R49)-AVERAGE($H$49:$Q$58))/(_xlfn.STDEV.P($H$49:$Q$58)*_xlfn.STDEV.P(H49:R49))+(R49-AVERAGE($R$49:$R$58))/_xlfn.STDEV.P($R$49:$R$58)+(MAX($W$49:$W$58)-W49)/MAX($W$49:$W$58)</f>
        <v>2.7269670186662691</v>
      </c>
      <c r="T49" s="11"/>
      <c r="U49">
        <f>T49/13</f>
        <v>0</v>
      </c>
      <c r="V49" s="11"/>
      <c r="W49" s="11">
        <v>1</v>
      </c>
      <c r="X49">
        <f>AVERAGE(H49:M58)</f>
        <v>80</v>
      </c>
      <c r="Z49" t="str">
        <f t="shared" si="10"/>
        <v/>
      </c>
      <c r="AA49" s="3">
        <v>47</v>
      </c>
      <c r="AB49" s="16" t="str">
        <f t="shared" si="15"/>
        <v/>
      </c>
      <c r="AC49" s="3" t="str">
        <f t="shared" si="1"/>
        <v>G - Lit</v>
      </c>
      <c r="AD49" s="3" t="str">
        <f t="shared" si="2"/>
        <v>Galit-2016</v>
      </c>
      <c r="AE49" s="3">
        <f t="shared" si="3"/>
        <v>-0.75525672788096299</v>
      </c>
      <c r="AF49" s="5">
        <f t="shared" si="4"/>
        <v>74.615713418658714</v>
      </c>
      <c r="AG49" s="5">
        <f t="shared" si="4"/>
        <v>81.105985595679527</v>
      </c>
      <c r="AH49" s="5">
        <f t="shared" si="4"/>
        <v>70.607930111990541</v>
      </c>
      <c r="AI49" s="5">
        <f t="shared" si="4"/>
        <v>77.45794942715608</v>
      </c>
      <c r="AJ49" s="5">
        <f t="shared" si="4"/>
        <v>57.539752947091941</v>
      </c>
      <c r="AK49" s="5">
        <f t="shared" si="4"/>
        <v>70.565388933096258</v>
      </c>
      <c r="AL49" s="5">
        <f t="shared" si="4"/>
        <v>75.405828166740093</v>
      </c>
      <c r="AM49" s="5">
        <f t="shared" si="4"/>
        <v>78.490042365835819</v>
      </c>
      <c r="AN49" s="5">
        <f t="shared" si="4"/>
        <v>67.046950278833094</v>
      </c>
      <c r="AO49" s="5">
        <f t="shared" si="4"/>
        <v>68.461125151281209</v>
      </c>
      <c r="AP49" s="5">
        <f t="shared" si="4"/>
        <v>66.530454147995641</v>
      </c>
    </row>
    <row r="50" spans="1:42" x14ac:dyDescent="0.25">
      <c r="A50">
        <v>2018</v>
      </c>
      <c r="B50" s="1">
        <v>2</v>
      </c>
      <c r="C50" s="8">
        <f t="shared" ref="C50:C58" si="24">RANK(U50,$U$3:$U$58)</f>
        <v>47</v>
      </c>
      <c r="D50" s="8">
        <f t="shared" si="6"/>
        <v>3</v>
      </c>
      <c r="E50" t="s">
        <v>66</v>
      </c>
      <c r="F50" t="s">
        <v>75</v>
      </c>
      <c r="G50" s="8" t="str">
        <f t="shared" si="7"/>
        <v>MattK-2018</v>
      </c>
      <c r="H50" s="10">
        <v>90.383241473766603</v>
      </c>
      <c r="I50" s="10">
        <v>92.642111461436471</v>
      </c>
      <c r="J50" s="10">
        <v>92.193025530354475</v>
      </c>
      <c r="K50" s="10">
        <v>94.226483999938964</v>
      </c>
      <c r="L50" s="10">
        <v>99.728810293183955</v>
      </c>
      <c r="M50" s="10">
        <v>98.984607762017617</v>
      </c>
      <c r="N50" s="11">
        <f t="shared" ref="N50:R58" si="25">$M50</f>
        <v>98.984607762017617</v>
      </c>
      <c r="O50" s="11">
        <f t="shared" si="25"/>
        <v>98.984607762017617</v>
      </c>
      <c r="P50" s="11">
        <f t="shared" si="25"/>
        <v>98.984607762017617</v>
      </c>
      <c r="Q50" s="11">
        <f t="shared" si="25"/>
        <v>98.984607762017617</v>
      </c>
      <c r="R50" s="11">
        <f t="shared" si="25"/>
        <v>98.984607762017617</v>
      </c>
      <c r="S50" s="7">
        <f t="shared" ref="S50:S58" si="26">(AVERAGE(H50:R50)-AVERAGE($H$49:$Q$58))/(_xlfn.STDEV.P($H$49:$Q$58)*_xlfn.STDEV.P(H50:R50))+(R50-AVERAGE($R$49:$R$58))/_xlfn.STDEV.P($R$49:$R$58)+(MAX($W$49:$W$58)-W50)/MAX($W$49:$W$58)</f>
        <v>2.8218941014963832</v>
      </c>
      <c r="T50" s="11"/>
      <c r="U50">
        <f t="shared" ref="U50:U58" si="27">T50/13</f>
        <v>0</v>
      </c>
      <c r="V50" s="11"/>
      <c r="W50" s="11">
        <v>2</v>
      </c>
      <c r="Z50" t="str">
        <f t="shared" si="10"/>
        <v>---&gt;</v>
      </c>
      <c r="AA50" s="3">
        <v>48</v>
      </c>
      <c r="AB50" s="16" t="str">
        <f t="shared" si="15"/>
        <v/>
      </c>
      <c r="AC50" s="3" t="str">
        <f t="shared" si="1"/>
        <v>Akshay's Team</v>
      </c>
      <c r="AD50" s="3" t="str">
        <f t="shared" si="2"/>
        <v>Akshay-2018</v>
      </c>
      <c r="AE50" s="3">
        <f t="shared" si="3"/>
        <v>-0.87471193922163704</v>
      </c>
      <c r="AF50" s="5">
        <f t="shared" si="4"/>
        <v>68.435853449654019</v>
      </c>
      <c r="AG50" s="5">
        <f t="shared" si="4"/>
        <v>71.753969222317778</v>
      </c>
      <c r="AH50" s="5">
        <f t="shared" si="4"/>
        <v>80.504394713371184</v>
      </c>
      <c r="AI50" s="5">
        <f t="shared" si="4"/>
        <v>82.711975181564782</v>
      </c>
      <c r="AJ50" s="5">
        <f t="shared" si="4"/>
        <v>70.477302940763522</v>
      </c>
      <c r="AK50" s="5">
        <f t="shared" si="4"/>
        <v>71.262338075977937</v>
      </c>
      <c r="AL50" s="5">
        <f t="shared" si="4"/>
        <v>71.262338075977937</v>
      </c>
      <c r="AM50" s="5">
        <f t="shared" si="4"/>
        <v>71.262338075977937</v>
      </c>
      <c r="AN50" s="5">
        <f t="shared" si="4"/>
        <v>71.262338075977937</v>
      </c>
      <c r="AO50" s="5">
        <f t="shared" si="4"/>
        <v>71.262338075977937</v>
      </c>
      <c r="AP50" s="5">
        <f t="shared" si="4"/>
        <v>71.262338075977937</v>
      </c>
    </row>
    <row r="51" spans="1:42" x14ac:dyDescent="0.25">
      <c r="A51">
        <v>2018</v>
      </c>
      <c r="B51" s="1">
        <v>3</v>
      </c>
      <c r="C51" s="8">
        <f t="shared" si="24"/>
        <v>47</v>
      </c>
      <c r="D51" s="8">
        <f t="shared" si="6"/>
        <v>18</v>
      </c>
      <c r="E51" t="s">
        <v>67</v>
      </c>
      <c r="F51" t="s">
        <v>28</v>
      </c>
      <c r="G51" s="8" t="str">
        <f t="shared" si="7"/>
        <v>Pranay-2018</v>
      </c>
      <c r="H51" s="10">
        <v>87.623426758890631</v>
      </c>
      <c r="I51" s="10">
        <v>86.631659720504587</v>
      </c>
      <c r="J51" s="10">
        <v>95.224855324352816</v>
      </c>
      <c r="K51" s="10">
        <v>99.34287710482235</v>
      </c>
      <c r="L51" s="10">
        <v>95.667750214907841</v>
      </c>
      <c r="M51" s="10">
        <v>86.008066512724412</v>
      </c>
      <c r="N51" s="11">
        <f t="shared" si="25"/>
        <v>86.008066512724412</v>
      </c>
      <c r="O51" s="11">
        <f t="shared" si="25"/>
        <v>86.008066512724412</v>
      </c>
      <c r="P51" s="11">
        <f t="shared" si="25"/>
        <v>86.008066512724412</v>
      </c>
      <c r="Q51" s="11">
        <f t="shared" si="25"/>
        <v>86.008066512724412</v>
      </c>
      <c r="R51" s="11">
        <f t="shared" si="25"/>
        <v>86.008066512724412</v>
      </c>
      <c r="S51" s="7">
        <f t="shared" si="26"/>
        <v>1.3248504323842731</v>
      </c>
      <c r="T51" s="11"/>
      <c r="U51">
        <f t="shared" si="27"/>
        <v>0</v>
      </c>
      <c r="V51" s="11"/>
      <c r="W51" s="11">
        <v>3</v>
      </c>
      <c r="Z51" t="str">
        <f t="shared" si="10"/>
        <v/>
      </c>
      <c r="AA51" s="3">
        <v>49</v>
      </c>
      <c r="AB51" s="16" t="str">
        <f t="shared" si="15"/>
        <v/>
      </c>
      <c r="AC51" s="3" t="str">
        <f t="shared" si="1"/>
        <v>WINTER IS NEVER COMING</v>
      </c>
      <c r="AD51" s="3" t="str">
        <f t="shared" si="2"/>
        <v>Jeff-2016</v>
      </c>
      <c r="AE51" s="3">
        <f t="shared" si="3"/>
        <v>-1.1502039822164289</v>
      </c>
      <c r="AF51" s="5">
        <f t="shared" si="4"/>
        <v>83.450131364057199</v>
      </c>
      <c r="AG51" s="5">
        <f t="shared" si="4"/>
        <v>67.826088058097596</v>
      </c>
      <c r="AH51" s="5">
        <f t="shared" si="4"/>
        <v>74.533107036134638</v>
      </c>
      <c r="AI51" s="5">
        <f t="shared" si="4"/>
        <v>78.275910902852971</v>
      </c>
      <c r="AJ51" s="5">
        <f t="shared" si="4"/>
        <v>66.802882891024524</v>
      </c>
      <c r="AK51" s="5">
        <f t="shared" si="4"/>
        <v>56.350166655026626</v>
      </c>
      <c r="AL51" s="5">
        <f t="shared" si="4"/>
        <v>73.488252152506561</v>
      </c>
      <c r="AM51" s="5">
        <f t="shared" si="4"/>
        <v>65.722829041265641</v>
      </c>
      <c r="AN51" s="5">
        <f t="shared" si="4"/>
        <v>60.471468238225533</v>
      </c>
      <c r="AO51" s="5">
        <f t="shared" si="4"/>
        <v>64.506990769740014</v>
      </c>
      <c r="AP51" s="5">
        <f t="shared" si="4"/>
        <v>65.909173086044291</v>
      </c>
    </row>
    <row r="52" spans="1:42" x14ac:dyDescent="0.25">
      <c r="A52">
        <v>2018</v>
      </c>
      <c r="B52" s="1">
        <v>4</v>
      </c>
      <c r="C52" s="8">
        <f t="shared" si="24"/>
        <v>47</v>
      </c>
      <c r="D52" s="8">
        <f t="shared" si="6"/>
        <v>24</v>
      </c>
      <c r="E52" t="s">
        <v>68</v>
      </c>
      <c r="F52" t="s">
        <v>25</v>
      </c>
      <c r="G52" s="8" t="str">
        <f t="shared" si="7"/>
        <v>Caryn-2018</v>
      </c>
      <c r="H52" s="10">
        <v>109.11860882271502</v>
      </c>
      <c r="I52" s="10">
        <v>111.43925463433807</v>
      </c>
      <c r="J52" s="10">
        <v>101.44425181286884</v>
      </c>
      <c r="K52" s="10">
        <v>82.050056475757785</v>
      </c>
      <c r="L52" s="10">
        <v>75.963177361731013</v>
      </c>
      <c r="M52" s="10">
        <v>83.020326413713107</v>
      </c>
      <c r="N52" s="11">
        <f t="shared" si="25"/>
        <v>83.020326413713107</v>
      </c>
      <c r="O52" s="11">
        <f t="shared" si="25"/>
        <v>83.020326413713107</v>
      </c>
      <c r="P52" s="11">
        <f t="shared" si="25"/>
        <v>83.020326413713107</v>
      </c>
      <c r="Q52" s="11">
        <f t="shared" si="25"/>
        <v>83.020326413713107</v>
      </c>
      <c r="R52" s="11">
        <f t="shared" si="25"/>
        <v>83.020326413713107</v>
      </c>
      <c r="S52" s="7">
        <f t="shared" si="26"/>
        <v>0.8707773811481786</v>
      </c>
      <c r="T52" s="11"/>
      <c r="U52">
        <f t="shared" si="27"/>
        <v>0</v>
      </c>
      <c r="V52" s="11"/>
      <c r="W52" s="11">
        <v>4</v>
      </c>
      <c r="Z52" t="str">
        <f t="shared" si="10"/>
        <v/>
      </c>
      <c r="AA52" s="3">
        <v>50</v>
      </c>
      <c r="AB52" s="16" t="str">
        <f t="shared" si="15"/>
        <v/>
      </c>
      <c r="AC52" s="3" t="str">
        <f t="shared" si="1"/>
        <v>Do You Even Lift?</v>
      </c>
      <c r="AD52" s="3" t="str">
        <f t="shared" si="2"/>
        <v>Charles-2016</v>
      </c>
      <c r="AE52" s="3">
        <f t="shared" si="3"/>
        <v>-1.2057093814899333</v>
      </c>
      <c r="AF52" s="5">
        <f t="shared" si="4"/>
        <v>63.462612402968347</v>
      </c>
      <c r="AG52" s="5">
        <f t="shared" si="4"/>
        <v>70.420721573864967</v>
      </c>
      <c r="AH52" s="5">
        <f t="shared" si="4"/>
        <v>62.462647930441875</v>
      </c>
      <c r="AI52" s="5">
        <f t="shared" si="4"/>
        <v>62.380685126993157</v>
      </c>
      <c r="AJ52" s="5">
        <f t="shared" si="4"/>
        <v>19.187667341694535</v>
      </c>
      <c r="AK52" s="5">
        <f t="shared" si="4"/>
        <v>40.594590426217657</v>
      </c>
      <c r="AL52" s="5">
        <f t="shared" si="4"/>
        <v>39.759667306474782</v>
      </c>
      <c r="AM52" s="5">
        <f t="shared" si="4"/>
        <v>54.759424440483222</v>
      </c>
      <c r="AN52" s="5">
        <f t="shared" si="4"/>
        <v>55.500621296222143</v>
      </c>
      <c r="AO52" s="5">
        <f t="shared" si="4"/>
        <v>64.46780743953714</v>
      </c>
      <c r="AP52" s="5">
        <f t="shared" si="4"/>
        <v>63.43127649513491</v>
      </c>
    </row>
    <row r="53" spans="1:42" x14ac:dyDescent="0.25">
      <c r="A53">
        <v>2018</v>
      </c>
      <c r="B53" s="1">
        <v>5</v>
      </c>
      <c r="C53" s="8">
        <f t="shared" si="24"/>
        <v>47</v>
      </c>
      <c r="D53" s="8">
        <f t="shared" si="6"/>
        <v>32</v>
      </c>
      <c r="E53" t="s">
        <v>69</v>
      </c>
      <c r="F53" t="s">
        <v>23</v>
      </c>
      <c r="G53" s="8" t="str">
        <f t="shared" si="7"/>
        <v>Ally-2018</v>
      </c>
      <c r="H53" s="10">
        <v>55.259444006496238</v>
      </c>
      <c r="I53" s="10">
        <v>67.931395348355153</v>
      </c>
      <c r="J53" s="10">
        <v>75.515391305328066</v>
      </c>
      <c r="K53" s="10">
        <v>78.113809669940707</v>
      </c>
      <c r="L53" s="10">
        <v>78.973386349170696</v>
      </c>
      <c r="M53" s="10">
        <v>78.753072429577642</v>
      </c>
      <c r="N53" s="11">
        <f t="shared" si="25"/>
        <v>78.753072429577642</v>
      </c>
      <c r="O53" s="11">
        <f t="shared" si="25"/>
        <v>78.753072429577642</v>
      </c>
      <c r="P53" s="11">
        <f t="shared" si="25"/>
        <v>78.753072429577642</v>
      </c>
      <c r="Q53" s="11">
        <f t="shared" si="25"/>
        <v>78.753072429577642</v>
      </c>
      <c r="R53" s="11">
        <f t="shared" si="25"/>
        <v>78.753072429577642</v>
      </c>
      <c r="S53" s="7">
        <f t="shared" si="26"/>
        <v>0.27669383540242665</v>
      </c>
      <c r="T53" s="11"/>
      <c r="U53">
        <f t="shared" si="27"/>
        <v>0</v>
      </c>
      <c r="V53" s="11"/>
      <c r="W53" s="11">
        <v>5</v>
      </c>
      <c r="Z53" t="str">
        <f t="shared" si="10"/>
        <v/>
      </c>
      <c r="AA53" s="3">
        <v>51</v>
      </c>
      <c r="AB53" s="16" t="str">
        <f t="shared" si="15"/>
        <v/>
      </c>
      <c r="AC53" s="3" t="str">
        <f t="shared" si="1"/>
        <v>Team Moyer</v>
      </c>
      <c r="AD53" s="3" t="str">
        <f t="shared" si="2"/>
        <v>Ally-2015</v>
      </c>
      <c r="AE53" s="3">
        <f t="shared" si="3"/>
        <v>-1.4631107743485396</v>
      </c>
      <c r="AF53" s="5">
        <f t="shared" si="4"/>
        <v>61.252427738453292</v>
      </c>
      <c r="AG53" s="5">
        <f t="shared" si="4"/>
        <v>54.09337657105025</v>
      </c>
      <c r="AH53" s="5">
        <f t="shared" si="4"/>
        <v>43.445615124219131</v>
      </c>
      <c r="AI53" s="5">
        <f t="shared" si="4"/>
        <v>15.638018053045208</v>
      </c>
      <c r="AJ53" s="5">
        <f t="shared" si="4"/>
        <v>27.535438840324325</v>
      </c>
      <c r="AK53" s="5">
        <f t="shared" si="4"/>
        <v>33.201626852585477</v>
      </c>
      <c r="AL53" s="5">
        <f t="shared" si="4"/>
        <v>47.328136691133828</v>
      </c>
      <c r="AM53" s="5">
        <f t="shared" si="4"/>
        <v>47.970950221245729</v>
      </c>
      <c r="AN53" s="5">
        <f t="shared" si="4"/>
        <v>45.858101816632988</v>
      </c>
      <c r="AO53" s="5">
        <f t="shared" si="4"/>
        <v>49.531126111864111</v>
      </c>
      <c r="AP53" s="5">
        <f t="shared" si="4"/>
        <v>52.449589511739283</v>
      </c>
    </row>
    <row r="54" spans="1:42" x14ac:dyDescent="0.25">
      <c r="A54">
        <v>2018</v>
      </c>
      <c r="B54" s="1">
        <v>6</v>
      </c>
      <c r="C54" s="8">
        <f t="shared" si="24"/>
        <v>47</v>
      </c>
      <c r="D54" s="8">
        <f t="shared" si="6"/>
        <v>33</v>
      </c>
      <c r="E54" t="s">
        <v>70</v>
      </c>
      <c r="F54" t="s">
        <v>22</v>
      </c>
      <c r="G54" s="8" t="str">
        <f t="shared" si="7"/>
        <v>Galit-2018</v>
      </c>
      <c r="H54" s="10">
        <v>76.961964427267617</v>
      </c>
      <c r="I54" s="10">
        <v>90.744831926661334</v>
      </c>
      <c r="J54" s="10">
        <v>77.025899335914914</v>
      </c>
      <c r="K54" s="10">
        <v>93.881136550201305</v>
      </c>
      <c r="L54" s="10">
        <v>97.162957863596844</v>
      </c>
      <c r="M54" s="10">
        <v>78.328739015014079</v>
      </c>
      <c r="N54" s="11">
        <f t="shared" si="25"/>
        <v>78.328739015014079</v>
      </c>
      <c r="O54" s="11">
        <f t="shared" si="25"/>
        <v>78.328739015014079</v>
      </c>
      <c r="P54" s="11">
        <f t="shared" si="25"/>
        <v>78.328739015014079</v>
      </c>
      <c r="Q54" s="11">
        <f t="shared" si="25"/>
        <v>78.328739015014079</v>
      </c>
      <c r="R54" s="11">
        <f t="shared" si="25"/>
        <v>78.328739015014079</v>
      </c>
      <c r="S54" s="7">
        <f t="shared" si="26"/>
        <v>0.21564813485952922</v>
      </c>
      <c r="T54" s="11"/>
      <c r="U54">
        <f t="shared" si="27"/>
        <v>0</v>
      </c>
      <c r="V54" s="11"/>
      <c r="W54" s="11">
        <v>6</v>
      </c>
      <c r="Z54" t="str">
        <f t="shared" si="10"/>
        <v/>
      </c>
      <c r="AA54" s="3">
        <v>52</v>
      </c>
      <c r="AB54" s="16" t="str">
        <f t="shared" si="15"/>
        <v/>
      </c>
      <c r="AC54" s="3" t="str">
        <f t="shared" si="1"/>
        <v>FETTY WATT</v>
      </c>
      <c r="AD54" s="3" t="str">
        <f t="shared" si="2"/>
        <v>Tony-2015</v>
      </c>
      <c r="AE54" s="3">
        <f t="shared" si="3"/>
        <v>-1.6813045998357476</v>
      </c>
      <c r="AF54" s="5">
        <f t="shared" si="4"/>
        <v>56.352983930484811</v>
      </c>
      <c r="AG54" s="5">
        <f t="shared" si="4"/>
        <v>64.065928315992608</v>
      </c>
      <c r="AH54" s="5">
        <f t="shared" si="4"/>
        <v>72.067140994744591</v>
      </c>
      <c r="AI54" s="5">
        <f t="shared" si="4"/>
        <v>69.861661291205365</v>
      </c>
      <c r="AJ54" s="5">
        <f t="shared" si="4"/>
        <v>72.826802813735767</v>
      </c>
      <c r="AK54" s="5">
        <f t="shared" si="4"/>
        <v>79.951180823966283</v>
      </c>
      <c r="AL54" s="5">
        <f t="shared" si="4"/>
        <v>75.534526952691081</v>
      </c>
      <c r="AM54" s="5">
        <f t="shared" si="4"/>
        <v>76.984350599036659</v>
      </c>
      <c r="AN54" s="5">
        <f t="shared" si="4"/>
        <v>62.010647323667591</v>
      </c>
      <c r="AO54" s="5">
        <f t="shared" si="4"/>
        <v>70.962179589999934</v>
      </c>
      <c r="AP54" s="5">
        <f t="shared" si="4"/>
        <v>45.839290597591798</v>
      </c>
    </row>
    <row r="55" spans="1:42" x14ac:dyDescent="0.25">
      <c r="A55">
        <v>2018</v>
      </c>
      <c r="B55" s="1">
        <v>7</v>
      </c>
      <c r="C55" s="8">
        <f t="shared" si="24"/>
        <v>47</v>
      </c>
      <c r="D55" s="8">
        <f t="shared" si="6"/>
        <v>38</v>
      </c>
      <c r="E55" t="s">
        <v>71</v>
      </c>
      <c r="F55" t="s">
        <v>21</v>
      </c>
      <c r="G55" s="8" t="str">
        <f t="shared" si="7"/>
        <v>Rohit-2018</v>
      </c>
      <c r="H55" s="10">
        <v>59.808993240381639</v>
      </c>
      <c r="I55" s="10">
        <v>60.756363974885744</v>
      </c>
      <c r="J55" s="10">
        <v>54.720607733268174</v>
      </c>
      <c r="K55" s="10">
        <v>64.796562118111439</v>
      </c>
      <c r="L55" s="10">
        <v>74.472765357234394</v>
      </c>
      <c r="M55" s="10">
        <v>75.591840688310882</v>
      </c>
      <c r="N55" s="11">
        <f t="shared" si="25"/>
        <v>75.591840688310882</v>
      </c>
      <c r="O55" s="11">
        <f t="shared" si="25"/>
        <v>75.591840688310882</v>
      </c>
      <c r="P55" s="11">
        <f t="shared" si="25"/>
        <v>75.591840688310882</v>
      </c>
      <c r="Q55" s="11">
        <f t="shared" si="25"/>
        <v>75.591840688310882</v>
      </c>
      <c r="R55" s="11">
        <f t="shared" si="25"/>
        <v>75.591840688310882</v>
      </c>
      <c r="S55" s="7">
        <f t="shared" si="26"/>
        <v>-0.25649126653118254</v>
      </c>
      <c r="T55" s="11"/>
      <c r="U55">
        <f t="shared" si="27"/>
        <v>0</v>
      </c>
      <c r="V55" s="11"/>
      <c r="W55" s="11">
        <v>7</v>
      </c>
      <c r="Z55" t="str">
        <f t="shared" si="10"/>
        <v/>
      </c>
      <c r="AA55" s="3">
        <v>53</v>
      </c>
      <c r="AB55" s="16" t="str">
        <f t="shared" si="15"/>
        <v/>
      </c>
      <c r="AC55" s="3" t="str">
        <f t="shared" si="1"/>
        <v>Team Wagers</v>
      </c>
      <c r="AD55" s="3" t="str">
        <f t="shared" si="2"/>
        <v>Will-2014</v>
      </c>
      <c r="AE55" s="3">
        <f t="shared" si="3"/>
        <v>-1.6916173967696553</v>
      </c>
      <c r="AF55" s="5">
        <f t="shared" si="4"/>
        <v>67.936528273374236</v>
      </c>
      <c r="AG55" s="5">
        <f t="shared" si="4"/>
        <v>79.767252679339464</v>
      </c>
      <c r="AH55" s="5">
        <f t="shared" si="4"/>
        <v>84.091999142638358</v>
      </c>
      <c r="AI55" s="5">
        <f t="shared" si="4"/>
        <v>75.063555663255869</v>
      </c>
      <c r="AJ55" s="5">
        <f t="shared" si="4"/>
        <v>77.288670868565688</v>
      </c>
      <c r="AK55" s="5">
        <f t="shared" si="4"/>
        <v>42.322639344810867</v>
      </c>
      <c r="AL55" s="5">
        <f t="shared" si="4"/>
        <v>54.057014927774553</v>
      </c>
      <c r="AM55" s="5">
        <f t="shared" si="4"/>
        <v>56.811240471678275</v>
      </c>
      <c r="AN55" s="5">
        <f t="shared" si="4"/>
        <v>61.525768380103479</v>
      </c>
      <c r="AO55" s="5">
        <f t="shared" si="4"/>
        <v>62.618696822980752</v>
      </c>
      <c r="AP55" s="5">
        <f t="shared" si="4"/>
        <v>59.329142441202279</v>
      </c>
    </row>
    <row r="56" spans="1:42" x14ac:dyDescent="0.25">
      <c r="A56">
        <v>2018</v>
      </c>
      <c r="B56" s="1">
        <v>8</v>
      </c>
      <c r="C56" s="8">
        <f t="shared" si="24"/>
        <v>47</v>
      </c>
      <c r="D56" s="8">
        <f t="shared" si="6"/>
        <v>45</v>
      </c>
      <c r="E56" t="s">
        <v>72</v>
      </c>
      <c r="F56" t="s">
        <v>31</v>
      </c>
      <c r="G56" s="8" t="str">
        <f t="shared" si="7"/>
        <v>Jeff-2018</v>
      </c>
      <c r="H56" s="10">
        <v>65.983150353120408</v>
      </c>
      <c r="I56" s="10">
        <v>78.874900682324039</v>
      </c>
      <c r="J56" s="10">
        <v>59.700248757908589</v>
      </c>
      <c r="K56" s="10">
        <v>58.414754986579524</v>
      </c>
      <c r="L56" s="10">
        <v>66.523756655331141</v>
      </c>
      <c r="M56" s="10">
        <v>71.991989152864676</v>
      </c>
      <c r="N56" s="11">
        <f t="shared" si="25"/>
        <v>71.991989152864676</v>
      </c>
      <c r="O56" s="11">
        <f t="shared" si="25"/>
        <v>71.991989152864676</v>
      </c>
      <c r="P56" s="11">
        <f t="shared" si="25"/>
        <v>71.991989152864676</v>
      </c>
      <c r="Q56" s="11">
        <f t="shared" si="25"/>
        <v>71.991989152864676</v>
      </c>
      <c r="R56" s="11">
        <f t="shared" si="25"/>
        <v>71.991989152864676</v>
      </c>
      <c r="S56" s="7">
        <f t="shared" si="26"/>
        <v>-0.72268470024098663</v>
      </c>
      <c r="T56" s="11"/>
      <c r="U56">
        <f t="shared" si="27"/>
        <v>0</v>
      </c>
      <c r="V56" s="11"/>
      <c r="W56" s="11">
        <v>8</v>
      </c>
      <c r="Z56" t="str">
        <f t="shared" si="10"/>
        <v/>
      </c>
      <c r="AA56" s="3">
        <v>54</v>
      </c>
      <c r="AB56" s="16" t="str">
        <f t="shared" si="15"/>
        <v/>
      </c>
      <c r="AC56" s="3" t="str">
        <f t="shared" si="1"/>
        <v>G - Lit</v>
      </c>
      <c r="AD56" s="3" t="str">
        <f t="shared" si="2"/>
        <v>Galit-2017</v>
      </c>
      <c r="AE56" s="3">
        <f t="shared" si="3"/>
        <v>-1.7969199561255851</v>
      </c>
      <c r="AF56" s="5">
        <f t="shared" si="4"/>
        <v>85.747471322292867</v>
      </c>
      <c r="AG56" s="5">
        <f t="shared" si="4"/>
        <v>81.317863301167108</v>
      </c>
      <c r="AH56" s="5">
        <f t="shared" si="4"/>
        <v>87.860208432586091</v>
      </c>
      <c r="AI56" s="5">
        <f t="shared" si="4"/>
        <v>59.099808866595851</v>
      </c>
      <c r="AJ56" s="5">
        <f t="shared" si="4"/>
        <v>73.961351076001307</v>
      </c>
      <c r="AK56" s="5">
        <f t="shared" si="4"/>
        <v>74.201290888806369</v>
      </c>
      <c r="AL56" s="5">
        <f t="shared" si="4"/>
        <v>66.424608959221985</v>
      </c>
      <c r="AM56" s="5">
        <f t="shared" si="4"/>
        <v>64.217664255853236</v>
      </c>
      <c r="AN56" s="5">
        <f t="shared" si="4"/>
        <v>73.027337033880983</v>
      </c>
      <c r="AO56" s="5">
        <f t="shared" si="4"/>
        <v>61.439737374658449</v>
      </c>
      <c r="AP56" s="5">
        <f t="shared" si="4"/>
        <v>61.439737374658449</v>
      </c>
    </row>
    <row r="57" spans="1:42" x14ac:dyDescent="0.25">
      <c r="A57">
        <v>2018</v>
      </c>
      <c r="B57" s="1">
        <v>9</v>
      </c>
      <c r="C57" s="8">
        <f t="shared" si="24"/>
        <v>47</v>
      </c>
      <c r="D57" s="8">
        <f t="shared" si="6"/>
        <v>48</v>
      </c>
      <c r="E57" t="s">
        <v>73</v>
      </c>
      <c r="F57" t="s">
        <v>26</v>
      </c>
      <c r="G57" s="8" t="str">
        <f t="shared" si="7"/>
        <v>Akshay-2018</v>
      </c>
      <c r="H57" s="10">
        <v>68.435853449654019</v>
      </c>
      <c r="I57" s="10">
        <v>71.753969222317778</v>
      </c>
      <c r="J57" s="10">
        <v>80.504394713371184</v>
      </c>
      <c r="K57" s="10">
        <v>82.711975181564782</v>
      </c>
      <c r="L57" s="10">
        <v>70.477302940763522</v>
      </c>
      <c r="M57" s="10">
        <v>71.262338075977937</v>
      </c>
      <c r="N57" s="11">
        <f t="shared" si="25"/>
        <v>71.262338075977937</v>
      </c>
      <c r="O57" s="11">
        <f t="shared" si="25"/>
        <v>71.262338075977937</v>
      </c>
      <c r="P57" s="11">
        <f t="shared" si="25"/>
        <v>71.262338075977937</v>
      </c>
      <c r="Q57" s="11">
        <f t="shared" si="25"/>
        <v>71.262338075977937</v>
      </c>
      <c r="R57" s="11">
        <f t="shared" si="25"/>
        <v>71.262338075977937</v>
      </c>
      <c r="S57" s="7">
        <f t="shared" si="26"/>
        <v>-0.87471193922163704</v>
      </c>
      <c r="T57" s="11"/>
      <c r="U57">
        <f t="shared" si="27"/>
        <v>0</v>
      </c>
      <c r="V57" s="11"/>
      <c r="W57" s="11">
        <v>9</v>
      </c>
      <c r="Z57" t="str">
        <f t="shared" si="10"/>
        <v>---&gt;</v>
      </c>
      <c r="AA57" s="3">
        <v>55</v>
      </c>
      <c r="AB57" s="16" t="str">
        <f t="shared" si="15"/>
        <v/>
      </c>
      <c r="AC57" s="3" t="str">
        <f t="shared" si="1"/>
        <v>Rolls Royces</v>
      </c>
      <c r="AD57" s="3" t="str">
        <f t="shared" si="2"/>
        <v>Tony-2018</v>
      </c>
      <c r="AE57" s="3">
        <f t="shared" si="3"/>
        <v>-1.8152674726960107</v>
      </c>
      <c r="AF57" s="5">
        <f t="shared" si="4"/>
        <v>69.525074981237211</v>
      </c>
      <c r="AG57" s="5">
        <f t="shared" si="4"/>
        <v>80.880705426349778</v>
      </c>
      <c r="AH57" s="5">
        <f t="shared" si="4"/>
        <v>64.623397281629977</v>
      </c>
      <c r="AI57" s="5">
        <f t="shared" si="4"/>
        <v>64.629203113696079</v>
      </c>
      <c r="AJ57" s="5">
        <f t="shared" si="4"/>
        <v>60.961699915591232</v>
      </c>
      <c r="AK57" s="5">
        <f t="shared" si="4"/>
        <v>62.779920027210252</v>
      </c>
      <c r="AL57" s="5">
        <f t="shared" si="4"/>
        <v>62.779920027210252</v>
      </c>
      <c r="AM57" s="5">
        <f t="shared" si="4"/>
        <v>62.779920027210252</v>
      </c>
      <c r="AN57" s="5">
        <f t="shared" si="4"/>
        <v>62.779920027210252</v>
      </c>
      <c r="AO57" s="5">
        <f t="shared" si="4"/>
        <v>62.779920027210252</v>
      </c>
      <c r="AP57" s="5">
        <f t="shared" si="4"/>
        <v>62.779920027210252</v>
      </c>
    </row>
    <row r="58" spans="1:42" x14ac:dyDescent="0.25">
      <c r="A58">
        <v>2018</v>
      </c>
      <c r="B58" s="1">
        <v>10</v>
      </c>
      <c r="C58" s="8">
        <f t="shared" si="24"/>
        <v>47</v>
      </c>
      <c r="D58" s="8">
        <f t="shared" si="6"/>
        <v>55</v>
      </c>
      <c r="E58" t="s">
        <v>74</v>
      </c>
      <c r="F58" t="s">
        <v>27</v>
      </c>
      <c r="G58" s="8" t="str">
        <f t="shared" si="7"/>
        <v>Tony-2018</v>
      </c>
      <c r="H58" s="10">
        <v>69.525074981237211</v>
      </c>
      <c r="I58" s="10">
        <v>80.880705426349778</v>
      </c>
      <c r="J58" s="10">
        <v>64.623397281629977</v>
      </c>
      <c r="K58" s="10">
        <v>64.629203113696079</v>
      </c>
      <c r="L58" s="10">
        <v>60.961699915591232</v>
      </c>
      <c r="M58" s="10">
        <v>62.779920027210252</v>
      </c>
      <c r="N58" s="11">
        <f t="shared" si="25"/>
        <v>62.779920027210252</v>
      </c>
      <c r="O58" s="11">
        <f t="shared" si="25"/>
        <v>62.779920027210252</v>
      </c>
      <c r="P58" s="11">
        <f t="shared" si="25"/>
        <v>62.779920027210252</v>
      </c>
      <c r="Q58" s="11">
        <f t="shared" si="25"/>
        <v>62.779920027210252</v>
      </c>
      <c r="R58" s="11">
        <f t="shared" si="25"/>
        <v>62.779920027210252</v>
      </c>
      <c r="S58" s="7">
        <f t="shared" si="26"/>
        <v>-1.8152674726960107</v>
      </c>
      <c r="T58" s="11"/>
      <c r="U58">
        <f t="shared" si="27"/>
        <v>0</v>
      </c>
      <c r="V58" s="11"/>
      <c r="W58" s="11">
        <v>10</v>
      </c>
      <c r="Z58" t="str">
        <f t="shared" si="10"/>
        <v/>
      </c>
      <c r="AA58" s="3">
        <v>56</v>
      </c>
      <c r="AB58" s="16" t="str">
        <f t="shared" si="15"/>
        <v/>
      </c>
      <c r="AC58" s="3" t="str">
        <f t="shared" si="1"/>
        <v>Fortune Favors The Bold</v>
      </c>
      <c r="AD58" s="3" t="str">
        <f t="shared" si="2"/>
        <v>Will-2016</v>
      </c>
      <c r="AE58" s="3">
        <f t="shared" si="3"/>
        <v>-1.8711132274081812</v>
      </c>
      <c r="AF58" s="5">
        <f t="shared" si="4"/>
        <v>47.297542068278773</v>
      </c>
      <c r="AG58" s="5">
        <f t="shared" si="4"/>
        <v>49.051975747043642</v>
      </c>
      <c r="AH58" s="5">
        <f t="shared" si="4"/>
        <v>58.987105984594621</v>
      </c>
      <c r="AI58" s="5">
        <f t="shared" si="4"/>
        <v>49.258588130913971</v>
      </c>
      <c r="AJ58" s="5">
        <f t="shared" si="4"/>
        <v>63.529769944495797</v>
      </c>
      <c r="AK58" s="5">
        <f t="shared" si="4"/>
        <v>64.226303056688849</v>
      </c>
      <c r="AL58" s="5">
        <f t="shared" si="4"/>
        <v>57.551811375181074</v>
      </c>
      <c r="AM58" s="5">
        <f t="shared" si="4"/>
        <v>50.846616067208004</v>
      </c>
      <c r="AN58" s="5">
        <f t="shared" si="4"/>
        <v>57.197979808817195</v>
      </c>
      <c r="AO58" s="5">
        <f t="shared" si="4"/>
        <v>48.430272106307008</v>
      </c>
      <c r="AP58" s="5">
        <f t="shared" si="4"/>
        <v>59.976975175270852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abSelected="1" topLeftCell="T1" workbookViewId="0">
      <selection activeCell="Z3" sqref="Z3"/>
    </sheetView>
  </sheetViews>
  <sheetFormatPr defaultRowHeight="15" x14ac:dyDescent="0.25"/>
  <cols>
    <col min="3" max="3" width="12.5703125" bestFit="1" customWidth="1"/>
    <col min="4" max="4" width="25" bestFit="1" customWidth="1"/>
    <col min="6" max="6" width="5" bestFit="1" customWidth="1"/>
    <col min="7" max="7" width="16" bestFit="1" customWidth="1"/>
    <col min="8" max="8" width="16" customWidth="1"/>
    <col min="21" max="22" width="11.28515625" style="24" bestFit="1" customWidth="1"/>
    <col min="24" max="24" width="6.28515625" bestFit="1" customWidth="1"/>
    <col min="25" max="25" width="16.85546875" customWidth="1"/>
  </cols>
  <sheetData>
    <row r="1" spans="1:37" x14ac:dyDescent="0.25">
      <c r="A1" t="s">
        <v>99</v>
      </c>
      <c r="C1" t="s">
        <v>101</v>
      </c>
      <c r="D1" t="s">
        <v>13</v>
      </c>
      <c r="E1" t="s">
        <v>98</v>
      </c>
      <c r="F1" t="s">
        <v>100</v>
      </c>
      <c r="G1" t="s">
        <v>102</v>
      </c>
      <c r="H1" t="s">
        <v>104</v>
      </c>
      <c r="I1">
        <f>'By Team'!H2</f>
        <v>3</v>
      </c>
      <c r="J1">
        <f>'By Team'!I2</f>
        <v>4</v>
      </c>
      <c r="K1">
        <f>'By Team'!J2</f>
        <v>5</v>
      </c>
      <c r="L1">
        <f>'By Team'!K2</f>
        <v>6</v>
      </c>
      <c r="M1">
        <f>'By Team'!L2</f>
        <v>7</v>
      </c>
      <c r="N1">
        <f>'By Team'!M2</f>
        <v>8</v>
      </c>
      <c r="O1">
        <f>'By Team'!N2</f>
        <v>9</v>
      </c>
      <c r="P1">
        <f>'By Team'!O2</f>
        <v>10</v>
      </c>
      <c r="Q1">
        <f>'By Team'!P2</f>
        <v>11</v>
      </c>
      <c r="R1">
        <f>'By Team'!Q2</f>
        <v>12</v>
      </c>
      <c r="S1">
        <f>'By Team'!R2</f>
        <v>13</v>
      </c>
    </row>
    <row r="2" spans="1:37" x14ac:dyDescent="0.25">
      <c r="C2">
        <f>'By Team'!AA3</f>
        <v>1</v>
      </c>
      <c r="D2" t="str">
        <f>'By Team'!AC3</f>
        <v>The Decepticons</v>
      </c>
      <c r="E2" t="str">
        <f>LEFT('By Team'!AD3,LEN('By Team'!AD3)-5)</f>
        <v>Rohit</v>
      </c>
      <c r="F2">
        <f>INT(RIGHT('By Team'!AD3,4))</f>
        <v>2014</v>
      </c>
      <c r="G2">
        <f>INDEX('By Team'!W:W,MATCH(C2,'By Team'!D:D,0))</f>
        <v>1</v>
      </c>
      <c r="H2" t="b">
        <f>OR(E2="Tony",G2=1)</f>
        <v>1</v>
      </c>
      <c r="I2">
        <f>IF($H2,'By Team'!AF3,0)</f>
        <v>94.185400598372212</v>
      </c>
      <c r="J2">
        <f>IF($H2,'By Team'!AG3,0)</f>
        <v>108.0506623842124</v>
      </c>
      <c r="K2">
        <f>IF($H2,'By Team'!AH3,0)</f>
        <v>82.315991433657132</v>
      </c>
      <c r="L2">
        <f>IF($H2,'By Team'!AI3,0)</f>
        <v>91.369727770227485</v>
      </c>
      <c r="M2">
        <f>IF($H2,'By Team'!AJ3,0)</f>
        <v>103.2096679497332</v>
      </c>
      <c r="N2">
        <f>IF($H2,'By Team'!AK3,0)</f>
        <v>114.16677127310599</v>
      </c>
      <c r="O2">
        <f>IF($H2,'By Team'!AL3,0)</f>
        <v>113.06326136645643</v>
      </c>
      <c r="P2">
        <f>IF($H2,'By Team'!AM3,0)</f>
        <v>91.535341514796386</v>
      </c>
      <c r="Q2">
        <f>IF($H2,'By Team'!AN3,0)</f>
        <v>122.61699605725315</v>
      </c>
      <c r="R2">
        <f>IF($H2,'By Team'!AO3,0)</f>
        <v>107.25841631510421</v>
      </c>
      <c r="S2">
        <f>IF($H2,'By Team'!AP3,0)</f>
        <v>118.31182273824533</v>
      </c>
      <c r="X2" t="s">
        <v>98</v>
      </c>
      <c r="Y2" s="25" t="s">
        <v>37</v>
      </c>
      <c r="Z2" t="s">
        <v>105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J2">
        <v>12</v>
      </c>
      <c r="AK2">
        <v>13</v>
      </c>
    </row>
    <row r="3" spans="1:37" x14ac:dyDescent="0.25">
      <c r="C3">
        <f>'By Team'!AA4</f>
        <v>2</v>
      </c>
      <c r="D3" t="str">
        <f>'By Team'!AC4</f>
        <v>What Would Gronk Do</v>
      </c>
      <c r="E3" t="str">
        <f>LEFT('By Team'!AD4,LEN('By Team'!AD4)-5)</f>
        <v>Pranay</v>
      </c>
      <c r="F3">
        <f>INT(RIGHT('By Team'!AD4,4))</f>
        <v>2015</v>
      </c>
      <c r="G3">
        <f>INDEX('By Team'!W:W,MATCH(C3,'By Team'!D:D,0))</f>
        <v>3</v>
      </c>
      <c r="H3" t="b">
        <f t="shared" ref="H3:H57" si="0">OR(E3="Tony",G3=1)</f>
        <v>0</v>
      </c>
      <c r="I3">
        <f>IF($H3,'By Team'!AF4,0)</f>
        <v>0</v>
      </c>
      <c r="J3">
        <f>IF($H3,'By Team'!AG4,0)</f>
        <v>0</v>
      </c>
      <c r="K3">
        <f>IF($H3,'By Team'!AH4,0)</f>
        <v>0</v>
      </c>
      <c r="L3">
        <f>IF($H3,'By Team'!AI4,0)</f>
        <v>0</v>
      </c>
      <c r="M3">
        <f>IF($H3,'By Team'!AJ4,0)</f>
        <v>0</v>
      </c>
      <c r="N3">
        <f>IF($H3,'By Team'!AK4,0)</f>
        <v>0</v>
      </c>
      <c r="O3">
        <f>IF($H3,'By Team'!AL4,0)</f>
        <v>0</v>
      </c>
      <c r="P3">
        <f>IF($H3,'By Team'!AM4,0)</f>
        <v>0</v>
      </c>
      <c r="Q3">
        <f>IF($H3,'By Team'!AN4,0)</f>
        <v>0</v>
      </c>
      <c r="R3">
        <f>IF($H3,'By Team'!AO4,0)</f>
        <v>0</v>
      </c>
      <c r="S3">
        <f>IF($H3,'By Team'!AP4,0)</f>
        <v>0</v>
      </c>
      <c r="Y3" t="s">
        <v>106</v>
      </c>
      <c r="AA3">
        <f>('By Team'!AS44+'By Team'!AS46)/2</f>
        <v>82.919497597323499</v>
      </c>
      <c r="AB3">
        <f>('By Team'!AT44+'By Team'!AT46)/2</f>
        <v>80.245615190690856</v>
      </c>
      <c r="AC3">
        <f>('By Team'!AU44+'By Team'!AU46)/2</f>
        <v>76.561800401836791</v>
      </c>
      <c r="AD3">
        <f>('By Team'!AV44+'By Team'!AV46)/2</f>
        <v>61.492590533550896</v>
      </c>
      <c r="AE3">
        <f>('By Team'!AW44+'By Team'!AW46)/2</f>
        <v>67.078365832878703</v>
      </c>
      <c r="AF3">
        <f>('By Team'!AX44+'By Team'!AX46)/2</f>
        <v>73.684199062845735</v>
      </c>
      <c r="AG3">
        <f>('By Team'!AY44+'By Team'!AY46)/2</f>
        <v>76.411464336465599</v>
      </c>
      <c r="AH3">
        <f>('By Team'!AZ44+'By Team'!AZ46)/2</f>
        <v>75.390043214855041</v>
      </c>
      <c r="AI3">
        <f>('By Team'!BA44+'By Team'!BA46)/2</f>
        <v>84.237548936943071</v>
      </c>
      <c r="AJ3">
        <f>('By Team'!BB44+'By Team'!BB46)/2</f>
        <v>81.484422841988021</v>
      </c>
      <c r="AK3">
        <f>('By Team'!BC44+'By Team'!BC46)/2</f>
        <v>89.377559478227028</v>
      </c>
    </row>
    <row r="4" spans="1:37" x14ac:dyDescent="0.25">
      <c r="C4">
        <f>'By Team'!AA5</f>
        <v>3</v>
      </c>
      <c r="D4" t="str">
        <f>'By Team'!AC5</f>
        <v>Broncos Forever</v>
      </c>
      <c r="E4" t="str">
        <f>LEFT('By Team'!AD5,LEN('By Team'!AD5)-5)</f>
        <v>MattK</v>
      </c>
      <c r="F4">
        <f>INT(RIGHT('By Team'!AD5,4))</f>
        <v>2018</v>
      </c>
      <c r="G4">
        <f>INDEX('By Team'!W:W,MATCH(C4,'By Team'!D:D,0))</f>
        <v>2</v>
      </c>
      <c r="H4" t="b">
        <f t="shared" si="0"/>
        <v>0</v>
      </c>
      <c r="I4">
        <f>IF($H4,'By Team'!AF5,0)</f>
        <v>0</v>
      </c>
      <c r="J4">
        <f>IF($H4,'By Team'!AG5,0)</f>
        <v>0</v>
      </c>
      <c r="K4">
        <f>IF($H4,'By Team'!AH5,0)</f>
        <v>0</v>
      </c>
      <c r="L4">
        <f>IF($H4,'By Team'!AI5,0)</f>
        <v>0</v>
      </c>
      <c r="M4">
        <f>IF($H4,'By Team'!AJ5,0)</f>
        <v>0</v>
      </c>
      <c r="N4">
        <f>IF($H4,'By Team'!AK5,0)</f>
        <v>0</v>
      </c>
      <c r="O4">
        <f>IF($H4,'By Team'!AL5,0)</f>
        <v>0</v>
      </c>
      <c r="P4">
        <f>IF($H4,'By Team'!AM5,0)</f>
        <v>0</v>
      </c>
      <c r="Q4">
        <f>IF($H4,'By Team'!AN5,0)</f>
        <v>0</v>
      </c>
      <c r="R4">
        <f>IF($H4,'By Team'!AO5,0)</f>
        <v>0</v>
      </c>
      <c r="S4">
        <f>IF($H4,'By Team'!AP5,0)</f>
        <v>0</v>
      </c>
      <c r="X4">
        <v>2014</v>
      </c>
      <c r="Y4" t="str">
        <f>$Y$2&amp;"-"&amp;X4</f>
        <v>Mili/Vinay-2014</v>
      </c>
      <c r="Z4">
        <f>IFERROR(INDEX('By Team'!S:S,MATCH(Graphs!Y4,'By Team'!G:G,0)),0)</f>
        <v>0</v>
      </c>
      <c r="AA4">
        <f>IFERROR(INDEX('By Team'!$F:$R,MATCH(Graphs!$Y4,'By Team'!$G:$G,0),$AA$2),0)</f>
        <v>0</v>
      </c>
      <c r="AB4">
        <f>IFERROR(INDEX('By Team'!$F:$R,MATCH(Graphs!$Y4,'By Team'!$G:$G,0),$AA$2),0)</f>
        <v>0</v>
      </c>
      <c r="AC4">
        <f>IFERROR(INDEX('By Team'!$F:$R,MATCH(Graphs!$Y4,'By Team'!$G:$G,0),$AA$2),0)</f>
        <v>0</v>
      </c>
      <c r="AD4">
        <f>IFERROR(INDEX('By Team'!$F:$R,MATCH(Graphs!$Y4,'By Team'!$G:$G,0),$AA$2),0)</f>
        <v>0</v>
      </c>
      <c r="AE4">
        <f>IFERROR(INDEX('By Team'!$F:$R,MATCH(Graphs!$Y4,'By Team'!$G:$G,0),$AA$2),0)</f>
        <v>0</v>
      </c>
      <c r="AF4">
        <f>IFERROR(INDEX('By Team'!$F:$R,MATCH(Graphs!$Y4,'By Team'!$G:$G,0),$AA$2),0)</f>
        <v>0</v>
      </c>
      <c r="AG4">
        <f>IFERROR(INDEX('By Team'!$F:$R,MATCH(Graphs!$Y4,'By Team'!$G:$G,0),$AA$2),0)</f>
        <v>0</v>
      </c>
      <c r="AH4">
        <f>IFERROR(INDEX('By Team'!$F:$R,MATCH(Graphs!$Y4,'By Team'!$G:$G,0),$AA$2),0)</f>
        <v>0</v>
      </c>
      <c r="AI4">
        <f>IFERROR(INDEX('By Team'!$F:$R,MATCH(Graphs!$Y4,'By Team'!$G:$G,0),$AA$2),0)</f>
        <v>0</v>
      </c>
      <c r="AJ4">
        <f>IFERROR(INDEX('By Team'!$F:$R,MATCH(Graphs!$Y4,'By Team'!$G:$G,0),$AA$2),0)</f>
        <v>0</v>
      </c>
      <c r="AK4">
        <f>IFERROR(INDEX('By Team'!$F:$R,MATCH(Graphs!$Y4,'By Team'!$G:$G,0),$AA$2),0)</f>
        <v>0</v>
      </c>
    </row>
    <row r="5" spans="1:37" x14ac:dyDescent="0.25">
      <c r="C5">
        <f>'By Team'!AA6</f>
        <v>4</v>
      </c>
      <c r="D5" t="str">
        <f>'By Team'!AC6</f>
        <v>Edison 4ever</v>
      </c>
      <c r="E5" t="str">
        <f>LEFT('By Team'!AD6,LEN('By Team'!AD6)-5)</f>
        <v>Mili/Vinay</v>
      </c>
      <c r="F5">
        <f>INT(RIGHT('By Team'!AD6,4))</f>
        <v>2018</v>
      </c>
      <c r="G5">
        <f>INDEX('By Team'!W:W,MATCH(C5,'By Team'!D:D,0))</f>
        <v>1</v>
      </c>
      <c r="H5" t="b">
        <f t="shared" si="0"/>
        <v>1</v>
      </c>
      <c r="I5">
        <f>IF($H5,'By Team'!AF6,0)</f>
        <v>75.126277084950274</v>
      </c>
      <c r="J5">
        <f>IF($H5,'By Team'!AG6,0)</f>
        <v>80.612329514866559</v>
      </c>
      <c r="K5">
        <f>IF($H5,'By Team'!AH6,0)</f>
        <v>91.983319359243893</v>
      </c>
      <c r="L5">
        <f>IF($H5,'By Team'!AI6,0)</f>
        <v>89.524542547548791</v>
      </c>
      <c r="M5">
        <f>IF($H5,'By Team'!AJ6,0)</f>
        <v>92.552834932086739</v>
      </c>
      <c r="N5">
        <f>IF($H5,'By Team'!AK6,0)</f>
        <v>99.674308626069688</v>
      </c>
      <c r="O5">
        <f>IF($H5,'By Team'!AL6,0)</f>
        <v>99.674308626069688</v>
      </c>
      <c r="P5">
        <f>IF($H5,'By Team'!AM6,0)</f>
        <v>99.674308626069688</v>
      </c>
      <c r="Q5">
        <f>IF($H5,'By Team'!AN6,0)</f>
        <v>99.674308626069688</v>
      </c>
      <c r="R5">
        <f>IF($H5,'By Team'!AO6,0)</f>
        <v>99.674308626069688</v>
      </c>
      <c r="S5">
        <f>IF($H5,'By Team'!AP6,0)</f>
        <v>99.674308626069688</v>
      </c>
      <c r="X5">
        <v>2015</v>
      </c>
      <c r="Y5" t="str">
        <f t="shared" ref="Y5:Y8" si="1">$Y$2&amp;"-"&amp;X5</f>
        <v>Mili/Vinay-2015</v>
      </c>
      <c r="Z5">
        <f>IFERROR(INDEX('By Team'!S:S,MATCH(Graphs!Y5,'By Team'!G:G,0)),0)</f>
        <v>1.3767723680342439</v>
      </c>
      <c r="AA5">
        <f>IFERROR(INDEX('By Team'!$F:$R,MATCH(Graphs!$Y5,'By Team'!$G:$G,0),$AA$2),0)</f>
        <v>78.878308006958889</v>
      </c>
      <c r="AB5">
        <f>IFERROR(INDEX('By Team'!$F:$R,MATCH(Graphs!$Y5,'By Team'!$G:$G,0),$AA$2),0)</f>
        <v>78.878308006958889</v>
      </c>
      <c r="AC5">
        <f>IFERROR(INDEX('By Team'!$F:$R,MATCH(Graphs!$Y5,'By Team'!$G:$G,0),$AA$2),0)</f>
        <v>78.878308006958889</v>
      </c>
      <c r="AD5">
        <f>IFERROR(INDEX('By Team'!$F:$R,MATCH(Graphs!$Y5,'By Team'!$G:$G,0),$AA$2),0)</f>
        <v>78.878308006958889</v>
      </c>
      <c r="AE5">
        <f>IFERROR(INDEX('By Team'!$F:$R,MATCH(Graphs!$Y5,'By Team'!$G:$G,0),$AA$2),0)</f>
        <v>78.878308006958889</v>
      </c>
      <c r="AF5">
        <f>IFERROR(INDEX('By Team'!$F:$R,MATCH(Graphs!$Y5,'By Team'!$G:$G,0),$AA$2),0)</f>
        <v>78.878308006958889</v>
      </c>
      <c r="AG5">
        <f>IFERROR(INDEX('By Team'!$F:$R,MATCH(Graphs!$Y5,'By Team'!$G:$G,0),$AA$2),0)</f>
        <v>78.878308006958889</v>
      </c>
      <c r="AH5">
        <f>IFERROR(INDEX('By Team'!$F:$R,MATCH(Graphs!$Y5,'By Team'!$G:$G,0),$AA$2),0)</f>
        <v>78.878308006958889</v>
      </c>
      <c r="AI5">
        <f>IFERROR(INDEX('By Team'!$F:$R,MATCH(Graphs!$Y5,'By Team'!$G:$G,0),$AA$2),0)</f>
        <v>78.878308006958889</v>
      </c>
      <c r="AJ5">
        <f>IFERROR(INDEX('By Team'!$F:$R,MATCH(Graphs!$Y5,'By Team'!$G:$G,0),$AA$2),0)</f>
        <v>78.878308006958889</v>
      </c>
      <c r="AK5">
        <f>IFERROR(INDEX('By Team'!$F:$R,MATCH(Graphs!$Y5,'By Team'!$G:$G,0),$AA$2),0)</f>
        <v>78.878308006958889</v>
      </c>
    </row>
    <row r="6" spans="1:37" x14ac:dyDescent="0.25">
      <c r="C6">
        <f>'By Team'!AA7</f>
        <v>5</v>
      </c>
      <c r="D6" t="str">
        <f>'By Team'!AC7</f>
        <v>Rohit's Avocado Farm</v>
      </c>
      <c r="E6" t="str">
        <f>LEFT('By Team'!AD7,LEN('By Team'!AD7)-5)</f>
        <v>Tony</v>
      </c>
      <c r="F6">
        <f>INT(RIGHT('By Team'!AD7,4))</f>
        <v>2017</v>
      </c>
      <c r="G6">
        <f>INDEX('By Team'!W:W,MATCH(C6,'By Team'!D:D,0))</f>
        <v>5</v>
      </c>
      <c r="H6" t="b">
        <f t="shared" si="0"/>
        <v>1</v>
      </c>
      <c r="I6">
        <f>IF($H6,'By Team'!AF7,0)</f>
        <v>85.689288581176001</v>
      </c>
      <c r="J6">
        <f>IF($H6,'By Team'!AG7,0)</f>
        <v>89.379442880619806</v>
      </c>
      <c r="K6">
        <f>IF($H6,'By Team'!AH7,0)</f>
        <v>89.505986318840556</v>
      </c>
      <c r="L6">
        <f>IF($H6,'By Team'!AI7,0)</f>
        <v>96.737159046456654</v>
      </c>
      <c r="M6">
        <f>IF($H6,'By Team'!AJ7,0)</f>
        <v>99.957876172449673</v>
      </c>
      <c r="N6">
        <f>IF($H6,'By Team'!AK7,0)</f>
        <v>93.289701055700135</v>
      </c>
      <c r="O6">
        <f>IF($H6,'By Team'!AL7,0)</f>
        <v>98.955533768604951</v>
      </c>
      <c r="P6">
        <f>IF($H6,'By Team'!AM7,0)</f>
        <v>95.199406199144462</v>
      </c>
      <c r="Q6">
        <f>IF($H6,'By Team'!AN7,0)</f>
        <v>89.277888791854508</v>
      </c>
      <c r="R6">
        <f>IF($H6,'By Team'!AO7,0)</f>
        <v>96.903150003964129</v>
      </c>
      <c r="S6">
        <f>IF($H6,'By Team'!AP7,0)</f>
        <v>96.903150003964129</v>
      </c>
      <c r="X6">
        <v>2016</v>
      </c>
      <c r="Y6" t="str">
        <f t="shared" si="1"/>
        <v>Mili/Vinay-2016</v>
      </c>
      <c r="Z6">
        <f>IFERROR(INDEX('By Team'!S:S,MATCH(Graphs!Y6,'By Team'!G:G,0)),0)</f>
        <v>0.36844061309093479</v>
      </c>
      <c r="AA6">
        <f>IFERROR(INDEX('By Team'!$F:$R,MATCH(Graphs!$Y6,'By Team'!$G:$G,0),$AA$2),0)</f>
        <v>88.548344803285204</v>
      </c>
      <c r="AB6">
        <f>IFERROR(INDEX('By Team'!$F:$R,MATCH(Graphs!$Y6,'By Team'!$G:$G,0),$AA$2),0)</f>
        <v>88.548344803285204</v>
      </c>
      <c r="AC6">
        <f>IFERROR(INDEX('By Team'!$F:$R,MATCH(Graphs!$Y6,'By Team'!$G:$G,0),$AA$2),0)</f>
        <v>88.548344803285204</v>
      </c>
      <c r="AD6">
        <f>IFERROR(INDEX('By Team'!$F:$R,MATCH(Graphs!$Y6,'By Team'!$G:$G,0),$AA$2),0)</f>
        <v>88.548344803285204</v>
      </c>
      <c r="AE6">
        <f>IFERROR(INDEX('By Team'!$F:$R,MATCH(Graphs!$Y6,'By Team'!$G:$G,0),$AA$2),0)</f>
        <v>88.548344803285204</v>
      </c>
      <c r="AF6">
        <f>IFERROR(INDEX('By Team'!$F:$R,MATCH(Graphs!$Y6,'By Team'!$G:$G,0),$AA$2),0)</f>
        <v>88.548344803285204</v>
      </c>
      <c r="AG6">
        <f>IFERROR(INDEX('By Team'!$F:$R,MATCH(Graphs!$Y6,'By Team'!$G:$G,0),$AA$2),0)</f>
        <v>88.548344803285204</v>
      </c>
      <c r="AH6">
        <f>IFERROR(INDEX('By Team'!$F:$R,MATCH(Graphs!$Y6,'By Team'!$G:$G,0),$AA$2),0)</f>
        <v>88.548344803285204</v>
      </c>
      <c r="AI6">
        <f>IFERROR(INDEX('By Team'!$F:$R,MATCH(Graphs!$Y6,'By Team'!$G:$G,0),$AA$2),0)</f>
        <v>88.548344803285204</v>
      </c>
      <c r="AJ6">
        <f>IFERROR(INDEX('By Team'!$F:$R,MATCH(Graphs!$Y6,'By Team'!$G:$G,0),$AA$2),0)</f>
        <v>88.548344803285204</v>
      </c>
      <c r="AK6">
        <f>IFERROR(INDEX('By Team'!$F:$R,MATCH(Graphs!$Y6,'By Team'!$G:$G,0),$AA$2),0)</f>
        <v>88.548344803285204</v>
      </c>
    </row>
    <row r="7" spans="1:37" x14ac:dyDescent="0.25">
      <c r="C7">
        <f>'By Team'!AA8</f>
        <v>6</v>
      </c>
      <c r="D7" t="str">
        <f>'By Team'!AC8</f>
        <v>Avacado Seeds</v>
      </c>
      <c r="E7" t="str">
        <f>LEFT('By Team'!AD8,LEN('By Team'!AD8)-5)</f>
        <v>Rohit</v>
      </c>
      <c r="F7">
        <f>INT(RIGHT('By Team'!AD8,4))</f>
        <v>2017</v>
      </c>
      <c r="G7">
        <f>INDEX('By Team'!W:W,MATCH(C7,'By Team'!D:D,0))</f>
        <v>1</v>
      </c>
      <c r="H7" t="b">
        <f t="shared" si="0"/>
        <v>1</v>
      </c>
      <c r="I7">
        <f>IF($H7,'By Team'!AF8,0)</f>
        <v>101.25144846627126</v>
      </c>
      <c r="J7">
        <f>IF($H7,'By Team'!AG8,0)</f>
        <v>107.63787784209615</v>
      </c>
      <c r="K7">
        <f>IF($H7,'By Team'!AH8,0)</f>
        <v>95.092655987025068</v>
      </c>
      <c r="L7">
        <f>IF($H7,'By Team'!AI8,0)</f>
        <v>103.11139337381189</v>
      </c>
      <c r="M7">
        <f>IF($H7,'By Team'!AJ8,0)</f>
        <v>108.43515641243737</v>
      </c>
      <c r="N7">
        <f>IF($H7,'By Team'!AK8,0)</f>
        <v>106.6649148576173</v>
      </c>
      <c r="O7">
        <f>IF($H7,'By Team'!AL8,0)</f>
        <v>95.724251778203367</v>
      </c>
      <c r="P7">
        <f>IF($H7,'By Team'!AM8,0)</f>
        <v>102.80913620846437</v>
      </c>
      <c r="Q7">
        <f>IF($H7,'By Team'!AN8,0)</f>
        <v>102.74660379721669</v>
      </c>
      <c r="R7">
        <f>IF($H7,'By Team'!AO8,0)</f>
        <v>92.234025941380892</v>
      </c>
      <c r="S7">
        <f>IF($H7,'By Team'!AP8,0)</f>
        <v>92.234025941380892</v>
      </c>
      <c r="X7">
        <v>2017</v>
      </c>
      <c r="Y7" t="str">
        <f t="shared" si="1"/>
        <v>Mili/Vinay-2017</v>
      </c>
      <c r="Z7">
        <f>IFERROR(INDEX('By Team'!S:S,MATCH(Graphs!Y7,'By Team'!G:G,0)),0)</f>
        <v>1.3003958036854788</v>
      </c>
      <c r="AA7">
        <f>IFERROR(INDEX('By Team'!$F:$R,MATCH(Graphs!$Y7,'By Team'!$G:$G,0),$AA$2),0)</f>
        <v>45.480838655882195</v>
      </c>
      <c r="AB7">
        <f>IFERROR(INDEX('By Team'!$F:$R,MATCH(Graphs!$Y7,'By Team'!$G:$G,0),$AA$2),0)</f>
        <v>45.480838655882195</v>
      </c>
      <c r="AC7">
        <f>IFERROR(INDEX('By Team'!$F:$R,MATCH(Graphs!$Y7,'By Team'!$G:$G,0),$AA$2),0)</f>
        <v>45.480838655882195</v>
      </c>
      <c r="AD7">
        <f>IFERROR(INDEX('By Team'!$F:$R,MATCH(Graphs!$Y7,'By Team'!$G:$G,0),$AA$2),0)</f>
        <v>45.480838655882195</v>
      </c>
      <c r="AE7">
        <f>IFERROR(INDEX('By Team'!$F:$R,MATCH(Graphs!$Y7,'By Team'!$G:$G,0),$AA$2),0)</f>
        <v>45.480838655882195</v>
      </c>
      <c r="AF7">
        <f>IFERROR(INDEX('By Team'!$F:$R,MATCH(Graphs!$Y7,'By Team'!$G:$G,0),$AA$2),0)</f>
        <v>45.480838655882195</v>
      </c>
      <c r="AG7">
        <f>IFERROR(INDEX('By Team'!$F:$R,MATCH(Graphs!$Y7,'By Team'!$G:$G,0),$AA$2),0)</f>
        <v>45.480838655882195</v>
      </c>
      <c r="AH7">
        <f>IFERROR(INDEX('By Team'!$F:$R,MATCH(Graphs!$Y7,'By Team'!$G:$G,0),$AA$2),0)</f>
        <v>45.480838655882195</v>
      </c>
      <c r="AI7">
        <f>IFERROR(INDEX('By Team'!$F:$R,MATCH(Graphs!$Y7,'By Team'!$G:$G,0),$AA$2),0)</f>
        <v>45.480838655882195</v>
      </c>
      <c r="AJ7">
        <f>IFERROR(INDEX('By Team'!$F:$R,MATCH(Graphs!$Y7,'By Team'!$G:$G,0),$AA$2),0)</f>
        <v>45.480838655882195</v>
      </c>
      <c r="AK7">
        <f>IFERROR(INDEX('By Team'!$F:$R,MATCH(Graphs!$Y7,'By Team'!$G:$G,0),$AA$2),0)</f>
        <v>45.480838655882195</v>
      </c>
    </row>
    <row r="8" spans="1:37" x14ac:dyDescent="0.25">
      <c r="C8">
        <f>'By Team'!AA9</f>
        <v>7</v>
      </c>
      <c r="D8" t="str">
        <f>'By Team'!AC9</f>
        <v>Show me the Evans</v>
      </c>
      <c r="E8" t="str">
        <f>LEFT('By Team'!AD9,LEN('By Team'!AD9)-5)</f>
        <v>Rohit</v>
      </c>
      <c r="F8">
        <f>INT(RIGHT('By Team'!AD9,4))</f>
        <v>2016</v>
      </c>
      <c r="G8">
        <f>INDEX('By Team'!W:W,MATCH(C8,'By Team'!D:D,0))</f>
        <v>2</v>
      </c>
      <c r="H8" t="b">
        <f t="shared" si="0"/>
        <v>0</v>
      </c>
      <c r="I8">
        <f>IF($H8,'By Team'!AF9,0)</f>
        <v>0</v>
      </c>
      <c r="J8">
        <f>IF($H8,'By Team'!AG9,0)</f>
        <v>0</v>
      </c>
      <c r="K8">
        <f>IF($H8,'By Team'!AH9,0)</f>
        <v>0</v>
      </c>
      <c r="L8">
        <f>IF($H8,'By Team'!AI9,0)</f>
        <v>0</v>
      </c>
      <c r="M8">
        <f>IF($H8,'By Team'!AJ9,0)</f>
        <v>0</v>
      </c>
      <c r="N8">
        <f>IF($H8,'By Team'!AK9,0)</f>
        <v>0</v>
      </c>
      <c r="O8">
        <f>IF($H8,'By Team'!AL9,0)</f>
        <v>0</v>
      </c>
      <c r="P8">
        <f>IF($H8,'By Team'!AM9,0)</f>
        <v>0</v>
      </c>
      <c r="Q8">
        <f>IF($H8,'By Team'!AN9,0)</f>
        <v>0</v>
      </c>
      <c r="R8">
        <f>IF($H8,'By Team'!AO9,0)</f>
        <v>0</v>
      </c>
      <c r="S8">
        <f>IF($H8,'By Team'!AP9,0)</f>
        <v>0</v>
      </c>
      <c r="X8">
        <v>2018</v>
      </c>
      <c r="Y8" t="str">
        <f t="shared" si="1"/>
        <v>Mili/Vinay-2018</v>
      </c>
      <c r="Z8">
        <f>IFERROR(INDEX('By Team'!S:S,MATCH(Graphs!Y8,'By Team'!G:G,0)),0)</f>
        <v>2.7269670186662691</v>
      </c>
      <c r="AA8">
        <f>IFERROR(INDEX('By Team'!$F:$R,MATCH(Graphs!$Y8,'By Team'!$G:$G,0),$AA$2),0)</f>
        <v>75.126277084950274</v>
      </c>
      <c r="AB8">
        <f>IFERROR(INDEX('By Team'!$F:$R,MATCH(Graphs!$Y8,'By Team'!$G:$G,0),$AA$2),0)</f>
        <v>75.126277084950274</v>
      </c>
      <c r="AC8">
        <f>IFERROR(INDEX('By Team'!$F:$R,MATCH(Graphs!$Y8,'By Team'!$G:$G,0),$AA$2),0)</f>
        <v>75.126277084950274</v>
      </c>
      <c r="AD8">
        <f>IFERROR(INDEX('By Team'!$F:$R,MATCH(Graphs!$Y8,'By Team'!$G:$G,0),$AA$2),0)</f>
        <v>75.126277084950274</v>
      </c>
      <c r="AE8">
        <f>IFERROR(INDEX('By Team'!$F:$R,MATCH(Graphs!$Y8,'By Team'!$G:$G,0),$AA$2),0)</f>
        <v>75.126277084950274</v>
      </c>
      <c r="AF8">
        <f>IFERROR(INDEX('By Team'!$F:$R,MATCH(Graphs!$Y8,'By Team'!$G:$G,0),$AA$2),0)</f>
        <v>75.126277084950274</v>
      </c>
      <c r="AG8">
        <f>IFERROR(INDEX('By Team'!$F:$R,MATCH(Graphs!$Y8,'By Team'!$G:$G,0),$AA$2),0)</f>
        <v>75.126277084950274</v>
      </c>
      <c r="AH8">
        <f>IFERROR(INDEX('By Team'!$F:$R,MATCH(Graphs!$Y8,'By Team'!$G:$G,0),$AA$2),0)</f>
        <v>75.126277084950274</v>
      </c>
      <c r="AI8">
        <f>IFERROR(INDEX('By Team'!$F:$R,MATCH(Graphs!$Y8,'By Team'!$G:$G,0),$AA$2),0)</f>
        <v>75.126277084950274</v>
      </c>
      <c r="AJ8">
        <f>IFERROR(INDEX('By Team'!$F:$R,MATCH(Graphs!$Y8,'By Team'!$G:$G,0),$AA$2),0)</f>
        <v>75.126277084950274</v>
      </c>
      <c r="AK8">
        <f>IFERROR(INDEX('By Team'!$F:$R,MATCH(Graphs!$Y8,'By Team'!$G:$G,0),$AA$2),0)</f>
        <v>75.126277084950274</v>
      </c>
    </row>
    <row r="9" spans="1:37" x14ac:dyDescent="0.25">
      <c r="C9">
        <f>'By Team'!AA10</f>
        <v>8</v>
      </c>
      <c r="D9" t="str">
        <f>'By Team'!AC10</f>
        <v>Forte v3 Taco Fiesta part 2</v>
      </c>
      <c r="E9" t="str">
        <f>LEFT('By Team'!AD10,LEN('By Team'!AD10)-5)</f>
        <v>Galit</v>
      </c>
      <c r="F9">
        <f>INT(RIGHT('By Team'!AD10,4))</f>
        <v>2014</v>
      </c>
      <c r="G9">
        <f>INDEX('By Team'!W:W,MATCH(C9,'By Team'!D:D,0))</f>
        <v>2</v>
      </c>
      <c r="H9" t="b">
        <f t="shared" si="0"/>
        <v>0</v>
      </c>
      <c r="I9">
        <f>IF($H9,'By Team'!AF10,0)</f>
        <v>0</v>
      </c>
      <c r="J9">
        <f>IF($H9,'By Team'!AG10,0)</f>
        <v>0</v>
      </c>
      <c r="K9">
        <f>IF($H9,'By Team'!AH10,0)</f>
        <v>0</v>
      </c>
      <c r="L9">
        <f>IF($H9,'By Team'!AI10,0)</f>
        <v>0</v>
      </c>
      <c r="M9">
        <f>IF($H9,'By Team'!AJ10,0)</f>
        <v>0</v>
      </c>
      <c r="N9">
        <f>IF($H9,'By Team'!AK10,0)</f>
        <v>0</v>
      </c>
      <c r="O9">
        <f>IF($H9,'By Team'!AL10,0)</f>
        <v>0</v>
      </c>
      <c r="P9">
        <f>IF($H9,'By Team'!AM10,0)</f>
        <v>0</v>
      </c>
      <c r="Q9">
        <f>IF($H9,'By Team'!AN10,0)</f>
        <v>0</v>
      </c>
      <c r="R9">
        <f>IF($H9,'By Team'!AO10,0)</f>
        <v>0</v>
      </c>
      <c r="S9">
        <f>IF($H9,'By Team'!AP10,0)</f>
        <v>0</v>
      </c>
    </row>
    <row r="10" spans="1:37" x14ac:dyDescent="0.25">
      <c r="C10">
        <f>'By Team'!AA11</f>
        <v>9</v>
      </c>
      <c r="D10" t="str">
        <f>'By Team'!AC11</f>
        <v>0 to 100</v>
      </c>
      <c r="E10" t="str">
        <f>LEFT('By Team'!AD11,LEN('By Team'!AD11)-5)</f>
        <v>Rohit</v>
      </c>
      <c r="F10">
        <f>INT(RIGHT('By Team'!AD11,4))</f>
        <v>2015</v>
      </c>
      <c r="G10">
        <f>INDEX('By Team'!W:W,MATCH(C10,'By Team'!D:D,0))</f>
        <v>7</v>
      </c>
      <c r="H10" t="b">
        <f t="shared" si="0"/>
        <v>0</v>
      </c>
      <c r="I10">
        <f>IF($H10,'By Team'!AF11,0)</f>
        <v>0</v>
      </c>
      <c r="J10">
        <f>IF($H10,'By Team'!AG11,0)</f>
        <v>0</v>
      </c>
      <c r="K10">
        <f>IF($H10,'By Team'!AH11,0)</f>
        <v>0</v>
      </c>
      <c r="L10">
        <f>IF($H10,'By Team'!AI11,0)</f>
        <v>0</v>
      </c>
      <c r="M10">
        <f>IF($H10,'By Team'!AJ11,0)</f>
        <v>0</v>
      </c>
      <c r="N10">
        <f>IF($H10,'By Team'!AK11,0)</f>
        <v>0</v>
      </c>
      <c r="O10">
        <f>IF($H10,'By Team'!AL11,0)</f>
        <v>0</v>
      </c>
      <c r="P10">
        <f>IF($H10,'By Team'!AM11,0)</f>
        <v>0</v>
      </c>
      <c r="Q10">
        <f>IF($H10,'By Team'!AN11,0)</f>
        <v>0</v>
      </c>
      <c r="R10">
        <f>IF($H10,'By Team'!AO11,0)</f>
        <v>0</v>
      </c>
      <c r="S10">
        <f>IF($H10,'By Team'!AP11,0)</f>
        <v>0</v>
      </c>
    </row>
    <row r="11" spans="1:37" x14ac:dyDescent="0.25">
      <c r="C11">
        <f>'By Team'!AA12</f>
        <v>10</v>
      </c>
      <c r="D11" t="str">
        <f>'By Team'!AC12</f>
        <v>Taniquetil Eagles</v>
      </c>
      <c r="E11" t="str">
        <f>LEFT('By Team'!AD12,LEN('By Team'!AD12)-5)</f>
        <v>MattP</v>
      </c>
      <c r="F11">
        <f>INT(RIGHT('By Team'!AD12,4))</f>
        <v>2016</v>
      </c>
      <c r="G11">
        <f>INDEX('By Team'!W:W,MATCH(C11,'By Team'!D:D,0))</f>
        <v>4</v>
      </c>
      <c r="H11" t="b">
        <f t="shared" si="0"/>
        <v>0</v>
      </c>
      <c r="I11">
        <f>IF($H11,'By Team'!AF12,0)</f>
        <v>0</v>
      </c>
      <c r="J11">
        <f>IF($H11,'By Team'!AG12,0)</f>
        <v>0</v>
      </c>
      <c r="K11">
        <f>IF($H11,'By Team'!AH12,0)</f>
        <v>0</v>
      </c>
      <c r="L11">
        <f>IF($H11,'By Team'!AI12,0)</f>
        <v>0</v>
      </c>
      <c r="M11">
        <f>IF($H11,'By Team'!AJ12,0)</f>
        <v>0</v>
      </c>
      <c r="N11">
        <f>IF($H11,'By Team'!AK12,0)</f>
        <v>0</v>
      </c>
      <c r="O11">
        <f>IF($H11,'By Team'!AL12,0)</f>
        <v>0</v>
      </c>
      <c r="P11">
        <f>IF($H11,'By Team'!AM12,0)</f>
        <v>0</v>
      </c>
      <c r="Q11">
        <f>IF($H11,'By Team'!AN12,0)</f>
        <v>0</v>
      </c>
      <c r="R11">
        <f>IF($H11,'By Team'!AO12,0)</f>
        <v>0</v>
      </c>
      <c r="S11">
        <f>IF($H11,'By Team'!AP12,0)</f>
        <v>0</v>
      </c>
    </row>
    <row r="12" spans="1:37" x14ac:dyDescent="0.25">
      <c r="C12">
        <f>'By Team'!AA13</f>
        <v>11</v>
      </c>
      <c r="D12" t="str">
        <f>'By Team'!AC13</f>
        <v>Do You Even Lift?</v>
      </c>
      <c r="E12" t="str">
        <f>LEFT('By Team'!AD13,LEN('By Team'!AD13)-5)</f>
        <v>Charles</v>
      </c>
      <c r="F12">
        <f>INT(RIGHT('By Team'!AD13,4))</f>
        <v>2015</v>
      </c>
      <c r="G12">
        <f>INDEX('By Team'!W:W,MATCH(C12,'By Team'!D:D,0))</f>
        <v>4</v>
      </c>
      <c r="H12" t="b">
        <f t="shared" si="0"/>
        <v>0</v>
      </c>
      <c r="I12">
        <f>IF($H12,'By Team'!AF13,0)</f>
        <v>0</v>
      </c>
      <c r="J12">
        <f>IF($H12,'By Team'!AG13,0)</f>
        <v>0</v>
      </c>
      <c r="K12">
        <f>IF($H12,'By Team'!AH13,0)</f>
        <v>0</v>
      </c>
      <c r="L12">
        <f>IF($H12,'By Team'!AI13,0)</f>
        <v>0</v>
      </c>
      <c r="M12">
        <f>IF($H12,'By Team'!AJ13,0)</f>
        <v>0</v>
      </c>
      <c r="N12">
        <f>IF($H12,'By Team'!AK13,0)</f>
        <v>0</v>
      </c>
      <c r="O12">
        <f>IF($H12,'By Team'!AL13,0)</f>
        <v>0</v>
      </c>
      <c r="P12">
        <f>IF($H12,'By Team'!AM13,0)</f>
        <v>0</v>
      </c>
      <c r="Q12">
        <f>IF($H12,'By Team'!AN13,0)</f>
        <v>0</v>
      </c>
      <c r="R12">
        <f>IF($H12,'By Team'!AO13,0)</f>
        <v>0</v>
      </c>
      <c r="S12">
        <f>IF($H12,'By Team'!AP13,0)</f>
        <v>0</v>
      </c>
    </row>
    <row r="13" spans="1:37" x14ac:dyDescent="0.25">
      <c r="C13">
        <f>'By Team'!AA14</f>
        <v>12</v>
      </c>
      <c r="D13" t="str">
        <f>'By Team'!AC14</f>
        <v>Flacco's  Favorite</v>
      </c>
      <c r="E13" t="str">
        <f>LEFT('By Team'!AD14,LEN('By Team'!AD14)-5)</f>
        <v>Caryn</v>
      </c>
      <c r="F13">
        <f>INT(RIGHT('By Team'!AD14,4))</f>
        <v>2016</v>
      </c>
      <c r="G13">
        <f>INDEX('By Team'!W:W,MATCH(C13,'By Team'!D:D,0))</f>
        <v>1</v>
      </c>
      <c r="H13" t="b">
        <f t="shared" si="0"/>
        <v>1</v>
      </c>
      <c r="I13">
        <f>IF($H13,'By Team'!AF14,0)</f>
        <v>85.281718040517461</v>
      </c>
      <c r="J13">
        <f>IF($H13,'By Team'!AG14,0)</f>
        <v>71.207616847902869</v>
      </c>
      <c r="K13">
        <f>IF($H13,'By Team'!AH14,0)</f>
        <v>62.565963379889354</v>
      </c>
      <c r="L13">
        <f>IF($H13,'By Team'!AI14,0)</f>
        <v>59.166296936416657</v>
      </c>
      <c r="M13">
        <f>IF($H13,'By Team'!AJ14,0)</f>
        <v>65.993418115329789</v>
      </c>
      <c r="N13">
        <f>IF($H13,'By Team'!AK14,0)</f>
        <v>76.126133167428918</v>
      </c>
      <c r="O13">
        <f>IF($H13,'By Team'!AL14,0)</f>
        <v>82.999734048318956</v>
      </c>
      <c r="P13">
        <f>IF($H13,'By Team'!AM14,0)</f>
        <v>90.528509018172684</v>
      </c>
      <c r="Q13">
        <f>IF($H13,'By Team'!AN14,0)</f>
        <v>85.362250728657642</v>
      </c>
      <c r="R13">
        <f>IF($H13,'By Team'!AO14,0)</f>
        <v>82.567820277140711</v>
      </c>
      <c r="S13">
        <f>IF($H13,'By Team'!AP14,0)</f>
        <v>89.018900439733244</v>
      </c>
    </row>
    <row r="14" spans="1:37" x14ac:dyDescent="0.25">
      <c r="C14">
        <f>'By Team'!AA15</f>
        <v>13</v>
      </c>
      <c r="D14" t="str">
        <f>'By Team'!AC15</f>
        <v>Fae Cthae</v>
      </c>
      <c r="E14" t="str">
        <f>LEFT('By Team'!AD15,LEN('By Team'!AD15)-5)</f>
        <v>Sherwin</v>
      </c>
      <c r="F14">
        <f>INT(RIGHT('By Team'!AD15,4))</f>
        <v>2016</v>
      </c>
      <c r="G14">
        <f>INDEX('By Team'!W:W,MATCH(C14,'By Team'!D:D,0))</f>
        <v>5</v>
      </c>
      <c r="H14" t="b">
        <f t="shared" si="0"/>
        <v>0</v>
      </c>
      <c r="I14">
        <f>IF($H14,'By Team'!AF15,0)</f>
        <v>0</v>
      </c>
      <c r="J14">
        <f>IF($H14,'By Team'!AG15,0)</f>
        <v>0</v>
      </c>
      <c r="K14">
        <f>IF($H14,'By Team'!AH15,0)</f>
        <v>0</v>
      </c>
      <c r="L14">
        <f>IF($H14,'By Team'!AI15,0)</f>
        <v>0</v>
      </c>
      <c r="M14">
        <f>IF($H14,'By Team'!AJ15,0)</f>
        <v>0</v>
      </c>
      <c r="N14">
        <f>IF($H14,'By Team'!AK15,0)</f>
        <v>0</v>
      </c>
      <c r="O14">
        <f>IF($H14,'By Team'!AL15,0)</f>
        <v>0</v>
      </c>
      <c r="P14">
        <f>IF($H14,'By Team'!AM15,0)</f>
        <v>0</v>
      </c>
      <c r="Q14">
        <f>IF($H14,'By Team'!AN15,0)</f>
        <v>0</v>
      </c>
      <c r="R14">
        <f>IF($H14,'By Team'!AO15,0)</f>
        <v>0</v>
      </c>
      <c r="S14">
        <f>IF($H14,'By Team'!AP15,0)</f>
        <v>0</v>
      </c>
    </row>
    <row r="15" spans="1:37" x14ac:dyDescent="0.25">
      <c r="C15">
        <f>'By Team'!AA16</f>
        <v>14</v>
      </c>
      <c r="D15" t="str">
        <f>'By Team'!AC16</f>
        <v>HI !</v>
      </c>
      <c r="E15" t="str">
        <f>LEFT('By Team'!AD16,LEN('By Team'!AD16)-5)</f>
        <v>Sherwin</v>
      </c>
      <c r="F15">
        <f>INT(RIGHT('By Team'!AD16,4))</f>
        <v>2015</v>
      </c>
      <c r="G15">
        <f>INDEX('By Team'!W:W,MATCH(C15,'By Team'!D:D,0))</f>
        <v>1</v>
      </c>
      <c r="H15" t="b">
        <f t="shared" si="0"/>
        <v>1</v>
      </c>
      <c r="I15">
        <f>IF($H15,'By Team'!AF16,0)</f>
        <v>103.98785157118134</v>
      </c>
      <c r="J15">
        <f>IF($H15,'By Team'!AG16,0)</f>
        <v>102.95986598801611</v>
      </c>
      <c r="K15">
        <f>IF($H15,'By Team'!AH16,0)</f>
        <v>90.378923059833511</v>
      </c>
      <c r="L15">
        <f>IF($H15,'By Team'!AI16,0)</f>
        <v>104.10800471598591</v>
      </c>
      <c r="M15">
        <f>IF($H15,'By Team'!AJ16,0)</f>
        <v>93.996394061274003</v>
      </c>
      <c r="N15">
        <f>IF($H15,'By Team'!AK16,0)</f>
        <v>109.58621616884078</v>
      </c>
      <c r="O15">
        <f>IF($H15,'By Team'!AL16,0)</f>
        <v>103.81302980736275</v>
      </c>
      <c r="P15">
        <f>IF($H15,'By Team'!AM16,0)</f>
        <v>99.778443060484392</v>
      </c>
      <c r="Q15">
        <f>IF($H15,'By Team'!AN16,0)</f>
        <v>84.343214019337097</v>
      </c>
      <c r="R15">
        <f>IF($H15,'By Team'!AO16,0)</f>
        <v>81.27186706033514</v>
      </c>
      <c r="S15">
        <f>IF($H15,'By Team'!AP16,0)</f>
        <v>83.838219102116454</v>
      </c>
    </row>
    <row r="16" spans="1:37" x14ac:dyDescent="0.25">
      <c r="C16">
        <f>'By Team'!AA17</f>
        <v>15</v>
      </c>
      <c r="D16" t="str">
        <f>'By Team'!AC17</f>
        <v>Abdullah Matata</v>
      </c>
      <c r="E16" t="str">
        <f>LEFT('By Team'!AD17,LEN('By Team'!AD17)-5)</f>
        <v>Akshay</v>
      </c>
      <c r="F16">
        <f>INT(RIGHT('By Team'!AD17,4))</f>
        <v>2015</v>
      </c>
      <c r="G16">
        <f>INDEX('By Team'!W:W,MATCH(C16,'By Team'!D:D,0))</f>
        <v>2</v>
      </c>
      <c r="H16" t="b">
        <f t="shared" si="0"/>
        <v>0</v>
      </c>
      <c r="I16">
        <f>IF($H16,'By Team'!AF17,0)</f>
        <v>0</v>
      </c>
      <c r="J16">
        <f>IF($H16,'By Team'!AG17,0)</f>
        <v>0</v>
      </c>
      <c r="K16">
        <f>IF($H16,'By Team'!AH17,0)</f>
        <v>0</v>
      </c>
      <c r="L16">
        <f>IF($H16,'By Team'!AI17,0)</f>
        <v>0</v>
      </c>
      <c r="M16">
        <f>IF($H16,'By Team'!AJ17,0)</f>
        <v>0</v>
      </c>
      <c r="N16">
        <f>IF($H16,'By Team'!AK17,0)</f>
        <v>0</v>
      </c>
      <c r="O16">
        <f>IF($H16,'By Team'!AL17,0)</f>
        <v>0</v>
      </c>
      <c r="P16">
        <f>IF($H16,'By Team'!AM17,0)</f>
        <v>0</v>
      </c>
      <c r="Q16">
        <f>IF($H16,'By Team'!AN17,0)</f>
        <v>0</v>
      </c>
      <c r="R16">
        <f>IF($H16,'By Team'!AO17,0)</f>
        <v>0</v>
      </c>
      <c r="S16">
        <f>IF($H16,'By Team'!AP17,0)</f>
        <v>0</v>
      </c>
    </row>
    <row r="17" spans="3:19" x14ac:dyDescent="0.25">
      <c r="C17">
        <f>'By Team'!AA18</f>
        <v>16</v>
      </c>
      <c r="D17" t="str">
        <f>'By Team'!AC18</f>
        <v>Team  Suckerpunch</v>
      </c>
      <c r="E17" t="str">
        <f>LEFT('By Team'!AD18,LEN('By Team'!AD18)-5)</f>
        <v>Mili/Vinay</v>
      </c>
      <c r="F17">
        <f>INT(RIGHT('By Team'!AD18,4))</f>
        <v>2015</v>
      </c>
      <c r="G17">
        <f>INDEX('By Team'!W:W,MATCH(C17,'By Team'!D:D,0))</f>
        <v>5</v>
      </c>
      <c r="H17" t="b">
        <f t="shared" si="0"/>
        <v>0</v>
      </c>
      <c r="I17">
        <f>IF($H17,'By Team'!AF18,0)</f>
        <v>0</v>
      </c>
      <c r="J17">
        <f>IF($H17,'By Team'!AG18,0)</f>
        <v>0</v>
      </c>
      <c r="K17">
        <f>IF($H17,'By Team'!AH18,0)</f>
        <v>0</v>
      </c>
      <c r="L17">
        <f>IF($H17,'By Team'!AI18,0)</f>
        <v>0</v>
      </c>
      <c r="M17">
        <f>IF($H17,'By Team'!AJ18,0)</f>
        <v>0</v>
      </c>
      <c r="N17">
        <f>IF($H17,'By Team'!AK18,0)</f>
        <v>0</v>
      </c>
      <c r="O17">
        <f>IF($H17,'By Team'!AL18,0)</f>
        <v>0</v>
      </c>
      <c r="P17">
        <f>IF($H17,'By Team'!AM18,0)</f>
        <v>0</v>
      </c>
      <c r="Q17">
        <f>IF($H17,'By Team'!AN18,0)</f>
        <v>0</v>
      </c>
      <c r="R17">
        <f>IF($H17,'By Team'!AO18,0)</f>
        <v>0</v>
      </c>
      <c r="S17">
        <f>IF($H17,'By Team'!AP18,0)</f>
        <v>0</v>
      </c>
    </row>
    <row r="18" spans="3:19" x14ac:dyDescent="0.25">
      <c r="C18">
        <f>'By Team'!AA19</f>
        <v>17</v>
      </c>
      <c r="D18" t="str">
        <f>'By Team'!AC19</f>
        <v>Last Manning Standin</v>
      </c>
      <c r="E18" t="str">
        <f>LEFT('By Team'!AD19,LEN('By Team'!AD19)-5)</f>
        <v>Pranay</v>
      </c>
      <c r="F18">
        <f>INT(RIGHT('By Team'!AD19,4))</f>
        <v>2016</v>
      </c>
      <c r="G18">
        <f>INDEX('By Team'!W:W,MATCH(C18,'By Team'!D:D,0))</f>
        <v>6</v>
      </c>
      <c r="H18" t="b">
        <f t="shared" si="0"/>
        <v>0</v>
      </c>
      <c r="I18">
        <f>IF($H18,'By Team'!AF19,0)</f>
        <v>0</v>
      </c>
      <c r="J18">
        <f>IF($H18,'By Team'!AG19,0)</f>
        <v>0</v>
      </c>
      <c r="K18">
        <f>IF($H18,'By Team'!AH19,0)</f>
        <v>0</v>
      </c>
      <c r="L18">
        <f>IF($H18,'By Team'!AI19,0)</f>
        <v>0</v>
      </c>
      <c r="M18">
        <f>IF($H18,'By Team'!AJ19,0)</f>
        <v>0</v>
      </c>
      <c r="N18">
        <f>IF($H18,'By Team'!AK19,0)</f>
        <v>0</v>
      </c>
      <c r="O18">
        <f>IF($H18,'By Team'!AL19,0)</f>
        <v>0</v>
      </c>
      <c r="P18">
        <f>IF($H18,'By Team'!AM19,0)</f>
        <v>0</v>
      </c>
      <c r="Q18">
        <f>IF($H18,'By Team'!AN19,0)</f>
        <v>0</v>
      </c>
      <c r="R18">
        <f>IF($H18,'By Team'!AO19,0)</f>
        <v>0</v>
      </c>
      <c r="S18">
        <f>IF($H18,'By Team'!AP19,0)</f>
        <v>0</v>
      </c>
    </row>
    <row r="19" spans="3:19" x14ac:dyDescent="0.25">
      <c r="C19">
        <f>'By Team'!AA20</f>
        <v>18</v>
      </c>
      <c r="D19" t="str">
        <f>'By Team'!AC20</f>
        <v>Pranay's Team</v>
      </c>
      <c r="E19" t="str">
        <f>LEFT('By Team'!AD20,LEN('By Team'!AD20)-5)</f>
        <v>Pranay</v>
      </c>
      <c r="F19">
        <f>INT(RIGHT('By Team'!AD20,4))</f>
        <v>2018</v>
      </c>
      <c r="G19">
        <f>INDEX('By Team'!W:W,MATCH(C19,'By Team'!D:D,0))</f>
        <v>3</v>
      </c>
      <c r="H19" t="b">
        <f t="shared" si="0"/>
        <v>0</v>
      </c>
      <c r="I19">
        <f>IF($H19,'By Team'!AF20,0)</f>
        <v>0</v>
      </c>
      <c r="J19">
        <f>IF($H19,'By Team'!AG20,0)</f>
        <v>0</v>
      </c>
      <c r="K19">
        <f>IF($H19,'By Team'!AH20,0)</f>
        <v>0</v>
      </c>
      <c r="L19">
        <f>IF($H19,'By Team'!AI20,0)</f>
        <v>0</v>
      </c>
      <c r="M19">
        <f>IF($H19,'By Team'!AJ20,0)</f>
        <v>0</v>
      </c>
      <c r="N19">
        <f>IF($H19,'By Team'!AK20,0)</f>
        <v>0</v>
      </c>
      <c r="O19">
        <f>IF($H19,'By Team'!AL20,0)</f>
        <v>0</v>
      </c>
      <c r="P19">
        <f>IF($H19,'By Team'!AM20,0)</f>
        <v>0</v>
      </c>
      <c r="Q19">
        <f>IF($H19,'By Team'!AN20,0)</f>
        <v>0</v>
      </c>
      <c r="R19">
        <f>IF($H19,'By Team'!AO20,0)</f>
        <v>0</v>
      </c>
      <c r="S19">
        <f>IF($H19,'By Team'!AP20,0)</f>
        <v>0</v>
      </c>
    </row>
    <row r="20" spans="3:19" x14ac:dyDescent="0.25">
      <c r="C20">
        <f>'By Team'!AA21</f>
        <v>19</v>
      </c>
      <c r="D20" t="str">
        <f>'By Team'!AC21</f>
        <v>21 Thicc Titans</v>
      </c>
      <c r="E20" t="str">
        <f>LEFT('By Team'!AD21,LEN('By Team'!AD21)-5)</f>
        <v>Mili/Vinay</v>
      </c>
      <c r="F20">
        <f>INT(RIGHT('By Team'!AD21,4))</f>
        <v>2017</v>
      </c>
      <c r="G20">
        <f>INDEX('By Team'!W:W,MATCH(C20,'By Team'!D:D,0))</f>
        <v>3</v>
      </c>
      <c r="H20" t="b">
        <f t="shared" si="0"/>
        <v>0</v>
      </c>
      <c r="I20">
        <f>IF($H20,'By Team'!AF21,0)</f>
        <v>0</v>
      </c>
      <c r="J20">
        <f>IF($H20,'By Team'!AG21,0)</f>
        <v>0</v>
      </c>
      <c r="K20">
        <f>IF($H20,'By Team'!AH21,0)</f>
        <v>0</v>
      </c>
      <c r="L20">
        <f>IF($H20,'By Team'!AI21,0)</f>
        <v>0</v>
      </c>
      <c r="M20">
        <f>IF($H20,'By Team'!AJ21,0)</f>
        <v>0</v>
      </c>
      <c r="N20">
        <f>IF($H20,'By Team'!AK21,0)</f>
        <v>0</v>
      </c>
      <c r="O20">
        <f>IF($H20,'By Team'!AL21,0)</f>
        <v>0</v>
      </c>
      <c r="P20">
        <f>IF($H20,'By Team'!AM21,0)</f>
        <v>0</v>
      </c>
      <c r="Q20">
        <f>IF($H20,'By Team'!AN21,0)</f>
        <v>0</v>
      </c>
      <c r="R20">
        <f>IF($H20,'By Team'!AO21,0)</f>
        <v>0</v>
      </c>
      <c r="S20">
        <f>IF($H20,'By Team'!AP21,0)</f>
        <v>0</v>
      </c>
    </row>
    <row r="21" spans="3:19" x14ac:dyDescent="0.25">
      <c r="C21">
        <f>'By Team'!AA22</f>
        <v>20</v>
      </c>
      <c r="D21" t="str">
        <f>'By Team'!AC22</f>
        <v>Gotta Catch Jamaal!</v>
      </c>
      <c r="E21" t="str">
        <f>LEFT('By Team'!AD22,LEN('By Team'!AD22)-5)</f>
        <v>Tony</v>
      </c>
      <c r="F21">
        <f>INT(RIGHT('By Team'!AD22,4))</f>
        <v>2016</v>
      </c>
      <c r="G21">
        <f>INDEX('By Team'!W:W,MATCH(C21,'By Team'!D:D,0))</f>
        <v>8</v>
      </c>
      <c r="H21" t="b">
        <f t="shared" si="0"/>
        <v>1</v>
      </c>
      <c r="I21">
        <f>IF($H21,'By Team'!AF22,0)</f>
        <v>105.05708799823135</v>
      </c>
      <c r="J21">
        <f>IF($H21,'By Team'!AG22,0)</f>
        <v>91.586349114063978</v>
      </c>
      <c r="K21">
        <f>IF($H21,'By Team'!AH22,0)</f>
        <v>99.599497354109175</v>
      </c>
      <c r="L21">
        <f>IF($H21,'By Team'!AI22,0)</f>
        <v>96.673420911520552</v>
      </c>
      <c r="M21">
        <f>IF($H21,'By Team'!AJ22,0)</f>
        <v>86.537240201916163</v>
      </c>
      <c r="N21">
        <f>IF($H21,'By Team'!AK22,0)</f>
        <v>73.729912883610396</v>
      </c>
      <c r="O21">
        <f>IF($H21,'By Team'!AL22,0)</f>
        <v>67.742328898449458</v>
      </c>
      <c r="P21">
        <f>IF($H21,'By Team'!AM22,0)</f>
        <v>76.256486471009424</v>
      </c>
      <c r="Q21">
        <f>IF($H21,'By Team'!AN22,0)</f>
        <v>82.344587684958611</v>
      </c>
      <c r="R21">
        <f>IF($H21,'By Team'!AO22,0)</f>
        <v>84.451487140924286</v>
      </c>
      <c r="S21">
        <f>IF($H21,'By Team'!AP22,0)</f>
        <v>90.159563874519463</v>
      </c>
    </row>
    <row r="22" spans="3:19" x14ac:dyDescent="0.25">
      <c r="C22">
        <f>'By Team'!AA23</f>
        <v>21</v>
      </c>
      <c r="D22" t="str">
        <f>'By Team'!AC23</f>
        <v>Elite Tostitos</v>
      </c>
      <c r="E22" t="str">
        <f>LEFT('By Team'!AD23,LEN('By Team'!AD23)-5)</f>
        <v>Caryn</v>
      </c>
      <c r="F22">
        <f>INT(RIGHT('By Team'!AD23,4))</f>
        <v>2017</v>
      </c>
      <c r="G22">
        <f>INDEX('By Team'!W:W,MATCH(C22,'By Team'!D:D,0))</f>
        <v>2</v>
      </c>
      <c r="H22" t="b">
        <f t="shared" si="0"/>
        <v>0</v>
      </c>
      <c r="I22">
        <f>IF($H22,'By Team'!AF23,0)</f>
        <v>0</v>
      </c>
      <c r="J22">
        <f>IF($H22,'By Team'!AG23,0)</f>
        <v>0</v>
      </c>
      <c r="K22">
        <f>IF($H22,'By Team'!AH23,0)</f>
        <v>0</v>
      </c>
      <c r="L22">
        <f>IF($H22,'By Team'!AI23,0)</f>
        <v>0</v>
      </c>
      <c r="M22">
        <f>IF($H22,'By Team'!AJ23,0)</f>
        <v>0</v>
      </c>
      <c r="N22">
        <f>IF($H22,'By Team'!AK23,0)</f>
        <v>0</v>
      </c>
      <c r="O22">
        <f>IF($H22,'By Team'!AL23,0)</f>
        <v>0</v>
      </c>
      <c r="P22">
        <f>IF($H22,'By Team'!AM23,0)</f>
        <v>0</v>
      </c>
      <c r="Q22">
        <f>IF($H22,'By Team'!AN23,0)</f>
        <v>0</v>
      </c>
      <c r="R22">
        <f>IF($H22,'By Team'!AO23,0)</f>
        <v>0</v>
      </c>
      <c r="S22">
        <f>IF($H22,'By Team'!AP23,0)</f>
        <v>0</v>
      </c>
    </row>
    <row r="23" spans="3:19" x14ac:dyDescent="0.25">
      <c r="C23">
        <f>'By Team'!AA24</f>
        <v>22</v>
      </c>
      <c r="D23" t="str">
        <f>'By Team'!AC24</f>
        <v>Welker? I Hardly Know Her</v>
      </c>
      <c r="E23" t="str">
        <f>LEFT('By Team'!AD24,LEN('By Team'!AD24)-5)</f>
        <v>Tony</v>
      </c>
      <c r="F23">
        <f>INT(RIGHT('By Team'!AD24,4))</f>
        <v>2014</v>
      </c>
      <c r="G23">
        <f>INDEX('By Team'!W:W,MATCH(C23,'By Team'!D:D,0))</f>
        <v>4</v>
      </c>
      <c r="H23" t="b">
        <f t="shared" si="0"/>
        <v>1</v>
      </c>
      <c r="I23">
        <f>IF($H23,'By Team'!AF24,0)</f>
        <v>89.008280202803007</v>
      </c>
      <c r="J23">
        <f>IF($H23,'By Team'!AG24,0)</f>
        <v>93.294946249476325</v>
      </c>
      <c r="K23">
        <f>IF($H23,'By Team'!AH24,0)</f>
        <v>78.59977211760345</v>
      </c>
      <c r="L23">
        <f>IF($H23,'By Team'!AI24,0)</f>
        <v>67.186433964027856</v>
      </c>
      <c r="M23">
        <f>IF($H23,'By Team'!AJ24,0)</f>
        <v>75.830223249896903</v>
      </c>
      <c r="N23">
        <f>IF($H23,'By Team'!AK24,0)</f>
        <v>80.742458689069807</v>
      </c>
      <c r="O23">
        <f>IF($H23,'By Team'!AL24,0)</f>
        <v>88.343012826506651</v>
      </c>
      <c r="P23">
        <f>IF($H23,'By Team'!AM24,0)</f>
        <v>88.819746929980084</v>
      </c>
      <c r="Q23">
        <f>IF($H23,'By Team'!AN24,0)</f>
        <v>84.367530077986274</v>
      </c>
      <c r="R23">
        <f>IF($H23,'By Team'!AO24,0)</f>
        <v>95.786967514018315</v>
      </c>
      <c r="S23">
        <f>IF($H23,'By Team'!AP24,0)</f>
        <v>91.594250747750635</v>
      </c>
    </row>
    <row r="24" spans="3:19" x14ac:dyDescent="0.25">
      <c r="C24">
        <f>'By Team'!AA25</f>
        <v>23</v>
      </c>
      <c r="D24" t="str">
        <f>'By Team'!AC25</f>
        <v>Team Rao</v>
      </c>
      <c r="E24" t="str">
        <f>LEFT('By Team'!AD25,LEN('By Team'!AD25)-5)</f>
        <v>Pranay</v>
      </c>
      <c r="F24">
        <f>INT(RIGHT('By Team'!AD25,4))</f>
        <v>2014</v>
      </c>
      <c r="G24">
        <f>INDEX('By Team'!W:W,MATCH(C24,'By Team'!D:D,0))</f>
        <v>3</v>
      </c>
      <c r="H24" t="b">
        <f t="shared" si="0"/>
        <v>0</v>
      </c>
      <c r="I24">
        <f>IF($H24,'By Team'!AF25,0)</f>
        <v>0</v>
      </c>
      <c r="J24">
        <f>IF($H24,'By Team'!AG25,0)</f>
        <v>0</v>
      </c>
      <c r="K24">
        <f>IF($H24,'By Team'!AH25,0)</f>
        <v>0</v>
      </c>
      <c r="L24">
        <f>IF($H24,'By Team'!AI25,0)</f>
        <v>0</v>
      </c>
      <c r="M24">
        <f>IF($H24,'By Team'!AJ25,0)</f>
        <v>0</v>
      </c>
      <c r="N24">
        <f>IF($H24,'By Team'!AK25,0)</f>
        <v>0</v>
      </c>
      <c r="O24">
        <f>IF($H24,'By Team'!AL25,0)</f>
        <v>0</v>
      </c>
      <c r="P24">
        <f>IF($H24,'By Team'!AM25,0)</f>
        <v>0</v>
      </c>
      <c r="Q24">
        <f>IF($H24,'By Team'!AN25,0)</f>
        <v>0</v>
      </c>
      <c r="R24">
        <f>IF($H24,'By Team'!AO25,0)</f>
        <v>0</v>
      </c>
      <c r="S24">
        <f>IF($H24,'By Team'!AP25,0)</f>
        <v>0</v>
      </c>
    </row>
    <row r="25" spans="3:19" x14ac:dyDescent="0.25">
      <c r="C25">
        <f>'By Team'!AA26</f>
        <v>24</v>
      </c>
      <c r="D25" t="str">
        <f>'By Team'!AC26</f>
        <v>Belee Dat</v>
      </c>
      <c r="E25" t="str">
        <f>LEFT('By Team'!AD26,LEN('By Team'!AD26)-5)</f>
        <v>Caryn</v>
      </c>
      <c r="F25">
        <f>INT(RIGHT('By Team'!AD26,4))</f>
        <v>2018</v>
      </c>
      <c r="G25">
        <f>INDEX('By Team'!W:W,MATCH(C25,'By Team'!D:D,0))</f>
        <v>4</v>
      </c>
      <c r="H25" t="b">
        <f t="shared" si="0"/>
        <v>0</v>
      </c>
      <c r="I25">
        <f>IF($H25,'By Team'!AF26,0)</f>
        <v>0</v>
      </c>
      <c r="J25">
        <f>IF($H25,'By Team'!AG26,0)</f>
        <v>0</v>
      </c>
      <c r="K25">
        <f>IF($H25,'By Team'!AH26,0)</f>
        <v>0</v>
      </c>
      <c r="L25">
        <f>IF($H25,'By Team'!AI26,0)</f>
        <v>0</v>
      </c>
      <c r="M25">
        <f>IF($H25,'By Team'!AJ26,0)</f>
        <v>0</v>
      </c>
      <c r="N25">
        <f>IF($H25,'By Team'!AK26,0)</f>
        <v>0</v>
      </c>
      <c r="O25">
        <f>IF($H25,'By Team'!AL26,0)</f>
        <v>0</v>
      </c>
      <c r="P25">
        <f>IF($H25,'By Team'!AM26,0)</f>
        <v>0</v>
      </c>
      <c r="Q25">
        <f>IF($H25,'By Team'!AN26,0)</f>
        <v>0</v>
      </c>
      <c r="R25">
        <f>IF($H25,'By Team'!AO26,0)</f>
        <v>0</v>
      </c>
      <c r="S25">
        <f>IF($H25,'By Team'!AP26,0)</f>
        <v>0</v>
      </c>
    </row>
    <row r="26" spans="3:19" x14ac:dyDescent="0.25">
      <c r="C26">
        <f>'By Team'!AA27</f>
        <v>25</v>
      </c>
      <c r="D26" t="str">
        <f>'By Team'!AC27</f>
        <v>Team Moyer</v>
      </c>
      <c r="E26" t="str">
        <f>LEFT('By Team'!AD27,LEN('By Team'!AD27)-5)</f>
        <v>Ally</v>
      </c>
      <c r="F26">
        <f>INT(RIGHT('By Team'!AD27,4))</f>
        <v>2014</v>
      </c>
      <c r="G26">
        <f>INDEX('By Team'!W:W,MATCH(C26,'By Team'!D:D,0))</f>
        <v>5</v>
      </c>
      <c r="H26" t="b">
        <f t="shared" si="0"/>
        <v>0</v>
      </c>
      <c r="I26">
        <f>IF($H26,'By Team'!AF27,0)</f>
        <v>0</v>
      </c>
      <c r="J26">
        <f>IF($H26,'By Team'!AG27,0)</f>
        <v>0</v>
      </c>
      <c r="K26">
        <f>IF($H26,'By Team'!AH27,0)</f>
        <v>0</v>
      </c>
      <c r="L26">
        <f>IF($H26,'By Team'!AI27,0)</f>
        <v>0</v>
      </c>
      <c r="M26">
        <f>IF($H26,'By Team'!AJ27,0)</f>
        <v>0</v>
      </c>
      <c r="N26">
        <f>IF($H26,'By Team'!AK27,0)</f>
        <v>0</v>
      </c>
      <c r="O26">
        <f>IF($H26,'By Team'!AL27,0)</f>
        <v>0</v>
      </c>
      <c r="P26">
        <f>IF($H26,'By Team'!AM27,0)</f>
        <v>0</v>
      </c>
      <c r="Q26">
        <f>IF($H26,'By Team'!AN27,0)</f>
        <v>0</v>
      </c>
      <c r="R26">
        <f>IF($H26,'By Team'!AO27,0)</f>
        <v>0</v>
      </c>
      <c r="S26">
        <f>IF($H26,'By Team'!AP27,0)</f>
        <v>0</v>
      </c>
    </row>
    <row r="27" spans="3:19" x14ac:dyDescent="0.25">
      <c r="C27">
        <f>'By Team'!AA28</f>
        <v>26</v>
      </c>
      <c r="D27" t="str">
        <f>'By Team'!AC28</f>
        <v>unBEATable at HOME</v>
      </c>
      <c r="E27" t="str">
        <f>LEFT('By Team'!AD28,LEN('By Team'!AD28)-5)</f>
        <v>Jeff</v>
      </c>
      <c r="F27">
        <f>INT(RIGHT('By Team'!AD28,4))</f>
        <v>2017</v>
      </c>
      <c r="G27">
        <f>INDEX('By Team'!W:W,MATCH(C27,'By Team'!D:D,0))</f>
        <v>4</v>
      </c>
      <c r="H27" t="b">
        <f t="shared" si="0"/>
        <v>0</v>
      </c>
      <c r="I27">
        <f>IF($H27,'By Team'!AF28,0)</f>
        <v>0</v>
      </c>
      <c r="J27">
        <f>IF($H27,'By Team'!AG28,0)</f>
        <v>0</v>
      </c>
      <c r="K27">
        <f>IF($H27,'By Team'!AH28,0)</f>
        <v>0</v>
      </c>
      <c r="L27">
        <f>IF($H27,'By Team'!AI28,0)</f>
        <v>0</v>
      </c>
      <c r="M27">
        <f>IF($H27,'By Team'!AJ28,0)</f>
        <v>0</v>
      </c>
      <c r="N27">
        <f>IF($H27,'By Team'!AK28,0)</f>
        <v>0</v>
      </c>
      <c r="O27">
        <f>IF($H27,'By Team'!AL28,0)</f>
        <v>0</v>
      </c>
      <c r="P27">
        <f>IF($H27,'By Team'!AM28,0)</f>
        <v>0</v>
      </c>
      <c r="Q27">
        <f>IF($H27,'By Team'!AN28,0)</f>
        <v>0</v>
      </c>
      <c r="R27">
        <f>IF($H27,'By Team'!AO28,0)</f>
        <v>0</v>
      </c>
      <c r="S27">
        <f>IF($H27,'By Team'!AP28,0)</f>
        <v>0</v>
      </c>
    </row>
    <row r="28" spans="3:19" x14ac:dyDescent="0.25">
      <c r="C28">
        <f>'By Team'!AA29</f>
        <v>27</v>
      </c>
      <c r="D28" t="str">
        <f>'By Team'!AC29</f>
        <v>The Life of Julio</v>
      </c>
      <c r="E28" t="str">
        <f>LEFT('By Team'!AD29,LEN('By Team'!AD29)-5)</f>
        <v>Akshay</v>
      </c>
      <c r="F28">
        <f>INT(RIGHT('By Team'!AD29,4))</f>
        <v>2016</v>
      </c>
      <c r="G28">
        <f>INDEX('By Team'!W:W,MATCH(C28,'By Team'!D:D,0))</f>
        <v>3</v>
      </c>
      <c r="H28" t="b">
        <f t="shared" si="0"/>
        <v>0</v>
      </c>
      <c r="I28">
        <f>IF($H28,'By Team'!AF29,0)</f>
        <v>0</v>
      </c>
      <c r="J28">
        <f>IF($H28,'By Team'!AG29,0)</f>
        <v>0</v>
      </c>
      <c r="K28">
        <f>IF($H28,'By Team'!AH29,0)</f>
        <v>0</v>
      </c>
      <c r="L28">
        <f>IF($H28,'By Team'!AI29,0)</f>
        <v>0</v>
      </c>
      <c r="M28">
        <f>IF($H28,'By Team'!AJ29,0)</f>
        <v>0</v>
      </c>
      <c r="N28">
        <f>IF($H28,'By Team'!AK29,0)</f>
        <v>0</v>
      </c>
      <c r="O28">
        <f>IF($H28,'By Team'!AL29,0)</f>
        <v>0</v>
      </c>
      <c r="P28">
        <f>IF($H28,'By Team'!AM29,0)</f>
        <v>0</v>
      </c>
      <c r="Q28">
        <f>IF($H28,'By Team'!AN29,0)</f>
        <v>0</v>
      </c>
      <c r="R28">
        <f>IF($H28,'By Team'!AO29,0)</f>
        <v>0</v>
      </c>
      <c r="S28">
        <f>IF($H28,'By Team'!AP29,0)</f>
        <v>0</v>
      </c>
    </row>
    <row r="29" spans="3:19" x14ac:dyDescent="0.25">
      <c r="C29">
        <f>'By Team'!AA30</f>
        <v>28</v>
      </c>
      <c r="D29" t="str">
        <f>'By Team'!AC30</f>
        <v>I'm About To Go H.A.M</v>
      </c>
      <c r="E29" t="str">
        <f>LEFT('By Team'!AD30,LEN('By Team'!AD30)-5)</f>
        <v>Muhamad</v>
      </c>
      <c r="F29">
        <f>INT(RIGHT('By Team'!AD30,4))</f>
        <v>2014</v>
      </c>
      <c r="G29">
        <f>INDEX('By Team'!W:W,MATCH(C29,'By Team'!D:D,0))</f>
        <v>7</v>
      </c>
      <c r="H29" t="b">
        <f t="shared" si="0"/>
        <v>0</v>
      </c>
      <c r="I29">
        <f>IF($H29,'By Team'!AF30,0)</f>
        <v>0</v>
      </c>
      <c r="J29">
        <f>IF($H29,'By Team'!AG30,0)</f>
        <v>0</v>
      </c>
      <c r="K29">
        <f>IF($H29,'By Team'!AH30,0)</f>
        <v>0</v>
      </c>
      <c r="L29">
        <f>IF($H29,'By Team'!AI30,0)</f>
        <v>0</v>
      </c>
      <c r="M29">
        <f>IF($H29,'By Team'!AJ30,0)</f>
        <v>0</v>
      </c>
      <c r="N29">
        <f>IF($H29,'By Team'!AK30,0)</f>
        <v>0</v>
      </c>
      <c r="O29">
        <f>IF($H29,'By Team'!AL30,0)</f>
        <v>0</v>
      </c>
      <c r="P29">
        <f>IF($H29,'By Team'!AM30,0)</f>
        <v>0</v>
      </c>
      <c r="Q29">
        <f>IF($H29,'By Team'!AN30,0)</f>
        <v>0</v>
      </c>
      <c r="R29">
        <f>IF($H29,'By Team'!AO30,0)</f>
        <v>0</v>
      </c>
      <c r="S29">
        <f>IF($H29,'By Team'!AP30,0)</f>
        <v>0</v>
      </c>
    </row>
    <row r="30" spans="3:19" x14ac:dyDescent="0.25">
      <c r="C30">
        <f>'By Team'!AA31</f>
        <v>29</v>
      </c>
      <c r="D30" t="str">
        <f>'By Team'!AC31</f>
        <v>All's Good</v>
      </c>
      <c r="E30" t="str">
        <f>LEFT('By Team'!AD31,LEN('By Team'!AD31)-5)</f>
        <v>Galit</v>
      </c>
      <c r="F30">
        <f>INT(RIGHT('By Team'!AD31,4))</f>
        <v>2015</v>
      </c>
      <c r="G30">
        <f>INDEX('By Team'!W:W,MATCH(C30,'By Team'!D:D,0))</f>
        <v>11</v>
      </c>
      <c r="H30" t="b">
        <f t="shared" si="0"/>
        <v>0</v>
      </c>
      <c r="I30">
        <f>IF($H30,'By Team'!AF31,0)</f>
        <v>0</v>
      </c>
      <c r="J30">
        <f>IF($H30,'By Team'!AG31,0)</f>
        <v>0</v>
      </c>
      <c r="K30">
        <f>IF($H30,'By Team'!AH31,0)</f>
        <v>0</v>
      </c>
      <c r="L30">
        <f>IF($H30,'By Team'!AI31,0)</f>
        <v>0</v>
      </c>
      <c r="M30">
        <f>IF($H30,'By Team'!AJ31,0)</f>
        <v>0</v>
      </c>
      <c r="N30">
        <f>IF($H30,'By Team'!AK31,0)</f>
        <v>0</v>
      </c>
      <c r="O30">
        <f>IF($H30,'By Team'!AL31,0)</f>
        <v>0</v>
      </c>
      <c r="P30">
        <f>IF($H30,'By Team'!AM31,0)</f>
        <v>0</v>
      </c>
      <c r="Q30">
        <f>IF($H30,'By Team'!AN31,0)</f>
        <v>0</v>
      </c>
      <c r="R30">
        <f>IF($H30,'By Team'!AO31,0)</f>
        <v>0</v>
      </c>
      <c r="S30">
        <f>IF($H30,'By Team'!AP31,0)</f>
        <v>0</v>
      </c>
    </row>
    <row r="31" spans="3:19" x14ac:dyDescent="0.25">
      <c r="C31">
        <f>'By Team'!AA32</f>
        <v>30</v>
      </c>
      <c r="D31" t="str">
        <f>'By Team'!AC32</f>
        <v>Los Angeles Butt Men</v>
      </c>
      <c r="E31" t="str">
        <f>LEFT('By Team'!AD32,LEN('By Team'!AD32)-5)</f>
        <v>Ross</v>
      </c>
      <c r="F31">
        <f>INT(RIGHT('By Team'!AD32,4))</f>
        <v>2017</v>
      </c>
      <c r="G31">
        <f>INDEX('By Team'!W:W,MATCH(C31,'By Team'!D:D,0))</f>
        <v>8</v>
      </c>
      <c r="H31" t="b">
        <f t="shared" si="0"/>
        <v>0</v>
      </c>
      <c r="I31">
        <f>IF($H31,'By Team'!AF32,0)</f>
        <v>0</v>
      </c>
      <c r="J31">
        <f>IF($H31,'By Team'!AG32,0)</f>
        <v>0</v>
      </c>
      <c r="K31">
        <f>IF($H31,'By Team'!AH32,0)</f>
        <v>0</v>
      </c>
      <c r="L31">
        <f>IF($H31,'By Team'!AI32,0)</f>
        <v>0</v>
      </c>
      <c r="M31">
        <f>IF($H31,'By Team'!AJ32,0)</f>
        <v>0</v>
      </c>
      <c r="N31">
        <f>IF($H31,'By Team'!AK32,0)</f>
        <v>0</v>
      </c>
      <c r="O31">
        <f>IF($H31,'By Team'!AL32,0)</f>
        <v>0</v>
      </c>
      <c r="P31">
        <f>IF($H31,'By Team'!AM32,0)</f>
        <v>0</v>
      </c>
      <c r="Q31">
        <f>IF($H31,'By Team'!AN32,0)</f>
        <v>0</v>
      </c>
      <c r="R31">
        <f>IF($H31,'By Team'!AO32,0)</f>
        <v>0</v>
      </c>
      <c r="S31">
        <f>IF($H31,'By Team'!AP32,0)</f>
        <v>0</v>
      </c>
    </row>
    <row r="32" spans="3:19" x14ac:dyDescent="0.25">
      <c r="C32">
        <f>'By Team'!AA33</f>
        <v>31</v>
      </c>
      <c r="D32" t="str">
        <f>'By Team'!AC33</f>
        <v>Team  Suckerpunch</v>
      </c>
      <c r="E32" t="str">
        <f>LEFT('By Team'!AD33,LEN('By Team'!AD33)-5)</f>
        <v>Mili/Vinay</v>
      </c>
      <c r="F32">
        <f>INT(RIGHT('By Team'!AD33,4))</f>
        <v>2016</v>
      </c>
      <c r="G32">
        <f>INDEX('By Team'!W:W,MATCH(C32,'By Team'!D:D,0))</f>
        <v>10</v>
      </c>
      <c r="H32" t="b">
        <f t="shared" si="0"/>
        <v>0</v>
      </c>
      <c r="I32">
        <f>IF($H32,'By Team'!AF33,0)</f>
        <v>0</v>
      </c>
      <c r="J32">
        <f>IF($H32,'By Team'!AG33,0)</f>
        <v>0</v>
      </c>
      <c r="K32">
        <f>IF($H32,'By Team'!AH33,0)</f>
        <v>0</v>
      </c>
      <c r="L32">
        <f>IF($H32,'By Team'!AI33,0)</f>
        <v>0</v>
      </c>
      <c r="M32">
        <f>IF($H32,'By Team'!AJ33,0)</f>
        <v>0</v>
      </c>
      <c r="N32">
        <f>IF($H32,'By Team'!AK33,0)</f>
        <v>0</v>
      </c>
      <c r="O32">
        <f>IF($H32,'By Team'!AL33,0)</f>
        <v>0</v>
      </c>
      <c r="P32">
        <f>IF($H32,'By Team'!AM33,0)</f>
        <v>0</v>
      </c>
      <c r="Q32">
        <f>IF($H32,'By Team'!AN33,0)</f>
        <v>0</v>
      </c>
      <c r="R32">
        <f>IF($H32,'By Team'!AO33,0)</f>
        <v>0</v>
      </c>
      <c r="S32">
        <f>IF($H32,'By Team'!AP33,0)</f>
        <v>0</v>
      </c>
    </row>
    <row r="33" spans="3:19" x14ac:dyDescent="0.25">
      <c r="C33">
        <f>'By Team'!AA34</f>
        <v>32</v>
      </c>
      <c r="D33" t="str">
        <f>'By Team'!AC34</f>
        <v>Fly Iggles Fly</v>
      </c>
      <c r="E33" t="str">
        <f>LEFT('By Team'!AD34,LEN('By Team'!AD34)-5)</f>
        <v>Ally</v>
      </c>
      <c r="F33">
        <f>INT(RIGHT('By Team'!AD34,4))</f>
        <v>2018</v>
      </c>
      <c r="G33">
        <f>INDEX('By Team'!W:W,MATCH(C33,'By Team'!D:D,0))</f>
        <v>5</v>
      </c>
      <c r="H33" t="b">
        <f t="shared" si="0"/>
        <v>0</v>
      </c>
      <c r="I33">
        <f>IF($H33,'By Team'!AF34,0)</f>
        <v>0</v>
      </c>
      <c r="J33">
        <f>IF($H33,'By Team'!AG34,0)</f>
        <v>0</v>
      </c>
      <c r="K33">
        <f>IF($H33,'By Team'!AH34,0)</f>
        <v>0</v>
      </c>
      <c r="L33">
        <f>IF($H33,'By Team'!AI34,0)</f>
        <v>0</v>
      </c>
      <c r="M33">
        <f>IF($H33,'By Team'!AJ34,0)</f>
        <v>0</v>
      </c>
      <c r="N33">
        <f>IF($H33,'By Team'!AK34,0)</f>
        <v>0</v>
      </c>
      <c r="O33">
        <f>IF($H33,'By Team'!AL34,0)</f>
        <v>0</v>
      </c>
      <c r="P33">
        <f>IF($H33,'By Team'!AM34,0)</f>
        <v>0</v>
      </c>
      <c r="Q33">
        <f>IF($H33,'By Team'!AN34,0)</f>
        <v>0</v>
      </c>
      <c r="R33">
        <f>IF($H33,'By Team'!AO34,0)</f>
        <v>0</v>
      </c>
      <c r="S33">
        <f>IF($H33,'By Team'!AP34,0)</f>
        <v>0</v>
      </c>
    </row>
    <row r="34" spans="3:19" x14ac:dyDescent="0.25">
      <c r="C34">
        <f>'By Team'!AA35</f>
        <v>33</v>
      </c>
      <c r="D34" t="str">
        <f>'By Team'!AC35</f>
        <v>Galit's Team</v>
      </c>
      <c r="E34" t="str">
        <f>LEFT('By Team'!AD35,LEN('By Team'!AD35)-5)</f>
        <v>Galit</v>
      </c>
      <c r="F34">
        <f>INT(RIGHT('By Team'!AD35,4))</f>
        <v>2018</v>
      </c>
      <c r="G34">
        <f>INDEX('By Team'!W:W,MATCH(C34,'By Team'!D:D,0))</f>
        <v>6</v>
      </c>
      <c r="H34" t="b">
        <f t="shared" si="0"/>
        <v>0</v>
      </c>
      <c r="I34">
        <f>IF($H34,'By Team'!AF35,0)</f>
        <v>0</v>
      </c>
      <c r="J34">
        <f>IF($H34,'By Team'!AG35,0)</f>
        <v>0</v>
      </c>
      <c r="K34">
        <f>IF($H34,'By Team'!AH35,0)</f>
        <v>0</v>
      </c>
      <c r="L34">
        <f>IF($H34,'By Team'!AI35,0)</f>
        <v>0</v>
      </c>
      <c r="M34">
        <f>IF($H34,'By Team'!AJ35,0)</f>
        <v>0</v>
      </c>
      <c r="N34">
        <f>IF($H34,'By Team'!AK35,0)</f>
        <v>0</v>
      </c>
      <c r="O34">
        <f>IF($H34,'By Team'!AL35,0)</f>
        <v>0</v>
      </c>
      <c r="P34">
        <f>IF($H34,'By Team'!AM35,0)</f>
        <v>0</v>
      </c>
      <c r="Q34">
        <f>IF($H34,'By Team'!AN35,0)</f>
        <v>0</v>
      </c>
      <c r="R34">
        <f>IF($H34,'By Team'!AO35,0)</f>
        <v>0</v>
      </c>
      <c r="S34">
        <f>IF($H34,'By Team'!AP35,0)</f>
        <v>0</v>
      </c>
    </row>
    <row r="35" spans="3:19" x14ac:dyDescent="0.25">
      <c r="C35">
        <f>'By Team'!AA36</f>
        <v>34</v>
      </c>
      <c r="D35" t="str">
        <f>'By Team'!AC36</f>
        <v>My Cousin Vinatieri</v>
      </c>
      <c r="E35" t="str">
        <f>LEFT('By Team'!AD36,LEN('By Team'!AD36)-5)</f>
        <v>Akshay</v>
      </c>
      <c r="F35">
        <f>INT(RIGHT('By Team'!AD36,4))</f>
        <v>2017</v>
      </c>
      <c r="G35">
        <f>INDEX('By Team'!W:W,MATCH(C35,'By Team'!D:D,0))</f>
        <v>6</v>
      </c>
      <c r="H35" t="b">
        <f t="shared" si="0"/>
        <v>0</v>
      </c>
      <c r="I35">
        <f>IF($H35,'By Team'!AF36,0)</f>
        <v>0</v>
      </c>
      <c r="J35">
        <f>IF($H35,'By Team'!AG36,0)</f>
        <v>0</v>
      </c>
      <c r="K35">
        <f>IF($H35,'By Team'!AH36,0)</f>
        <v>0</v>
      </c>
      <c r="L35">
        <f>IF($H35,'By Team'!AI36,0)</f>
        <v>0</v>
      </c>
      <c r="M35">
        <f>IF($H35,'By Team'!AJ36,0)</f>
        <v>0</v>
      </c>
      <c r="N35">
        <f>IF($H35,'By Team'!AK36,0)</f>
        <v>0</v>
      </c>
      <c r="O35">
        <f>IF($H35,'By Team'!AL36,0)</f>
        <v>0</v>
      </c>
      <c r="P35">
        <f>IF($H35,'By Team'!AM36,0)</f>
        <v>0</v>
      </c>
      <c r="Q35">
        <f>IF($H35,'By Team'!AN36,0)</f>
        <v>0</v>
      </c>
      <c r="R35">
        <f>IF($H35,'By Team'!AO36,0)</f>
        <v>0</v>
      </c>
      <c r="S35">
        <f>IF($H35,'By Team'!AP36,0)</f>
        <v>0</v>
      </c>
    </row>
    <row r="36" spans="3:19" x14ac:dyDescent="0.25">
      <c r="C36">
        <f>'By Team'!AA37</f>
        <v>35</v>
      </c>
      <c r="D36" t="str">
        <f>'By Team'!AC37</f>
        <v>WINTER IS NEVER COMING</v>
      </c>
      <c r="E36" t="str">
        <f>LEFT('By Team'!AD37,LEN('By Team'!AD37)-5)</f>
        <v>Jeff</v>
      </c>
      <c r="F36">
        <f>INT(RIGHT('By Team'!AD37,4))</f>
        <v>2015</v>
      </c>
      <c r="G36">
        <f>INDEX('By Team'!W:W,MATCH(C36,'By Team'!D:D,0))</f>
        <v>9</v>
      </c>
      <c r="H36" t="b">
        <f t="shared" si="0"/>
        <v>0</v>
      </c>
      <c r="I36">
        <f>IF($H36,'By Team'!AF37,0)</f>
        <v>0</v>
      </c>
      <c r="J36">
        <f>IF($H36,'By Team'!AG37,0)</f>
        <v>0</v>
      </c>
      <c r="K36">
        <f>IF($H36,'By Team'!AH37,0)</f>
        <v>0</v>
      </c>
      <c r="L36">
        <f>IF($H36,'By Team'!AI37,0)</f>
        <v>0</v>
      </c>
      <c r="M36">
        <f>IF($H36,'By Team'!AJ37,0)</f>
        <v>0</v>
      </c>
      <c r="N36">
        <f>IF($H36,'By Team'!AK37,0)</f>
        <v>0</v>
      </c>
      <c r="O36">
        <f>IF($H36,'By Team'!AL37,0)</f>
        <v>0</v>
      </c>
      <c r="P36">
        <f>IF($H36,'By Team'!AM37,0)</f>
        <v>0</v>
      </c>
      <c r="Q36">
        <f>IF($H36,'By Team'!AN37,0)</f>
        <v>0</v>
      </c>
      <c r="R36">
        <f>IF($H36,'By Team'!AO37,0)</f>
        <v>0</v>
      </c>
      <c r="S36">
        <f>IF($H36,'By Team'!AP37,0)</f>
        <v>0</v>
      </c>
    </row>
    <row r="37" spans="3:19" x14ac:dyDescent="0.25">
      <c r="C37">
        <f>'By Team'!AA38</f>
        <v>36</v>
      </c>
      <c r="D37" t="str">
        <f>'By Team'!AC38</f>
        <v>Literally Can't Even</v>
      </c>
      <c r="E37" t="str">
        <f>LEFT('By Team'!AD38,LEN('By Team'!AD38)-5)</f>
        <v>Caryn</v>
      </c>
      <c r="F37">
        <f>INT(RIGHT('By Team'!AD38,4))</f>
        <v>2015</v>
      </c>
      <c r="G37">
        <f>INDEX('By Team'!W:W,MATCH(C37,'By Team'!D:D,0))</f>
        <v>6</v>
      </c>
      <c r="H37" t="b">
        <f t="shared" si="0"/>
        <v>0</v>
      </c>
      <c r="I37">
        <f>IF($H37,'By Team'!AF38,0)</f>
        <v>0</v>
      </c>
      <c r="J37">
        <f>IF($H37,'By Team'!AG38,0)</f>
        <v>0</v>
      </c>
      <c r="K37">
        <f>IF($H37,'By Team'!AH38,0)</f>
        <v>0</v>
      </c>
      <c r="L37">
        <f>IF($H37,'By Team'!AI38,0)</f>
        <v>0</v>
      </c>
      <c r="M37">
        <f>IF($H37,'By Team'!AJ38,0)</f>
        <v>0</v>
      </c>
      <c r="N37">
        <f>IF($H37,'By Team'!AK38,0)</f>
        <v>0</v>
      </c>
      <c r="O37">
        <f>IF($H37,'By Team'!AL38,0)</f>
        <v>0</v>
      </c>
      <c r="P37">
        <f>IF($H37,'By Team'!AM38,0)</f>
        <v>0</v>
      </c>
      <c r="Q37">
        <f>IF($H37,'By Team'!AN38,0)</f>
        <v>0</v>
      </c>
      <c r="R37">
        <f>IF($H37,'By Team'!AO38,0)</f>
        <v>0</v>
      </c>
      <c r="S37">
        <f>IF($H37,'By Team'!AP38,0)</f>
        <v>0</v>
      </c>
    </row>
    <row r="38" spans="3:19" x14ac:dyDescent="0.25">
      <c r="C38">
        <f>'By Team'!AA39</f>
        <v>37</v>
      </c>
      <c r="D38" t="str">
        <f>'By Team'!AC39</f>
        <v>The Marshawn</v>
      </c>
      <c r="E38" t="str">
        <f>LEFT('By Team'!AD39,LEN('By Team'!AD39)-5)</f>
        <v>MattP</v>
      </c>
      <c r="F38">
        <f>INT(RIGHT('By Team'!AD39,4))</f>
        <v>2015</v>
      </c>
      <c r="G38">
        <f>INDEX('By Team'!W:W,MATCH(C38,'By Team'!D:D,0))</f>
        <v>12</v>
      </c>
      <c r="H38" t="b">
        <f t="shared" si="0"/>
        <v>0</v>
      </c>
      <c r="I38">
        <f>IF($H38,'By Team'!AF39,0)</f>
        <v>0</v>
      </c>
      <c r="J38">
        <f>IF($H38,'By Team'!AG39,0)</f>
        <v>0</v>
      </c>
      <c r="K38">
        <f>IF($H38,'By Team'!AH39,0)</f>
        <v>0</v>
      </c>
      <c r="L38">
        <f>IF($H38,'By Team'!AI39,0)</f>
        <v>0</v>
      </c>
      <c r="M38">
        <f>IF($H38,'By Team'!AJ39,0)</f>
        <v>0</v>
      </c>
      <c r="N38">
        <f>IF($H38,'By Team'!AK39,0)</f>
        <v>0</v>
      </c>
      <c r="O38">
        <f>IF($H38,'By Team'!AL39,0)</f>
        <v>0</v>
      </c>
      <c r="P38">
        <f>IF($H38,'By Team'!AM39,0)</f>
        <v>0</v>
      </c>
      <c r="Q38">
        <f>IF($H38,'By Team'!AN39,0)</f>
        <v>0</v>
      </c>
      <c r="R38">
        <f>IF($H38,'By Team'!AO39,0)</f>
        <v>0</v>
      </c>
      <c r="S38">
        <f>IF($H38,'By Team'!AP39,0)</f>
        <v>0</v>
      </c>
    </row>
    <row r="39" spans="3:19" x14ac:dyDescent="0.25">
      <c r="C39">
        <f>'By Team'!AA40</f>
        <v>38</v>
      </c>
      <c r="D39" t="str">
        <f>'By Team'!AC40</f>
        <v>Curse of the Commish</v>
      </c>
      <c r="E39" t="str">
        <f>LEFT('By Team'!AD40,LEN('By Team'!AD40)-5)</f>
        <v>Rohit</v>
      </c>
      <c r="F39">
        <f>INT(RIGHT('By Team'!AD40,4))</f>
        <v>2018</v>
      </c>
      <c r="G39">
        <f>INDEX('By Team'!W:W,MATCH(C39,'By Team'!D:D,0))</f>
        <v>7</v>
      </c>
      <c r="H39" t="b">
        <f t="shared" si="0"/>
        <v>0</v>
      </c>
      <c r="I39">
        <f>IF($H39,'By Team'!AF40,0)</f>
        <v>0</v>
      </c>
      <c r="J39">
        <f>IF($H39,'By Team'!AG40,0)</f>
        <v>0</v>
      </c>
      <c r="K39">
        <f>IF($H39,'By Team'!AH40,0)</f>
        <v>0</v>
      </c>
      <c r="L39">
        <f>IF($H39,'By Team'!AI40,0)</f>
        <v>0</v>
      </c>
      <c r="M39">
        <f>IF($H39,'By Team'!AJ40,0)</f>
        <v>0</v>
      </c>
      <c r="N39">
        <f>IF($H39,'By Team'!AK40,0)</f>
        <v>0</v>
      </c>
      <c r="O39">
        <f>IF($H39,'By Team'!AL40,0)</f>
        <v>0</v>
      </c>
      <c r="P39">
        <f>IF($H39,'By Team'!AM40,0)</f>
        <v>0</v>
      </c>
      <c r="Q39">
        <f>IF($H39,'By Team'!AN40,0)</f>
        <v>0</v>
      </c>
      <c r="R39">
        <f>IF($H39,'By Team'!AO40,0)</f>
        <v>0</v>
      </c>
      <c r="S39">
        <f>IF($H39,'By Team'!AP40,0)</f>
        <v>0</v>
      </c>
    </row>
    <row r="40" spans="3:19" x14ac:dyDescent="0.25">
      <c r="C40">
        <f>'By Team'!AA41</f>
        <v>39</v>
      </c>
      <c r="D40" t="str">
        <f>'By Team'!AC41</f>
        <v>da muffins</v>
      </c>
      <c r="E40" t="str">
        <f>LEFT('By Team'!AD41,LEN('By Team'!AD41)-5)</f>
        <v>Joe</v>
      </c>
      <c r="F40">
        <f>INT(RIGHT('By Team'!AD41,4))</f>
        <v>2015</v>
      </c>
      <c r="G40">
        <f>INDEX('By Team'!W:W,MATCH(C40,'By Team'!D:D,0))</f>
        <v>8</v>
      </c>
      <c r="H40" t="b">
        <f t="shared" si="0"/>
        <v>0</v>
      </c>
      <c r="I40">
        <f>IF($H40,'By Team'!AF41,0)</f>
        <v>0</v>
      </c>
      <c r="J40">
        <f>IF($H40,'By Team'!AG41,0)</f>
        <v>0</v>
      </c>
      <c r="K40">
        <f>IF($H40,'By Team'!AH41,0)</f>
        <v>0</v>
      </c>
      <c r="L40">
        <f>IF($H40,'By Team'!AI41,0)</f>
        <v>0</v>
      </c>
      <c r="M40">
        <f>IF($H40,'By Team'!AJ41,0)</f>
        <v>0</v>
      </c>
      <c r="N40">
        <f>IF($H40,'By Team'!AK41,0)</f>
        <v>0</v>
      </c>
      <c r="O40">
        <f>IF($H40,'By Team'!AL41,0)</f>
        <v>0</v>
      </c>
      <c r="P40">
        <f>IF($H40,'By Team'!AM41,0)</f>
        <v>0</v>
      </c>
      <c r="Q40">
        <f>IF($H40,'By Team'!AN41,0)</f>
        <v>0</v>
      </c>
      <c r="R40">
        <f>IF($H40,'By Team'!AO41,0)</f>
        <v>0</v>
      </c>
      <c r="S40">
        <f>IF($H40,'By Team'!AP41,0)</f>
        <v>0</v>
      </c>
    </row>
    <row r="41" spans="3:19" x14ac:dyDescent="0.25">
      <c r="C41">
        <f>'By Team'!AA42</f>
        <v>40</v>
      </c>
      <c r="D41" t="str">
        <f>'By Team'!AC42</f>
        <v>ELITE AS TUCK</v>
      </c>
      <c r="E41" t="str">
        <f>LEFT('By Team'!AD42,LEN('By Team'!AD42)-5)</f>
        <v>Caryn</v>
      </c>
      <c r="F41">
        <f>INT(RIGHT('By Team'!AD42,4))</f>
        <v>2014</v>
      </c>
      <c r="G41">
        <f>INDEX('By Team'!W:W,MATCH(C41,'By Team'!D:D,0))</f>
        <v>8</v>
      </c>
      <c r="H41" t="b">
        <f t="shared" si="0"/>
        <v>0</v>
      </c>
      <c r="I41">
        <f>IF($H41,'By Team'!AF42,0)</f>
        <v>0</v>
      </c>
      <c r="J41">
        <f>IF($H41,'By Team'!AG42,0)</f>
        <v>0</v>
      </c>
      <c r="K41">
        <f>IF($H41,'By Team'!AH42,0)</f>
        <v>0</v>
      </c>
      <c r="L41">
        <f>IF($H41,'By Team'!AI42,0)</f>
        <v>0</v>
      </c>
      <c r="M41">
        <f>IF($H41,'By Team'!AJ42,0)</f>
        <v>0</v>
      </c>
      <c r="N41">
        <f>IF($H41,'By Team'!AK42,0)</f>
        <v>0</v>
      </c>
      <c r="O41">
        <f>IF($H41,'By Team'!AL42,0)</f>
        <v>0</v>
      </c>
      <c r="P41">
        <f>IF($H41,'By Team'!AM42,0)</f>
        <v>0</v>
      </c>
      <c r="Q41">
        <f>IF($H41,'By Team'!AN42,0)</f>
        <v>0</v>
      </c>
      <c r="R41">
        <f>IF($H41,'By Team'!AO42,0)</f>
        <v>0</v>
      </c>
      <c r="S41">
        <f>IF($H41,'By Team'!AP42,0)</f>
        <v>0</v>
      </c>
    </row>
    <row r="42" spans="3:19" x14ac:dyDescent="0.25">
      <c r="C42">
        <f>'By Team'!AA43</f>
        <v>41</v>
      </c>
      <c r="D42" t="str">
        <f>'By Team'!AC43</f>
        <v>Fortune Favors The Bold</v>
      </c>
      <c r="E42" t="str">
        <f>LEFT('By Team'!AD43,LEN('By Team'!AD43)-5)</f>
        <v>Will</v>
      </c>
      <c r="F42">
        <f>INT(RIGHT('By Team'!AD43,4))</f>
        <v>2015</v>
      </c>
      <c r="G42">
        <f>INDEX('By Team'!W:W,MATCH(C42,'By Team'!D:D,0))</f>
        <v>10</v>
      </c>
      <c r="H42" t="b">
        <f t="shared" si="0"/>
        <v>0</v>
      </c>
      <c r="I42">
        <f>IF($H42,'By Team'!AF43,0)</f>
        <v>0</v>
      </c>
      <c r="J42">
        <f>IF($H42,'By Team'!AG43,0)</f>
        <v>0</v>
      </c>
      <c r="K42">
        <f>IF($H42,'By Team'!AH43,0)</f>
        <v>0</v>
      </c>
      <c r="L42">
        <f>IF($H42,'By Team'!AI43,0)</f>
        <v>0</v>
      </c>
      <c r="M42">
        <f>IF($H42,'By Team'!AJ43,0)</f>
        <v>0</v>
      </c>
      <c r="N42">
        <f>IF($H42,'By Team'!AK43,0)</f>
        <v>0</v>
      </c>
      <c r="O42">
        <f>IF($H42,'By Team'!AL43,0)</f>
        <v>0</v>
      </c>
      <c r="P42">
        <f>IF($H42,'By Team'!AM43,0)</f>
        <v>0</v>
      </c>
      <c r="Q42">
        <f>IF($H42,'By Team'!AN43,0)</f>
        <v>0</v>
      </c>
      <c r="R42">
        <f>IF($H42,'By Team'!AO43,0)</f>
        <v>0</v>
      </c>
      <c r="S42">
        <f>IF($H42,'By Team'!AP43,0)</f>
        <v>0</v>
      </c>
    </row>
    <row r="43" spans="3:19" x14ac:dyDescent="0.25">
      <c r="C43">
        <f>'By Team'!AA44</f>
        <v>42</v>
      </c>
      <c r="D43" t="str">
        <f>'By Team'!AC44</f>
        <v>Fortune Favors The Bold</v>
      </c>
      <c r="E43" t="str">
        <f>LEFT('By Team'!AD44,LEN('By Team'!AD44)-5)</f>
        <v>Will</v>
      </c>
      <c r="F43">
        <f>INT(RIGHT('By Team'!AD44,4))</f>
        <v>2017</v>
      </c>
      <c r="G43">
        <f>INDEX('By Team'!W:W,MATCH(C43,'By Team'!D:D,0))</f>
        <v>10</v>
      </c>
      <c r="H43" t="b">
        <f t="shared" si="0"/>
        <v>0</v>
      </c>
      <c r="I43">
        <f>IF($H43,'By Team'!AF44,0)</f>
        <v>0</v>
      </c>
      <c r="J43">
        <f>IF($H43,'By Team'!AG44,0)</f>
        <v>0</v>
      </c>
      <c r="K43">
        <f>IF($H43,'By Team'!AH44,0)</f>
        <v>0</v>
      </c>
      <c r="L43">
        <f>IF($H43,'By Team'!AI44,0)</f>
        <v>0</v>
      </c>
      <c r="M43">
        <f>IF($H43,'By Team'!AJ44,0)</f>
        <v>0</v>
      </c>
      <c r="N43">
        <f>IF($H43,'By Team'!AK44,0)</f>
        <v>0</v>
      </c>
      <c r="O43">
        <f>IF($H43,'By Team'!AL44,0)</f>
        <v>0</v>
      </c>
      <c r="P43">
        <f>IF($H43,'By Team'!AM44,0)</f>
        <v>0</v>
      </c>
      <c r="Q43">
        <f>IF($H43,'By Team'!AN44,0)</f>
        <v>0</v>
      </c>
      <c r="R43">
        <f>IF($H43,'By Team'!AO44,0)</f>
        <v>0</v>
      </c>
      <c r="S43">
        <f>IF($H43,'By Team'!AP44,0)</f>
        <v>0</v>
      </c>
    </row>
    <row r="44" spans="3:19" x14ac:dyDescent="0.25">
      <c r="C44">
        <f>'By Team'!AA45</f>
        <v>43</v>
      </c>
      <c r="D44" t="str">
        <f>'By Team'!AC45</f>
        <v>4th and 20</v>
      </c>
      <c r="E44" t="str">
        <f>LEFT('By Team'!AD45,LEN('By Team'!AD45)-5)</f>
        <v>Akshay</v>
      </c>
      <c r="F44">
        <f>INT(RIGHT('By Team'!AD45,4))</f>
        <v>2014</v>
      </c>
      <c r="G44">
        <f>INDEX('By Team'!W:W,MATCH(C44,'By Team'!D:D,0))</f>
        <v>6</v>
      </c>
      <c r="H44" t="b">
        <f t="shared" si="0"/>
        <v>0</v>
      </c>
      <c r="I44">
        <f>IF($H44,'By Team'!AF45,0)</f>
        <v>0</v>
      </c>
      <c r="J44">
        <f>IF($H44,'By Team'!AG45,0)</f>
        <v>0</v>
      </c>
      <c r="K44">
        <f>IF($H44,'By Team'!AH45,0)</f>
        <v>0</v>
      </c>
      <c r="L44">
        <f>IF($H44,'By Team'!AI45,0)</f>
        <v>0</v>
      </c>
      <c r="M44">
        <f>IF($H44,'By Team'!AJ45,0)</f>
        <v>0</v>
      </c>
      <c r="N44">
        <f>IF($H44,'By Team'!AK45,0)</f>
        <v>0</v>
      </c>
      <c r="O44">
        <f>IF($H44,'By Team'!AL45,0)</f>
        <v>0</v>
      </c>
      <c r="P44">
        <f>IF($H44,'By Team'!AM45,0)</f>
        <v>0</v>
      </c>
      <c r="Q44">
        <f>IF($H44,'By Team'!AN45,0)</f>
        <v>0</v>
      </c>
      <c r="R44">
        <f>IF($H44,'By Team'!AO45,0)</f>
        <v>0</v>
      </c>
      <c r="S44">
        <f>IF($H44,'By Team'!AP45,0)</f>
        <v>0</v>
      </c>
    </row>
    <row r="45" spans="3:19" x14ac:dyDescent="0.25">
      <c r="C45">
        <f>'By Team'!AA46</f>
        <v>44</v>
      </c>
      <c r="D45" t="str">
        <f>'By Team'!AC46</f>
        <v>All I Do is Winston</v>
      </c>
      <c r="E45" t="str">
        <f>LEFT('By Team'!AD46,LEN('By Team'!AD46)-5)</f>
        <v>Pranay</v>
      </c>
      <c r="F45">
        <f>INT(RIGHT('By Team'!AD46,4))</f>
        <v>2017</v>
      </c>
      <c r="G45">
        <f>INDEX('By Team'!W:W,MATCH(C45,'By Team'!D:D,0))</f>
        <v>9</v>
      </c>
      <c r="H45" t="b">
        <f t="shared" si="0"/>
        <v>0</v>
      </c>
      <c r="I45">
        <f>IF($H45,'By Team'!AF46,0)</f>
        <v>0</v>
      </c>
      <c r="J45">
        <f>IF($H45,'By Team'!AG46,0)</f>
        <v>0</v>
      </c>
      <c r="K45">
        <f>IF($H45,'By Team'!AH46,0)</f>
        <v>0</v>
      </c>
      <c r="L45">
        <f>IF($H45,'By Team'!AI46,0)</f>
        <v>0</v>
      </c>
      <c r="M45">
        <f>IF($H45,'By Team'!AJ46,0)</f>
        <v>0</v>
      </c>
      <c r="N45">
        <f>IF($H45,'By Team'!AK46,0)</f>
        <v>0</v>
      </c>
      <c r="O45">
        <f>IF($H45,'By Team'!AL46,0)</f>
        <v>0</v>
      </c>
      <c r="P45">
        <f>IF($H45,'By Team'!AM46,0)</f>
        <v>0</v>
      </c>
      <c r="Q45">
        <f>IF($H45,'By Team'!AN46,0)</f>
        <v>0</v>
      </c>
      <c r="R45">
        <f>IF($H45,'By Team'!AO46,0)</f>
        <v>0</v>
      </c>
      <c r="S45">
        <f>IF($H45,'By Team'!AP46,0)</f>
        <v>0</v>
      </c>
    </row>
    <row r="46" spans="3:19" x14ac:dyDescent="0.25">
      <c r="C46">
        <f>'By Team'!AA47</f>
        <v>45</v>
      </c>
      <c r="D46" t="str">
        <f>'By Team'!AC47</f>
        <v>Team ATAC</v>
      </c>
      <c r="E46" t="str">
        <f>LEFT('By Team'!AD47,LEN('By Team'!AD47)-5)</f>
        <v>Jeff</v>
      </c>
      <c r="F46">
        <f>INT(RIGHT('By Team'!AD47,4))</f>
        <v>2018</v>
      </c>
      <c r="G46">
        <f>INDEX('By Team'!W:W,MATCH(C46,'By Team'!D:D,0))</f>
        <v>8</v>
      </c>
      <c r="H46" t="b">
        <f t="shared" si="0"/>
        <v>0</v>
      </c>
      <c r="I46">
        <f>IF($H46,'By Team'!AF47,0)</f>
        <v>0</v>
      </c>
      <c r="J46">
        <f>IF($H46,'By Team'!AG47,0)</f>
        <v>0</v>
      </c>
      <c r="K46">
        <f>IF($H46,'By Team'!AH47,0)</f>
        <v>0</v>
      </c>
      <c r="L46">
        <f>IF($H46,'By Team'!AI47,0)</f>
        <v>0</v>
      </c>
      <c r="M46">
        <f>IF($H46,'By Team'!AJ47,0)</f>
        <v>0</v>
      </c>
      <c r="N46">
        <f>IF($H46,'By Team'!AK47,0)</f>
        <v>0</v>
      </c>
      <c r="O46">
        <f>IF($H46,'By Team'!AL47,0)</f>
        <v>0</v>
      </c>
      <c r="P46">
        <f>IF($H46,'By Team'!AM47,0)</f>
        <v>0</v>
      </c>
      <c r="Q46">
        <f>IF($H46,'By Team'!AN47,0)</f>
        <v>0</v>
      </c>
      <c r="R46">
        <f>IF($H46,'By Team'!AO47,0)</f>
        <v>0</v>
      </c>
      <c r="S46">
        <f>IF($H46,'By Team'!AP47,0)</f>
        <v>0</v>
      </c>
    </row>
    <row r="47" spans="3:19" x14ac:dyDescent="0.25">
      <c r="C47">
        <f>'By Team'!AA48</f>
        <v>46</v>
      </c>
      <c r="D47" t="str">
        <f>'By Team'!AC48</f>
        <v>WINTER IS NEVER COMING</v>
      </c>
      <c r="E47" t="str">
        <f>LEFT('By Team'!AD48,LEN('By Team'!AD48)-5)</f>
        <v>Jeff</v>
      </c>
      <c r="F47">
        <f>INT(RIGHT('By Team'!AD48,4))</f>
        <v>2014</v>
      </c>
      <c r="G47">
        <f>INDEX('By Team'!W:W,MATCH(C47,'By Team'!D:D,0))</f>
        <v>9</v>
      </c>
      <c r="H47" t="b">
        <f t="shared" si="0"/>
        <v>0</v>
      </c>
      <c r="I47">
        <f>IF($H47,'By Team'!AF48,0)</f>
        <v>0</v>
      </c>
      <c r="J47">
        <f>IF($H47,'By Team'!AG48,0)</f>
        <v>0</v>
      </c>
      <c r="K47">
        <f>IF($H47,'By Team'!AH48,0)</f>
        <v>0</v>
      </c>
      <c r="L47">
        <f>IF($H47,'By Team'!AI48,0)</f>
        <v>0</v>
      </c>
      <c r="M47">
        <f>IF($H47,'By Team'!AJ48,0)</f>
        <v>0</v>
      </c>
      <c r="N47">
        <f>IF($H47,'By Team'!AK48,0)</f>
        <v>0</v>
      </c>
      <c r="O47">
        <f>IF($H47,'By Team'!AL48,0)</f>
        <v>0</v>
      </c>
      <c r="P47">
        <f>IF($H47,'By Team'!AM48,0)</f>
        <v>0</v>
      </c>
      <c r="Q47">
        <f>IF($H47,'By Team'!AN48,0)</f>
        <v>0</v>
      </c>
      <c r="R47">
        <f>IF($H47,'By Team'!AO48,0)</f>
        <v>0</v>
      </c>
      <c r="S47">
        <f>IF($H47,'By Team'!AP48,0)</f>
        <v>0</v>
      </c>
    </row>
    <row r="48" spans="3:19" x14ac:dyDescent="0.25">
      <c r="C48">
        <f>'By Team'!AA49</f>
        <v>47</v>
      </c>
      <c r="D48" t="str">
        <f>'By Team'!AC49</f>
        <v>G - Lit</v>
      </c>
      <c r="E48" t="str">
        <f>LEFT('By Team'!AD49,LEN('By Team'!AD49)-5)</f>
        <v>Galit</v>
      </c>
      <c r="F48">
        <f>INT(RIGHT('By Team'!AD49,4))</f>
        <v>2016</v>
      </c>
      <c r="G48">
        <f>INDEX('By Team'!W:W,MATCH(C48,'By Team'!D:D,0))</f>
        <v>7</v>
      </c>
      <c r="H48" t="b">
        <f t="shared" si="0"/>
        <v>0</v>
      </c>
      <c r="I48">
        <f>IF($H48,'By Team'!AF49,0)</f>
        <v>0</v>
      </c>
      <c r="J48">
        <f>IF($H48,'By Team'!AG49,0)</f>
        <v>0</v>
      </c>
      <c r="K48">
        <f>IF($H48,'By Team'!AH49,0)</f>
        <v>0</v>
      </c>
      <c r="L48">
        <f>IF($H48,'By Team'!AI49,0)</f>
        <v>0</v>
      </c>
      <c r="M48">
        <f>IF($H48,'By Team'!AJ49,0)</f>
        <v>0</v>
      </c>
      <c r="N48">
        <f>IF($H48,'By Team'!AK49,0)</f>
        <v>0</v>
      </c>
      <c r="O48">
        <f>IF($H48,'By Team'!AL49,0)</f>
        <v>0</v>
      </c>
      <c r="P48">
        <f>IF($H48,'By Team'!AM49,0)</f>
        <v>0</v>
      </c>
      <c r="Q48">
        <f>IF($H48,'By Team'!AN49,0)</f>
        <v>0</v>
      </c>
      <c r="R48">
        <f>IF($H48,'By Team'!AO49,0)</f>
        <v>0</v>
      </c>
      <c r="S48">
        <f>IF($H48,'By Team'!AP49,0)</f>
        <v>0</v>
      </c>
    </row>
    <row r="49" spans="3:19" x14ac:dyDescent="0.25">
      <c r="C49">
        <f>'By Team'!AA50</f>
        <v>48</v>
      </c>
      <c r="D49" t="str">
        <f>'By Team'!AC50</f>
        <v>Akshay's Team</v>
      </c>
      <c r="E49" t="str">
        <f>LEFT('By Team'!AD50,LEN('By Team'!AD50)-5)</f>
        <v>Akshay</v>
      </c>
      <c r="F49">
        <f>INT(RIGHT('By Team'!AD50,4))</f>
        <v>2018</v>
      </c>
      <c r="G49">
        <f>INDEX('By Team'!W:W,MATCH(C49,'By Team'!D:D,0))</f>
        <v>9</v>
      </c>
      <c r="H49" t="b">
        <f t="shared" si="0"/>
        <v>0</v>
      </c>
      <c r="I49">
        <f>IF($H49,'By Team'!AF50,0)</f>
        <v>0</v>
      </c>
      <c r="J49">
        <f>IF($H49,'By Team'!AG50,0)</f>
        <v>0</v>
      </c>
      <c r="K49">
        <f>IF($H49,'By Team'!AH50,0)</f>
        <v>0</v>
      </c>
      <c r="L49">
        <f>IF($H49,'By Team'!AI50,0)</f>
        <v>0</v>
      </c>
      <c r="M49">
        <f>IF($H49,'By Team'!AJ50,0)</f>
        <v>0</v>
      </c>
      <c r="N49">
        <f>IF($H49,'By Team'!AK50,0)</f>
        <v>0</v>
      </c>
      <c r="O49">
        <f>IF($H49,'By Team'!AL50,0)</f>
        <v>0</v>
      </c>
      <c r="P49">
        <f>IF($H49,'By Team'!AM50,0)</f>
        <v>0</v>
      </c>
      <c r="Q49">
        <f>IF($H49,'By Team'!AN50,0)</f>
        <v>0</v>
      </c>
      <c r="R49">
        <f>IF($H49,'By Team'!AO50,0)</f>
        <v>0</v>
      </c>
      <c r="S49">
        <f>IF($H49,'By Team'!AP50,0)</f>
        <v>0</v>
      </c>
    </row>
    <row r="50" spans="3:19" x14ac:dyDescent="0.25">
      <c r="C50">
        <f>'By Team'!AA51</f>
        <v>49</v>
      </c>
      <c r="D50" t="str">
        <f>'By Team'!AC51</f>
        <v>WINTER IS NEVER COMING</v>
      </c>
      <c r="E50" t="str">
        <f>LEFT('By Team'!AD51,LEN('By Team'!AD51)-5)</f>
        <v>Jeff</v>
      </c>
      <c r="F50">
        <f>INT(RIGHT('By Team'!AD51,4))</f>
        <v>2016</v>
      </c>
      <c r="G50">
        <f>INDEX('By Team'!W:W,MATCH(C50,'By Team'!D:D,0))</f>
        <v>11</v>
      </c>
      <c r="H50" t="b">
        <f t="shared" si="0"/>
        <v>0</v>
      </c>
      <c r="I50">
        <f>IF($H50,'By Team'!AF51,0)</f>
        <v>0</v>
      </c>
      <c r="J50">
        <f>IF($H50,'By Team'!AG51,0)</f>
        <v>0</v>
      </c>
      <c r="K50">
        <f>IF($H50,'By Team'!AH51,0)</f>
        <v>0</v>
      </c>
      <c r="L50">
        <f>IF($H50,'By Team'!AI51,0)</f>
        <v>0</v>
      </c>
      <c r="M50">
        <f>IF($H50,'By Team'!AJ51,0)</f>
        <v>0</v>
      </c>
      <c r="N50">
        <f>IF($H50,'By Team'!AK51,0)</f>
        <v>0</v>
      </c>
      <c r="O50">
        <f>IF($H50,'By Team'!AL51,0)</f>
        <v>0</v>
      </c>
      <c r="P50">
        <f>IF($H50,'By Team'!AM51,0)</f>
        <v>0</v>
      </c>
      <c r="Q50">
        <f>IF($H50,'By Team'!AN51,0)</f>
        <v>0</v>
      </c>
      <c r="R50">
        <f>IF($H50,'By Team'!AO51,0)</f>
        <v>0</v>
      </c>
      <c r="S50">
        <f>IF($H50,'By Team'!AP51,0)</f>
        <v>0</v>
      </c>
    </row>
    <row r="51" spans="3:19" x14ac:dyDescent="0.25">
      <c r="C51">
        <f>'By Team'!AA52</f>
        <v>50</v>
      </c>
      <c r="D51" t="str">
        <f>'By Team'!AC52</f>
        <v>Do You Even Lift?</v>
      </c>
      <c r="E51" t="str">
        <f>LEFT('By Team'!AD52,LEN('By Team'!AD52)-5)</f>
        <v>Charles</v>
      </c>
      <c r="F51">
        <f>INT(RIGHT('By Team'!AD52,4))</f>
        <v>2016</v>
      </c>
      <c r="G51">
        <f>INDEX('By Team'!W:W,MATCH(C51,'By Team'!D:D,0))</f>
        <v>9</v>
      </c>
      <c r="H51" t="b">
        <f t="shared" si="0"/>
        <v>0</v>
      </c>
      <c r="I51">
        <f>IF($H51,'By Team'!AF52,0)</f>
        <v>0</v>
      </c>
      <c r="J51">
        <f>IF($H51,'By Team'!AG52,0)</f>
        <v>0</v>
      </c>
      <c r="K51">
        <f>IF($H51,'By Team'!AH52,0)</f>
        <v>0</v>
      </c>
      <c r="L51">
        <f>IF($H51,'By Team'!AI52,0)</f>
        <v>0</v>
      </c>
      <c r="M51">
        <f>IF($H51,'By Team'!AJ52,0)</f>
        <v>0</v>
      </c>
      <c r="N51">
        <f>IF($H51,'By Team'!AK52,0)</f>
        <v>0</v>
      </c>
      <c r="O51">
        <f>IF($H51,'By Team'!AL52,0)</f>
        <v>0</v>
      </c>
      <c r="P51">
        <f>IF($H51,'By Team'!AM52,0)</f>
        <v>0</v>
      </c>
      <c r="Q51">
        <f>IF($H51,'By Team'!AN52,0)</f>
        <v>0</v>
      </c>
      <c r="R51">
        <f>IF($H51,'By Team'!AO52,0)</f>
        <v>0</v>
      </c>
      <c r="S51">
        <f>IF($H51,'By Team'!AP52,0)</f>
        <v>0</v>
      </c>
    </row>
    <row r="52" spans="3:19" x14ac:dyDescent="0.25">
      <c r="C52">
        <f>'By Team'!AA53</f>
        <v>51</v>
      </c>
      <c r="D52" t="str">
        <f>'By Team'!AC53</f>
        <v>Team Moyer</v>
      </c>
      <c r="E52" t="str">
        <f>LEFT('By Team'!AD53,LEN('By Team'!AD53)-5)</f>
        <v>Ally</v>
      </c>
      <c r="F52">
        <f>INT(RIGHT('By Team'!AD53,4))</f>
        <v>2015</v>
      </c>
      <c r="G52">
        <f>INDEX('By Team'!W:W,MATCH(C52,'By Team'!D:D,0))</f>
        <v>14</v>
      </c>
      <c r="H52" t="b">
        <f t="shared" si="0"/>
        <v>0</v>
      </c>
      <c r="I52">
        <f>IF($H52,'By Team'!AF53,0)</f>
        <v>0</v>
      </c>
      <c r="J52">
        <f>IF($H52,'By Team'!AG53,0)</f>
        <v>0</v>
      </c>
      <c r="K52">
        <f>IF($H52,'By Team'!AH53,0)</f>
        <v>0</v>
      </c>
      <c r="L52">
        <f>IF($H52,'By Team'!AI53,0)</f>
        <v>0</v>
      </c>
      <c r="M52">
        <f>IF($H52,'By Team'!AJ53,0)</f>
        <v>0</v>
      </c>
      <c r="N52">
        <f>IF($H52,'By Team'!AK53,0)</f>
        <v>0</v>
      </c>
      <c r="O52">
        <f>IF($H52,'By Team'!AL53,0)</f>
        <v>0</v>
      </c>
      <c r="P52">
        <f>IF($H52,'By Team'!AM53,0)</f>
        <v>0</v>
      </c>
      <c r="Q52">
        <f>IF($H52,'By Team'!AN53,0)</f>
        <v>0</v>
      </c>
      <c r="R52">
        <f>IF($H52,'By Team'!AO53,0)</f>
        <v>0</v>
      </c>
      <c r="S52">
        <f>IF($H52,'By Team'!AP53,0)</f>
        <v>0</v>
      </c>
    </row>
    <row r="53" spans="3:19" x14ac:dyDescent="0.25">
      <c r="C53">
        <f>'By Team'!AA54</f>
        <v>52</v>
      </c>
      <c r="D53" t="str">
        <f>'By Team'!AC54</f>
        <v>FETTY WATT</v>
      </c>
      <c r="E53" t="str">
        <f>LEFT('By Team'!AD54,LEN('By Team'!AD54)-5)</f>
        <v>Tony</v>
      </c>
      <c r="F53">
        <f>INT(RIGHT('By Team'!AD54,4))</f>
        <v>2015</v>
      </c>
      <c r="G53">
        <f>INDEX('By Team'!W:W,MATCH(C53,'By Team'!D:D,0))</f>
        <v>13</v>
      </c>
      <c r="H53" t="b">
        <f t="shared" si="0"/>
        <v>1</v>
      </c>
      <c r="I53">
        <f>IF($H53,'By Team'!AF54,0)</f>
        <v>56.352983930484811</v>
      </c>
      <c r="J53">
        <f>IF($H53,'By Team'!AG54,0)</f>
        <v>64.065928315992608</v>
      </c>
      <c r="K53">
        <f>IF($H53,'By Team'!AH54,0)</f>
        <v>72.067140994744591</v>
      </c>
      <c r="L53">
        <f>IF($H53,'By Team'!AI54,0)</f>
        <v>69.861661291205365</v>
      </c>
      <c r="M53">
        <f>IF($H53,'By Team'!AJ54,0)</f>
        <v>72.826802813735767</v>
      </c>
      <c r="N53">
        <f>IF($H53,'By Team'!AK54,0)</f>
        <v>79.951180823966283</v>
      </c>
      <c r="O53">
        <f>IF($H53,'By Team'!AL54,0)</f>
        <v>75.534526952691081</v>
      </c>
      <c r="P53">
        <f>IF($H53,'By Team'!AM54,0)</f>
        <v>76.984350599036659</v>
      </c>
      <c r="Q53">
        <f>IF($H53,'By Team'!AN54,0)</f>
        <v>62.010647323667591</v>
      </c>
      <c r="R53">
        <f>IF($H53,'By Team'!AO54,0)</f>
        <v>70.962179589999934</v>
      </c>
      <c r="S53">
        <f>IF($H53,'By Team'!AP54,0)</f>
        <v>45.839290597591798</v>
      </c>
    </row>
    <row r="54" spans="3:19" x14ac:dyDescent="0.25">
      <c r="C54">
        <f>'By Team'!AA55</f>
        <v>53</v>
      </c>
      <c r="D54" t="str">
        <f>'By Team'!AC55</f>
        <v>Team Wagers</v>
      </c>
      <c r="E54" t="str">
        <f>LEFT('By Team'!AD55,LEN('By Team'!AD55)-5)</f>
        <v>Will</v>
      </c>
      <c r="F54">
        <f>INT(RIGHT('By Team'!AD55,4))</f>
        <v>2014</v>
      </c>
      <c r="G54">
        <f>INDEX('By Team'!W:W,MATCH(C54,'By Team'!D:D,0))</f>
        <v>10</v>
      </c>
      <c r="H54" t="b">
        <f t="shared" si="0"/>
        <v>0</v>
      </c>
      <c r="I54">
        <f>IF($H54,'By Team'!AF55,0)</f>
        <v>0</v>
      </c>
      <c r="J54">
        <f>IF($H54,'By Team'!AG55,0)</f>
        <v>0</v>
      </c>
      <c r="K54">
        <f>IF($H54,'By Team'!AH55,0)</f>
        <v>0</v>
      </c>
      <c r="L54">
        <f>IF($H54,'By Team'!AI55,0)</f>
        <v>0</v>
      </c>
      <c r="M54">
        <f>IF($H54,'By Team'!AJ55,0)</f>
        <v>0</v>
      </c>
      <c r="N54">
        <f>IF($H54,'By Team'!AK55,0)</f>
        <v>0</v>
      </c>
      <c r="O54">
        <f>IF($H54,'By Team'!AL55,0)</f>
        <v>0</v>
      </c>
      <c r="P54">
        <f>IF($H54,'By Team'!AM55,0)</f>
        <v>0</v>
      </c>
      <c r="Q54">
        <f>IF($H54,'By Team'!AN55,0)</f>
        <v>0</v>
      </c>
      <c r="R54">
        <f>IF($H54,'By Team'!AO55,0)</f>
        <v>0</v>
      </c>
      <c r="S54">
        <f>IF($H54,'By Team'!AP55,0)</f>
        <v>0</v>
      </c>
    </row>
    <row r="55" spans="3:19" x14ac:dyDescent="0.25">
      <c r="C55">
        <f>'By Team'!AA56</f>
        <v>54</v>
      </c>
      <c r="D55" t="str">
        <f>'By Team'!AC56</f>
        <v>G - Lit</v>
      </c>
      <c r="E55" t="str">
        <f>LEFT('By Team'!AD56,LEN('By Team'!AD56)-5)</f>
        <v>Galit</v>
      </c>
      <c r="F55">
        <f>INT(RIGHT('By Team'!AD56,4))</f>
        <v>2017</v>
      </c>
      <c r="G55">
        <f>INDEX('By Team'!W:W,MATCH(C55,'By Team'!D:D,0))</f>
        <v>7</v>
      </c>
      <c r="H55" t="b">
        <f t="shared" si="0"/>
        <v>0</v>
      </c>
      <c r="I55">
        <f>IF($H55,'By Team'!AF56,0)</f>
        <v>0</v>
      </c>
      <c r="J55">
        <f>IF($H55,'By Team'!AG56,0)</f>
        <v>0</v>
      </c>
      <c r="K55">
        <f>IF($H55,'By Team'!AH56,0)</f>
        <v>0</v>
      </c>
      <c r="L55">
        <f>IF($H55,'By Team'!AI56,0)</f>
        <v>0</v>
      </c>
      <c r="M55">
        <f>IF($H55,'By Team'!AJ56,0)</f>
        <v>0</v>
      </c>
      <c r="N55">
        <f>IF($H55,'By Team'!AK56,0)</f>
        <v>0</v>
      </c>
      <c r="O55">
        <f>IF($H55,'By Team'!AL56,0)</f>
        <v>0</v>
      </c>
      <c r="P55">
        <f>IF($H55,'By Team'!AM56,0)</f>
        <v>0</v>
      </c>
      <c r="Q55">
        <f>IF($H55,'By Team'!AN56,0)</f>
        <v>0</v>
      </c>
      <c r="R55">
        <f>IF($H55,'By Team'!AO56,0)</f>
        <v>0</v>
      </c>
      <c r="S55">
        <f>IF($H55,'By Team'!AP56,0)</f>
        <v>0</v>
      </c>
    </row>
    <row r="56" spans="3:19" x14ac:dyDescent="0.25">
      <c r="C56">
        <f>'By Team'!AA57</f>
        <v>55</v>
      </c>
      <c r="D56" t="str">
        <f>'By Team'!AC57</f>
        <v>Rolls Royces</v>
      </c>
      <c r="E56" t="str">
        <f>LEFT('By Team'!AD57,LEN('By Team'!AD57)-5)</f>
        <v>Tony</v>
      </c>
      <c r="F56">
        <f>INT(RIGHT('By Team'!AD57,4))</f>
        <v>2018</v>
      </c>
      <c r="G56">
        <f>INDEX('By Team'!W:W,MATCH(C56,'By Team'!D:D,0))</f>
        <v>10</v>
      </c>
      <c r="H56" t="b">
        <f t="shared" si="0"/>
        <v>1</v>
      </c>
      <c r="I56">
        <f>IF($H56,'By Team'!AF57,0)</f>
        <v>69.525074981237211</v>
      </c>
      <c r="J56">
        <f>IF($H56,'By Team'!AG57,0)</f>
        <v>80.880705426349778</v>
      </c>
      <c r="K56">
        <f>IF($H56,'By Team'!AH57,0)</f>
        <v>64.623397281629977</v>
      </c>
      <c r="L56">
        <f>IF($H56,'By Team'!AI57,0)</f>
        <v>64.629203113696079</v>
      </c>
      <c r="M56">
        <f>IF($H56,'By Team'!AJ57,0)</f>
        <v>60.961699915591232</v>
      </c>
      <c r="N56">
        <f>IF($H56,'By Team'!AK57,0)</f>
        <v>62.779920027210252</v>
      </c>
      <c r="O56">
        <f>IF($H56,'By Team'!AL57,0)</f>
        <v>62.779920027210252</v>
      </c>
      <c r="P56">
        <f>IF($H56,'By Team'!AM57,0)</f>
        <v>62.779920027210252</v>
      </c>
      <c r="Q56">
        <f>IF($H56,'By Team'!AN57,0)</f>
        <v>62.779920027210252</v>
      </c>
      <c r="R56">
        <f>IF($H56,'By Team'!AO57,0)</f>
        <v>62.779920027210252</v>
      </c>
      <c r="S56">
        <f>IF($H56,'By Team'!AP57,0)</f>
        <v>62.779920027210252</v>
      </c>
    </row>
    <row r="57" spans="3:19" x14ac:dyDescent="0.25">
      <c r="C57">
        <f>'By Team'!AA58</f>
        <v>56</v>
      </c>
      <c r="D57" t="str">
        <f>'By Team'!AC58</f>
        <v>Fortune Favors The Bold</v>
      </c>
      <c r="E57" t="str">
        <f>LEFT('By Team'!AD58,LEN('By Team'!AD58)-5)</f>
        <v>Will</v>
      </c>
      <c r="F57">
        <f>INT(RIGHT('By Team'!AD58,4))</f>
        <v>2016</v>
      </c>
      <c r="G57">
        <f>INDEX('By Team'!W:W,MATCH(C57,'By Team'!D:D,0))</f>
        <v>12</v>
      </c>
      <c r="H57" t="b">
        <f t="shared" si="0"/>
        <v>0</v>
      </c>
      <c r="I57">
        <f>IF($H57,'By Team'!AF58,0)</f>
        <v>0</v>
      </c>
      <c r="J57">
        <f>IF($H57,'By Team'!AG58,0)</f>
        <v>0</v>
      </c>
      <c r="K57">
        <f>IF($H57,'By Team'!AH58,0)</f>
        <v>0</v>
      </c>
      <c r="L57">
        <f>IF($H57,'By Team'!AI58,0)</f>
        <v>0</v>
      </c>
      <c r="M57">
        <f>IF($H57,'By Team'!AJ58,0)</f>
        <v>0</v>
      </c>
      <c r="N57">
        <f>IF($H57,'By Team'!AK58,0)</f>
        <v>0</v>
      </c>
      <c r="O57">
        <f>IF($H57,'By Team'!AL58,0)</f>
        <v>0</v>
      </c>
      <c r="P57">
        <f>IF($H57,'By Team'!AM58,0)</f>
        <v>0</v>
      </c>
      <c r="Q57">
        <f>IF($H57,'By Team'!AN58,0)</f>
        <v>0</v>
      </c>
      <c r="R57">
        <f>IF($H57,'By Team'!AO58,0)</f>
        <v>0</v>
      </c>
      <c r="S57">
        <f>IF($H57,'By Team'!AP58,0)</f>
        <v>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'By Person'!$P$3:$P$19</xm:f>
          </x14:formula1>
          <xm:sqref>Y2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8"/>
  <sheetViews>
    <sheetView topLeftCell="N2" zoomScale="120" zoomScaleNormal="120" workbookViewId="0">
      <selection activeCell="X3" sqref="X3"/>
    </sheetView>
  </sheetViews>
  <sheetFormatPr defaultRowHeight="15" x14ac:dyDescent="0.25"/>
  <cols>
    <col min="2" max="2" width="25" bestFit="1" customWidth="1"/>
    <col min="18" max="18" width="12.140625" bestFit="1" customWidth="1"/>
    <col min="19" max="19" width="14.7109375" bestFit="1" customWidth="1"/>
    <col min="20" max="20" width="13.140625" bestFit="1" customWidth="1"/>
    <col min="23" max="23" width="21.5703125" bestFit="1" customWidth="1"/>
    <col min="25" max="25" width="14.85546875" bestFit="1" customWidth="1"/>
  </cols>
  <sheetData>
    <row r="2" spans="2:26" x14ac:dyDescent="0.25">
      <c r="H2" t="s">
        <v>97</v>
      </c>
      <c r="I2" t="s">
        <v>98</v>
      </c>
      <c r="J2" t="s">
        <v>96</v>
      </c>
      <c r="K2">
        <f>SUM(K3:K19)</f>
        <v>56</v>
      </c>
      <c r="L2" t="s">
        <v>95</v>
      </c>
      <c r="O2" s="17" t="s">
        <v>87</v>
      </c>
      <c r="P2" s="18"/>
      <c r="Q2" s="17" t="s">
        <v>88</v>
      </c>
      <c r="R2" s="17" t="s">
        <v>89</v>
      </c>
      <c r="S2" s="18" t="s">
        <v>90</v>
      </c>
      <c r="T2" s="18" t="s">
        <v>91</v>
      </c>
      <c r="W2" s="17" t="s">
        <v>92</v>
      </c>
      <c r="X2" s="18"/>
      <c r="Y2" s="17" t="s">
        <v>93</v>
      </c>
      <c r="Z2" s="17" t="s">
        <v>94</v>
      </c>
    </row>
    <row r="3" spans="2:26" x14ac:dyDescent="0.25">
      <c r="B3" t="str">
        <f>'By Team'!AC3</f>
        <v>The Decepticons</v>
      </c>
      <c r="C3" t="str">
        <f>LEFT('By Team'!AD3,LEN('By Team'!AD3)-5)</f>
        <v>Rohit</v>
      </c>
      <c r="D3">
        <f>'By Team'!AE3</f>
        <v>3.0664433795061998</v>
      </c>
      <c r="E3">
        <v>1</v>
      </c>
      <c r="H3">
        <f>RANK(J3,$J$3:$J$19)</f>
        <v>2</v>
      </c>
      <c r="I3" s="1" t="s">
        <v>28</v>
      </c>
      <c r="J3">
        <f>SUMIF(C:C,$I3,D:D)</f>
        <v>5.8427374446826299</v>
      </c>
      <c r="K3">
        <f>SUMIF(C:C,$I3,E:E)</f>
        <v>5</v>
      </c>
      <c r="L3">
        <f>J3/K3</f>
        <v>1.1685474889365259</v>
      </c>
      <c r="M3">
        <f>RANK(L3,$L$3:$L$19)</f>
        <v>5</v>
      </c>
      <c r="O3" s="19">
        <v>1</v>
      </c>
      <c r="P3" s="7" t="str">
        <f t="shared" ref="P3:P18" si="0">INDEX(I:K,MATCH(O3,H:H,0),1)</f>
        <v>Rohit</v>
      </c>
      <c r="Q3" s="20">
        <f>ROUND(INDEX(J:L,MATCH(P3,I:I,0),1),1)</f>
        <v>9.1</v>
      </c>
      <c r="R3" s="20">
        <f>INDEX(K:N,MATCH(P3,I:I,0),1)</f>
        <v>5</v>
      </c>
      <c r="S3" s="7"/>
      <c r="T3" s="7"/>
      <c r="W3" s="19">
        <v>1</v>
      </c>
      <c r="X3" s="7" t="str">
        <f>INDEX(I:L,MATCH(W3,M:M,0),1)</f>
        <v>MattK</v>
      </c>
      <c r="Y3" s="20">
        <f>ROUND(INDEX(L:L,MATCH(X3,I:I,0),1),1)</f>
        <v>2.8</v>
      </c>
      <c r="Z3" s="20">
        <f>INDEX(K:N,MATCH(X3,I:I,0),1)</f>
        <v>1</v>
      </c>
    </row>
    <row r="4" spans="2:26" x14ac:dyDescent="0.25">
      <c r="B4" t="str">
        <f>'By Team'!AC4</f>
        <v>What Would Gronk Do</v>
      </c>
      <c r="C4" t="str">
        <f>LEFT('By Team'!AD4,LEN('By Team'!AD4)-5)</f>
        <v>Pranay</v>
      </c>
      <c r="D4">
        <f>'By Team'!AE4</f>
        <v>2.9053416676567272</v>
      </c>
      <c r="E4">
        <v>1</v>
      </c>
      <c r="H4">
        <f t="shared" ref="H4:H19" si="1">RANK(J4,$J$3:$J$19)</f>
        <v>12</v>
      </c>
      <c r="I4" s="1" t="s">
        <v>26</v>
      </c>
      <c r="J4">
        <f t="shared" ref="J4:J19" si="2">SUMIF(C:C,$I4,D:D)</f>
        <v>0.28074061285229923</v>
      </c>
      <c r="K4">
        <f t="shared" ref="K4:K19" si="3">SUMIF(C:C,$I4,E:E)</f>
        <v>5</v>
      </c>
      <c r="L4">
        <f t="shared" ref="L4:L19" si="4">J4/K4</f>
        <v>5.6148122570459848E-2</v>
      </c>
      <c r="M4">
        <f t="shared" ref="M4:M19" si="5">RANK(L4,$L$3:$L$19)</f>
        <v>12</v>
      </c>
      <c r="O4" s="21">
        <v>2</v>
      </c>
      <c r="P4" t="str">
        <f t="shared" si="0"/>
        <v>Pranay</v>
      </c>
      <c r="Q4" s="22">
        <f t="shared" ref="Q4:Q19" si="6">ROUND(INDEX(J:L,MATCH(P4,I:I,0),1),1)</f>
        <v>5.8</v>
      </c>
      <c r="R4" s="22">
        <f t="shared" ref="R4:R19" si="7">INDEX(K:N,MATCH(P4,I:I,0),1)</f>
        <v>5</v>
      </c>
      <c r="W4" s="23">
        <v>2</v>
      </c>
      <c r="X4" s="2" t="str">
        <f>INDEX(I:L,MATCH(W4,M:M,0),1)</f>
        <v>Rohit</v>
      </c>
      <c r="Y4" s="22">
        <f>ROUND(INDEX(L:L,MATCH(X4,I:I,0),1),1)</f>
        <v>1.8</v>
      </c>
      <c r="Z4" s="22">
        <f>INDEX(K:N,MATCH(X4,I:I,0),1)</f>
        <v>5</v>
      </c>
    </row>
    <row r="5" spans="2:26" x14ac:dyDescent="0.25">
      <c r="B5" t="str">
        <f>'By Team'!AC5</f>
        <v>Broncos Forever</v>
      </c>
      <c r="C5" t="str">
        <f>LEFT('By Team'!AD5,LEN('By Team'!AD5)-5)</f>
        <v>MattK</v>
      </c>
      <c r="D5">
        <f>'By Team'!AE5</f>
        <v>2.8218941014963832</v>
      </c>
      <c r="E5">
        <v>1</v>
      </c>
      <c r="H5">
        <f t="shared" si="1"/>
        <v>4</v>
      </c>
      <c r="I5" s="1" t="s">
        <v>34</v>
      </c>
      <c r="J5">
        <f t="shared" si="2"/>
        <v>3.1499881678460735</v>
      </c>
      <c r="K5">
        <f t="shared" si="3"/>
        <v>2</v>
      </c>
      <c r="L5">
        <f t="shared" si="4"/>
        <v>1.5749940839230367</v>
      </c>
      <c r="M5">
        <f t="shared" si="5"/>
        <v>3</v>
      </c>
      <c r="O5" s="19">
        <v>3</v>
      </c>
      <c r="P5" s="7" t="str">
        <f t="shared" si="0"/>
        <v>Mili/Vinay</v>
      </c>
      <c r="Q5" s="20">
        <f t="shared" si="6"/>
        <v>5.8</v>
      </c>
      <c r="R5" s="20">
        <f t="shared" si="7"/>
        <v>4</v>
      </c>
      <c r="S5" s="7"/>
      <c r="T5" s="7"/>
      <c r="W5" s="19">
        <v>3</v>
      </c>
      <c r="X5" s="7" t="str">
        <f t="shared" ref="X5:X19" si="8">INDEX(I:L,MATCH(W5,M:M,0),1)</f>
        <v>Sherwin</v>
      </c>
      <c r="Y5" s="20">
        <f t="shared" ref="Y5:Y19" si="9">ROUND(INDEX(L:L,MATCH(X5,I:I,0),1),1)</f>
        <v>1.6</v>
      </c>
      <c r="Z5" s="20">
        <f t="shared" ref="Z5:Z19" si="10">INDEX(K:N,MATCH(X5,I:I,0),1)</f>
        <v>2</v>
      </c>
    </row>
    <row r="6" spans="2:26" x14ac:dyDescent="0.25">
      <c r="B6" t="str">
        <f>'By Team'!AC6</f>
        <v>Edison 4ever</v>
      </c>
      <c r="C6" t="str">
        <f>LEFT('By Team'!AD6,LEN('By Team'!AD6)-5)</f>
        <v>Mili/Vinay</v>
      </c>
      <c r="D6">
        <f>'By Team'!AE6</f>
        <v>2.7269670186662691</v>
      </c>
      <c r="E6">
        <v>1</v>
      </c>
      <c r="H6">
        <f t="shared" si="1"/>
        <v>1</v>
      </c>
      <c r="I6" s="1" t="s">
        <v>21</v>
      </c>
      <c r="J6">
        <f t="shared" si="2"/>
        <v>9.0510899483722564</v>
      </c>
      <c r="K6">
        <f t="shared" si="3"/>
        <v>5</v>
      </c>
      <c r="L6">
        <f t="shared" si="4"/>
        <v>1.8102179896744512</v>
      </c>
      <c r="M6">
        <f t="shared" si="5"/>
        <v>2</v>
      </c>
      <c r="O6" s="21">
        <v>4</v>
      </c>
      <c r="P6" t="str">
        <f t="shared" si="0"/>
        <v>Sherwin</v>
      </c>
      <c r="Q6" s="22">
        <f t="shared" si="6"/>
        <v>3.1</v>
      </c>
      <c r="R6" s="22">
        <f t="shared" si="7"/>
        <v>2</v>
      </c>
      <c r="W6" s="21">
        <v>4</v>
      </c>
      <c r="X6" s="2" t="str">
        <f t="shared" si="8"/>
        <v>Mili/Vinay</v>
      </c>
      <c r="Y6" s="22">
        <f t="shared" si="9"/>
        <v>1.4</v>
      </c>
      <c r="Z6" s="22">
        <f t="shared" si="10"/>
        <v>4</v>
      </c>
    </row>
    <row r="7" spans="2:26" x14ac:dyDescent="0.25">
      <c r="B7" t="str">
        <f>'By Team'!AC7</f>
        <v>Rohit's Avocado Farm</v>
      </c>
      <c r="C7" t="str">
        <f>LEFT('By Team'!AD7,LEN('By Team'!AD7)-5)</f>
        <v>Tony</v>
      </c>
      <c r="D7">
        <f>'By Team'!AE7</f>
        <v>2.3671884607784639</v>
      </c>
      <c r="E7">
        <v>1</v>
      </c>
      <c r="H7">
        <f t="shared" si="1"/>
        <v>13</v>
      </c>
      <c r="I7" s="1" t="s">
        <v>22</v>
      </c>
      <c r="J7">
        <f t="shared" si="2"/>
        <v>8.3874924626999192E-2</v>
      </c>
      <c r="K7">
        <f t="shared" si="3"/>
        <v>5</v>
      </c>
      <c r="L7">
        <f t="shared" si="4"/>
        <v>1.677498492539984E-2</v>
      </c>
      <c r="M7">
        <f t="shared" si="5"/>
        <v>13</v>
      </c>
      <c r="O7" s="19">
        <v>5</v>
      </c>
      <c r="P7" s="7" t="str">
        <f t="shared" si="0"/>
        <v>Caryn</v>
      </c>
      <c r="Q7" s="20">
        <f t="shared" si="6"/>
        <v>2.8</v>
      </c>
      <c r="R7" s="20">
        <f t="shared" si="7"/>
        <v>5</v>
      </c>
      <c r="S7" s="7"/>
      <c r="T7" s="7"/>
      <c r="W7" s="19">
        <v>5</v>
      </c>
      <c r="X7" s="7" t="str">
        <f t="shared" si="8"/>
        <v>Pranay</v>
      </c>
      <c r="Y7" s="20">
        <f t="shared" si="9"/>
        <v>1.2</v>
      </c>
      <c r="Z7" s="20">
        <f t="shared" si="10"/>
        <v>5</v>
      </c>
    </row>
    <row r="8" spans="2:26" x14ac:dyDescent="0.25">
      <c r="B8" t="str">
        <f>'By Team'!AC8</f>
        <v>Avacado Seeds</v>
      </c>
      <c r="C8" t="str">
        <f>LEFT('By Team'!AD8,LEN('By Team'!AD8)-5)</f>
        <v>Rohit</v>
      </c>
      <c r="D8">
        <f>'By Team'!AE8</f>
        <v>2.3212509543629354</v>
      </c>
      <c r="E8">
        <v>1</v>
      </c>
      <c r="H8">
        <f t="shared" si="1"/>
        <v>10</v>
      </c>
      <c r="I8" s="1" t="s">
        <v>36</v>
      </c>
      <c r="J8">
        <f t="shared" si="2"/>
        <v>0.44931419906792613</v>
      </c>
      <c r="K8">
        <f t="shared" si="3"/>
        <v>2</v>
      </c>
      <c r="L8">
        <f t="shared" si="4"/>
        <v>0.22465709953396307</v>
      </c>
      <c r="M8">
        <f t="shared" si="5"/>
        <v>10</v>
      </c>
      <c r="O8" s="21">
        <v>6</v>
      </c>
      <c r="P8" t="str">
        <f t="shared" si="0"/>
        <v>MattK</v>
      </c>
      <c r="Q8" s="22">
        <f t="shared" si="6"/>
        <v>2.8</v>
      </c>
      <c r="R8" s="22">
        <f t="shared" si="7"/>
        <v>1</v>
      </c>
      <c r="W8" s="21">
        <v>6</v>
      </c>
      <c r="X8" s="2" t="str">
        <f t="shared" si="8"/>
        <v>MattP</v>
      </c>
      <c r="Y8" s="22">
        <f t="shared" si="9"/>
        <v>0.7</v>
      </c>
      <c r="Z8" s="22">
        <f t="shared" si="10"/>
        <v>2</v>
      </c>
    </row>
    <row r="9" spans="2:26" x14ac:dyDescent="0.25">
      <c r="B9" t="str">
        <f>'By Team'!AC9</f>
        <v>Show me the Evans</v>
      </c>
      <c r="C9" t="str">
        <f>LEFT('By Team'!AD9,LEN('By Team'!AD9)-5)</f>
        <v>Rohit</v>
      </c>
      <c r="D9">
        <f>'By Team'!AE9</f>
        <v>2.1715725304465465</v>
      </c>
      <c r="E9">
        <v>1</v>
      </c>
      <c r="H9">
        <f t="shared" si="1"/>
        <v>3</v>
      </c>
      <c r="I9" s="1" t="s">
        <v>37</v>
      </c>
      <c r="J9">
        <f t="shared" si="2"/>
        <v>5.7725758034769266</v>
      </c>
      <c r="K9">
        <f t="shared" si="3"/>
        <v>4</v>
      </c>
      <c r="L9">
        <f t="shared" si="4"/>
        <v>1.4431439508692316</v>
      </c>
      <c r="M9">
        <f t="shared" si="5"/>
        <v>4</v>
      </c>
      <c r="O9" s="19">
        <v>7</v>
      </c>
      <c r="P9" s="7" t="str">
        <f t="shared" si="0"/>
        <v>MattP</v>
      </c>
      <c r="Q9" s="20">
        <f t="shared" si="6"/>
        <v>1.4</v>
      </c>
      <c r="R9" s="20">
        <f t="shared" si="7"/>
        <v>2</v>
      </c>
      <c r="S9" s="7"/>
      <c r="T9" s="7"/>
      <c r="W9" s="19">
        <v>7</v>
      </c>
      <c r="X9" s="7" t="str">
        <f t="shared" si="8"/>
        <v>Caryn</v>
      </c>
      <c r="Y9" s="20">
        <f t="shared" si="9"/>
        <v>0.6</v>
      </c>
      <c r="Z9" s="20">
        <f t="shared" si="10"/>
        <v>5</v>
      </c>
    </row>
    <row r="10" spans="2:26" x14ac:dyDescent="0.25">
      <c r="B10" t="str">
        <f>'By Team'!AC10</f>
        <v>Forte v3 Taco Fiesta part 2</v>
      </c>
      <c r="C10" t="str">
        <f>LEFT('By Team'!AD10,LEN('By Team'!AD10)-5)</f>
        <v>Galit</v>
      </c>
      <c r="D10">
        <f>'By Team'!AE10</f>
        <v>1.9421723238131785</v>
      </c>
      <c r="E10">
        <v>1</v>
      </c>
      <c r="H10">
        <f t="shared" si="1"/>
        <v>16</v>
      </c>
      <c r="I10" s="1" t="s">
        <v>31</v>
      </c>
      <c r="J10">
        <f t="shared" si="2"/>
        <v>-2.2456690078764079</v>
      </c>
      <c r="K10">
        <f t="shared" si="3"/>
        <v>5</v>
      </c>
      <c r="L10">
        <f t="shared" si="4"/>
        <v>-0.4491338015752816</v>
      </c>
      <c r="M10">
        <f t="shared" si="5"/>
        <v>16</v>
      </c>
      <c r="O10" s="21">
        <v>8</v>
      </c>
      <c r="P10" t="str">
        <f t="shared" si="0"/>
        <v>Tony</v>
      </c>
      <c r="Q10" s="22">
        <f t="shared" si="6"/>
        <v>1.1000000000000001</v>
      </c>
      <c r="R10" s="22">
        <f t="shared" si="7"/>
        <v>5</v>
      </c>
      <c r="W10" s="21">
        <v>8</v>
      </c>
      <c r="X10" s="2" t="str">
        <f t="shared" si="8"/>
        <v>Muhamad</v>
      </c>
      <c r="Y10" s="22">
        <f t="shared" si="9"/>
        <v>0.5</v>
      </c>
      <c r="Z10" s="22">
        <f t="shared" si="10"/>
        <v>1</v>
      </c>
    </row>
    <row r="11" spans="2:26" x14ac:dyDescent="0.25">
      <c r="B11" t="str">
        <f>'By Team'!AC11</f>
        <v>0 to 100</v>
      </c>
      <c r="C11" t="str">
        <f>LEFT('By Team'!AD11,LEN('By Team'!AD11)-5)</f>
        <v>Rohit</v>
      </c>
      <c r="D11">
        <f>'By Team'!AE11</f>
        <v>1.7483143505877592</v>
      </c>
      <c r="E11">
        <v>1</v>
      </c>
      <c r="H11">
        <f t="shared" si="1"/>
        <v>17</v>
      </c>
      <c r="I11" s="1" t="s">
        <v>32</v>
      </c>
      <c r="J11">
        <f t="shared" si="2"/>
        <v>-4.6779622407093262</v>
      </c>
      <c r="K11">
        <f t="shared" si="3"/>
        <v>4</v>
      </c>
      <c r="L11">
        <f t="shared" si="4"/>
        <v>-1.1694905601773316</v>
      </c>
      <c r="M11">
        <f t="shared" si="5"/>
        <v>17</v>
      </c>
      <c r="O11" s="19">
        <v>9</v>
      </c>
      <c r="P11" s="7" t="str">
        <f t="shared" si="0"/>
        <v>Muhamad</v>
      </c>
      <c r="Q11" s="20">
        <f t="shared" si="6"/>
        <v>0.5</v>
      </c>
      <c r="R11" s="20">
        <f t="shared" si="7"/>
        <v>1</v>
      </c>
      <c r="S11" s="7"/>
      <c r="T11" s="7"/>
      <c r="W11" s="19">
        <v>9</v>
      </c>
      <c r="X11" s="7" t="str">
        <f t="shared" si="8"/>
        <v>Ross</v>
      </c>
      <c r="Y11" s="20">
        <f t="shared" si="9"/>
        <v>0.4</v>
      </c>
      <c r="Z11" s="20">
        <f t="shared" si="10"/>
        <v>1</v>
      </c>
    </row>
    <row r="12" spans="2:26" x14ac:dyDescent="0.25">
      <c r="B12" t="str">
        <f>'By Team'!AC12</f>
        <v>Taniquetil Eagles</v>
      </c>
      <c r="C12" t="str">
        <f>LEFT('By Team'!AD12,LEN('By Team'!AD12)-5)</f>
        <v>MattP</v>
      </c>
      <c r="D12">
        <f>'By Team'!AE12</f>
        <v>1.6708186390339921</v>
      </c>
      <c r="E12">
        <v>1</v>
      </c>
      <c r="H12">
        <f t="shared" si="1"/>
        <v>7</v>
      </c>
      <c r="I12" s="1" t="s">
        <v>38</v>
      </c>
      <c r="J12">
        <f t="shared" si="2"/>
        <v>1.4255123249504491</v>
      </c>
      <c r="K12">
        <f t="shared" si="3"/>
        <v>2</v>
      </c>
      <c r="L12">
        <f t="shared" si="4"/>
        <v>0.71275616247522455</v>
      </c>
      <c r="M12">
        <f t="shared" si="5"/>
        <v>6</v>
      </c>
      <c r="O12" s="21">
        <v>10</v>
      </c>
      <c r="P12" t="str">
        <f t="shared" si="0"/>
        <v>Charles</v>
      </c>
      <c r="Q12" s="22">
        <f t="shared" si="6"/>
        <v>0.4</v>
      </c>
      <c r="R12" s="22">
        <f t="shared" si="7"/>
        <v>2</v>
      </c>
      <c r="W12" s="21">
        <v>10</v>
      </c>
      <c r="X12" s="2" t="str">
        <f t="shared" si="8"/>
        <v>Charles</v>
      </c>
      <c r="Y12" s="22">
        <f t="shared" si="9"/>
        <v>0.2</v>
      </c>
      <c r="Z12" s="22">
        <f t="shared" si="10"/>
        <v>2</v>
      </c>
    </row>
    <row r="13" spans="2:26" x14ac:dyDescent="0.25">
      <c r="B13" t="str">
        <f>'By Team'!AC13</f>
        <v>Do You Even Lift?</v>
      </c>
      <c r="C13" t="str">
        <f>LEFT('By Team'!AD13,LEN('By Team'!AD13)-5)</f>
        <v>Charles</v>
      </c>
      <c r="D13">
        <f>'By Team'!AE13</f>
        <v>1.6550235805578595</v>
      </c>
      <c r="E13">
        <v>1</v>
      </c>
      <c r="H13">
        <f t="shared" si="1"/>
        <v>14</v>
      </c>
      <c r="I13" s="1" t="s">
        <v>39</v>
      </c>
      <c r="J13">
        <f t="shared" si="2"/>
        <v>-0.29133424751426912</v>
      </c>
      <c r="K13">
        <f t="shared" si="3"/>
        <v>1</v>
      </c>
      <c r="L13">
        <f t="shared" si="4"/>
        <v>-0.29133424751426912</v>
      </c>
      <c r="M13">
        <f t="shared" si="5"/>
        <v>15</v>
      </c>
      <c r="O13" s="19">
        <v>11</v>
      </c>
      <c r="P13" s="7" t="str">
        <f t="shared" si="0"/>
        <v>Ross</v>
      </c>
      <c r="Q13" s="20">
        <f t="shared" si="6"/>
        <v>0.4</v>
      </c>
      <c r="R13" s="20">
        <f t="shared" si="7"/>
        <v>1</v>
      </c>
      <c r="S13" s="7"/>
      <c r="T13" s="7"/>
      <c r="W13" s="19">
        <v>11</v>
      </c>
      <c r="X13" s="7" t="str">
        <f t="shared" si="8"/>
        <v>Tony</v>
      </c>
      <c r="Y13" s="20">
        <f t="shared" si="9"/>
        <v>0.2</v>
      </c>
      <c r="Z13" s="20">
        <f t="shared" si="10"/>
        <v>5</v>
      </c>
    </row>
    <row r="14" spans="2:26" x14ac:dyDescent="0.25">
      <c r="B14" t="str">
        <f>'By Team'!AC14</f>
        <v>Flacco's  Favorite</v>
      </c>
      <c r="C14" t="str">
        <f>LEFT('By Team'!AD14,LEN('By Team'!AD14)-5)</f>
        <v>Caryn</v>
      </c>
      <c r="D14">
        <f>'By Team'!AE14</f>
        <v>1.6354335235044672</v>
      </c>
      <c r="E14">
        <v>1</v>
      </c>
      <c r="H14">
        <f t="shared" si="1"/>
        <v>8</v>
      </c>
      <c r="I14" s="1" t="s">
        <v>27</v>
      </c>
      <c r="J14">
        <f t="shared" si="2"/>
        <v>1.0873252958591944</v>
      </c>
      <c r="K14">
        <f t="shared" si="3"/>
        <v>5</v>
      </c>
      <c r="L14">
        <f t="shared" si="4"/>
        <v>0.21746505917183886</v>
      </c>
      <c r="M14">
        <f t="shared" si="5"/>
        <v>11</v>
      </c>
      <c r="O14" s="21">
        <v>12</v>
      </c>
      <c r="P14" t="str">
        <f t="shared" si="0"/>
        <v>Akshay</v>
      </c>
      <c r="Q14" s="22">
        <f t="shared" si="6"/>
        <v>0.3</v>
      </c>
      <c r="R14" s="22">
        <f t="shared" si="7"/>
        <v>5</v>
      </c>
      <c r="W14" s="21">
        <v>12</v>
      </c>
      <c r="X14" s="2" t="str">
        <f t="shared" si="8"/>
        <v>Akshay</v>
      </c>
      <c r="Y14" s="22">
        <f t="shared" si="9"/>
        <v>0.1</v>
      </c>
      <c r="Z14" s="22">
        <f t="shared" si="10"/>
        <v>5</v>
      </c>
    </row>
    <row r="15" spans="2:26" x14ac:dyDescent="0.25">
      <c r="B15" t="str">
        <f>'By Team'!AC15</f>
        <v>Fae Cthae</v>
      </c>
      <c r="C15" t="str">
        <f>LEFT('By Team'!AD15,LEN('By Team'!AD15)-5)</f>
        <v>Sherwin</v>
      </c>
      <c r="D15">
        <f>'By Team'!AE15</f>
        <v>1.577080746272159</v>
      </c>
      <c r="E15">
        <v>1</v>
      </c>
      <c r="H15">
        <f t="shared" si="1"/>
        <v>5</v>
      </c>
      <c r="I15" s="1" t="s">
        <v>25</v>
      </c>
      <c r="J15">
        <f t="shared" si="2"/>
        <v>2.8415963914284612</v>
      </c>
      <c r="K15">
        <f t="shared" si="3"/>
        <v>5</v>
      </c>
      <c r="L15">
        <f t="shared" si="4"/>
        <v>0.56831927828569229</v>
      </c>
      <c r="M15">
        <f t="shared" si="5"/>
        <v>7</v>
      </c>
      <c r="O15" s="19">
        <v>13</v>
      </c>
      <c r="P15" s="7" t="str">
        <f t="shared" si="0"/>
        <v>Galit</v>
      </c>
      <c r="Q15" s="20">
        <f t="shared" si="6"/>
        <v>0.1</v>
      </c>
      <c r="R15" s="20">
        <f t="shared" si="7"/>
        <v>5</v>
      </c>
      <c r="S15" s="7"/>
      <c r="T15" s="7"/>
      <c r="W15" s="19">
        <v>13</v>
      </c>
      <c r="X15" s="7" t="str">
        <f t="shared" si="8"/>
        <v>Galit</v>
      </c>
      <c r="Y15" s="20">
        <f t="shared" si="9"/>
        <v>0</v>
      </c>
      <c r="Z15" s="20">
        <f t="shared" si="10"/>
        <v>5</v>
      </c>
    </row>
    <row r="16" spans="2:26" x14ac:dyDescent="0.25">
      <c r="B16" t="str">
        <f>'By Team'!AC16</f>
        <v>HI !</v>
      </c>
      <c r="C16" t="str">
        <f>LEFT('By Team'!AD16,LEN('By Team'!AD16)-5)</f>
        <v>Sherwin</v>
      </c>
      <c r="D16">
        <f>'By Team'!AE16</f>
        <v>1.5729074215739143</v>
      </c>
      <c r="E16">
        <v>1</v>
      </c>
      <c r="H16">
        <f t="shared" si="1"/>
        <v>15</v>
      </c>
      <c r="I16" s="1" t="s">
        <v>23</v>
      </c>
      <c r="J16">
        <f t="shared" si="2"/>
        <v>-0.62737575575544446</v>
      </c>
      <c r="K16">
        <f t="shared" si="3"/>
        <v>3</v>
      </c>
      <c r="L16">
        <f t="shared" si="4"/>
        <v>-0.2091252519184815</v>
      </c>
      <c r="M16">
        <f t="shared" si="5"/>
        <v>14</v>
      </c>
      <c r="O16" s="21">
        <v>14</v>
      </c>
      <c r="P16" t="str">
        <f t="shared" si="0"/>
        <v>Joe</v>
      </c>
      <c r="Q16" s="22">
        <f t="shared" si="6"/>
        <v>-0.3</v>
      </c>
      <c r="R16" s="22">
        <f t="shared" si="7"/>
        <v>1</v>
      </c>
      <c r="W16" s="21">
        <v>14</v>
      </c>
      <c r="X16" s="2" t="str">
        <f t="shared" si="8"/>
        <v>Ally</v>
      </c>
      <c r="Y16" s="22">
        <f t="shared" si="9"/>
        <v>-0.2</v>
      </c>
      <c r="Z16" s="22">
        <f t="shared" si="10"/>
        <v>3</v>
      </c>
    </row>
    <row r="17" spans="2:26" x14ac:dyDescent="0.25">
      <c r="B17" t="str">
        <f>'By Team'!AC17</f>
        <v>Abdullah Matata</v>
      </c>
      <c r="C17" t="str">
        <f>LEFT('By Team'!AD17,LEN('By Team'!AD17)-5)</f>
        <v>Akshay</v>
      </c>
      <c r="D17">
        <f>'By Team'!AE17</f>
        <v>1.441077573224546</v>
      </c>
      <c r="E17">
        <v>1</v>
      </c>
      <c r="H17">
        <f t="shared" si="1"/>
        <v>9</v>
      </c>
      <c r="I17" s="1" t="s">
        <v>24</v>
      </c>
      <c r="J17">
        <f t="shared" si="2"/>
        <v>0.49043322153258229</v>
      </c>
      <c r="K17">
        <f t="shared" si="3"/>
        <v>1</v>
      </c>
      <c r="L17">
        <f t="shared" si="4"/>
        <v>0.49043322153258229</v>
      </c>
      <c r="M17">
        <f t="shared" si="5"/>
        <v>8</v>
      </c>
      <c r="O17" s="19">
        <v>15</v>
      </c>
      <c r="P17" s="7" t="str">
        <f t="shared" si="0"/>
        <v>Ally</v>
      </c>
      <c r="Q17" s="20">
        <f t="shared" si="6"/>
        <v>-0.6</v>
      </c>
      <c r="R17" s="20">
        <f t="shared" si="7"/>
        <v>3</v>
      </c>
      <c r="S17" s="7"/>
      <c r="T17" s="7"/>
      <c r="W17" s="19">
        <v>15</v>
      </c>
      <c r="X17" s="7" t="str">
        <f t="shared" si="8"/>
        <v>Joe</v>
      </c>
      <c r="Y17" s="20">
        <f t="shared" si="9"/>
        <v>-0.3</v>
      </c>
      <c r="Z17" s="20">
        <f t="shared" si="10"/>
        <v>1</v>
      </c>
    </row>
    <row r="18" spans="2:26" x14ac:dyDescent="0.25">
      <c r="B18" t="str">
        <f>'By Team'!AC18</f>
        <v>Team  Suckerpunch</v>
      </c>
      <c r="C18" t="str">
        <f>LEFT('By Team'!AD18,LEN('By Team'!AD18)-5)</f>
        <v>Mili/Vinay</v>
      </c>
      <c r="D18">
        <f>'By Team'!AE18</f>
        <v>1.3767723680342439</v>
      </c>
      <c r="E18">
        <v>1</v>
      </c>
      <c r="H18">
        <f t="shared" si="1"/>
        <v>11</v>
      </c>
      <c r="I18" s="1" t="s">
        <v>64</v>
      </c>
      <c r="J18">
        <f t="shared" si="2"/>
        <v>0.43112449246098622</v>
      </c>
      <c r="K18">
        <f t="shared" si="3"/>
        <v>1</v>
      </c>
      <c r="L18">
        <f t="shared" si="4"/>
        <v>0.43112449246098622</v>
      </c>
      <c r="M18">
        <f t="shared" si="5"/>
        <v>9</v>
      </c>
      <c r="O18" s="21">
        <v>16</v>
      </c>
      <c r="P18" t="str">
        <f t="shared" si="0"/>
        <v>Jeff</v>
      </c>
      <c r="Q18" s="22">
        <f t="shared" si="6"/>
        <v>-2.2000000000000002</v>
      </c>
      <c r="R18" s="22">
        <f t="shared" si="7"/>
        <v>5</v>
      </c>
      <c r="W18" s="21">
        <v>16</v>
      </c>
      <c r="X18" s="2" t="str">
        <f t="shared" si="8"/>
        <v>Jeff</v>
      </c>
      <c r="Y18" s="22">
        <f t="shared" si="9"/>
        <v>-0.4</v>
      </c>
      <c r="Z18" s="22">
        <f t="shared" si="10"/>
        <v>5</v>
      </c>
    </row>
    <row r="19" spans="2:26" x14ac:dyDescent="0.25">
      <c r="B19" t="str">
        <f>'By Team'!AC19</f>
        <v>Last Manning Standin</v>
      </c>
      <c r="C19" t="str">
        <f>LEFT('By Team'!AD19,LEN('By Team'!AD19)-5)</f>
        <v>Pranay</v>
      </c>
      <c r="D19">
        <f>'By Team'!AE19</f>
        <v>1.3312049523996756</v>
      </c>
      <c r="E19">
        <v>1</v>
      </c>
      <c r="H19">
        <f t="shared" si="1"/>
        <v>6</v>
      </c>
      <c r="I19" s="1" t="s">
        <v>75</v>
      </c>
      <c r="J19">
        <f t="shared" si="2"/>
        <v>2.8218941014963832</v>
      </c>
      <c r="K19">
        <f t="shared" si="3"/>
        <v>1</v>
      </c>
      <c r="L19">
        <f t="shared" si="4"/>
        <v>2.8218941014963832</v>
      </c>
      <c r="M19">
        <f t="shared" si="5"/>
        <v>1</v>
      </c>
      <c r="O19" s="19">
        <v>17</v>
      </c>
      <c r="P19" s="7" t="str">
        <f t="shared" ref="P19" si="11">INDEX(I:K,MATCH(O19,H:H,0),1)</f>
        <v>Will</v>
      </c>
      <c r="Q19" s="20">
        <f t="shared" si="6"/>
        <v>-4.7</v>
      </c>
      <c r="R19" s="20">
        <f t="shared" si="7"/>
        <v>4</v>
      </c>
      <c r="S19" s="7"/>
      <c r="T19" s="7"/>
      <c r="W19" s="19">
        <v>17</v>
      </c>
      <c r="X19" s="7" t="str">
        <f t="shared" si="8"/>
        <v>Will</v>
      </c>
      <c r="Y19" s="20">
        <f t="shared" si="9"/>
        <v>-1.2</v>
      </c>
      <c r="Z19" s="20">
        <f t="shared" si="10"/>
        <v>4</v>
      </c>
    </row>
    <row r="20" spans="2:26" x14ac:dyDescent="0.25">
      <c r="B20" t="str">
        <f>'By Team'!AC20</f>
        <v>Pranay's Team</v>
      </c>
      <c r="C20" t="str">
        <f>LEFT('By Team'!AD20,LEN('By Team'!AD20)-5)</f>
        <v>Pranay</v>
      </c>
      <c r="D20">
        <f>'By Team'!AE20</f>
        <v>1.3248504323842731</v>
      </c>
      <c r="E20">
        <v>1</v>
      </c>
    </row>
    <row r="21" spans="2:26" x14ac:dyDescent="0.25">
      <c r="B21" t="str">
        <f>'By Team'!AC21</f>
        <v>21 Thicc Titans</v>
      </c>
      <c r="C21" t="str">
        <f>LEFT('By Team'!AD21,LEN('By Team'!AD21)-5)</f>
        <v>Mili/Vinay</v>
      </c>
      <c r="D21">
        <f>'By Team'!AE21</f>
        <v>1.3003958036854788</v>
      </c>
      <c r="E21">
        <v>1</v>
      </c>
    </row>
    <row r="22" spans="2:26" x14ac:dyDescent="0.25">
      <c r="B22" t="str">
        <f>'By Team'!AC22</f>
        <v>Gotta Catch Jamaal!</v>
      </c>
      <c r="C22" t="str">
        <f>LEFT('By Team'!AD22,LEN('By Team'!AD22)-5)</f>
        <v>Tony</v>
      </c>
      <c r="D22">
        <f>'By Team'!AE22</f>
        <v>1.1960456367309227</v>
      </c>
      <c r="E22">
        <v>1</v>
      </c>
    </row>
    <row r="23" spans="2:26" x14ac:dyDescent="0.25">
      <c r="B23" t="str">
        <f>'By Team'!AC23</f>
        <v>Elite Tostitos</v>
      </c>
      <c r="C23" t="str">
        <f>LEFT('By Team'!AD23,LEN('By Team'!AD23)-5)</f>
        <v>Caryn</v>
      </c>
      <c r="D23">
        <f>'By Team'!AE23</f>
        <v>1.0219229146962459</v>
      </c>
      <c r="E23">
        <v>1</v>
      </c>
    </row>
    <row r="24" spans="2:26" x14ac:dyDescent="0.25">
      <c r="B24" t="str">
        <f>'By Team'!AC24</f>
        <v>Welker? I Hardly Know Her</v>
      </c>
      <c r="C24" t="str">
        <f>LEFT('By Team'!AD24,LEN('By Team'!AD24)-5)</f>
        <v>Tony</v>
      </c>
      <c r="D24">
        <f>'By Team'!AE24</f>
        <v>1.0206632708815659</v>
      </c>
      <c r="E24">
        <v>1</v>
      </c>
    </row>
    <row r="25" spans="2:26" x14ac:dyDescent="0.25">
      <c r="B25" t="str">
        <f>'By Team'!AC25</f>
        <v>Team Rao</v>
      </c>
      <c r="C25" t="str">
        <f>LEFT('By Team'!AD25,LEN('By Team'!AD25)-5)</f>
        <v>Pranay</v>
      </c>
      <c r="D25">
        <f>'By Team'!AE25</f>
        <v>0.94481008292727364</v>
      </c>
      <c r="E25">
        <v>1</v>
      </c>
    </row>
    <row r="26" spans="2:26" x14ac:dyDescent="0.25">
      <c r="B26" t="str">
        <f>'By Team'!AC26</f>
        <v>Belee Dat</v>
      </c>
      <c r="C26" t="str">
        <f>LEFT('By Team'!AD26,LEN('By Team'!AD26)-5)</f>
        <v>Caryn</v>
      </c>
      <c r="D26">
        <f>'By Team'!AE26</f>
        <v>0.8707773811481786</v>
      </c>
      <c r="E26">
        <v>1</v>
      </c>
    </row>
    <row r="27" spans="2:26" x14ac:dyDescent="0.25">
      <c r="B27" t="str">
        <f>'By Team'!AC27</f>
        <v>Team Moyer</v>
      </c>
      <c r="C27" t="str">
        <f>LEFT('By Team'!AD27,LEN('By Team'!AD27)-5)</f>
        <v>Ally</v>
      </c>
      <c r="D27">
        <f>'By Team'!AE27</f>
        <v>0.55904118319066853</v>
      </c>
      <c r="E27">
        <v>1</v>
      </c>
    </row>
    <row r="28" spans="2:26" x14ac:dyDescent="0.25">
      <c r="B28" t="str">
        <f>'By Team'!AC28</f>
        <v>unBEATable at HOME</v>
      </c>
      <c r="C28" t="str">
        <f>LEFT('By Team'!AD28,LEN('By Team'!AD28)-5)</f>
        <v>Jeff</v>
      </c>
      <c r="D28">
        <f>'By Team'!AE28</f>
        <v>0.53747973769366109</v>
      </c>
      <c r="E28">
        <v>1</v>
      </c>
    </row>
    <row r="29" spans="2:26" x14ac:dyDescent="0.25">
      <c r="B29" t="str">
        <f>'By Team'!AC29</f>
        <v>The Life of Julio</v>
      </c>
      <c r="C29" t="str">
        <f>LEFT('By Team'!AD29,LEN('By Team'!AD29)-5)</f>
        <v>Akshay</v>
      </c>
      <c r="D29">
        <f>'By Team'!AE29</f>
        <v>0.50257154822400874</v>
      </c>
      <c r="E29">
        <v>1</v>
      </c>
    </row>
    <row r="30" spans="2:26" x14ac:dyDescent="0.25">
      <c r="B30" t="str">
        <f>'By Team'!AC30</f>
        <v>I'm About To Go H.A.M</v>
      </c>
      <c r="C30" t="str">
        <f>LEFT('By Team'!AD30,LEN('By Team'!AD30)-5)</f>
        <v>Muhamad</v>
      </c>
      <c r="D30">
        <f>'By Team'!AE30</f>
        <v>0.49043322153258229</v>
      </c>
      <c r="E30">
        <v>1</v>
      </c>
    </row>
    <row r="31" spans="2:26" x14ac:dyDescent="0.25">
      <c r="B31" t="str">
        <f>'By Team'!AC31</f>
        <v>All's Good</v>
      </c>
      <c r="C31" t="str">
        <f>LEFT('By Team'!AD31,LEN('By Team'!AD31)-5)</f>
        <v>Galit</v>
      </c>
      <c r="D31">
        <f>'By Team'!AE31</f>
        <v>0.47823114996083971</v>
      </c>
      <c r="E31">
        <v>1</v>
      </c>
    </row>
    <row r="32" spans="2:26" x14ac:dyDescent="0.25">
      <c r="B32" t="str">
        <f>'By Team'!AC32</f>
        <v>Los Angeles Butt Men</v>
      </c>
      <c r="C32" t="str">
        <f>LEFT('By Team'!AD32,LEN('By Team'!AD32)-5)</f>
        <v>Ross</v>
      </c>
      <c r="D32">
        <f>'By Team'!AE32</f>
        <v>0.43112449246098622</v>
      </c>
      <c r="E32">
        <v>1</v>
      </c>
    </row>
    <row r="33" spans="2:5" x14ac:dyDescent="0.25">
      <c r="B33" t="str">
        <f>'By Team'!AC33</f>
        <v>Team  Suckerpunch</v>
      </c>
      <c r="C33" t="str">
        <f>LEFT('By Team'!AD33,LEN('By Team'!AD33)-5)</f>
        <v>Mili/Vinay</v>
      </c>
      <c r="D33">
        <f>'By Team'!AE33</f>
        <v>0.36844061309093479</v>
      </c>
      <c r="E33">
        <v>1</v>
      </c>
    </row>
    <row r="34" spans="2:5" x14ac:dyDescent="0.25">
      <c r="B34" t="str">
        <f>'By Team'!AC34</f>
        <v>Fly Iggles Fly</v>
      </c>
      <c r="C34" t="str">
        <f>LEFT('By Team'!AD34,LEN('By Team'!AD34)-5)</f>
        <v>Ally</v>
      </c>
      <c r="D34">
        <f>'By Team'!AE34</f>
        <v>0.27669383540242665</v>
      </c>
      <c r="E34">
        <v>1</v>
      </c>
    </row>
    <row r="35" spans="2:5" x14ac:dyDescent="0.25">
      <c r="B35" t="str">
        <f>'By Team'!AC35</f>
        <v>Galit's Team</v>
      </c>
      <c r="C35" t="str">
        <f>LEFT('By Team'!AD35,LEN('By Team'!AD35)-5)</f>
        <v>Galit</v>
      </c>
      <c r="D35">
        <f>'By Team'!AE35</f>
        <v>0.21564813485952922</v>
      </c>
      <c r="E35">
        <v>1</v>
      </c>
    </row>
    <row r="36" spans="2:5" x14ac:dyDescent="0.25">
      <c r="B36" t="str">
        <f>'By Team'!AC36</f>
        <v>My Cousin Vinatieri</v>
      </c>
      <c r="C36" t="str">
        <f>LEFT('By Team'!AD36,LEN('By Team'!AD36)-5)</f>
        <v>Akshay</v>
      </c>
      <c r="D36">
        <f>'By Team'!AE36</f>
        <v>-0.13731368236251484</v>
      </c>
      <c r="E36">
        <v>1</v>
      </c>
    </row>
    <row r="37" spans="2:5" x14ac:dyDescent="0.25">
      <c r="B37" t="str">
        <f>'By Team'!AC37</f>
        <v>WINTER IS NEVER COMING</v>
      </c>
      <c r="C37" t="str">
        <f>LEFT('By Team'!AD37,LEN('By Team'!AD37)-5)</f>
        <v>Jeff</v>
      </c>
      <c r="D37">
        <f>'By Team'!AE37</f>
        <v>-0.17611160840013201</v>
      </c>
      <c r="E37">
        <v>1</v>
      </c>
    </row>
    <row r="38" spans="2:5" x14ac:dyDescent="0.25">
      <c r="B38" t="str">
        <f>'By Team'!AC38</f>
        <v>Literally Can't Even</v>
      </c>
      <c r="C38" t="str">
        <f>LEFT('By Team'!AD38,LEN('By Team'!AD38)-5)</f>
        <v>Caryn</v>
      </c>
      <c r="D38">
        <f>'By Team'!AE38</f>
        <v>-0.22721006571792801</v>
      </c>
      <c r="E38">
        <v>1</v>
      </c>
    </row>
    <row r="39" spans="2:5" x14ac:dyDescent="0.25">
      <c r="B39" t="str">
        <f>'By Team'!AC39</f>
        <v>The Marshawn</v>
      </c>
      <c r="C39" t="str">
        <f>LEFT('By Team'!AD39,LEN('By Team'!AD39)-5)</f>
        <v>MattP</v>
      </c>
      <c r="D39">
        <f>'By Team'!AE39</f>
        <v>-0.24530631408354286</v>
      </c>
      <c r="E39">
        <v>1</v>
      </c>
    </row>
    <row r="40" spans="2:5" x14ac:dyDescent="0.25">
      <c r="B40" t="str">
        <f>'By Team'!AC40</f>
        <v>Curse of the Commish</v>
      </c>
      <c r="C40" t="str">
        <f>LEFT('By Team'!AD40,LEN('By Team'!AD40)-5)</f>
        <v>Rohit</v>
      </c>
      <c r="D40">
        <f>'By Team'!AE40</f>
        <v>-0.25649126653118254</v>
      </c>
      <c r="E40">
        <v>1</v>
      </c>
    </row>
    <row r="41" spans="2:5" x14ac:dyDescent="0.25">
      <c r="B41" t="str">
        <f>'By Team'!AC41</f>
        <v>da muffins</v>
      </c>
      <c r="C41" t="str">
        <f>LEFT('By Team'!AD41,LEN('By Team'!AD41)-5)</f>
        <v>Joe</v>
      </c>
      <c r="D41">
        <f>'By Team'!AE41</f>
        <v>-0.29133424751426912</v>
      </c>
      <c r="E41">
        <v>1</v>
      </c>
    </row>
    <row r="42" spans="2:5" x14ac:dyDescent="0.25">
      <c r="B42" t="str">
        <f>'By Team'!AC42</f>
        <v>ELITE AS TUCK</v>
      </c>
      <c r="C42" t="str">
        <f>LEFT('By Team'!AD42,LEN('By Team'!AD42)-5)</f>
        <v>Caryn</v>
      </c>
      <c r="D42">
        <f>'By Team'!AE42</f>
        <v>-0.45932736220250275</v>
      </c>
      <c r="E42">
        <v>1</v>
      </c>
    </row>
    <row r="43" spans="2:5" x14ac:dyDescent="0.25">
      <c r="B43" t="str">
        <f>'By Team'!AC43</f>
        <v>Fortune Favors The Bold</v>
      </c>
      <c r="C43" t="str">
        <f>LEFT('By Team'!AD43,LEN('By Team'!AD43)-5)</f>
        <v>Will</v>
      </c>
      <c r="D43">
        <f>'By Team'!AE43</f>
        <v>-0.49948141450816574</v>
      </c>
      <c r="E43">
        <v>1</v>
      </c>
    </row>
    <row r="44" spans="2:5" x14ac:dyDescent="0.25">
      <c r="B44" t="str">
        <f>'By Team'!AC44</f>
        <v>Fortune Favors The Bold</v>
      </c>
      <c r="C44" t="str">
        <f>LEFT('By Team'!AD44,LEN('By Team'!AD44)-5)</f>
        <v>Will</v>
      </c>
      <c r="D44">
        <f>'By Team'!AE44</f>
        <v>-0.61575020202332409</v>
      </c>
      <c r="E44">
        <v>1</v>
      </c>
    </row>
    <row r="45" spans="2:5" x14ac:dyDescent="0.25">
      <c r="B45" t="str">
        <f>'By Team'!AC45</f>
        <v>4th and 20</v>
      </c>
      <c r="C45" t="str">
        <f>LEFT('By Team'!AD45,LEN('By Team'!AD45)-5)</f>
        <v>Akshay</v>
      </c>
      <c r="D45">
        <f>'By Team'!AE45</f>
        <v>-0.65088288701210339</v>
      </c>
      <c r="E45">
        <v>1</v>
      </c>
    </row>
    <row r="46" spans="2:5" x14ac:dyDescent="0.25">
      <c r="B46" t="str">
        <f>'By Team'!AC46</f>
        <v>All I Do is Winston</v>
      </c>
      <c r="C46" t="str">
        <f>LEFT('By Team'!AD46,LEN('By Team'!AD46)-5)</f>
        <v>Pranay</v>
      </c>
      <c r="D46">
        <f>'By Team'!AE46</f>
        <v>-0.66346969068531936</v>
      </c>
      <c r="E46">
        <v>1</v>
      </c>
    </row>
    <row r="47" spans="2:5" x14ac:dyDescent="0.25">
      <c r="B47" t="str">
        <f>'By Team'!AC47</f>
        <v>Team ATAC</v>
      </c>
      <c r="C47" t="str">
        <f>LEFT('By Team'!AD47,LEN('By Team'!AD47)-5)</f>
        <v>Jeff</v>
      </c>
      <c r="D47">
        <f>'By Team'!AE47</f>
        <v>-0.72268470024098663</v>
      </c>
      <c r="E47">
        <v>1</v>
      </c>
    </row>
    <row r="48" spans="2:5" x14ac:dyDescent="0.25">
      <c r="B48" t="str">
        <f>'By Team'!AC48</f>
        <v>WINTER IS NEVER COMING</v>
      </c>
      <c r="C48" t="str">
        <f>LEFT('By Team'!AD48,LEN('By Team'!AD48)-5)</f>
        <v>Jeff</v>
      </c>
      <c r="D48">
        <f>'By Team'!AE48</f>
        <v>-0.73414845471252133</v>
      </c>
      <c r="E48">
        <v>1</v>
      </c>
    </row>
    <row r="49" spans="2:5" x14ac:dyDescent="0.25">
      <c r="B49" t="str">
        <f>'By Team'!AC49</f>
        <v>G - Lit</v>
      </c>
      <c r="C49" t="str">
        <f>LEFT('By Team'!AD49,LEN('By Team'!AD49)-5)</f>
        <v>Galit</v>
      </c>
      <c r="D49">
        <f>'By Team'!AE49</f>
        <v>-0.75525672788096299</v>
      </c>
      <c r="E49">
        <v>1</v>
      </c>
    </row>
    <row r="50" spans="2:5" x14ac:dyDescent="0.25">
      <c r="B50" t="str">
        <f>'By Team'!AC50</f>
        <v>Akshay's Team</v>
      </c>
      <c r="C50" t="str">
        <f>LEFT('By Team'!AD50,LEN('By Team'!AD50)-5)</f>
        <v>Akshay</v>
      </c>
      <c r="D50">
        <f>'By Team'!AE50</f>
        <v>-0.87471193922163704</v>
      </c>
      <c r="E50">
        <v>1</v>
      </c>
    </row>
    <row r="51" spans="2:5" x14ac:dyDescent="0.25">
      <c r="B51" t="str">
        <f>'By Team'!AC51</f>
        <v>WINTER IS NEVER COMING</v>
      </c>
      <c r="C51" t="str">
        <f>LEFT('By Team'!AD51,LEN('By Team'!AD51)-5)</f>
        <v>Jeff</v>
      </c>
      <c r="D51">
        <f>'By Team'!AE51</f>
        <v>-1.1502039822164289</v>
      </c>
      <c r="E51">
        <v>1</v>
      </c>
    </row>
    <row r="52" spans="2:5" x14ac:dyDescent="0.25">
      <c r="B52" t="str">
        <f>'By Team'!AC52</f>
        <v>Do You Even Lift?</v>
      </c>
      <c r="C52" t="str">
        <f>LEFT('By Team'!AD52,LEN('By Team'!AD52)-5)</f>
        <v>Charles</v>
      </c>
      <c r="D52">
        <f>'By Team'!AE52</f>
        <v>-1.2057093814899333</v>
      </c>
      <c r="E52">
        <v>1</v>
      </c>
    </row>
    <row r="53" spans="2:5" x14ac:dyDescent="0.25">
      <c r="B53" t="str">
        <f>'By Team'!AC53</f>
        <v>Team Moyer</v>
      </c>
      <c r="C53" t="str">
        <f>LEFT('By Team'!AD53,LEN('By Team'!AD53)-5)</f>
        <v>Ally</v>
      </c>
      <c r="D53">
        <f>'By Team'!AE53</f>
        <v>-1.4631107743485396</v>
      </c>
      <c r="E53">
        <v>1</v>
      </c>
    </row>
    <row r="54" spans="2:5" x14ac:dyDescent="0.25">
      <c r="B54" t="str">
        <f>'By Team'!AC54</f>
        <v>FETTY WATT</v>
      </c>
      <c r="C54" t="str">
        <f>LEFT('By Team'!AD54,LEN('By Team'!AD54)-5)</f>
        <v>Tony</v>
      </c>
      <c r="D54">
        <f>'By Team'!AE54</f>
        <v>-1.6813045998357476</v>
      </c>
      <c r="E54">
        <v>1</v>
      </c>
    </row>
    <row r="55" spans="2:5" x14ac:dyDescent="0.25">
      <c r="B55" t="str">
        <f>'By Team'!AC55</f>
        <v>Team Wagers</v>
      </c>
      <c r="C55" t="str">
        <f>LEFT('By Team'!AD55,LEN('By Team'!AD55)-5)</f>
        <v>Will</v>
      </c>
      <c r="D55">
        <f>'By Team'!AE55</f>
        <v>-1.6916173967696553</v>
      </c>
      <c r="E55">
        <v>1</v>
      </c>
    </row>
    <row r="56" spans="2:5" x14ac:dyDescent="0.25">
      <c r="B56" t="str">
        <f>'By Team'!AC56</f>
        <v>G - Lit</v>
      </c>
      <c r="C56" t="str">
        <f>LEFT('By Team'!AD56,LEN('By Team'!AD56)-5)</f>
        <v>Galit</v>
      </c>
      <c r="D56">
        <f>'By Team'!AE56</f>
        <v>-1.7969199561255851</v>
      </c>
      <c r="E56">
        <v>1</v>
      </c>
    </row>
    <row r="57" spans="2:5" x14ac:dyDescent="0.25">
      <c r="B57" t="str">
        <f>'By Team'!AC57</f>
        <v>Rolls Royces</v>
      </c>
      <c r="C57" t="str">
        <f>LEFT('By Team'!AD57,LEN('By Team'!AD57)-5)</f>
        <v>Tony</v>
      </c>
      <c r="D57">
        <f>'By Team'!AE57</f>
        <v>-1.8152674726960107</v>
      </c>
      <c r="E57">
        <v>1</v>
      </c>
    </row>
    <row r="58" spans="2:5" x14ac:dyDescent="0.25">
      <c r="B58" t="str">
        <f>'By Team'!AC58</f>
        <v>Fortune Favors The Bold</v>
      </c>
      <c r="C58" t="str">
        <f>LEFT('By Team'!AD58,LEN('By Team'!AD58)-5)</f>
        <v>Will</v>
      </c>
      <c r="D58">
        <f>'By Team'!AE58</f>
        <v>-1.8711132274081812</v>
      </c>
      <c r="E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Team</vt:lpstr>
      <vt:lpstr>Graphs</vt:lpstr>
      <vt:lpstr>By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2018-11-03T20:16:40Z</dcterms:modified>
</cp:coreProperties>
</file>