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hit\Documents\GitHub\FantasyFootball\AllTime\"/>
    </mc:Choice>
  </mc:AlternateContent>
  <bookViews>
    <workbookView xWindow="0" yWindow="0" windowWidth="20490" windowHeight="7530"/>
  </bookViews>
  <sheets>
    <sheet name="Home" sheetId="3" r:id="rId1"/>
    <sheet name="DATA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0" i="1" l="1"/>
  <c r="X51" i="1"/>
  <c r="X52" i="1"/>
  <c r="X53" i="1"/>
  <c r="X54" i="1"/>
  <c r="X55" i="1"/>
  <c r="X56" i="1"/>
  <c r="X57" i="1"/>
  <c r="X48" i="1"/>
  <c r="X40" i="1"/>
  <c r="X41" i="1"/>
  <c r="X42" i="1"/>
  <c r="X43" i="1"/>
  <c r="X44" i="1"/>
  <c r="X45" i="1"/>
  <c r="X46" i="1"/>
  <c r="X47" i="1"/>
  <c r="X39" i="1"/>
  <c r="X28" i="1"/>
  <c r="X29" i="1"/>
  <c r="X30" i="1"/>
  <c r="X31" i="1"/>
  <c r="X32" i="1"/>
  <c r="X33" i="1"/>
  <c r="X34" i="1"/>
  <c r="X35" i="1"/>
  <c r="X36" i="1"/>
  <c r="X37" i="1"/>
  <c r="X38" i="1"/>
  <c r="X27" i="1"/>
  <c r="X26" i="1"/>
  <c r="X14" i="1"/>
  <c r="X15" i="1"/>
  <c r="X16" i="1"/>
  <c r="X17" i="1"/>
  <c r="X18" i="1"/>
  <c r="X19" i="1"/>
  <c r="X20" i="1"/>
  <c r="X21" i="1"/>
  <c r="X22" i="1"/>
  <c r="X23" i="1"/>
  <c r="X24" i="1"/>
  <c r="X25" i="1"/>
  <c r="X13" i="1"/>
  <c r="X3" i="1"/>
  <c r="X4" i="1"/>
  <c r="X5" i="1"/>
  <c r="X6" i="1"/>
  <c r="X7" i="1"/>
  <c r="X8" i="1"/>
  <c r="X9" i="1"/>
  <c r="X10" i="1"/>
  <c r="X11" i="1"/>
  <c r="X12" i="1"/>
  <c r="AA3" i="3" l="1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2" i="3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2" i="1"/>
  <c r="U1" i="3"/>
  <c r="V1" i="3"/>
  <c r="W1" i="3"/>
  <c r="T2" i="3"/>
  <c r="T46" i="3"/>
  <c r="T47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D7" i="3" l="1"/>
  <c r="D8" i="3"/>
  <c r="D9" i="3"/>
  <c r="D10" i="3"/>
  <c r="D6" i="3"/>
  <c r="S3" i="1" l="1"/>
  <c r="S13" i="1" l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BP12" i="1" s="1"/>
  <c r="S22" i="1"/>
  <c r="S21" i="1"/>
  <c r="S20" i="1"/>
  <c r="S19" i="1"/>
  <c r="S18" i="1"/>
  <c r="S17" i="1"/>
  <c r="S16" i="1"/>
  <c r="S15" i="1"/>
  <c r="S14" i="1"/>
  <c r="S12" i="1"/>
  <c r="S11" i="1"/>
  <c r="S10" i="1"/>
  <c r="S9" i="1"/>
  <c r="S8" i="1"/>
  <c r="S7" i="1"/>
  <c r="S6" i="1"/>
  <c r="BP16" i="1" s="1"/>
  <c r="S5" i="1"/>
  <c r="S4" i="1"/>
  <c r="BP7" i="1" l="1"/>
  <c r="BP11" i="1"/>
  <c r="BR11" i="1" s="1"/>
  <c r="BP4" i="1"/>
  <c r="BR4" i="1" s="1"/>
  <c r="BR7" i="1"/>
  <c r="BR12" i="1"/>
  <c r="BR16" i="1"/>
  <c r="Y49" i="1"/>
  <c r="Y39" i="1" l="1"/>
  <c r="Y27" i="1"/>
  <c r="Y13" i="1"/>
  <c r="Y3" i="1"/>
  <c r="U50" i="1" l="1"/>
  <c r="U51" i="1"/>
  <c r="U52" i="1"/>
  <c r="U53" i="1"/>
  <c r="U54" i="1"/>
  <c r="U55" i="1"/>
  <c r="U56" i="1"/>
  <c r="U57" i="1"/>
  <c r="U58" i="1"/>
  <c r="U49" i="1"/>
  <c r="O49" i="1"/>
  <c r="P49" i="1"/>
  <c r="Q49" i="1"/>
  <c r="R49" i="1"/>
  <c r="O50" i="1"/>
  <c r="P50" i="1"/>
  <c r="Q50" i="1"/>
  <c r="R50" i="1"/>
  <c r="O51" i="1"/>
  <c r="P51" i="1"/>
  <c r="Q51" i="1"/>
  <c r="R51" i="1"/>
  <c r="O52" i="1"/>
  <c r="P52" i="1"/>
  <c r="Q52" i="1"/>
  <c r="R52" i="1"/>
  <c r="O53" i="1"/>
  <c r="P53" i="1"/>
  <c r="Q53" i="1"/>
  <c r="R53" i="1"/>
  <c r="O54" i="1"/>
  <c r="P54" i="1"/>
  <c r="Q54" i="1"/>
  <c r="R54" i="1"/>
  <c r="O55" i="1"/>
  <c r="P55" i="1"/>
  <c r="Q55" i="1"/>
  <c r="R55" i="1"/>
  <c r="O56" i="1"/>
  <c r="P56" i="1"/>
  <c r="Q56" i="1"/>
  <c r="R56" i="1"/>
  <c r="O57" i="1"/>
  <c r="P57" i="1"/>
  <c r="Q57" i="1"/>
  <c r="R57" i="1"/>
  <c r="O58" i="1"/>
  <c r="P58" i="1"/>
  <c r="Q58" i="1"/>
  <c r="R58" i="1"/>
  <c r="N50" i="1"/>
  <c r="N51" i="1"/>
  <c r="N52" i="1"/>
  <c r="N53" i="1"/>
  <c r="N54" i="1"/>
  <c r="N55" i="1"/>
  <c r="N56" i="1"/>
  <c r="N57" i="1"/>
  <c r="N58" i="1"/>
  <c r="N49" i="1"/>
  <c r="G48" i="1"/>
  <c r="G49" i="1"/>
  <c r="G50" i="1"/>
  <c r="G51" i="1"/>
  <c r="G52" i="1"/>
  <c r="G53" i="1"/>
  <c r="G54" i="1"/>
  <c r="G55" i="1"/>
  <c r="G56" i="1"/>
  <c r="G57" i="1"/>
  <c r="G58" i="1"/>
  <c r="S58" i="1" l="1"/>
  <c r="S54" i="1"/>
  <c r="S50" i="1"/>
  <c r="S53" i="1"/>
  <c r="BP15" i="1" s="1"/>
  <c r="S49" i="1"/>
  <c r="S57" i="1"/>
  <c r="S56" i="1"/>
  <c r="S52" i="1"/>
  <c r="S55" i="1"/>
  <c r="S51" i="1"/>
  <c r="G39" i="1"/>
  <c r="G40" i="1"/>
  <c r="G41" i="1"/>
  <c r="G42" i="1"/>
  <c r="G43" i="1"/>
  <c r="G44" i="1"/>
  <c r="G45" i="1"/>
  <c r="G46" i="1"/>
  <c r="G47" i="1"/>
  <c r="U48" i="1"/>
  <c r="U47" i="1"/>
  <c r="U46" i="1"/>
  <c r="U45" i="1"/>
  <c r="U44" i="1"/>
  <c r="U43" i="1"/>
  <c r="U42" i="1"/>
  <c r="U41" i="1"/>
  <c r="U40" i="1"/>
  <c r="U39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" i="1"/>
  <c r="R40" i="1"/>
  <c r="R41" i="1"/>
  <c r="R42" i="1"/>
  <c r="R43" i="1"/>
  <c r="R44" i="1"/>
  <c r="R45" i="1"/>
  <c r="R46" i="1"/>
  <c r="R47" i="1"/>
  <c r="R48" i="1"/>
  <c r="R39" i="1"/>
  <c r="BR15" i="1" l="1"/>
  <c r="S39" i="1"/>
  <c r="BP13" i="1" s="1"/>
  <c r="C37" i="1"/>
  <c r="C33" i="1"/>
  <c r="C29" i="1"/>
  <c r="C21" i="1"/>
  <c r="C9" i="1"/>
  <c r="C38" i="1"/>
  <c r="C34" i="1"/>
  <c r="C22" i="1"/>
  <c r="C18" i="1"/>
  <c r="C6" i="1"/>
  <c r="C40" i="1"/>
  <c r="C45" i="1"/>
  <c r="C25" i="1"/>
  <c r="C13" i="1"/>
  <c r="C5" i="1"/>
  <c r="C36" i="1"/>
  <c r="C24" i="1"/>
  <c r="C16" i="1"/>
  <c r="C46" i="1"/>
  <c r="C17" i="1"/>
  <c r="C41" i="1"/>
  <c r="C32" i="1"/>
  <c r="C20" i="1"/>
  <c r="C8" i="1"/>
  <c r="C4" i="1"/>
  <c r="S45" i="1"/>
  <c r="BP3" i="1" s="1"/>
  <c r="C12" i="1"/>
  <c r="C28" i="1"/>
  <c r="C44" i="1"/>
  <c r="C10" i="1"/>
  <c r="C26" i="1"/>
  <c r="C42" i="1"/>
  <c r="C49" i="1"/>
  <c r="S40" i="1"/>
  <c r="BP5" i="1" s="1"/>
  <c r="C55" i="1"/>
  <c r="C52" i="1"/>
  <c r="C14" i="1"/>
  <c r="C30" i="1"/>
  <c r="S43" i="1"/>
  <c r="BP17" i="1" s="1"/>
  <c r="C50" i="1"/>
  <c r="C54" i="1"/>
  <c r="C58" i="1"/>
  <c r="C35" i="1"/>
  <c r="C31" i="1"/>
  <c r="C27" i="1"/>
  <c r="C23" i="1"/>
  <c r="C19" i="1"/>
  <c r="C15" i="1"/>
  <c r="C11" i="1"/>
  <c r="C7" i="1"/>
  <c r="C39" i="1"/>
  <c r="C43" i="1"/>
  <c r="C47" i="1"/>
  <c r="C56" i="1"/>
  <c r="C53" i="1"/>
  <c r="C3" i="1"/>
  <c r="C51" i="1"/>
  <c r="S41" i="1"/>
  <c r="BP8" i="1" s="1"/>
  <c r="S48" i="1"/>
  <c r="BP6" i="1" s="1"/>
  <c r="S44" i="1"/>
  <c r="BP9" i="1" s="1"/>
  <c r="S47" i="1"/>
  <c r="BP2" i="1" s="1"/>
  <c r="BR2" i="1" s="1"/>
  <c r="S46" i="1"/>
  <c r="BP10" i="1" s="1"/>
  <c r="S42" i="1"/>
  <c r="BP14" i="1" s="1"/>
  <c r="C48" i="1"/>
  <c r="C5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" i="1"/>
  <c r="BR10" i="1" l="1"/>
  <c r="BN10" i="1"/>
  <c r="BN2" i="1"/>
  <c r="BN11" i="1"/>
  <c r="BN12" i="1"/>
  <c r="BN7" i="1"/>
  <c r="BN4" i="1"/>
  <c r="BN16" i="1"/>
  <c r="BN9" i="1"/>
  <c r="BR9" i="1"/>
  <c r="BN13" i="1"/>
  <c r="BR13" i="1"/>
  <c r="BR14" i="1"/>
  <c r="BN14" i="1"/>
  <c r="BR6" i="1"/>
  <c r="BN6" i="1"/>
  <c r="BR17" i="1"/>
  <c r="BN17" i="1"/>
  <c r="BR8" i="1"/>
  <c r="BN8" i="1"/>
  <c r="BN5" i="1"/>
  <c r="BR5" i="1"/>
  <c r="BR3" i="1"/>
  <c r="BN3" i="1"/>
  <c r="BN15" i="1"/>
  <c r="D54" i="1"/>
  <c r="D4" i="1"/>
  <c r="D18" i="1"/>
  <c r="D48" i="1"/>
  <c r="F10" i="3"/>
  <c r="P9" i="3"/>
  <c r="O9" i="3"/>
  <c r="G9" i="3"/>
  <c r="I8" i="3"/>
  <c r="F8" i="3"/>
  <c r="M8" i="3"/>
  <c r="H10" i="3"/>
  <c r="N6" i="3"/>
  <c r="H6" i="3"/>
  <c r="M6" i="3"/>
  <c r="L7" i="3"/>
  <c r="M7" i="3"/>
  <c r="G7" i="3"/>
  <c r="F6" i="3"/>
  <c r="O7" i="3"/>
  <c r="K7" i="3"/>
  <c r="H9" i="3"/>
  <c r="I9" i="3"/>
  <c r="N9" i="3"/>
  <c r="J8" i="3"/>
  <c r="K8" i="3"/>
  <c r="L8" i="3"/>
  <c r="G10" i="3"/>
  <c r="E6" i="3"/>
  <c r="K6" i="3"/>
  <c r="P6" i="3"/>
  <c r="E7" i="3"/>
  <c r="F7" i="3"/>
  <c r="J7" i="3"/>
  <c r="L9" i="3"/>
  <c r="M9" i="3"/>
  <c r="F9" i="3"/>
  <c r="N8" i="3"/>
  <c r="O8" i="3"/>
  <c r="P8" i="3"/>
  <c r="K10" i="3"/>
  <c r="J6" i="3"/>
  <c r="I6" i="3"/>
  <c r="H7" i="3"/>
  <c r="I7" i="3"/>
  <c r="E9" i="3"/>
  <c r="K9" i="3"/>
  <c r="J9" i="3"/>
  <c r="E8" i="3"/>
  <c r="G8" i="3"/>
  <c r="H8" i="3"/>
  <c r="J10" i="3"/>
  <c r="I10" i="3"/>
  <c r="G6" i="3"/>
  <c r="L6" i="3"/>
  <c r="P7" i="3"/>
  <c r="O6" i="3"/>
  <c r="N7" i="3"/>
  <c r="M10" i="3"/>
  <c r="O10" i="3"/>
  <c r="P10" i="3"/>
  <c r="N10" i="3"/>
  <c r="L10" i="3"/>
  <c r="D53" i="1"/>
  <c r="D50" i="1"/>
  <c r="D33" i="1"/>
  <c r="D19" i="1"/>
  <c r="D30" i="1"/>
  <c r="D6" i="1"/>
  <c r="D44" i="1"/>
  <c r="D55" i="1"/>
  <c r="D10" i="1"/>
  <c r="D23" i="1"/>
  <c r="D16" i="1"/>
  <c r="D38" i="1"/>
  <c r="D3" i="1"/>
  <c r="D29" i="1"/>
  <c r="D9" i="1"/>
  <c r="D31" i="1"/>
  <c r="D37" i="1"/>
  <c r="D43" i="1"/>
  <c r="E10" i="3"/>
  <c r="D56" i="1"/>
  <c r="D57" i="1"/>
  <c r="D14" i="1"/>
  <c r="D26" i="1"/>
  <c r="D25" i="1"/>
  <c r="D22" i="1"/>
  <c r="D7" i="1"/>
  <c r="D20" i="1"/>
  <c r="D28" i="1"/>
  <c r="D15" i="1"/>
  <c r="D47" i="1"/>
  <c r="D49" i="1"/>
  <c r="D8" i="1"/>
  <c r="D32" i="1"/>
  <c r="D12" i="1"/>
  <c r="D17" i="1"/>
  <c r="D42" i="1"/>
  <c r="D46" i="1"/>
  <c r="D41" i="1"/>
  <c r="D40" i="1"/>
  <c r="D45" i="1"/>
  <c r="D52" i="1"/>
  <c r="D58" i="1"/>
  <c r="D51" i="1"/>
  <c r="D24" i="1"/>
  <c r="D36" i="1"/>
  <c r="D21" i="1"/>
  <c r="D35" i="1"/>
  <c r="D5" i="1"/>
  <c r="D27" i="1"/>
  <c r="D13" i="1"/>
  <c r="D11" i="1"/>
  <c r="D34" i="1"/>
  <c r="D39" i="1"/>
  <c r="BS11" i="1" l="1"/>
  <c r="BV6" i="1"/>
  <c r="BV10" i="1"/>
  <c r="BV14" i="1"/>
  <c r="BV18" i="1"/>
  <c r="BV13" i="1"/>
  <c r="BV3" i="1"/>
  <c r="BV7" i="1"/>
  <c r="BV11" i="1"/>
  <c r="BV15" i="1"/>
  <c r="BV2" i="1"/>
  <c r="BV9" i="1"/>
  <c r="BV4" i="1"/>
  <c r="BV8" i="1"/>
  <c r="BV12" i="1"/>
  <c r="BV16" i="1"/>
  <c r="BV5" i="1"/>
  <c r="BV17" i="1"/>
  <c r="BS5" i="1"/>
  <c r="BS14" i="1"/>
  <c r="BS10" i="1"/>
  <c r="BS13" i="1"/>
  <c r="BS15" i="1"/>
  <c r="BS17" i="1"/>
  <c r="BS7" i="1"/>
  <c r="C10" i="3"/>
  <c r="BS3" i="1"/>
  <c r="BS8" i="1"/>
  <c r="BS6" i="1"/>
  <c r="BS12" i="1"/>
  <c r="BS4" i="1"/>
  <c r="BS9" i="1"/>
  <c r="BS16" i="1"/>
  <c r="BS2" i="1"/>
  <c r="C6" i="3"/>
  <c r="AH27" i="1"/>
  <c r="C8" i="3"/>
  <c r="AB42" i="1"/>
  <c r="AB18" i="1"/>
  <c r="AC30" i="1"/>
  <c r="U29" i="3" s="1"/>
  <c r="AC6" i="1"/>
  <c r="U5" i="3" s="1"/>
  <c r="AC42" i="1"/>
  <c r="U41" i="3" s="1"/>
  <c r="AB34" i="1"/>
  <c r="AC10" i="1"/>
  <c r="U9" i="3" s="1"/>
  <c r="AC45" i="1"/>
  <c r="U44" i="3" s="1"/>
  <c r="AC29" i="1"/>
  <c r="U28" i="3" s="1"/>
  <c r="AC13" i="1"/>
  <c r="U12" i="3" s="1"/>
  <c r="AB40" i="1"/>
  <c r="AC44" i="1"/>
  <c r="U43" i="3" s="1"/>
  <c r="AC28" i="1"/>
  <c r="U27" i="3" s="1"/>
  <c r="AC12" i="1"/>
  <c r="U11" i="3" s="1"/>
  <c r="AB10" i="1"/>
  <c r="AC35" i="1"/>
  <c r="U34" i="3" s="1"/>
  <c r="AC15" i="1"/>
  <c r="U14" i="3" s="1"/>
  <c r="AB36" i="1"/>
  <c r="AB37" i="1"/>
  <c r="AB21" i="1"/>
  <c r="AB5" i="1"/>
  <c r="AB20" i="1"/>
  <c r="AB4" i="1"/>
  <c r="AB35" i="1"/>
  <c r="AB19" i="1"/>
  <c r="AB3" i="1"/>
  <c r="AC14" i="1"/>
  <c r="U13" i="3" s="1"/>
  <c r="AB26" i="1"/>
  <c r="AC22" i="1"/>
  <c r="U21" i="3" s="1"/>
  <c r="AC37" i="1"/>
  <c r="U36" i="3" s="1"/>
  <c r="AC21" i="1"/>
  <c r="U20" i="3" s="1"/>
  <c r="AC5" i="1"/>
  <c r="U4" i="3" s="1"/>
  <c r="AB14" i="1"/>
  <c r="AC36" i="1"/>
  <c r="U35" i="3" s="1"/>
  <c r="AC20" i="1"/>
  <c r="U19" i="3" s="1"/>
  <c r="AB46" i="1"/>
  <c r="AC43" i="1"/>
  <c r="U42" i="3" s="1"/>
  <c r="AC27" i="1"/>
  <c r="U26" i="3" s="1"/>
  <c r="AC7" i="1"/>
  <c r="U6" i="3" s="1"/>
  <c r="AB45" i="1"/>
  <c r="AB29" i="1"/>
  <c r="AB13" i="1"/>
  <c r="AB28" i="1"/>
  <c r="AB12" i="1"/>
  <c r="AB43" i="1"/>
  <c r="AB27" i="1"/>
  <c r="AB11" i="1"/>
  <c r="AB6" i="1"/>
  <c r="AC3" i="1"/>
  <c r="U2" i="3" s="1"/>
  <c r="AC38" i="1"/>
  <c r="U37" i="3" s="1"/>
  <c r="AC8" i="1"/>
  <c r="U7" i="3" s="1"/>
  <c r="AC33" i="1"/>
  <c r="U32" i="3" s="1"/>
  <c r="AC17" i="1"/>
  <c r="U16" i="3" s="1"/>
  <c r="AB48" i="1"/>
  <c r="AC48" i="1"/>
  <c r="U47" i="3" s="1"/>
  <c r="AC32" i="1"/>
  <c r="U31" i="3" s="1"/>
  <c r="AC16" i="1"/>
  <c r="U15" i="3" s="1"/>
  <c r="AB38" i="1"/>
  <c r="AC39" i="1"/>
  <c r="U38" i="3" s="1"/>
  <c r="AC19" i="1"/>
  <c r="U18" i="3" s="1"/>
  <c r="AB44" i="1"/>
  <c r="AB41" i="1"/>
  <c r="AB25" i="1"/>
  <c r="AB9" i="1"/>
  <c r="AB24" i="1"/>
  <c r="AB8" i="1"/>
  <c r="AB39" i="1"/>
  <c r="AB23" i="1"/>
  <c r="AB7" i="1"/>
  <c r="AC18" i="1"/>
  <c r="U17" i="3" s="1"/>
  <c r="AC26" i="1"/>
  <c r="U25" i="3" s="1"/>
  <c r="AC23" i="1"/>
  <c r="U22" i="3" s="1"/>
  <c r="AC34" i="1"/>
  <c r="U33" i="3" s="1"/>
  <c r="AC41" i="1"/>
  <c r="U40" i="3" s="1"/>
  <c r="AC25" i="1"/>
  <c r="U24" i="3" s="1"/>
  <c r="AC9" i="1"/>
  <c r="U8" i="3" s="1"/>
  <c r="AB30" i="1"/>
  <c r="AC40" i="1"/>
  <c r="U39" i="3" s="1"/>
  <c r="AC24" i="1"/>
  <c r="U23" i="3" s="1"/>
  <c r="AC4" i="1"/>
  <c r="U3" i="3" s="1"/>
  <c r="AC47" i="1"/>
  <c r="U46" i="3" s="1"/>
  <c r="AC31" i="1"/>
  <c r="U30" i="3" s="1"/>
  <c r="AC11" i="1"/>
  <c r="U10" i="3" s="1"/>
  <c r="AB22" i="1"/>
  <c r="AB33" i="1"/>
  <c r="AB17" i="1"/>
  <c r="AB32" i="1"/>
  <c r="AB16" i="1"/>
  <c r="AB47" i="1"/>
  <c r="AB31" i="1"/>
  <c r="AB15" i="1"/>
  <c r="AC46" i="1"/>
  <c r="U45" i="3" s="1"/>
  <c r="C9" i="3"/>
  <c r="C7" i="3"/>
  <c r="AI28" i="1"/>
  <c r="AI3" i="1"/>
  <c r="AM3" i="1"/>
  <c r="AF4" i="1"/>
  <c r="AJ4" i="1"/>
  <c r="AN4" i="1"/>
  <c r="AG5" i="1"/>
  <c r="AK5" i="1"/>
  <c r="AO5" i="1"/>
  <c r="AH6" i="1"/>
  <c r="AL6" i="1"/>
  <c r="AP6" i="1"/>
  <c r="AE6" i="1"/>
  <c r="W5" i="3" s="1"/>
  <c r="AD6" i="1"/>
  <c r="AH3" i="1"/>
  <c r="AM4" i="1"/>
  <c r="AN5" i="1"/>
  <c r="AO6" i="1"/>
  <c r="AD5" i="1"/>
  <c r="AF3" i="1"/>
  <c r="AJ3" i="1"/>
  <c r="AN3" i="1"/>
  <c r="AG4" i="1"/>
  <c r="AK4" i="1"/>
  <c r="AO4" i="1"/>
  <c r="AH5" i="1"/>
  <c r="AL5" i="1"/>
  <c r="AP5" i="1"/>
  <c r="AI6" i="1"/>
  <c r="AM6" i="1"/>
  <c r="AE3" i="1"/>
  <c r="W2" i="3" s="1"/>
  <c r="AD3" i="1"/>
  <c r="AL3" i="1"/>
  <c r="AI4" i="1"/>
  <c r="AF5" i="1"/>
  <c r="AG6" i="1"/>
  <c r="AE5" i="1"/>
  <c r="W4" i="3" s="1"/>
  <c r="AG3" i="1"/>
  <c r="AK3" i="1"/>
  <c r="AO3" i="1"/>
  <c r="AH4" i="1"/>
  <c r="AL4" i="1"/>
  <c r="AP4" i="1"/>
  <c r="AI5" i="1"/>
  <c r="AM5" i="1"/>
  <c r="AF6" i="1"/>
  <c r="AJ6" i="1"/>
  <c r="AN6" i="1"/>
  <c r="AE4" i="1"/>
  <c r="W3" i="3" s="1"/>
  <c r="AD4" i="1"/>
  <c r="AP3" i="1"/>
  <c r="AJ5" i="1"/>
  <c r="AK6" i="1"/>
  <c r="AO44" i="1"/>
  <c r="AJ44" i="1"/>
  <c r="AI8" i="1"/>
  <c r="AI29" i="1"/>
  <c r="AO7" i="1"/>
  <c r="AH48" i="1"/>
  <c r="AJ9" i="1"/>
  <c r="AL22" i="1"/>
  <c r="AN12" i="1"/>
  <c r="AJ33" i="1"/>
  <c r="AJ31" i="1"/>
  <c r="AJ38" i="1"/>
  <c r="AE37" i="1"/>
  <c r="AH33" i="1"/>
  <c r="AM20" i="1"/>
  <c r="AI11" i="1"/>
  <c r="AP27" i="1"/>
  <c r="AO33" i="1"/>
  <c r="AO40" i="1"/>
  <c r="AL7" i="1"/>
  <c r="AI14" i="1"/>
  <c r="AH16" i="1"/>
  <c r="AM19" i="1"/>
  <c r="AM40" i="1"/>
  <c r="AP40" i="1"/>
  <c r="AI20" i="1"/>
  <c r="AN31" i="1"/>
  <c r="AO36" i="1"/>
  <c r="AM46" i="1"/>
  <c r="AL23" i="1"/>
  <c r="AP16" i="1"/>
  <c r="AJ37" i="1"/>
  <c r="AD22" i="1"/>
  <c r="AO27" i="1"/>
  <c r="AE16" i="1"/>
  <c r="AO30" i="1"/>
  <c r="AF7" i="1"/>
  <c r="AF11" i="1"/>
  <c r="AF15" i="1"/>
  <c r="AF19" i="1"/>
  <c r="AF23" i="1"/>
  <c r="AF27" i="1"/>
  <c r="AF31" i="1"/>
  <c r="AF35" i="1"/>
  <c r="AF39" i="1"/>
  <c r="AF43" i="1"/>
  <c r="AF47" i="1"/>
  <c r="AF9" i="1"/>
  <c r="AF13" i="1"/>
  <c r="AF21" i="1"/>
  <c r="AF29" i="1"/>
  <c r="AF37" i="1"/>
  <c r="AF45" i="1"/>
  <c r="AF8" i="1"/>
  <c r="AF12" i="1"/>
  <c r="AF16" i="1"/>
  <c r="AF20" i="1"/>
  <c r="AF24" i="1"/>
  <c r="AF28" i="1"/>
  <c r="AF32" i="1"/>
  <c r="AF36" i="1"/>
  <c r="AF40" i="1"/>
  <c r="AF44" i="1"/>
  <c r="AF48" i="1"/>
  <c r="AF17" i="1"/>
  <c r="AF25" i="1"/>
  <c r="AF33" i="1"/>
  <c r="AF41" i="1"/>
  <c r="AF22" i="1"/>
  <c r="AF38" i="1"/>
  <c r="AF10" i="1"/>
  <c r="AF26" i="1"/>
  <c r="AF42" i="1"/>
  <c r="AF14" i="1"/>
  <c r="AF30" i="1"/>
  <c r="AF46" i="1"/>
  <c r="AF18" i="1"/>
  <c r="AF34" i="1"/>
  <c r="AJ28" i="1"/>
  <c r="AH37" i="1"/>
  <c r="AD40" i="1"/>
  <c r="AN8" i="1"/>
  <c r="AO31" i="1"/>
  <c r="AN9" i="1"/>
  <c r="AI13" i="1"/>
  <c r="AL17" i="1"/>
  <c r="AN18" i="1"/>
  <c r="AO13" i="1"/>
  <c r="AN23" i="1"/>
  <c r="AO28" i="1"/>
  <c r="AN28" i="1"/>
  <c r="AI26" i="1"/>
  <c r="AK36" i="1"/>
  <c r="AH34" i="1"/>
  <c r="AL46" i="1"/>
  <c r="AH47" i="1"/>
  <c r="AD23" i="1"/>
  <c r="AK39" i="1"/>
  <c r="AL44" i="1"/>
  <c r="AM28" i="1"/>
  <c r="AJ35" i="1"/>
  <c r="AI37" i="1"/>
  <c r="AM34" i="1"/>
  <c r="AJ17" i="1"/>
  <c r="AM17" i="1"/>
  <c r="AO11" i="1"/>
  <c r="AK20" i="1"/>
  <c r="AM44" i="1"/>
  <c r="AD41" i="1"/>
  <c r="AL25" i="1"/>
  <c r="AI45" i="1"/>
  <c r="AE38" i="1"/>
  <c r="AH39" i="1"/>
  <c r="AJ34" i="1"/>
  <c r="AO37" i="1"/>
  <c r="AJ41" i="1"/>
  <c r="AN26" i="1"/>
  <c r="AM36" i="1"/>
  <c r="AG19" i="1"/>
  <c r="AP20" i="1"/>
  <c r="AH8" i="1"/>
  <c r="AG18" i="1"/>
  <c r="AG39" i="1"/>
  <c r="AN15" i="1"/>
  <c r="AI35" i="1"/>
  <c r="AG16" i="1"/>
  <c r="AO41" i="1"/>
  <c r="AH17" i="1"/>
  <c r="AM8" i="1"/>
  <c r="AJ15" i="1"/>
  <c r="AO18" i="1"/>
  <c r="AO9" i="1"/>
  <c r="AI16" i="1"/>
  <c r="AE33" i="1"/>
  <c r="AM21" i="1"/>
  <c r="AJ21" i="1"/>
  <c r="AO17" i="1"/>
  <c r="AN41" i="1"/>
  <c r="AD9" i="1"/>
  <c r="AL11" i="1"/>
  <c r="AN40" i="1"/>
  <c r="AG38" i="1"/>
  <c r="AD17" i="1"/>
  <c r="AK40" i="1"/>
  <c r="AI43" i="1"/>
  <c r="AD46" i="1"/>
  <c r="AD39" i="1"/>
  <c r="AI44" i="1"/>
  <c r="AP31" i="1"/>
  <c r="AN47" i="1"/>
  <c r="AN39" i="1"/>
  <c r="AJ20" i="1"/>
  <c r="AG35" i="1"/>
  <c r="AO23" i="1"/>
  <c r="AK17" i="1"/>
  <c r="AG11" i="1"/>
  <c r="AH32" i="1"/>
  <c r="AJ19" i="1"/>
  <c r="AP12" i="1"/>
  <c r="AG34" i="1"/>
  <c r="AO22" i="1"/>
  <c r="AK16" i="1"/>
  <c r="AK8" i="1"/>
  <c r="AG47" i="1"/>
  <c r="AN36" i="1"/>
  <c r="AJ47" i="1"/>
  <c r="AL37" i="1"/>
  <c r="AK31" i="1"/>
  <c r="AK23" i="1"/>
  <c r="AG17" i="1"/>
  <c r="AG9" i="1"/>
  <c r="AL36" i="1"/>
  <c r="AL28" i="1"/>
  <c r="AL20" i="1"/>
  <c r="AH14" i="1"/>
  <c r="AM33" i="1"/>
  <c r="AO20" i="1"/>
  <c r="AK14" i="1"/>
  <c r="AI40" i="1"/>
  <c r="AP15" i="1"/>
  <c r="AL40" i="1"/>
  <c r="AI34" i="1"/>
  <c r="AI18" i="1"/>
  <c r="AN37" i="1"/>
  <c r="AJ23" i="1"/>
  <c r="AP8" i="1"/>
  <c r="AK28" i="1"/>
  <c r="AG14" i="1"/>
  <c r="AK34" i="1"/>
  <c r="AK35" i="1"/>
  <c r="AJ32" i="1"/>
  <c r="AL8" i="1"/>
  <c r="AL38" i="1"/>
  <c r="AP47" i="1"/>
  <c r="AG44" i="1"/>
  <c r="AJ26" i="1"/>
  <c r="AD12" i="1"/>
  <c r="AN25" i="1"/>
  <c r="AM25" i="1"/>
  <c r="AL43" i="1"/>
  <c r="AN20" i="1"/>
  <c r="AD25" i="1"/>
  <c r="AP9" i="1"/>
  <c r="AK24" i="1"/>
  <c r="AD45" i="1"/>
  <c r="AE23" i="1"/>
  <c r="AP41" i="1"/>
  <c r="AI15" i="1"/>
  <c r="AP14" i="1"/>
  <c r="AK11" i="1"/>
  <c r="AI47" i="1"/>
  <c r="AL13" i="1"/>
  <c r="AD8" i="1"/>
  <c r="AK47" i="1"/>
  <c r="AM12" i="1"/>
  <c r="AN33" i="1"/>
  <c r="AL14" i="1"/>
  <c r="AM35" i="1"/>
  <c r="AG26" i="1"/>
  <c r="AM11" i="1"/>
  <c r="AH11" i="1"/>
  <c r="AJ39" i="1"/>
  <c r="AJ12" i="1"/>
  <c r="AG33" i="1"/>
  <c r="AM26" i="1"/>
  <c r="AM18" i="1"/>
  <c r="AI12" i="1"/>
  <c r="AH22" i="1"/>
  <c r="AN7" i="1"/>
  <c r="AK22" i="1"/>
  <c r="AM9" i="1"/>
  <c r="AJ22" i="1"/>
  <c r="AN43" i="1"/>
  <c r="AG23" i="1"/>
  <c r="AN29" i="1"/>
  <c r="AO34" i="1"/>
  <c r="AP7" i="1"/>
  <c r="AL47" i="1"/>
  <c r="AN16" i="1"/>
  <c r="AG12" i="1"/>
  <c r="AM14" i="1"/>
  <c r="AI46" i="1"/>
  <c r="AL41" i="1"/>
  <c r="AD38" i="1"/>
  <c r="AJ18" i="1"/>
  <c r="AE34" i="1"/>
  <c r="AE12" i="1"/>
  <c r="AG10" i="1"/>
  <c r="AL10" i="1"/>
  <c r="AI30" i="1"/>
  <c r="AN32" i="1"/>
  <c r="AK10" i="1"/>
  <c r="AP10" i="1"/>
  <c r="AN10" i="1"/>
  <c r="AK30" i="1"/>
  <c r="AP30" i="1"/>
  <c r="AD10" i="1"/>
  <c r="AJ10" i="1"/>
  <c r="AH10" i="1"/>
  <c r="AI10" i="1"/>
  <c r="AN30" i="1"/>
  <c r="AD30" i="1"/>
  <c r="AK27" i="1"/>
  <c r="AJ30" i="1"/>
  <c r="AD27" i="1"/>
  <c r="AM30" i="1"/>
  <c r="AH25" i="1"/>
  <c r="AD20" i="1"/>
  <c r="AP48" i="1"/>
  <c r="AK45" i="1"/>
  <c r="AE20" i="1"/>
  <c r="AE36" i="1"/>
  <c r="AE9" i="1"/>
  <c r="AE25" i="1"/>
  <c r="AE41" i="1"/>
  <c r="AE10" i="1"/>
  <c r="AE26" i="1"/>
  <c r="AE42" i="1"/>
  <c r="AE11" i="1"/>
  <c r="AE27" i="1"/>
  <c r="AE43" i="1"/>
  <c r="AP42" i="1"/>
  <c r="AN48" i="1"/>
  <c r="AM48" i="1"/>
  <c r="AD36" i="1"/>
  <c r="AI48" i="1"/>
  <c r="AK48" i="1"/>
  <c r="AD43" i="1"/>
  <c r="AO42" i="1"/>
  <c r="AI32" i="1"/>
  <c r="AM10" i="1"/>
  <c r="AM27" i="1"/>
  <c r="AJ40" i="1"/>
  <c r="AL42" i="1"/>
  <c r="AL24" i="1"/>
  <c r="AG24" i="1"/>
  <c r="AK25" i="1"/>
  <c r="AH24" i="1"/>
  <c r="AJ25" i="1"/>
  <c r="AK46" i="1"/>
  <c r="AD31" i="1"/>
  <c r="AM47" i="1"/>
  <c r="AD7" i="1"/>
  <c r="AJ46" i="1"/>
  <c r="AP39" i="1"/>
  <c r="AN14" i="1"/>
  <c r="AK41" i="1"/>
  <c r="AG21" i="1"/>
  <c r="AJ29" i="1"/>
  <c r="AG36" i="1"/>
  <c r="AO8" i="1"/>
  <c r="AD18" i="1"/>
  <c r="AK38" i="1"/>
  <c r="AL30" i="1"/>
  <c r="AG27" i="1"/>
  <c r="AN24" i="1"/>
  <c r="AJ27" i="1"/>
  <c r="AL45" i="1"/>
  <c r="AP24" i="1"/>
  <c r="AE8" i="1"/>
  <c r="AE24" i="1"/>
  <c r="AE44" i="1"/>
  <c r="AE13" i="1"/>
  <c r="AE29" i="1"/>
  <c r="AE45" i="1"/>
  <c r="AE46" i="1"/>
  <c r="AE14" i="1"/>
  <c r="AE30" i="1"/>
  <c r="AE15" i="1"/>
  <c r="AE31" i="1"/>
  <c r="AE47" i="1"/>
  <c r="AE40" i="1"/>
  <c r="AH7" i="1"/>
  <c r="AM45" i="1"/>
  <c r="AH45" i="1"/>
  <c r="AG45" i="1"/>
  <c r="AD42" i="1"/>
  <c r="AJ48" i="1"/>
  <c r="AM42" i="1"/>
  <c r="AP35" i="1"/>
  <c r="AI39" i="1"/>
  <c r="AP45" i="1"/>
  <c r="AO45" i="1"/>
  <c r="AN19" i="1"/>
  <c r="AH30" i="1"/>
  <c r="AH29" i="1"/>
  <c r="AO47" i="1"/>
  <c r="AO25" i="1"/>
  <c r="AI31" i="1"/>
  <c r="AN45" i="1"/>
  <c r="AM22" i="1"/>
  <c r="AI25" i="1"/>
  <c r="AG25" i="1"/>
  <c r="AL27" i="1"/>
  <c r="AN27" i="1"/>
  <c r="AP25" i="1"/>
  <c r="AK26" i="1"/>
  <c r="AE28" i="1"/>
  <c r="AE17" i="1"/>
  <c r="AE18" i="1"/>
  <c r="AE35" i="1"/>
  <c r="AE48" i="1"/>
  <c r="AG42" i="1"/>
  <c r="AL35" i="1"/>
  <c r="AK42" i="1"/>
  <c r="AJ45" i="1"/>
  <c r="AD26" i="1"/>
  <c r="AJ42" i="1"/>
  <c r="AJ13" i="1"/>
  <c r="AN22" i="1"/>
  <c r="AI24" i="1"/>
  <c r="AN38" i="1"/>
  <c r="AH42" i="1"/>
  <c r="AG20" i="1"/>
  <c r="AO24" i="1"/>
  <c r="AM43" i="1"/>
  <c r="AD47" i="1"/>
  <c r="AD32" i="1"/>
  <c r="AK37" i="1"/>
  <c r="AN44" i="1"/>
  <c r="AP33" i="1"/>
  <c r="AJ14" i="1"/>
  <c r="AP21" i="1"/>
  <c r="AL32" i="1"/>
  <c r="AG28" i="1"/>
  <c r="AD34" i="1"/>
  <c r="AH15" i="1"/>
  <c r="AD37" i="1"/>
  <c r="AG46" i="1"/>
  <c r="AD35" i="1"/>
  <c r="AH31" i="1"/>
  <c r="AH41" i="1"/>
  <c r="AL19" i="1"/>
  <c r="AG43" i="1"/>
  <c r="AP44" i="1"/>
  <c r="AK19" i="1"/>
  <c r="AP22" i="1"/>
  <c r="AI23" i="1"/>
  <c r="AM7" i="1"/>
  <c r="AM15" i="1"/>
  <c r="AG22" i="1"/>
  <c r="AM31" i="1"/>
  <c r="AH12" i="1"/>
  <c r="AL18" i="1"/>
  <c r="AL26" i="1"/>
  <c r="AP32" i="1"/>
  <c r="AK13" i="1"/>
  <c r="AO19" i="1"/>
  <c r="AK29" i="1"/>
  <c r="AO35" i="1"/>
  <c r="AP29" i="1"/>
  <c r="AL33" i="1"/>
  <c r="AG30" i="1"/>
  <c r="AM41" i="1"/>
  <c r="AO10" i="1"/>
  <c r="AE32" i="1"/>
  <c r="AE21" i="1"/>
  <c r="AE22" i="1"/>
  <c r="AE7" i="1"/>
  <c r="AE39" i="1"/>
  <c r="AD48" i="1"/>
  <c r="AJ24" i="1"/>
  <c r="AD29" i="1"/>
  <c r="AD11" i="1"/>
  <c r="AM24" i="1"/>
  <c r="AG48" i="1"/>
  <c r="AD24" i="1"/>
  <c r="AD14" i="1"/>
  <c r="AH40" i="1"/>
  <c r="AM37" i="1"/>
  <c r="AH26" i="1"/>
  <c r="AJ16" i="1"/>
  <c r="AH9" i="1"/>
  <c r="AM13" i="1"/>
  <c r="AG40" i="1"/>
  <c r="AH23" i="1"/>
  <c r="AO38" i="1"/>
  <c r="AD16" i="1"/>
  <c r="AP11" i="1"/>
  <c r="AH43" i="1"/>
  <c r="AH21" i="1"/>
  <c r="AG37" i="1"/>
  <c r="AH18" i="1"/>
  <c r="AK18" i="1"/>
  <c r="AL29" i="1"/>
  <c r="AD21" i="1"/>
  <c r="AM39" i="1"/>
  <c r="AD44" i="1"/>
  <c r="AL39" i="1"/>
  <c r="AH13" i="1"/>
  <c r="AO39" i="1"/>
  <c r="AN34" i="1"/>
  <c r="AG13" i="1"/>
  <c r="AL16" i="1"/>
  <c r="AO16" i="1"/>
  <c r="AI9" i="1"/>
  <c r="AI17" i="1"/>
  <c r="AM23" i="1"/>
  <c r="AI33" i="1"/>
  <c r="AN13" i="1"/>
  <c r="AH20" i="1"/>
  <c r="AH28" i="1"/>
  <c r="AL34" i="1"/>
  <c r="AG7" i="1"/>
  <c r="AG15" i="1"/>
  <c r="AK21" i="1"/>
  <c r="AG31" i="1"/>
  <c r="AJ36" i="1"/>
  <c r="AP46" i="1"/>
  <c r="AL9" i="1"/>
  <c r="AH35" i="1"/>
  <c r="AK43" i="1"/>
  <c r="AG8" i="1"/>
  <c r="AO32" i="1"/>
  <c r="AN35" i="1"/>
  <c r="AG29" i="1"/>
  <c r="AJ43" i="1"/>
  <c r="AI38" i="1"/>
  <c r="AP17" i="1"/>
  <c r="AP43" i="1"/>
  <c r="AD15" i="1"/>
  <c r="AO46" i="1"/>
  <c r="AK44" i="1"/>
  <c r="AD33" i="1"/>
  <c r="AG41" i="1"/>
  <c r="AH19" i="1"/>
  <c r="AH46" i="1"/>
  <c r="AH38" i="1"/>
  <c r="AP13" i="1"/>
  <c r="AK33" i="1"/>
  <c r="AI22" i="1"/>
  <c r="AO15" i="1"/>
  <c r="AK9" i="1"/>
  <c r="AP36" i="1"/>
  <c r="AP28" i="1"/>
  <c r="AN17" i="1"/>
  <c r="AJ11" i="1"/>
  <c r="AK32" i="1"/>
  <c r="AI21" i="1"/>
  <c r="AO14" i="1"/>
  <c r="AO43" i="1"/>
  <c r="AP23" i="1"/>
  <c r="AH44" i="1"/>
  <c r="AL31" i="1"/>
  <c r="AI36" i="1"/>
  <c r="AO29" i="1"/>
  <c r="AO21" i="1"/>
  <c r="AK15" i="1"/>
  <c r="AK7" i="1"/>
  <c r="AP34" i="1"/>
  <c r="AP26" i="1"/>
  <c r="AP18" i="1"/>
  <c r="AL12" i="1"/>
  <c r="AG32" i="1"/>
  <c r="AI19" i="1"/>
  <c r="AO12" i="1"/>
  <c r="AM38" i="1"/>
  <c r="AD13" i="1"/>
  <c r="AP38" i="1"/>
  <c r="AM32" i="1"/>
  <c r="AM16" i="1"/>
  <c r="AH36" i="1"/>
  <c r="AN21" i="1"/>
  <c r="AJ7" i="1"/>
  <c r="AO26" i="1"/>
  <c r="AK12" i="1"/>
  <c r="AL15" i="1"/>
  <c r="AP37" i="1"/>
  <c r="AD28" i="1"/>
  <c r="AP19" i="1"/>
  <c r="AD19" i="1"/>
  <c r="AN11" i="1"/>
  <c r="AJ8" i="1"/>
  <c r="AI41" i="1"/>
  <c r="AL21" i="1"/>
  <c r="AI7" i="1"/>
  <c r="AM29" i="1"/>
  <c r="AN46" i="1"/>
  <c r="AI42" i="1"/>
  <c r="AN42" i="1"/>
  <c r="AL48" i="1"/>
  <c r="AE19" i="1"/>
  <c r="AO48" i="1"/>
  <c r="AI27" i="1"/>
  <c r="BZ16" i="1" l="1"/>
  <c r="CA16" i="1"/>
  <c r="AF16" i="3" s="1"/>
  <c r="BZ14" i="1"/>
  <c r="CA14" i="1"/>
  <c r="AF14" i="3" s="1"/>
  <c r="CA2" i="1"/>
  <c r="AF2" i="3" s="1"/>
  <c r="BZ2" i="1"/>
  <c r="BZ10" i="1"/>
  <c r="CA10" i="1"/>
  <c r="AF10" i="3" s="1"/>
  <c r="BZ17" i="1"/>
  <c r="CA17" i="1"/>
  <c r="AF17" i="3" s="1"/>
  <c r="BZ8" i="1"/>
  <c r="CA8" i="1"/>
  <c r="AF8" i="3" s="1"/>
  <c r="BZ15" i="1"/>
  <c r="CA15" i="1"/>
  <c r="AF15" i="3" s="1"/>
  <c r="BZ13" i="1"/>
  <c r="CA13" i="1"/>
  <c r="AF13" i="3" s="1"/>
  <c r="BZ6" i="1"/>
  <c r="CA6" i="1"/>
  <c r="AF6" i="3" s="1"/>
  <c r="BZ9" i="1"/>
  <c r="CA9" i="1"/>
  <c r="AF9" i="3" s="1"/>
  <c r="BZ7" i="1"/>
  <c r="CA7" i="1"/>
  <c r="AF7" i="3" s="1"/>
  <c r="BZ12" i="1"/>
  <c r="CA12" i="1"/>
  <c r="AF12" i="3" s="1"/>
  <c r="BZ3" i="1"/>
  <c r="CA3" i="1"/>
  <c r="AF3" i="3" s="1"/>
  <c r="BZ5" i="1"/>
  <c r="CA5" i="1"/>
  <c r="AF5" i="3" s="1"/>
  <c r="BZ4" i="1"/>
  <c r="CA4" i="1"/>
  <c r="AF4" i="3" s="1"/>
  <c r="BZ11" i="1"/>
  <c r="CA11" i="1"/>
  <c r="AF11" i="3" s="1"/>
  <c r="BZ18" i="1"/>
  <c r="CA18" i="1"/>
  <c r="BY9" i="1"/>
  <c r="AE9" i="3" s="1"/>
  <c r="AB9" i="3"/>
  <c r="Z9" i="3" s="1"/>
  <c r="BW9" i="1"/>
  <c r="AC9" i="3" s="1"/>
  <c r="BX9" i="1"/>
  <c r="AD9" i="3" s="1"/>
  <c r="BY14" i="1"/>
  <c r="AE14" i="3" s="1"/>
  <c r="AB14" i="3"/>
  <c r="Z14" i="3" s="1"/>
  <c r="BW14" i="1"/>
  <c r="AC14" i="3" s="1"/>
  <c r="BX14" i="1"/>
  <c r="AD14" i="3" s="1"/>
  <c r="BX12" i="1"/>
  <c r="AD12" i="3" s="1"/>
  <c r="BW12" i="1"/>
  <c r="AC12" i="3" s="1"/>
  <c r="BY12" i="1"/>
  <c r="AE12" i="3" s="1"/>
  <c r="AB12" i="3"/>
  <c r="Z12" i="3" s="1"/>
  <c r="BY2" i="1"/>
  <c r="AE2" i="3" s="1"/>
  <c r="BW2" i="1"/>
  <c r="AC2" i="3" s="1"/>
  <c r="AB2" i="3"/>
  <c r="Z2" i="3" s="1"/>
  <c r="BX2" i="1"/>
  <c r="AD2" i="3" s="1"/>
  <c r="BW3" i="1"/>
  <c r="AC3" i="3" s="1"/>
  <c r="AB3" i="3"/>
  <c r="Z3" i="3" s="1"/>
  <c r="BY3" i="1"/>
  <c r="AE3" i="3" s="1"/>
  <c r="BX3" i="1"/>
  <c r="AD3" i="3" s="1"/>
  <c r="BX10" i="1"/>
  <c r="AD10" i="3" s="1"/>
  <c r="AB10" i="3"/>
  <c r="Z10" i="3" s="1"/>
  <c r="BW10" i="1"/>
  <c r="AC10" i="3" s="1"/>
  <c r="BY10" i="1"/>
  <c r="AE10" i="3" s="1"/>
  <c r="BY17" i="1"/>
  <c r="AE17" i="3" s="1"/>
  <c r="BW17" i="1"/>
  <c r="AC17" i="3" s="1"/>
  <c r="AB17" i="3"/>
  <c r="Z17" i="3" s="1"/>
  <c r="BX17" i="1"/>
  <c r="AD17" i="3" s="1"/>
  <c r="BW8" i="1"/>
  <c r="AC8" i="3" s="1"/>
  <c r="BY8" i="1"/>
  <c r="AE8" i="3" s="1"/>
  <c r="BX8" i="1"/>
  <c r="AD8" i="3" s="1"/>
  <c r="AB8" i="3"/>
  <c r="Z8" i="3" s="1"/>
  <c r="BW15" i="1"/>
  <c r="AC15" i="3" s="1"/>
  <c r="BY15" i="1"/>
  <c r="AE15" i="3" s="1"/>
  <c r="AB15" i="3"/>
  <c r="Z15" i="3" s="1"/>
  <c r="BX15" i="1"/>
  <c r="AD15" i="3" s="1"/>
  <c r="BX13" i="1"/>
  <c r="AD13" i="3" s="1"/>
  <c r="AB13" i="3"/>
  <c r="Z13" i="3" s="1"/>
  <c r="BW13" i="1"/>
  <c r="AC13" i="3" s="1"/>
  <c r="BY13" i="1"/>
  <c r="AE13" i="3" s="1"/>
  <c r="BX6" i="1"/>
  <c r="AD6" i="3" s="1"/>
  <c r="AB6" i="3"/>
  <c r="Z6" i="3" s="1"/>
  <c r="BW6" i="1"/>
  <c r="AC6" i="3" s="1"/>
  <c r="BY6" i="1"/>
  <c r="AE6" i="3" s="1"/>
  <c r="BW16" i="1"/>
  <c r="AC16" i="3" s="1"/>
  <c r="BY16" i="1"/>
  <c r="AE16" i="3" s="1"/>
  <c r="AB16" i="3"/>
  <c r="Z16" i="3" s="1"/>
  <c r="BX16" i="1"/>
  <c r="AD16" i="3" s="1"/>
  <c r="BW7" i="1"/>
  <c r="AC7" i="3" s="1"/>
  <c r="BY7" i="1"/>
  <c r="AE7" i="3" s="1"/>
  <c r="BX7" i="1"/>
  <c r="AD7" i="3" s="1"/>
  <c r="AB7" i="3"/>
  <c r="Z7" i="3" s="1"/>
  <c r="BY5" i="1"/>
  <c r="AE5" i="3" s="1"/>
  <c r="BW5" i="1"/>
  <c r="AC5" i="3" s="1"/>
  <c r="AB5" i="3"/>
  <c r="Z5" i="3" s="1"/>
  <c r="BX5" i="1"/>
  <c r="AD5" i="3" s="1"/>
  <c r="BY4" i="1"/>
  <c r="AE4" i="3" s="1"/>
  <c r="BX4" i="1"/>
  <c r="AD4" i="3" s="1"/>
  <c r="BW4" i="1"/>
  <c r="AC4" i="3" s="1"/>
  <c r="AB4" i="3"/>
  <c r="Z4" i="3" s="1"/>
  <c r="BW11" i="1"/>
  <c r="AC11" i="3" s="1"/>
  <c r="AB11" i="3"/>
  <c r="Z11" i="3" s="1"/>
  <c r="BX11" i="1"/>
  <c r="AD11" i="3" s="1"/>
  <c r="BY11" i="1"/>
  <c r="AE11" i="3" s="1"/>
  <c r="BY18" i="1"/>
  <c r="BW18" i="1"/>
  <c r="BX18" i="1"/>
  <c r="V14" i="3"/>
  <c r="S14" i="3" s="1"/>
  <c r="V47" i="3"/>
  <c r="S47" i="3" s="1"/>
  <c r="V41" i="3"/>
  <c r="S41" i="3" s="1"/>
  <c r="V43" i="3"/>
  <c r="S43" i="3" s="1"/>
  <c r="V10" i="3"/>
  <c r="S10" i="3" s="1"/>
  <c r="V36" i="3"/>
  <c r="S36" i="3" s="1"/>
  <c r="V42" i="3"/>
  <c r="S42" i="3" s="1"/>
  <c r="V29" i="3"/>
  <c r="S29" i="3" s="1"/>
  <c r="V4" i="3"/>
  <c r="S4" i="3" s="1"/>
  <c r="V30" i="3"/>
  <c r="S30" i="3" s="1"/>
  <c r="V21" i="3"/>
  <c r="S21" i="3" s="1"/>
  <c r="V23" i="3"/>
  <c r="S23" i="3" s="1"/>
  <c r="V28" i="3"/>
  <c r="S28" i="3" s="1"/>
  <c r="V25" i="3"/>
  <c r="S25" i="3" s="1"/>
  <c r="V6" i="3"/>
  <c r="S6" i="3" s="1"/>
  <c r="V26" i="3"/>
  <c r="S26" i="3" s="1"/>
  <c r="V9" i="3"/>
  <c r="S9" i="3" s="1"/>
  <c r="V7" i="3"/>
  <c r="S7" i="3" s="1"/>
  <c r="V38" i="3"/>
  <c r="S38" i="3" s="1"/>
  <c r="V16" i="3"/>
  <c r="S16" i="3" s="1"/>
  <c r="V8" i="3"/>
  <c r="S8" i="3" s="1"/>
  <c r="V5" i="3"/>
  <c r="S5" i="3" s="1"/>
  <c r="V27" i="3"/>
  <c r="S27" i="3" s="1"/>
  <c r="V46" i="3"/>
  <c r="S46" i="3" s="1"/>
  <c r="V35" i="3"/>
  <c r="S35" i="3" s="1"/>
  <c r="V44" i="3"/>
  <c r="S44" i="3" s="1"/>
  <c r="V11" i="3"/>
  <c r="S11" i="3" s="1"/>
  <c r="V39" i="3"/>
  <c r="S39" i="3" s="1"/>
  <c r="V2" i="3"/>
  <c r="S2" i="3" s="1"/>
  <c r="V32" i="3"/>
  <c r="S32" i="3" s="1"/>
  <c r="V13" i="3"/>
  <c r="S13" i="3" s="1"/>
  <c r="V17" i="3"/>
  <c r="S17" i="3" s="1"/>
  <c r="V18" i="3"/>
  <c r="S18" i="3" s="1"/>
  <c r="V12" i="3"/>
  <c r="S12" i="3" s="1"/>
  <c r="V20" i="3"/>
  <c r="S20" i="3" s="1"/>
  <c r="V15" i="3"/>
  <c r="S15" i="3" s="1"/>
  <c r="V34" i="3"/>
  <c r="S34" i="3" s="1"/>
  <c r="V33" i="3"/>
  <c r="S33" i="3" s="1"/>
  <c r="V31" i="3"/>
  <c r="S31" i="3" s="1"/>
  <c r="V19" i="3"/>
  <c r="S19" i="3" s="1"/>
  <c r="V37" i="3"/>
  <c r="S37" i="3" s="1"/>
  <c r="V24" i="3"/>
  <c r="S24" i="3" s="1"/>
  <c r="V45" i="3"/>
  <c r="S45" i="3" s="1"/>
  <c r="V40" i="3"/>
  <c r="S40" i="3" s="1"/>
  <c r="V22" i="3"/>
  <c r="S22" i="3" s="1"/>
  <c r="W6" i="3"/>
  <c r="W31" i="3"/>
  <c r="W34" i="3"/>
  <c r="W16" i="3"/>
  <c r="W14" i="3"/>
  <c r="W45" i="3"/>
  <c r="W43" i="3"/>
  <c r="W26" i="3"/>
  <c r="W9" i="3"/>
  <c r="W8" i="3"/>
  <c r="W33" i="3"/>
  <c r="BB48" i="1"/>
  <c r="O5" i="3" s="1"/>
  <c r="BB46" i="1"/>
  <c r="BB47" i="1" s="1"/>
  <c r="BB44" i="1"/>
  <c r="AS44" i="1"/>
  <c r="AS48" i="1"/>
  <c r="F5" i="3" s="1"/>
  <c r="W21" i="3"/>
  <c r="W27" i="3"/>
  <c r="W39" i="3"/>
  <c r="W44" i="3"/>
  <c r="W23" i="3"/>
  <c r="W10" i="3"/>
  <c r="W35" i="3"/>
  <c r="BC48" i="1"/>
  <c r="P5" i="3" s="1"/>
  <c r="BC46" i="1"/>
  <c r="BC47" i="1" s="1"/>
  <c r="BC44" i="1"/>
  <c r="AX48" i="1"/>
  <c r="K5" i="3" s="1"/>
  <c r="AX46" i="1"/>
  <c r="AX47" i="1" s="1"/>
  <c r="AX44" i="1"/>
  <c r="AU48" i="1"/>
  <c r="H5" i="3" s="1"/>
  <c r="AU46" i="1"/>
  <c r="AU47" i="1" s="1"/>
  <c r="AU44" i="1"/>
  <c r="AZ46" i="1"/>
  <c r="AZ47" i="1" s="1"/>
  <c r="AZ44" i="1"/>
  <c r="AZ48" i="1"/>
  <c r="M5" i="3" s="1"/>
  <c r="W17" i="3"/>
  <c r="W46" i="3"/>
  <c r="W29" i="3"/>
  <c r="W28" i="3"/>
  <c r="W7" i="3"/>
  <c r="W41" i="3"/>
  <c r="W40" i="3"/>
  <c r="W19" i="3"/>
  <c r="W37" i="3"/>
  <c r="V3" i="3"/>
  <c r="S3" i="3" s="1"/>
  <c r="AT48" i="1"/>
  <c r="G5" i="3" s="1"/>
  <c r="BA46" i="1"/>
  <c r="BA47" i="1" s="1"/>
  <c r="BA44" i="1"/>
  <c r="BA48" i="1"/>
  <c r="N5" i="3" s="1"/>
  <c r="AV44" i="1"/>
  <c r="AV48" i="1"/>
  <c r="I5" i="3" s="1"/>
  <c r="AV46" i="1"/>
  <c r="AV47" i="1" s="1"/>
  <c r="W18" i="3"/>
  <c r="W38" i="3"/>
  <c r="W20" i="3"/>
  <c r="W47" i="3"/>
  <c r="W30" i="3"/>
  <c r="W13" i="3"/>
  <c r="W12" i="3"/>
  <c r="W42" i="3"/>
  <c r="W25" i="3"/>
  <c r="W24" i="3"/>
  <c r="W11" i="3"/>
  <c r="W22" i="3"/>
  <c r="W32" i="3"/>
  <c r="W15" i="3"/>
  <c r="W36" i="3"/>
  <c r="AY44" i="1"/>
  <c r="AY48" i="1"/>
  <c r="L5" i="3" s="1"/>
  <c r="AY46" i="1"/>
  <c r="AW48" i="1"/>
  <c r="J5" i="3" s="1"/>
  <c r="AW46" i="1"/>
  <c r="AW47" i="1" s="1"/>
  <c r="AW44" i="1"/>
  <c r="AT44" i="1"/>
  <c r="AT46" i="1"/>
  <c r="AT47" i="1" s="1"/>
  <c r="AS46" i="1"/>
  <c r="AS47" i="1" s="1"/>
  <c r="AY47" i="1"/>
  <c r="AS45" i="1" l="1"/>
  <c r="BB45" i="1"/>
  <c r="AV45" i="1"/>
  <c r="AZ45" i="1"/>
  <c r="AU45" i="1"/>
  <c r="BA45" i="1"/>
  <c r="AW45" i="1"/>
  <c r="BC45" i="1"/>
  <c r="AX45" i="1"/>
  <c r="AY45" i="1"/>
  <c r="AT45" i="1"/>
</calcChain>
</file>

<file path=xl/comments1.xml><?xml version="1.0" encoding="utf-8"?>
<comments xmlns="http://schemas.openxmlformats.org/spreadsheetml/2006/main">
  <authors>
    <author>Rohit</author>
  </authors>
  <commentList>
    <comment ref="R39" authorId="0" shapeId="0">
      <text>
        <r>
          <rPr>
            <b/>
            <sz val="9"/>
            <color indexed="81"/>
            <rFont val="Tahoma"/>
            <family val="2"/>
          </rPr>
          <t>Rohit:</t>
        </r>
        <r>
          <rPr>
            <sz val="9"/>
            <color indexed="81"/>
            <rFont val="Tahoma"/>
            <family val="2"/>
          </rPr>
          <t xml:space="preserve">
Wk12 was last week this season, so 13 is same as 12</t>
        </r>
      </text>
    </comment>
  </commentList>
</comments>
</file>

<file path=xl/sharedStrings.xml><?xml version="1.0" encoding="utf-8"?>
<sst xmlns="http://schemas.openxmlformats.org/spreadsheetml/2006/main" count="184" uniqueCount="112">
  <si>
    <t>POWER SCORES SORTED</t>
  </si>
  <si>
    <t>Forte v3 Taco Fiesta part 2</t>
  </si>
  <si>
    <t>Team Moyer</t>
  </si>
  <si>
    <t>I'm About To Go H.A.M</t>
  </si>
  <si>
    <t>ELITE AS TUCK</t>
  </si>
  <si>
    <t>4th and 20</t>
  </si>
  <si>
    <t>Welker? I Hardly Know Her</t>
  </si>
  <si>
    <t>WINTER IS NEVER COMING</t>
  </si>
  <si>
    <t>FETTY WATT</t>
  </si>
  <si>
    <t>HI !</t>
  </si>
  <si>
    <t>Abdullah Matata</t>
  </si>
  <si>
    <t>All's Good</t>
  </si>
  <si>
    <t>What Would Gronk Do</t>
  </si>
  <si>
    <t>Team</t>
  </si>
  <si>
    <t>Show me the Evans</t>
  </si>
  <si>
    <t>Fae Cthae</t>
  </si>
  <si>
    <t>Gotta Catch Jamaal!</t>
  </si>
  <si>
    <t>Flacco's  Favorite</t>
  </si>
  <si>
    <t>Last Manning Standin</t>
  </si>
  <si>
    <t>The Life of Julio</t>
  </si>
  <si>
    <t>G - Lit</t>
  </si>
  <si>
    <t>Rohit</t>
  </si>
  <si>
    <t>Galit</t>
  </si>
  <si>
    <t>Ally</t>
  </si>
  <si>
    <t>Muhamad</t>
  </si>
  <si>
    <t>Caryn</t>
  </si>
  <si>
    <t>Akshay</t>
  </si>
  <si>
    <t>Tony</t>
  </si>
  <si>
    <t>Pranay</t>
  </si>
  <si>
    <t>Team Rao</t>
  </si>
  <si>
    <t>The Decepticons</t>
  </si>
  <si>
    <t>Jeff</t>
  </si>
  <si>
    <t>Will</t>
  </si>
  <si>
    <t>Team Wagers</t>
  </si>
  <si>
    <t>Sherwin</t>
  </si>
  <si>
    <t>0 to 100</t>
  </si>
  <si>
    <t>Charles</t>
  </si>
  <si>
    <t>Mili/Vinay</t>
  </si>
  <si>
    <t>MattP</t>
  </si>
  <si>
    <t>Joe</t>
  </si>
  <si>
    <t>da muffins</t>
  </si>
  <si>
    <t>Do You Even Lift?</t>
  </si>
  <si>
    <t>Team  Suckerpunch</t>
  </si>
  <si>
    <t>Fortune Favors The Bold</t>
  </si>
  <si>
    <t>The Marshawn</t>
  </si>
  <si>
    <t>Literally Can't Even</t>
  </si>
  <si>
    <t>Taniquetil Eagles</t>
  </si>
  <si>
    <t>Highest</t>
  </si>
  <si>
    <t>Lowest</t>
  </si>
  <si>
    <t>Wins</t>
  </si>
  <si>
    <t>Final Rank</t>
  </si>
  <si>
    <t>Exp Wins</t>
  </si>
  <si>
    <t>Avacado Seeds</t>
  </si>
  <si>
    <t>All I Do is Winston</t>
  </si>
  <si>
    <t>Los Angeles Butt Men</t>
  </si>
  <si>
    <t>unBEATable at HOME</t>
  </si>
  <si>
    <t>Elite Tostitos</t>
  </si>
  <si>
    <t>My Cousin Vinatieri</t>
  </si>
  <si>
    <t>Rohit's Avocado Farm</t>
  </si>
  <si>
    <t>21 Thicc Titans</t>
  </si>
  <si>
    <t>Rank expwins%</t>
  </si>
  <si>
    <t>Exp win%</t>
  </si>
  <si>
    <t>Rank final power</t>
  </si>
  <si>
    <t>Ross</t>
  </si>
  <si>
    <t>Edison 4ever</t>
  </si>
  <si>
    <t>Broncos Forever</t>
  </si>
  <si>
    <t>Pranay's Team</t>
  </si>
  <si>
    <t>Belee Dat</t>
  </si>
  <si>
    <t>Fly Iggles Fly</t>
  </si>
  <si>
    <t>Galit's Team</t>
  </si>
  <si>
    <t>Curse of the Commish</t>
  </si>
  <si>
    <t>Team ATAC</t>
  </si>
  <si>
    <t>Akshay's Team</t>
  </si>
  <si>
    <t>Rolls Royces</t>
  </si>
  <si>
    <t>MattK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</si>
  <si>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</si>
  <si>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</si>
  <si>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</si>
  <si>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</si>
  <si>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</si>
  <si>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</si>
  <si>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</si>
  <si>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</si>
  <si>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</si>
  <si>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</si>
  <si>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OVERALL POWER?</t>
  </si>
  <si>
    <t>All-Time</t>
  </si>
  <si>
    <t>Power</t>
  </si>
  <si>
    <t>Years played</t>
  </si>
  <si>
    <t>Championships</t>
  </si>
  <si>
    <t>Division Wins</t>
  </si>
  <si>
    <t>Average Power</t>
  </si>
  <si>
    <t>Years</t>
  </si>
  <si>
    <t>Average</t>
  </si>
  <si>
    <t>Total power</t>
  </si>
  <si>
    <t>Rank</t>
  </si>
  <si>
    <t>Name</t>
  </si>
  <si>
    <t>Year</t>
  </si>
  <si>
    <t>Week 3</t>
  </si>
  <si>
    <t>Average team</t>
  </si>
  <si>
    <t>See how you've done through the history of the league!</t>
  </si>
  <si>
    <t>BEST TEAMS</t>
  </si>
  <si>
    <t>BEST PLAYERS</t>
  </si>
  <si>
    <t>Median</t>
  </si>
  <si>
    <t>Team-Year (Power)</t>
  </si>
  <si>
    <t>Owner-Year</t>
  </si>
  <si>
    <t>Rank by Average</t>
  </si>
  <si>
    <t>Strength</t>
  </si>
  <si>
    <t>Average Strength</t>
  </si>
  <si>
    <t>Last?</t>
  </si>
  <si>
    <t>champs</t>
  </si>
  <si>
    <t>sackos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</si>
</sst>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5"/>
      <color theme="0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7"/>
      <color theme="5" tint="-0.499984740745262"/>
      <name val="Calibri"/>
      <family val="2"/>
      <scheme val="minor"/>
    </font>
    <font>
      <sz val="7"/>
      <color theme="5" tint="-0.499984740745262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24"/>
      <color theme="2"/>
      <name val="Calibri"/>
      <family val="2"/>
      <scheme val="minor"/>
    </font>
    <font>
      <sz val="11"/>
      <color theme="2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Fill="1"/>
    <xf numFmtId="0" fontId="13" fillId="0" borderId="0" xfId="0" applyFont="1"/>
    <xf numFmtId="0" fontId="13" fillId="0" borderId="0" xfId="0" applyFont="1" applyFill="1"/>
    <xf numFmtId="0" fontId="13" fillId="0" borderId="0" xfId="0" applyFont="1" applyFill="1" applyAlignment="1">
      <alignment vertical="top" wrapText="1"/>
    </xf>
    <xf numFmtId="0" fontId="13" fillId="7" borderId="0" xfId="0" applyFont="1" applyFill="1"/>
    <xf numFmtId="0" fontId="13" fillId="0" borderId="0" xfId="0" applyFont="1" applyFill="1" applyAlignment="1">
      <alignment horizontal="right"/>
    </xf>
    <xf numFmtId="0" fontId="13" fillId="2" borderId="0" xfId="0" applyFont="1" applyFill="1"/>
    <xf numFmtId="0" fontId="14" fillId="0" borderId="0" xfId="0" applyFont="1" applyFill="1"/>
    <xf numFmtId="0" fontId="13" fillId="3" borderId="0" xfId="0" applyFont="1" applyFill="1"/>
    <xf numFmtId="0" fontId="13" fillId="4" borderId="0" xfId="0" applyFont="1" applyFill="1"/>
    <xf numFmtId="0" fontId="15" fillId="0" borderId="0" xfId="0" applyFont="1" applyFill="1" applyAlignment="1">
      <alignment vertical="top" wrapText="1"/>
    </xf>
    <xf numFmtId="0" fontId="16" fillId="3" borderId="0" xfId="0" applyFont="1" applyFill="1" applyBorder="1"/>
    <xf numFmtId="0" fontId="13" fillId="5" borderId="0" xfId="0" applyFont="1" applyFill="1"/>
    <xf numFmtId="0" fontId="13" fillId="0" borderId="0" xfId="0" applyFont="1" applyFill="1" applyProtection="1">
      <protection locked="0"/>
    </xf>
    <xf numFmtId="0" fontId="13" fillId="0" borderId="0" xfId="0" applyFont="1" applyFill="1" applyProtection="1"/>
    <xf numFmtId="0" fontId="0" fillId="7" borderId="0" xfId="0" applyFill="1" applyAlignment="1" applyProtection="1">
      <protection hidden="1"/>
    </xf>
    <xf numFmtId="0" fontId="0" fillId="7" borderId="0" xfId="0" applyFill="1" applyAlignment="1" applyProtection="1">
      <alignment horizontal="right"/>
      <protection hidden="1"/>
    </xf>
    <xf numFmtId="0" fontId="0" fillId="7" borderId="0" xfId="0" applyFill="1" applyProtection="1">
      <protection hidden="1"/>
    </xf>
    <xf numFmtId="0" fontId="5" fillId="7" borderId="2" xfId="0" applyFont="1" applyFill="1" applyBorder="1" applyAlignment="1" applyProtection="1">
      <alignment horizontal="right"/>
      <protection hidden="1"/>
    </xf>
    <xf numFmtId="0" fontId="10" fillId="2" borderId="0" xfId="0" applyFont="1" applyFill="1" applyProtection="1">
      <protection hidden="1"/>
    </xf>
    <xf numFmtId="0" fontId="10" fillId="2" borderId="0" xfId="0" applyFont="1" applyFill="1" applyAlignment="1" applyProtection="1">
      <alignment horizontal="right"/>
      <protection hidden="1"/>
    </xf>
    <xf numFmtId="0" fontId="9" fillId="7" borderId="0" xfId="0" applyFont="1" applyFill="1" applyAlignment="1" applyProtection="1">
      <alignment horizontal="right"/>
      <protection hidden="1"/>
    </xf>
    <xf numFmtId="0" fontId="6" fillId="3" borderId="3" xfId="0" applyFont="1" applyFill="1" applyBorder="1" applyProtection="1">
      <protection hidden="1"/>
    </xf>
    <xf numFmtId="0" fontId="6" fillId="3" borderId="0" xfId="0" applyFont="1" applyFill="1" applyProtection="1">
      <protection hidden="1"/>
    </xf>
    <xf numFmtId="0" fontId="0" fillId="3" borderId="0" xfId="0" applyFont="1" applyFill="1" applyProtection="1">
      <protection hidden="1"/>
    </xf>
    <xf numFmtId="0" fontId="11" fillId="3" borderId="0" xfId="0" applyFont="1" applyFill="1" applyAlignment="1" applyProtection="1">
      <alignment horizontal="right"/>
      <protection hidden="1"/>
    </xf>
    <xf numFmtId="0" fontId="10" fillId="3" borderId="0" xfId="0" applyFont="1" applyFill="1" applyProtection="1">
      <protection hidden="1"/>
    </xf>
    <xf numFmtId="0" fontId="0" fillId="0" borderId="0" xfId="0" applyProtection="1">
      <protection hidden="1"/>
    </xf>
    <xf numFmtId="0" fontId="9" fillId="7" borderId="0" xfId="0" applyFont="1" applyFill="1" applyProtection="1">
      <protection hidden="1"/>
    </xf>
    <xf numFmtId="0" fontId="6" fillId="10" borderId="1" xfId="0" applyFont="1" applyFill="1" applyBorder="1" applyProtection="1">
      <protection locked="0" hidden="1"/>
    </xf>
    <xf numFmtId="0" fontId="6" fillId="0" borderId="0" xfId="0" applyFont="1" applyProtection="1">
      <protection hidden="1"/>
    </xf>
    <xf numFmtId="0" fontId="6" fillId="0" borderId="0" xfId="0" applyFont="1" applyAlignment="1" applyProtection="1">
      <alignment horizontal="right"/>
      <protection hidden="1"/>
    </xf>
    <xf numFmtId="0" fontId="6" fillId="0" borderId="3" xfId="0" applyFont="1" applyBorder="1" applyProtection="1">
      <protection hidden="1"/>
    </xf>
    <xf numFmtId="0" fontId="0" fillId="0" borderId="0" xfId="0" applyFont="1" applyProtection="1">
      <protection hidden="1"/>
    </xf>
    <xf numFmtId="0" fontId="12" fillId="0" borderId="0" xfId="0" applyFont="1" applyAlignment="1" applyProtection="1">
      <alignment horizontal="right"/>
      <protection hidden="1"/>
    </xf>
    <xf numFmtId="0" fontId="4" fillId="11" borderId="0" xfId="0" applyFont="1" applyFill="1" applyAlignment="1" applyProtection="1">
      <alignment horizontal="right"/>
      <protection hidden="1"/>
    </xf>
    <xf numFmtId="0" fontId="5" fillId="11" borderId="0" xfId="0" applyFont="1" applyFill="1" applyProtection="1">
      <protection hidden="1"/>
    </xf>
    <xf numFmtId="0" fontId="5" fillId="11" borderId="0" xfId="0" applyFont="1" applyFill="1" applyAlignment="1" applyProtection="1">
      <alignment horizontal="right"/>
      <protection hidden="1"/>
    </xf>
    <xf numFmtId="0" fontId="6" fillId="2" borderId="0" xfId="0" applyFont="1" applyFill="1" applyProtection="1">
      <protection hidden="1"/>
    </xf>
    <xf numFmtId="0" fontId="6" fillId="2" borderId="0" xfId="0" applyFont="1" applyFill="1" applyAlignment="1" applyProtection="1">
      <alignment horizontal="right"/>
      <protection hidden="1"/>
    </xf>
    <xf numFmtId="0" fontId="12" fillId="3" borderId="0" xfId="0" applyFont="1" applyFill="1" applyAlignment="1" applyProtection="1">
      <alignment horizontal="right"/>
      <protection hidden="1"/>
    </xf>
    <xf numFmtId="0" fontId="0" fillId="8" borderId="0" xfId="0" applyFill="1" applyProtection="1">
      <protection hidden="1"/>
    </xf>
    <xf numFmtId="0" fontId="0" fillId="8" borderId="0" xfId="0" applyFill="1" applyAlignment="1" applyProtection="1">
      <alignment horizontal="right"/>
      <protection hidden="1"/>
    </xf>
    <xf numFmtId="0" fontId="10" fillId="0" borderId="0" xfId="0" applyFont="1" applyProtection="1">
      <protection hidden="1"/>
    </xf>
    <xf numFmtId="0" fontId="10" fillId="0" borderId="0" xfId="0" applyFont="1" applyAlignment="1" applyProtection="1">
      <alignment horizontal="right"/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0" xfId="0" applyFill="1" applyAlignment="1" applyProtection="1">
      <alignment horizontal="right"/>
      <protection hidden="1"/>
    </xf>
    <xf numFmtId="0" fontId="6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Alignment="1" applyProtection="1">
      <alignment horizontal="right"/>
      <protection hidden="1"/>
    </xf>
    <xf numFmtId="0" fontId="5" fillId="7" borderId="0" xfId="0" applyFont="1" applyFill="1" applyAlignment="1" applyProtection="1">
      <alignment horizontal="right"/>
      <protection hidden="1"/>
    </xf>
    <xf numFmtId="0" fontId="6" fillId="7" borderId="3" xfId="0" applyFont="1" applyFill="1" applyBorder="1" applyProtection="1">
      <protection hidden="1"/>
    </xf>
    <xf numFmtId="0" fontId="6" fillId="7" borderId="0" xfId="0" applyFont="1" applyFill="1" applyProtection="1">
      <protection hidden="1"/>
    </xf>
    <xf numFmtId="0" fontId="0" fillId="7" borderId="3" xfId="0" applyFill="1" applyBorder="1" applyProtection="1">
      <protection hidden="1"/>
    </xf>
    <xf numFmtId="0" fontId="5" fillId="7" borderId="2" xfId="0" applyFont="1" applyFill="1" applyBorder="1" applyProtection="1">
      <protection hidden="1"/>
    </xf>
    <xf numFmtId="0" fontId="5" fillId="0" borderId="2" xfId="0" applyFont="1" applyBorder="1" applyProtection="1">
      <protection hidden="1"/>
    </xf>
    <xf numFmtId="0" fontId="5" fillId="0" borderId="0" xfId="0" applyFont="1" applyAlignment="1" applyProtection="1">
      <alignment horizontal="right"/>
      <protection hidden="1"/>
    </xf>
    <xf numFmtId="0" fontId="0" fillId="0" borderId="3" xfId="0" applyBorder="1" applyProtection="1">
      <protection hidden="1"/>
    </xf>
    <xf numFmtId="0" fontId="8" fillId="7" borderId="0" xfId="0" applyFont="1" applyFill="1" applyProtection="1">
      <protection hidden="1"/>
    </xf>
    <xf numFmtId="0" fontId="8" fillId="6" borderId="0" xfId="0" applyFont="1" applyFill="1" applyProtection="1">
      <protection hidden="1"/>
    </xf>
    <xf numFmtId="0" fontId="8" fillId="6" borderId="0" xfId="0" applyFont="1" applyFill="1" applyAlignment="1" applyProtection="1">
      <alignment horizontal="right"/>
      <protection hidden="1"/>
    </xf>
    <xf numFmtId="0" fontId="10" fillId="6" borderId="0" xfId="0" applyFont="1" applyFill="1" applyProtection="1">
      <protection hidden="1"/>
    </xf>
    <xf numFmtId="0" fontId="10" fillId="6" borderId="0" xfId="0" applyFont="1" applyFill="1" applyAlignment="1" applyProtection="1">
      <alignment horizontal="right"/>
      <protection hidden="1"/>
    </xf>
    <xf numFmtId="0" fontId="8" fillId="0" borderId="0" xfId="0" applyFont="1" applyProtection="1">
      <protection hidden="1"/>
    </xf>
    <xf numFmtId="0" fontId="0" fillId="11" borderId="0" xfId="0" applyFill="1" applyProtection="1">
      <protection hidden="1"/>
    </xf>
    <xf numFmtId="0" fontId="7" fillId="9" borderId="0" xfId="0" applyFont="1" applyFill="1" applyAlignmen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196033172590145"/>
          <c:y val="4.2512064357848725E-2"/>
          <c:w val="0.72334669258204953"/>
          <c:h val="0.86783282199160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Home!$C$5</c:f>
              <c:strCache>
                <c:ptCount val="1"/>
                <c:pt idx="0">
                  <c:v>Average team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Home!$F$4:$P$4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Home!$F$5:$P$5</c:f>
              <c:numCache>
                <c:formatCode>General</c:formatCode>
                <c:ptCount val="11"/>
                <c:pt idx="0">
                  <c:v>84.899091957669654</c:v>
                </c:pt>
                <c:pt idx="1">
                  <c:v>81.906251459505583</c:v>
                </c:pt>
                <c:pt idx="2">
                  <c:v>83.203995288147752</c:v>
                </c:pt>
                <c:pt idx="3">
                  <c:v>79.035739674340732</c:v>
                </c:pt>
                <c:pt idx="4">
                  <c:v>77.597308455719286</c:v>
                </c:pt>
                <c:pt idx="5">
                  <c:v>80.061075505277174</c:v>
                </c:pt>
                <c:pt idx="6">
                  <c:v>80.845045573707324</c:v>
                </c:pt>
                <c:pt idx="7">
                  <c:v>77.2796297390951</c:v>
                </c:pt>
                <c:pt idx="8">
                  <c:v>77.343348200356502</c:v>
                </c:pt>
                <c:pt idx="9">
                  <c:v>80.244022403539617</c:v>
                </c:pt>
                <c:pt idx="10">
                  <c:v>82.553929301566257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8B-42BF-BC9D-87613137680B}"/>
            </c:ext>
          </c:extLst>
        </c:ser>
        <c:ser>
          <c:idx val="1"/>
          <c:order val="1"/>
          <c:tx>
            <c:strRef>
              <c:f>Home!$C$6</c:f>
              <c:strCache>
                <c:ptCount val="1"/>
                <c:pt idx="0">
                  <c:v>Tony-2014 (1)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0"/>
              <c:tx>
                <c:rich>
                  <a:bodyPr/>
                  <a:lstStyle/>
                  <a:p>
                    <a:fld id="{1FA186F9-E573-4D05-8D32-A446A76D6704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{1FA186F9-E573-4D05-8D32-A446A76D6704}</c15:txfldGUID>
                      <c15:f>Home!$D$6</c15:f>
                      <c15:dlblFieldTableCache>
                        <c:ptCount val="1"/>
                        <c:pt idx="0">
                          <c:v>Tony-2014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1F8B-42BF-BC9D-8761313768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Home!$F$4:$P$4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Home!$F$6:$P$6</c:f>
              <c:numCache>
                <c:formatCode>General</c:formatCode>
                <c:ptCount val="11"/>
                <c:pt idx="0">
                  <c:v>89.008280202803007</c:v>
                </c:pt>
                <c:pt idx="1">
                  <c:v>93.294946249476325</c:v>
                </c:pt>
                <c:pt idx="2">
                  <c:v>78.59977211760345</c:v>
                </c:pt>
                <c:pt idx="3">
                  <c:v>67.186433964027856</c:v>
                </c:pt>
                <c:pt idx="4">
                  <c:v>75.830223249896903</c:v>
                </c:pt>
                <c:pt idx="5">
                  <c:v>80.742458689069807</c:v>
                </c:pt>
                <c:pt idx="6">
                  <c:v>88.343012826506651</c:v>
                </c:pt>
                <c:pt idx="7">
                  <c:v>88.819746929980084</c:v>
                </c:pt>
                <c:pt idx="8">
                  <c:v>84.367530077986274</c:v>
                </c:pt>
                <c:pt idx="9">
                  <c:v>95.786967514018315</c:v>
                </c:pt>
                <c:pt idx="10">
                  <c:v>91.594250747750635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8B-42BF-BC9D-87613137680B}"/>
            </c:ext>
          </c:extLst>
        </c:ser>
        <c:ser>
          <c:idx val="2"/>
          <c:order val="2"/>
          <c:tx>
            <c:strRef>
              <c:f>Home!$C$7</c:f>
              <c:strCache>
                <c:ptCount val="1"/>
                <c:pt idx="0">
                  <c:v>Tony-2015 (-1.7)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0"/>
              <c:tx>
                <c:rich>
                  <a:bodyPr/>
                  <a:lstStyle/>
                  <a:p>
                    <a:fld id="{B45B01FE-6C61-4FB8-AD5F-04ED65340EFE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{B45B01FE-6C61-4FB8-AD5F-04ED65340EFE}</c15:txfldGUID>
                      <c15:f>Home!$D$7</c15:f>
                      <c15:dlblFieldTableCache>
                        <c:ptCount val="1"/>
                        <c:pt idx="0">
                          <c:v>Tony-2015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1F8B-42BF-BC9D-8761313768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Home!$F$4:$P$4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Home!$F$7:$P$7</c:f>
              <c:numCache>
                <c:formatCode>General</c:formatCode>
                <c:ptCount val="11"/>
                <c:pt idx="0">
                  <c:v>56.352983930484811</c:v>
                </c:pt>
                <c:pt idx="1">
                  <c:v>64.065928315992608</c:v>
                </c:pt>
                <c:pt idx="2">
                  <c:v>72.067140994744591</c:v>
                </c:pt>
                <c:pt idx="3">
                  <c:v>69.861661291205365</c:v>
                </c:pt>
                <c:pt idx="4">
                  <c:v>72.826802813735767</c:v>
                </c:pt>
                <c:pt idx="5">
                  <c:v>79.951180823966283</c:v>
                </c:pt>
                <c:pt idx="6">
                  <c:v>75.534526952691081</c:v>
                </c:pt>
                <c:pt idx="7">
                  <c:v>76.984350599036659</c:v>
                </c:pt>
                <c:pt idx="8">
                  <c:v>62.010647323667591</c:v>
                </c:pt>
                <c:pt idx="9">
                  <c:v>70.962179589999934</c:v>
                </c:pt>
                <c:pt idx="10">
                  <c:v>45.839290597591798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8B-42BF-BC9D-87613137680B}"/>
            </c:ext>
          </c:extLst>
        </c:ser>
        <c:ser>
          <c:idx val="3"/>
          <c:order val="3"/>
          <c:tx>
            <c:strRef>
              <c:f>Home!$C$8</c:f>
              <c:strCache>
                <c:ptCount val="1"/>
                <c:pt idx="0">
                  <c:v>Tony-2016 (1.2)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10"/>
              <c:tx>
                <c:rich>
                  <a:bodyPr/>
                  <a:lstStyle/>
                  <a:p>
                    <a:fld id="{9E55B828-3F1F-45BC-8A27-0622026DB151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{9E55B828-3F1F-45BC-8A27-0622026DB151}</c15:txfldGUID>
                      <c15:f>Home!$D$8</c15:f>
                      <c15:dlblFieldTableCache>
                        <c:ptCount val="1"/>
                        <c:pt idx="0">
                          <c:v>Tony-2016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1F8B-42BF-BC9D-8761313768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Home!$F$4:$P$4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Home!$F$8:$P$8</c:f>
              <c:numCache>
                <c:formatCode>General</c:formatCode>
                <c:ptCount val="11"/>
                <c:pt idx="0">
                  <c:v>105.05708799823135</c:v>
                </c:pt>
                <c:pt idx="1">
                  <c:v>91.586349114063978</c:v>
                </c:pt>
                <c:pt idx="2">
                  <c:v>99.599497354109175</c:v>
                </c:pt>
                <c:pt idx="3">
                  <c:v>96.673420911520552</c:v>
                </c:pt>
                <c:pt idx="4">
                  <c:v>86.537240201916163</c:v>
                </c:pt>
                <c:pt idx="5">
                  <c:v>73.729912883610396</c:v>
                </c:pt>
                <c:pt idx="6">
                  <c:v>67.742328898449458</c:v>
                </c:pt>
                <c:pt idx="7">
                  <c:v>76.256486471009424</c:v>
                </c:pt>
                <c:pt idx="8">
                  <c:v>82.344587684958611</c:v>
                </c:pt>
                <c:pt idx="9">
                  <c:v>84.451487140924286</c:v>
                </c:pt>
                <c:pt idx="10">
                  <c:v>90.159563874519463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F8B-42BF-BC9D-87613137680B}"/>
            </c:ext>
          </c:extLst>
        </c:ser>
        <c:ser>
          <c:idx val="4"/>
          <c:order val="4"/>
          <c:tx>
            <c:strRef>
              <c:f>Home!$C$9</c:f>
              <c:strCache>
                <c:ptCount val="1"/>
                <c:pt idx="0">
                  <c:v>Tony-2017 (2.4)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0"/>
              <c:tx>
                <c:rich>
                  <a:bodyPr/>
                  <a:lstStyle/>
                  <a:p>
                    <a:fld id="{F2538428-9957-482A-B155-DAB1BAC62E50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{F2538428-9957-482A-B155-DAB1BAC62E50}</c15:txfldGUID>
                      <c15:f>Home!$D$9</c15:f>
                      <c15:dlblFieldTableCache>
                        <c:ptCount val="1"/>
                        <c:pt idx="0">
                          <c:v>Tony-2017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1F8B-42BF-BC9D-8761313768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Home!$F$4:$P$4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Home!$F$9:$P$9</c:f>
              <c:numCache>
                <c:formatCode>General</c:formatCode>
                <c:ptCount val="11"/>
                <c:pt idx="0">
                  <c:v>85.689288581176001</c:v>
                </c:pt>
                <c:pt idx="1">
                  <c:v>89.379442880619806</c:v>
                </c:pt>
                <c:pt idx="2">
                  <c:v>89.505986318840556</c:v>
                </c:pt>
                <c:pt idx="3">
                  <c:v>96.737159046456654</c:v>
                </c:pt>
                <c:pt idx="4">
                  <c:v>99.957876172449673</c:v>
                </c:pt>
                <c:pt idx="5">
                  <c:v>93.289701055700135</c:v>
                </c:pt>
                <c:pt idx="6">
                  <c:v>98.955533768604951</c:v>
                </c:pt>
                <c:pt idx="7">
                  <c:v>95.199406199144462</c:v>
                </c:pt>
                <c:pt idx="8">
                  <c:v>89.277888791854508</c:v>
                </c:pt>
                <c:pt idx="9">
                  <c:v>96.903150003964129</c:v>
                </c:pt>
                <c:pt idx="10">
                  <c:v>96.903150003964129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F8B-42BF-BC9D-87613137680B}"/>
            </c:ext>
          </c:extLst>
        </c:ser>
        <c:ser>
          <c:idx val="5"/>
          <c:order val="5"/>
          <c:tx>
            <c:strRef>
              <c:f>Home!$C$10</c:f>
              <c:strCache>
                <c:ptCount val="1"/>
                <c:pt idx="0">
                  <c:v>Tony-2018 (-1.8)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10"/>
              <c:tx>
                <c:rich>
                  <a:bodyPr/>
                  <a:lstStyle/>
                  <a:p>
                    <a:fld id="{CBAF6029-AA2D-4E90-B0C2-EC715C3C5215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{CBAF6029-AA2D-4E90-B0C2-EC715C3C5215}</c15:txfldGUID>
                      <c15:f>Home!$D$10</c15:f>
                      <c15:dlblFieldTableCache>
                        <c:ptCount val="1"/>
                        <c:pt idx="0">
                          <c:v>Tony-2018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1F8B-42BF-BC9D-8761313768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Home!$F$4:$P$4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Home!$F$10:$P$10</c:f>
              <c:numCache>
                <c:formatCode>General</c:formatCode>
                <c:ptCount val="11"/>
                <c:pt idx="0">
                  <c:v>69.525074981237211</c:v>
                </c:pt>
                <c:pt idx="1">
                  <c:v>80.880705426349778</c:v>
                </c:pt>
                <c:pt idx="2">
                  <c:v>64.623397281629977</c:v>
                </c:pt>
                <c:pt idx="3">
                  <c:v>64.629203113696079</c:v>
                </c:pt>
                <c:pt idx="4">
                  <c:v>60.961699915591232</c:v>
                </c:pt>
                <c:pt idx="5">
                  <c:v>62.779920027210252</c:v>
                </c:pt>
                <c:pt idx="6">
                  <c:v>62.779920027210252</c:v>
                </c:pt>
                <c:pt idx="7">
                  <c:v>62.779920027210252</c:v>
                </c:pt>
                <c:pt idx="8">
                  <c:v>62.779920027210252</c:v>
                </c:pt>
                <c:pt idx="9">
                  <c:v>62.779920027210252</c:v>
                </c:pt>
                <c:pt idx="10">
                  <c:v>62.779920027210252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F8B-42BF-BC9D-876131376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14912"/>
        <c:axId val="429215568"/>
      </c:scatterChart>
      <c:valAx>
        <c:axId val="429214912"/>
        <c:scaling>
          <c:orientation val="minMax"/>
          <c:max val="13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15568"/>
        <c:crosses val="autoZero"/>
        <c:crossBetween val="midCat"/>
      </c:valAx>
      <c:valAx>
        <c:axId val="429215568"/>
        <c:scaling>
          <c:orientation val="minMax"/>
          <c:max val="115"/>
          <c:min val="4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42921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Time Powers over the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DATA!$AD$3</c:f>
              <c:strCache>
                <c:ptCount val="1"/>
                <c:pt idx="0">
                  <c:v>Rohit-2014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DATA!$AF$3:$AP$3</c:f>
              <c:numCache>
                <c:formatCode>General</c:formatCode>
                <c:ptCount val="11"/>
                <c:pt idx="0">
                  <c:v>94.185400598372212</c:v>
                </c:pt>
                <c:pt idx="1">
                  <c:v>108.0506623842124</c:v>
                </c:pt>
                <c:pt idx="2">
                  <c:v>82.315991433657132</c:v>
                </c:pt>
                <c:pt idx="3">
                  <c:v>91.369727770227485</c:v>
                </c:pt>
                <c:pt idx="4">
                  <c:v>103.2096679497332</c:v>
                </c:pt>
                <c:pt idx="5">
                  <c:v>114.16677127310599</c:v>
                </c:pt>
                <c:pt idx="6">
                  <c:v>113.06326136645643</c:v>
                </c:pt>
                <c:pt idx="7">
                  <c:v>91.535341514796386</c:v>
                </c:pt>
                <c:pt idx="8">
                  <c:v>122.61699605725315</c:v>
                </c:pt>
                <c:pt idx="9">
                  <c:v>107.25841631510421</c:v>
                </c:pt>
                <c:pt idx="10">
                  <c:v>118.31182273824533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7A-4ABC-AD7A-92B2C96ACAD9}"/>
            </c:ext>
          </c:extLst>
        </c:ser>
        <c:ser>
          <c:idx val="1"/>
          <c:order val="1"/>
          <c:tx>
            <c:strRef>
              <c:f>DATA!$AD$4</c:f>
              <c:strCache>
                <c:ptCount val="1"/>
                <c:pt idx="0">
                  <c:v>Pranay-2015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DATA!$AF$4:$AP$4</c:f>
              <c:numCache>
                <c:formatCode>General</c:formatCode>
                <c:ptCount val="11"/>
                <c:pt idx="0">
                  <c:v>107.37871612577005</c:v>
                </c:pt>
                <c:pt idx="1">
                  <c:v>85.328830298823149</c:v>
                </c:pt>
                <c:pt idx="2">
                  <c:v>95.217789751420042</c:v>
                </c:pt>
                <c:pt idx="3">
                  <c:v>86.256201079242302</c:v>
                </c:pt>
                <c:pt idx="4">
                  <c:v>92.996449816342988</c:v>
                </c:pt>
                <c:pt idx="5">
                  <c:v>91.059515455974804</c:v>
                </c:pt>
                <c:pt idx="6">
                  <c:v>97.276191992418333</c:v>
                </c:pt>
                <c:pt idx="7">
                  <c:v>100.76443915904581</c:v>
                </c:pt>
                <c:pt idx="8">
                  <c:v>102.14106022978487</c:v>
                </c:pt>
                <c:pt idx="9">
                  <c:v>107.3174336526064</c:v>
                </c:pt>
                <c:pt idx="10">
                  <c:v>108.44858076760882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7A-4ABC-AD7A-92B2C96ACAD9}"/>
            </c:ext>
          </c:extLst>
        </c:ser>
        <c:ser>
          <c:idx val="2"/>
          <c:order val="2"/>
          <c:tx>
            <c:strRef>
              <c:f>DATA!$AD$5</c:f>
              <c:strCache>
                <c:ptCount val="1"/>
                <c:pt idx="0">
                  <c:v>Tony-2017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DATA!$AF$5:$AP$5</c:f>
              <c:numCache>
                <c:formatCode>General</c:formatCode>
                <c:ptCount val="11"/>
                <c:pt idx="0">
                  <c:v>85.689288581176001</c:v>
                </c:pt>
                <c:pt idx="1">
                  <c:v>89.379442880619806</c:v>
                </c:pt>
                <c:pt idx="2">
                  <c:v>89.505986318840556</c:v>
                </c:pt>
                <c:pt idx="3">
                  <c:v>96.737159046456654</c:v>
                </c:pt>
                <c:pt idx="4">
                  <c:v>99.957876172449673</c:v>
                </c:pt>
                <c:pt idx="5">
                  <c:v>93.289701055700135</c:v>
                </c:pt>
                <c:pt idx="6">
                  <c:v>98.955533768604951</c:v>
                </c:pt>
                <c:pt idx="7">
                  <c:v>95.199406199144462</c:v>
                </c:pt>
                <c:pt idx="8">
                  <c:v>89.277888791854508</c:v>
                </c:pt>
                <c:pt idx="9">
                  <c:v>96.903150003964129</c:v>
                </c:pt>
                <c:pt idx="10">
                  <c:v>96.903150003964129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7A-4ABC-AD7A-92B2C96ACAD9}"/>
            </c:ext>
          </c:extLst>
        </c:ser>
        <c:ser>
          <c:idx val="3"/>
          <c:order val="3"/>
          <c:tx>
            <c:strRef>
              <c:f>DATA!$AD$6</c:f>
              <c:strCache>
                <c:ptCount val="1"/>
                <c:pt idx="0">
                  <c:v>Rohit-2017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DATA!$AF$6:$AP$6</c:f>
              <c:numCache>
                <c:formatCode>General</c:formatCode>
                <c:ptCount val="11"/>
                <c:pt idx="0">
                  <c:v>101.25144846627126</c:v>
                </c:pt>
                <c:pt idx="1">
                  <c:v>107.63787784209615</c:v>
                </c:pt>
                <c:pt idx="2">
                  <c:v>95.092655987025068</c:v>
                </c:pt>
                <c:pt idx="3">
                  <c:v>103.11139337381189</c:v>
                </c:pt>
                <c:pt idx="4">
                  <c:v>108.43515641243737</c:v>
                </c:pt>
                <c:pt idx="5">
                  <c:v>106.6649148576173</c:v>
                </c:pt>
                <c:pt idx="6">
                  <c:v>95.724251778203367</c:v>
                </c:pt>
                <c:pt idx="7">
                  <c:v>102.80913620846437</c:v>
                </c:pt>
                <c:pt idx="8">
                  <c:v>102.74660379721669</c:v>
                </c:pt>
                <c:pt idx="9">
                  <c:v>92.234025941380892</c:v>
                </c:pt>
                <c:pt idx="10">
                  <c:v>92.234025941380892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7A-4ABC-AD7A-92B2C96ACAD9}"/>
            </c:ext>
          </c:extLst>
        </c:ser>
        <c:ser>
          <c:idx val="4"/>
          <c:order val="4"/>
          <c:tx>
            <c:strRef>
              <c:f>DATA!$AD$7</c:f>
              <c:strCache>
                <c:ptCount val="1"/>
                <c:pt idx="0">
                  <c:v>Rohit-2016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DATA!$AF$7:$AP$7</c:f>
              <c:numCache>
                <c:formatCode>General</c:formatCode>
                <c:ptCount val="11"/>
                <c:pt idx="0">
                  <c:v>119.72664059356207</c:v>
                </c:pt>
                <c:pt idx="1">
                  <c:v>78.658652808329521</c:v>
                </c:pt>
                <c:pt idx="2">
                  <c:v>89.648921405185945</c:v>
                </c:pt>
                <c:pt idx="3">
                  <c:v>94.120287277533834</c:v>
                </c:pt>
                <c:pt idx="4">
                  <c:v>92.094877407431369</c:v>
                </c:pt>
                <c:pt idx="5">
                  <c:v>91.009654749403595</c:v>
                </c:pt>
                <c:pt idx="6">
                  <c:v>102.39715961855879</c:v>
                </c:pt>
                <c:pt idx="7">
                  <c:v>95.599092504556893</c:v>
                </c:pt>
                <c:pt idx="8">
                  <c:v>105.14102005157409</c:v>
                </c:pt>
                <c:pt idx="9">
                  <c:v>103.08508920832597</c:v>
                </c:pt>
                <c:pt idx="10">
                  <c:v>95.22668598878802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F7A-4ABC-AD7A-92B2C96ACAD9}"/>
            </c:ext>
          </c:extLst>
        </c:ser>
        <c:ser>
          <c:idx val="5"/>
          <c:order val="5"/>
          <c:tx>
            <c:strRef>
              <c:f>DATA!$AD$8</c:f>
              <c:strCache>
                <c:ptCount val="1"/>
                <c:pt idx="0">
                  <c:v>Galit-2014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DATA!$AF$8:$AP$8</c:f>
              <c:numCache>
                <c:formatCode>General</c:formatCode>
                <c:ptCount val="11"/>
                <c:pt idx="0">
                  <c:v>73.314998399207326</c:v>
                </c:pt>
                <c:pt idx="1">
                  <c:v>86.744625065083454</c:v>
                </c:pt>
                <c:pt idx="2">
                  <c:v>75.355254928116068</c:v>
                </c:pt>
                <c:pt idx="3">
                  <c:v>80.498873511596372</c:v>
                </c:pt>
                <c:pt idx="4">
                  <c:v>88.125306344765846</c:v>
                </c:pt>
                <c:pt idx="5">
                  <c:v>96.045278683633754</c:v>
                </c:pt>
                <c:pt idx="6">
                  <c:v>94.836037535170334</c:v>
                </c:pt>
                <c:pt idx="7">
                  <c:v>81.70761724269596</c:v>
                </c:pt>
                <c:pt idx="8">
                  <c:v>85.622884472104204</c:v>
                </c:pt>
                <c:pt idx="9">
                  <c:v>78.820960507436752</c:v>
                </c:pt>
                <c:pt idx="10">
                  <c:v>103.21163983096702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F7A-4ABC-AD7A-92B2C96ACAD9}"/>
            </c:ext>
          </c:extLst>
        </c:ser>
        <c:ser>
          <c:idx val="6"/>
          <c:order val="6"/>
          <c:tx>
            <c:strRef>
              <c:f>DATA!$AD$9</c:f>
              <c:strCache>
                <c:ptCount val="1"/>
                <c:pt idx="0">
                  <c:v>Rohit-2015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DATA!$AF$9:$AP$9</c:f>
              <c:numCache>
                <c:formatCode>General</c:formatCode>
                <c:ptCount val="11"/>
                <c:pt idx="0">
                  <c:v>72.988739492412208</c:v>
                </c:pt>
                <c:pt idx="1">
                  <c:v>66.559324631495031</c:v>
                </c:pt>
                <c:pt idx="2">
                  <c:v>71.238420401846895</c:v>
                </c:pt>
                <c:pt idx="3">
                  <c:v>85.506173591655681</c:v>
                </c:pt>
                <c:pt idx="4">
                  <c:v>79.091417302654861</c:v>
                </c:pt>
                <c:pt idx="5">
                  <c:v>80.979163047946457</c:v>
                </c:pt>
                <c:pt idx="6">
                  <c:v>86.930905403229517</c:v>
                </c:pt>
                <c:pt idx="7">
                  <c:v>87.692340722861516</c:v>
                </c:pt>
                <c:pt idx="8">
                  <c:v>94.019241942362669</c:v>
                </c:pt>
                <c:pt idx="9">
                  <c:v>102.33311735556391</c:v>
                </c:pt>
                <c:pt idx="10">
                  <c:v>95.478730337962247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F7A-4ABC-AD7A-92B2C96ACAD9}"/>
            </c:ext>
          </c:extLst>
        </c:ser>
        <c:ser>
          <c:idx val="7"/>
          <c:order val="7"/>
          <c:tx>
            <c:strRef>
              <c:f>DATA!$AD$10</c:f>
              <c:strCache>
                <c:ptCount val="1"/>
                <c:pt idx="0">
                  <c:v>MattP-2016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DATA!$AF$10:$AP$10</c:f>
              <c:numCache>
                <c:formatCode>General</c:formatCode>
                <c:ptCount val="11"/>
                <c:pt idx="0">
                  <c:v>93.628556843145518</c:v>
                </c:pt>
                <c:pt idx="1">
                  <c:v>110.53467811481752</c:v>
                </c:pt>
                <c:pt idx="2">
                  <c:v>109.67798567945444</c:v>
                </c:pt>
                <c:pt idx="3">
                  <c:v>105.9439284411805</c:v>
                </c:pt>
                <c:pt idx="4">
                  <c:v>114.96906432406287</c:v>
                </c:pt>
                <c:pt idx="5">
                  <c:v>96.820852906478677</c:v>
                </c:pt>
                <c:pt idx="6">
                  <c:v>92.105192334499506</c:v>
                </c:pt>
                <c:pt idx="7">
                  <c:v>99.210682552298337</c:v>
                </c:pt>
                <c:pt idx="8">
                  <c:v>90.108597917278146</c:v>
                </c:pt>
                <c:pt idx="9">
                  <c:v>95.070514906432038</c:v>
                </c:pt>
                <c:pt idx="10">
                  <c:v>90.637548236234466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F7A-4ABC-AD7A-92B2C96ACAD9}"/>
            </c:ext>
          </c:extLst>
        </c:ser>
        <c:ser>
          <c:idx val="8"/>
          <c:order val="8"/>
          <c:tx>
            <c:strRef>
              <c:f>DATA!$AD$11</c:f>
              <c:strCache>
                <c:ptCount val="1"/>
                <c:pt idx="0">
                  <c:v>Charles-2015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DATA!$AF$11:$AP$11</c:f>
              <c:numCache>
                <c:formatCode>General</c:formatCode>
                <c:ptCount val="11"/>
                <c:pt idx="0">
                  <c:v>90.363759796730392</c:v>
                </c:pt>
                <c:pt idx="1">
                  <c:v>92.47300621864116</c:v>
                </c:pt>
                <c:pt idx="2">
                  <c:v>81.655611520562687</c:v>
                </c:pt>
                <c:pt idx="3">
                  <c:v>91.386069592539215</c:v>
                </c:pt>
                <c:pt idx="4">
                  <c:v>76.194631108053073</c:v>
                </c:pt>
                <c:pt idx="5">
                  <c:v>90.422586354085468</c:v>
                </c:pt>
                <c:pt idx="6">
                  <c:v>89.003404419312218</c:v>
                </c:pt>
                <c:pt idx="7">
                  <c:v>81.627813300171226</c:v>
                </c:pt>
                <c:pt idx="8">
                  <c:v>88.832488298583343</c:v>
                </c:pt>
                <c:pt idx="9">
                  <c:v>89.584523299494037</c:v>
                </c:pt>
                <c:pt idx="10">
                  <c:v>88.817246231360656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F7A-4ABC-AD7A-92B2C96ACAD9}"/>
            </c:ext>
          </c:extLst>
        </c:ser>
        <c:ser>
          <c:idx val="9"/>
          <c:order val="9"/>
          <c:tx>
            <c:strRef>
              <c:f>DATA!$AD$12</c:f>
              <c:strCache>
                <c:ptCount val="1"/>
                <c:pt idx="0">
                  <c:v>Caryn-2016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DATA!$AF$12:$AP$12</c:f>
              <c:numCache>
                <c:formatCode>General</c:formatCode>
                <c:ptCount val="11"/>
                <c:pt idx="0">
                  <c:v>85.281718040517461</c:v>
                </c:pt>
                <c:pt idx="1">
                  <c:v>71.207616847902869</c:v>
                </c:pt>
                <c:pt idx="2">
                  <c:v>62.565963379889354</c:v>
                </c:pt>
                <c:pt idx="3">
                  <c:v>59.166296936416657</c:v>
                </c:pt>
                <c:pt idx="4">
                  <c:v>65.993418115329789</c:v>
                </c:pt>
                <c:pt idx="5">
                  <c:v>76.126133167428918</c:v>
                </c:pt>
                <c:pt idx="6">
                  <c:v>82.999734048318956</c:v>
                </c:pt>
                <c:pt idx="7">
                  <c:v>90.528509018172684</c:v>
                </c:pt>
                <c:pt idx="8">
                  <c:v>85.362250728657642</c:v>
                </c:pt>
                <c:pt idx="9">
                  <c:v>82.567820277140711</c:v>
                </c:pt>
                <c:pt idx="10">
                  <c:v>89.018900439733244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F7A-4ABC-AD7A-92B2C96ACAD9}"/>
            </c:ext>
          </c:extLst>
        </c:ser>
        <c:ser>
          <c:idx val="10"/>
          <c:order val="10"/>
          <c:tx>
            <c:strRef>
              <c:f>DATA!$AD$13</c:f>
              <c:strCache>
                <c:ptCount val="1"/>
                <c:pt idx="0">
                  <c:v>Sherwin-2016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DATA!$AF$13:$AP$13</c:f>
              <c:numCache>
                <c:formatCode>General</c:formatCode>
                <c:ptCount val="11"/>
                <c:pt idx="0">
                  <c:v>104.04749239269721</c:v>
                </c:pt>
                <c:pt idx="1">
                  <c:v>93.885019940142115</c:v>
                </c:pt>
                <c:pt idx="2">
                  <c:v>97.650105919862582</c:v>
                </c:pt>
                <c:pt idx="3">
                  <c:v>73.669756581460135</c:v>
                </c:pt>
                <c:pt idx="4">
                  <c:v>83.111682300316374</c:v>
                </c:pt>
                <c:pt idx="5">
                  <c:v>75.216803914630816</c:v>
                </c:pt>
                <c:pt idx="6">
                  <c:v>82.635212988723865</c:v>
                </c:pt>
                <c:pt idx="7">
                  <c:v>94.749083346969798</c:v>
                </c:pt>
                <c:pt idx="8">
                  <c:v>92.072319455448124</c:v>
                </c:pt>
                <c:pt idx="9">
                  <c:v>86.940975841157865</c:v>
                </c:pt>
                <c:pt idx="10">
                  <c:v>91.505458137399131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F7A-4ABC-AD7A-92B2C96ACAD9}"/>
            </c:ext>
          </c:extLst>
        </c:ser>
        <c:ser>
          <c:idx val="11"/>
          <c:order val="11"/>
          <c:tx>
            <c:strRef>
              <c:f>DATA!$AD$14</c:f>
              <c:strCache>
                <c:ptCount val="1"/>
                <c:pt idx="0">
                  <c:v>Sherwin-2015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DATA!$AF$14:$AP$14</c:f>
              <c:numCache>
                <c:formatCode>General</c:formatCode>
                <c:ptCount val="11"/>
                <c:pt idx="0">
                  <c:v>103.98785157118134</c:v>
                </c:pt>
                <c:pt idx="1">
                  <c:v>102.95986598801611</c:v>
                </c:pt>
                <c:pt idx="2">
                  <c:v>90.378923059833511</c:v>
                </c:pt>
                <c:pt idx="3">
                  <c:v>104.10800471598591</c:v>
                </c:pt>
                <c:pt idx="4">
                  <c:v>93.996394061274003</c:v>
                </c:pt>
                <c:pt idx="5">
                  <c:v>109.58621616884078</c:v>
                </c:pt>
                <c:pt idx="6">
                  <c:v>103.81302980736275</c:v>
                </c:pt>
                <c:pt idx="7">
                  <c:v>99.778443060484392</c:v>
                </c:pt>
                <c:pt idx="8">
                  <c:v>84.343214019337097</c:v>
                </c:pt>
                <c:pt idx="9">
                  <c:v>81.27186706033514</c:v>
                </c:pt>
                <c:pt idx="10">
                  <c:v>83.838219102116454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F7A-4ABC-AD7A-92B2C96ACAD9}"/>
            </c:ext>
          </c:extLst>
        </c:ser>
        <c:ser>
          <c:idx val="12"/>
          <c:order val="12"/>
          <c:tx>
            <c:strRef>
              <c:f>DATA!$AD$15</c:f>
              <c:strCache>
                <c:ptCount val="1"/>
                <c:pt idx="0">
                  <c:v>Akshay-2015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DATA!$AF$15:$AP$15</c:f>
              <c:numCache>
                <c:formatCode>General</c:formatCode>
                <c:ptCount val="11"/>
                <c:pt idx="0">
                  <c:v>126.11973571489759</c:v>
                </c:pt>
                <c:pt idx="1">
                  <c:v>54.924740803344307</c:v>
                </c:pt>
                <c:pt idx="2">
                  <c:v>62.246484828414381</c:v>
                </c:pt>
                <c:pt idx="3">
                  <c:v>64.479416948983697</c:v>
                </c:pt>
                <c:pt idx="4">
                  <c:v>67.779026848681781</c:v>
                </c:pt>
                <c:pt idx="5">
                  <c:v>78.096420807947709</c:v>
                </c:pt>
                <c:pt idx="6">
                  <c:v>78.677556922972997</c:v>
                </c:pt>
                <c:pt idx="7">
                  <c:v>83.86770382235413</c:v>
                </c:pt>
                <c:pt idx="8">
                  <c:v>76.255670822224417</c:v>
                </c:pt>
                <c:pt idx="9">
                  <c:v>79.820490064301353</c:v>
                </c:pt>
                <c:pt idx="10">
                  <c:v>84.733686701843226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F7A-4ABC-AD7A-92B2C96ACAD9}"/>
            </c:ext>
          </c:extLst>
        </c:ser>
        <c:ser>
          <c:idx val="13"/>
          <c:order val="13"/>
          <c:tx>
            <c:strRef>
              <c:f>DATA!$AD$16</c:f>
              <c:strCache>
                <c:ptCount val="1"/>
                <c:pt idx="0">
                  <c:v>Mili/Vinay-2015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DATA!$AF$16:$AP$16</c:f>
              <c:numCache>
                <c:formatCode>General</c:formatCode>
                <c:ptCount val="11"/>
                <c:pt idx="0">
                  <c:v>78.878308006958889</c:v>
                </c:pt>
                <c:pt idx="1">
                  <c:v>60.84709964458844</c:v>
                </c:pt>
                <c:pt idx="2">
                  <c:v>65.379372204147813</c:v>
                </c:pt>
                <c:pt idx="3">
                  <c:v>68.775548560835801</c:v>
                </c:pt>
                <c:pt idx="4">
                  <c:v>75.56881590613645</c:v>
                </c:pt>
                <c:pt idx="5">
                  <c:v>70.382756944067921</c:v>
                </c:pt>
                <c:pt idx="6">
                  <c:v>75.318896531445503</c:v>
                </c:pt>
                <c:pt idx="7">
                  <c:v>74.826064297827585</c:v>
                </c:pt>
                <c:pt idx="8">
                  <c:v>86.028114633274399</c:v>
                </c:pt>
                <c:pt idx="9">
                  <c:v>90.73400662979185</c:v>
                </c:pt>
                <c:pt idx="10">
                  <c:v>87.461258475657345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F7A-4ABC-AD7A-92B2C96ACAD9}"/>
            </c:ext>
          </c:extLst>
        </c:ser>
        <c:ser>
          <c:idx val="14"/>
          <c:order val="14"/>
          <c:tx>
            <c:strRef>
              <c:f>DATA!$AD$17</c:f>
              <c:strCache>
                <c:ptCount val="1"/>
                <c:pt idx="0">
                  <c:v>Pranay-2016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DATA!$AF$17:$AP$17</c:f>
              <c:numCache>
                <c:formatCode>General</c:formatCode>
                <c:ptCount val="11"/>
                <c:pt idx="0">
                  <c:v>103.04583573649609</c:v>
                </c:pt>
                <c:pt idx="1">
                  <c:v>84.74894553300274</c:v>
                </c:pt>
                <c:pt idx="2">
                  <c:v>96.286891223218717</c:v>
                </c:pt>
                <c:pt idx="3">
                  <c:v>85.084786390333448</c:v>
                </c:pt>
                <c:pt idx="4">
                  <c:v>90.879936386885319</c:v>
                </c:pt>
                <c:pt idx="5">
                  <c:v>100.88770819645798</c:v>
                </c:pt>
                <c:pt idx="6">
                  <c:v>90.51083549752444</c:v>
                </c:pt>
                <c:pt idx="7">
                  <c:v>94.743572370059752</c:v>
                </c:pt>
                <c:pt idx="8">
                  <c:v>83.030883417075074</c:v>
                </c:pt>
                <c:pt idx="9">
                  <c:v>89.45096070040654</c:v>
                </c:pt>
                <c:pt idx="10">
                  <c:v>88.843689938269961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F7A-4ABC-AD7A-92B2C96ACAD9}"/>
            </c:ext>
          </c:extLst>
        </c:ser>
        <c:ser>
          <c:idx val="15"/>
          <c:order val="15"/>
          <c:tx>
            <c:strRef>
              <c:f>DATA!$AD$18</c:f>
              <c:strCache>
                <c:ptCount val="1"/>
                <c:pt idx="0">
                  <c:v>Mili/Vinay-2017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DATA!$AF$18:$AP$18</c:f>
              <c:numCache>
                <c:formatCode>General</c:formatCode>
                <c:ptCount val="11"/>
                <c:pt idx="0">
                  <c:v>45.480838655882195</c:v>
                </c:pt>
                <c:pt idx="1">
                  <c:v>52.547608194650564</c:v>
                </c:pt>
                <c:pt idx="2">
                  <c:v>55.026873789809073</c:v>
                </c:pt>
                <c:pt idx="3">
                  <c:v>63.042125349853606</c:v>
                </c:pt>
                <c:pt idx="4">
                  <c:v>71.090958052158285</c:v>
                </c:pt>
                <c:pt idx="5">
                  <c:v>66.831429178795958</c:v>
                </c:pt>
                <c:pt idx="6">
                  <c:v>77.994715210885957</c:v>
                </c:pt>
                <c:pt idx="7">
                  <c:v>78.463234308305019</c:v>
                </c:pt>
                <c:pt idx="8">
                  <c:v>77.417914143122516</c:v>
                </c:pt>
                <c:pt idx="9">
                  <c:v>87.277752303761474</c:v>
                </c:pt>
                <c:pt idx="10">
                  <c:v>87.277752303761474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F7A-4ABC-AD7A-92B2C96ACAD9}"/>
            </c:ext>
          </c:extLst>
        </c:ser>
        <c:ser>
          <c:idx val="16"/>
          <c:order val="16"/>
          <c:tx>
            <c:strRef>
              <c:f>DATA!$AD$19</c:f>
              <c:strCache>
                <c:ptCount val="1"/>
                <c:pt idx="0">
                  <c:v>Tony-2016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DATA!$AF$19:$AP$19</c:f>
              <c:numCache>
                <c:formatCode>General</c:formatCode>
                <c:ptCount val="11"/>
                <c:pt idx="0">
                  <c:v>105.05708799823135</c:v>
                </c:pt>
                <c:pt idx="1">
                  <c:v>91.586349114063978</c:v>
                </c:pt>
                <c:pt idx="2">
                  <c:v>99.599497354109175</c:v>
                </c:pt>
                <c:pt idx="3">
                  <c:v>96.673420911520552</c:v>
                </c:pt>
                <c:pt idx="4">
                  <c:v>86.537240201916163</c:v>
                </c:pt>
                <c:pt idx="5">
                  <c:v>73.729912883610396</c:v>
                </c:pt>
                <c:pt idx="6">
                  <c:v>67.742328898449458</c:v>
                </c:pt>
                <c:pt idx="7">
                  <c:v>76.256486471009424</c:v>
                </c:pt>
                <c:pt idx="8">
                  <c:v>82.344587684958611</c:v>
                </c:pt>
                <c:pt idx="9">
                  <c:v>84.451487140924286</c:v>
                </c:pt>
                <c:pt idx="10">
                  <c:v>90.159563874519463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F7A-4ABC-AD7A-92B2C96ACAD9}"/>
            </c:ext>
          </c:extLst>
        </c:ser>
        <c:ser>
          <c:idx val="17"/>
          <c:order val="17"/>
          <c:tx>
            <c:strRef>
              <c:f>DATA!$AD$20</c:f>
              <c:strCache>
                <c:ptCount val="1"/>
                <c:pt idx="0">
                  <c:v>Caryn-2017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DATA!$AF$20:$AP$20</c:f>
              <c:numCache>
                <c:formatCode>General</c:formatCode>
                <c:ptCount val="11"/>
                <c:pt idx="0">
                  <c:v>67.268724955213614</c:v>
                </c:pt>
                <c:pt idx="1">
                  <c:v>72.09636564280062</c:v>
                </c:pt>
                <c:pt idx="2">
                  <c:v>81.905210624824022</c:v>
                </c:pt>
                <c:pt idx="3">
                  <c:v>83.066460177711349</c:v>
                </c:pt>
                <c:pt idx="4">
                  <c:v>73.939745523335162</c:v>
                </c:pt>
                <c:pt idx="5">
                  <c:v>85.72856219455501</c:v>
                </c:pt>
                <c:pt idx="6">
                  <c:v>80.510971148524177</c:v>
                </c:pt>
                <c:pt idx="7">
                  <c:v>75.406888491056932</c:v>
                </c:pt>
                <c:pt idx="8">
                  <c:v>82.127602055420496</c:v>
                </c:pt>
                <c:pt idx="9">
                  <c:v>83.286824713923764</c:v>
                </c:pt>
                <c:pt idx="10">
                  <c:v>83.286824713923764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F7A-4ABC-AD7A-92B2C96ACAD9}"/>
            </c:ext>
          </c:extLst>
        </c:ser>
        <c:ser>
          <c:idx val="18"/>
          <c:order val="18"/>
          <c:tx>
            <c:strRef>
              <c:f>DATA!$AD$21</c:f>
              <c:strCache>
                <c:ptCount val="1"/>
                <c:pt idx="0">
                  <c:v>Tony-2014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DATA!$AF$21:$AP$21</c:f>
              <c:numCache>
                <c:formatCode>General</c:formatCode>
                <c:ptCount val="11"/>
                <c:pt idx="0">
                  <c:v>89.008280202803007</c:v>
                </c:pt>
                <c:pt idx="1">
                  <c:v>93.294946249476325</c:v>
                </c:pt>
                <c:pt idx="2">
                  <c:v>78.59977211760345</c:v>
                </c:pt>
                <c:pt idx="3">
                  <c:v>67.186433964027856</c:v>
                </c:pt>
                <c:pt idx="4">
                  <c:v>75.830223249896903</c:v>
                </c:pt>
                <c:pt idx="5">
                  <c:v>80.742458689069807</c:v>
                </c:pt>
                <c:pt idx="6">
                  <c:v>88.343012826506651</c:v>
                </c:pt>
                <c:pt idx="7">
                  <c:v>88.819746929980084</c:v>
                </c:pt>
                <c:pt idx="8">
                  <c:v>84.367530077986274</c:v>
                </c:pt>
                <c:pt idx="9">
                  <c:v>95.786967514018315</c:v>
                </c:pt>
                <c:pt idx="10">
                  <c:v>91.594250747750635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BF7A-4ABC-AD7A-92B2C96ACAD9}"/>
            </c:ext>
          </c:extLst>
        </c:ser>
        <c:ser>
          <c:idx val="19"/>
          <c:order val="19"/>
          <c:tx>
            <c:strRef>
              <c:f>DATA!$AD$22</c:f>
              <c:strCache>
                <c:ptCount val="1"/>
                <c:pt idx="0">
                  <c:v>Pranay-2014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DATA!$AF$22:$AP$22</c:f>
              <c:numCache>
                <c:formatCode>General</c:formatCode>
                <c:ptCount val="11"/>
                <c:pt idx="0">
                  <c:v>72.067611408199639</c:v>
                </c:pt>
                <c:pt idx="1">
                  <c:v>76.834902652357115</c:v>
                </c:pt>
                <c:pt idx="2">
                  <c:v>87.167566733683429</c:v>
                </c:pt>
                <c:pt idx="3">
                  <c:v>85.037643039457947</c:v>
                </c:pt>
                <c:pt idx="4">
                  <c:v>87.567394790978867</c:v>
                </c:pt>
                <c:pt idx="5">
                  <c:v>94.20954159282519</c:v>
                </c:pt>
                <c:pt idx="6">
                  <c:v>89.569033368141291</c:v>
                </c:pt>
                <c:pt idx="7">
                  <c:v>95.623339468179068</c:v>
                </c:pt>
                <c:pt idx="8">
                  <c:v>81.289039034222625</c:v>
                </c:pt>
                <c:pt idx="9">
                  <c:v>86.106871880484761</c:v>
                </c:pt>
                <c:pt idx="10">
                  <c:v>88.455403734703609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BF7A-4ABC-AD7A-92B2C96ACAD9}"/>
            </c:ext>
          </c:extLst>
        </c:ser>
        <c:ser>
          <c:idx val="20"/>
          <c:order val="20"/>
          <c:tx>
            <c:strRef>
              <c:f>DATA!$AD$23</c:f>
              <c:strCache>
                <c:ptCount val="1"/>
                <c:pt idx="0">
                  <c:v>Ally-2014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DATA!$AF$23:$AP$23</c:f>
              <c:numCache>
                <c:formatCode>General</c:formatCode>
                <c:ptCount val="11"/>
                <c:pt idx="0">
                  <c:v>75.924015510311591</c:v>
                </c:pt>
                <c:pt idx="1">
                  <c:v>82.494639617844058</c:v>
                </c:pt>
                <c:pt idx="2">
                  <c:v>88.115459611858569</c:v>
                </c:pt>
                <c:pt idx="3">
                  <c:v>93.370857248637392</c:v>
                </c:pt>
                <c:pt idx="4">
                  <c:v>77.90594604287287</c:v>
                </c:pt>
                <c:pt idx="5">
                  <c:v>86.584728498601478</c:v>
                </c:pt>
                <c:pt idx="6">
                  <c:v>89.930273775492864</c:v>
                </c:pt>
                <c:pt idx="7">
                  <c:v>88.285858177257907</c:v>
                </c:pt>
                <c:pt idx="8">
                  <c:v>85.1371038596034</c:v>
                </c:pt>
                <c:pt idx="9">
                  <c:v>80.687973777060023</c:v>
                </c:pt>
                <c:pt idx="10">
                  <c:v>85.3755746604009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BF7A-4ABC-AD7A-92B2C96ACAD9}"/>
            </c:ext>
          </c:extLst>
        </c:ser>
        <c:ser>
          <c:idx val="21"/>
          <c:order val="21"/>
          <c:tx>
            <c:strRef>
              <c:f>DATA!$AD$24</c:f>
              <c:strCache>
                <c:ptCount val="1"/>
                <c:pt idx="0">
                  <c:v>Jeff-2017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DATA!$AF$24:$AP$24</c:f>
              <c:numCache>
                <c:formatCode>General</c:formatCode>
                <c:ptCount val="11"/>
                <c:pt idx="0">
                  <c:v>84.251451445455629</c:v>
                </c:pt>
                <c:pt idx="1">
                  <c:v>89.237509783867566</c:v>
                </c:pt>
                <c:pt idx="2">
                  <c:v>85.140775974329671</c:v>
                </c:pt>
                <c:pt idx="3">
                  <c:v>71.844532062210334</c:v>
                </c:pt>
                <c:pt idx="4">
                  <c:v>81.532029643026434</c:v>
                </c:pt>
                <c:pt idx="5">
                  <c:v>74.696507291768299</c:v>
                </c:pt>
                <c:pt idx="6">
                  <c:v>42.065996616910283</c:v>
                </c:pt>
                <c:pt idx="7">
                  <c:v>51.452939475731775</c:v>
                </c:pt>
                <c:pt idx="8">
                  <c:v>71.609735933644998</c:v>
                </c:pt>
                <c:pt idx="9">
                  <c:v>80.667554742777895</c:v>
                </c:pt>
                <c:pt idx="10">
                  <c:v>80.667554742777895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BF7A-4ABC-AD7A-92B2C96ACAD9}"/>
            </c:ext>
          </c:extLst>
        </c:ser>
        <c:ser>
          <c:idx val="22"/>
          <c:order val="22"/>
          <c:tx>
            <c:strRef>
              <c:f>DATA!$AD$25</c:f>
              <c:strCache>
                <c:ptCount val="1"/>
                <c:pt idx="0">
                  <c:v>Akshay-2016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DATA!$AF$25:$AP$25</c:f>
              <c:numCache>
                <c:formatCode>General</c:formatCode>
                <c:ptCount val="11"/>
                <c:pt idx="0">
                  <c:v>64.894159671707385</c:v>
                </c:pt>
                <c:pt idx="1">
                  <c:v>84.281668536018628</c:v>
                </c:pt>
                <c:pt idx="2">
                  <c:v>69.031398832222294</c:v>
                </c:pt>
                <c:pt idx="3">
                  <c:v>76.886825194829186</c:v>
                </c:pt>
                <c:pt idx="4">
                  <c:v>90.684713446751601</c:v>
                </c:pt>
                <c:pt idx="5">
                  <c:v>80.170970186588065</c:v>
                </c:pt>
                <c:pt idx="6">
                  <c:v>90.031838325742015</c:v>
                </c:pt>
                <c:pt idx="7">
                  <c:v>73.399765652084767</c:v>
                </c:pt>
                <c:pt idx="8">
                  <c:v>77.268782257590487</c:v>
                </c:pt>
                <c:pt idx="9">
                  <c:v>82.593949967747506</c:v>
                </c:pt>
                <c:pt idx="10">
                  <c:v>77.071504494211467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BF7A-4ABC-AD7A-92B2C96ACAD9}"/>
            </c:ext>
          </c:extLst>
        </c:ser>
        <c:ser>
          <c:idx val="23"/>
          <c:order val="23"/>
          <c:tx>
            <c:strRef>
              <c:f>DATA!$AD$26</c:f>
              <c:strCache>
                <c:ptCount val="1"/>
                <c:pt idx="0">
                  <c:v>Muhamad-2014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DATA!$AF$26:$AP$26</c:f>
              <c:numCache>
                <c:formatCode>General</c:formatCode>
                <c:ptCount val="11"/>
                <c:pt idx="0">
                  <c:v>39.719259479749425</c:v>
                </c:pt>
                <c:pt idx="1">
                  <c:v>60.37109632012222</c:v>
                </c:pt>
                <c:pt idx="2">
                  <c:v>67.311053961314883</c:v>
                </c:pt>
                <c:pt idx="3">
                  <c:v>72.913567509173959</c:v>
                </c:pt>
                <c:pt idx="4">
                  <c:v>82.168731571951014</c:v>
                </c:pt>
                <c:pt idx="5">
                  <c:v>84.498751571610129</c:v>
                </c:pt>
                <c:pt idx="6">
                  <c:v>82.559434595804476</c:v>
                </c:pt>
                <c:pt idx="7">
                  <c:v>90.719866368388466</c:v>
                </c:pt>
                <c:pt idx="8">
                  <c:v>71.698770707433937</c:v>
                </c:pt>
                <c:pt idx="9">
                  <c:v>87.994750368120208</c:v>
                </c:pt>
                <c:pt idx="10">
                  <c:v>88.840292637018194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BF7A-4ABC-AD7A-92B2C96ACAD9}"/>
            </c:ext>
          </c:extLst>
        </c:ser>
        <c:ser>
          <c:idx val="24"/>
          <c:order val="24"/>
          <c:tx>
            <c:strRef>
              <c:f>DATA!$AD$27</c:f>
              <c:strCache>
                <c:ptCount val="1"/>
                <c:pt idx="0">
                  <c:v>Galit-2015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DATA!$AF$27:$AP$27</c:f>
              <c:numCache>
                <c:formatCode>General</c:formatCode>
                <c:ptCount val="11"/>
                <c:pt idx="0">
                  <c:v>84.516465874821847</c:v>
                </c:pt>
                <c:pt idx="1">
                  <c:v>84.882454536962229</c:v>
                </c:pt>
                <c:pt idx="2">
                  <c:v>86.064760061130301</c:v>
                </c:pt>
                <c:pt idx="3">
                  <c:v>78.75210115621222</c:v>
                </c:pt>
                <c:pt idx="4">
                  <c:v>66.956497040088195</c:v>
                </c:pt>
                <c:pt idx="5">
                  <c:v>66.437462920952214</c:v>
                </c:pt>
                <c:pt idx="6">
                  <c:v>78.228638843867103</c:v>
                </c:pt>
                <c:pt idx="7">
                  <c:v>63.389129988530456</c:v>
                </c:pt>
                <c:pt idx="8">
                  <c:v>59.173194556058334</c:v>
                </c:pt>
                <c:pt idx="9">
                  <c:v>72.865296900426202</c:v>
                </c:pt>
                <c:pt idx="10">
                  <c:v>79.575397783825238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BF7A-4ABC-AD7A-92B2C96ACAD9}"/>
            </c:ext>
          </c:extLst>
        </c:ser>
        <c:ser>
          <c:idx val="25"/>
          <c:order val="25"/>
          <c:tx>
            <c:strRef>
              <c:f>DATA!$AD$28</c:f>
              <c:strCache>
                <c:ptCount val="1"/>
                <c:pt idx="0">
                  <c:v>Ross-2017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DATA!$AF$28:$AP$28</c:f>
              <c:numCache>
                <c:formatCode>General</c:formatCode>
                <c:ptCount val="11"/>
                <c:pt idx="0">
                  <c:v>99.341015645451961</c:v>
                </c:pt>
                <c:pt idx="1">
                  <c:v>86.561931443849318</c:v>
                </c:pt>
                <c:pt idx="2">
                  <c:v>93.884102960667917</c:v>
                </c:pt>
                <c:pt idx="3">
                  <c:v>94.80140044530512</c:v>
                </c:pt>
                <c:pt idx="4">
                  <c:v>75.071780416606259</c:v>
                </c:pt>
                <c:pt idx="5">
                  <c:v>80.908378121518837</c:v>
                </c:pt>
                <c:pt idx="6">
                  <c:v>83.27006219726087</c:v>
                </c:pt>
                <c:pt idx="7">
                  <c:v>77.574908879153526</c:v>
                </c:pt>
                <c:pt idx="8">
                  <c:v>81.369718373061914</c:v>
                </c:pt>
                <c:pt idx="9">
                  <c:v>82.738647110983152</c:v>
                </c:pt>
                <c:pt idx="10">
                  <c:v>82.738647110983152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BF7A-4ABC-AD7A-92B2C96ACAD9}"/>
            </c:ext>
          </c:extLst>
        </c:ser>
        <c:ser>
          <c:idx val="26"/>
          <c:order val="26"/>
          <c:tx>
            <c:strRef>
              <c:f>DATA!$AD$29</c:f>
              <c:strCache>
                <c:ptCount val="1"/>
                <c:pt idx="0">
                  <c:v>Mili/Vinay-2016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DATA!$AF$29:$AP$29</c:f>
              <c:numCache>
                <c:formatCode>General</c:formatCode>
                <c:ptCount val="11"/>
                <c:pt idx="0">
                  <c:v>88.548344803285204</c:v>
                </c:pt>
                <c:pt idx="1">
                  <c:v>91.534359509704544</c:v>
                </c:pt>
                <c:pt idx="2">
                  <c:v>96.14430859425687</c:v>
                </c:pt>
                <c:pt idx="3">
                  <c:v>103.76468004512624</c:v>
                </c:pt>
                <c:pt idx="4">
                  <c:v>84.684136418311027</c:v>
                </c:pt>
                <c:pt idx="5">
                  <c:v>60.629116594308016</c:v>
                </c:pt>
                <c:pt idx="6">
                  <c:v>73.003296771528966</c:v>
                </c:pt>
                <c:pt idx="7">
                  <c:v>69.405665386096089</c:v>
                </c:pt>
                <c:pt idx="8">
                  <c:v>76.819969407819102</c:v>
                </c:pt>
                <c:pt idx="9">
                  <c:v>75.855178443536346</c:v>
                </c:pt>
                <c:pt idx="10">
                  <c:v>82.369211492149375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BF7A-4ABC-AD7A-92B2C96ACAD9}"/>
            </c:ext>
          </c:extLst>
        </c:ser>
        <c:ser>
          <c:idx val="27"/>
          <c:order val="27"/>
          <c:tx>
            <c:strRef>
              <c:f>DATA!$AD$30</c:f>
              <c:strCache>
                <c:ptCount val="1"/>
                <c:pt idx="0">
                  <c:v>Akshay-2017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DATA!$AF$30:$AP$30</c:f>
              <c:numCache>
                <c:formatCode>General</c:formatCode>
                <c:ptCount val="11"/>
                <c:pt idx="0">
                  <c:v>96.822323866328105</c:v>
                </c:pt>
                <c:pt idx="1">
                  <c:v>70.529112918712741</c:v>
                </c:pt>
                <c:pt idx="2">
                  <c:v>82.270442217735166</c:v>
                </c:pt>
                <c:pt idx="3">
                  <c:v>92.171491524358132</c:v>
                </c:pt>
                <c:pt idx="4">
                  <c:v>73.886342912824347</c:v>
                </c:pt>
                <c:pt idx="5">
                  <c:v>81.655874236137393</c:v>
                </c:pt>
                <c:pt idx="6">
                  <c:v>84.564950021570453</c:v>
                </c:pt>
                <c:pt idx="7">
                  <c:v>70.361868742438503</c:v>
                </c:pt>
                <c:pt idx="8">
                  <c:v>75.724651889825651</c:v>
                </c:pt>
                <c:pt idx="9">
                  <c:v>75.845837810213993</c:v>
                </c:pt>
                <c:pt idx="10">
                  <c:v>75.845837810213993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BF7A-4ABC-AD7A-92B2C96ACAD9}"/>
            </c:ext>
          </c:extLst>
        </c:ser>
        <c:ser>
          <c:idx val="28"/>
          <c:order val="28"/>
          <c:tx>
            <c:strRef>
              <c:f>DATA!$AD$31</c:f>
              <c:strCache>
                <c:ptCount val="1"/>
                <c:pt idx="0">
                  <c:v>Jeff-2015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DATA!$AF$31:$AP$31</c:f>
              <c:numCache>
                <c:formatCode>General</c:formatCode>
                <c:ptCount val="11"/>
                <c:pt idx="0">
                  <c:v>73.315740528415617</c:v>
                </c:pt>
                <c:pt idx="1">
                  <c:v>76.803515487789127</c:v>
                </c:pt>
                <c:pt idx="2">
                  <c:v>88.612487233196589</c:v>
                </c:pt>
                <c:pt idx="3">
                  <c:v>83.714265162522622</c:v>
                </c:pt>
                <c:pt idx="4">
                  <c:v>94.173098361299822</c:v>
                </c:pt>
                <c:pt idx="5">
                  <c:v>84.567406073747094</c:v>
                </c:pt>
                <c:pt idx="6">
                  <c:v>71.985656001533414</c:v>
                </c:pt>
                <c:pt idx="7">
                  <c:v>67.228322743757289</c:v>
                </c:pt>
                <c:pt idx="8">
                  <c:v>68.828109891853302</c:v>
                </c:pt>
                <c:pt idx="9">
                  <c:v>72.214017764586103</c:v>
                </c:pt>
                <c:pt idx="10">
                  <c:v>65.718175031880293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BF7A-4ABC-AD7A-92B2C96ACAD9}"/>
            </c:ext>
          </c:extLst>
        </c:ser>
        <c:ser>
          <c:idx val="29"/>
          <c:order val="29"/>
          <c:tx>
            <c:strRef>
              <c:f>DATA!$AD$32</c:f>
              <c:strCache>
                <c:ptCount val="1"/>
                <c:pt idx="0">
                  <c:v>Caryn-2015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DATA!$AF$32:$AP$32</c:f>
              <c:numCache>
                <c:formatCode>General</c:formatCode>
                <c:ptCount val="11"/>
                <c:pt idx="0">
                  <c:v>89.306261001156599</c:v>
                </c:pt>
                <c:pt idx="1">
                  <c:v>89.530260384729488</c:v>
                </c:pt>
                <c:pt idx="2">
                  <c:v>95.208885653999587</c:v>
                </c:pt>
                <c:pt idx="3">
                  <c:v>93.431280144257357</c:v>
                </c:pt>
                <c:pt idx="4">
                  <c:v>95.385376923460825</c:v>
                </c:pt>
                <c:pt idx="5">
                  <c:v>88.964689800711895</c:v>
                </c:pt>
                <c:pt idx="6">
                  <c:v>93.161471498305232</c:v>
                </c:pt>
                <c:pt idx="7">
                  <c:v>81.033692870809659</c:v>
                </c:pt>
                <c:pt idx="8">
                  <c:v>78.776325037892661</c:v>
                </c:pt>
                <c:pt idx="9">
                  <c:v>72.108011250784259</c:v>
                </c:pt>
                <c:pt idx="10">
                  <c:v>60.443296218208744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BF7A-4ABC-AD7A-92B2C96ACAD9}"/>
            </c:ext>
          </c:extLst>
        </c:ser>
        <c:ser>
          <c:idx val="30"/>
          <c:order val="30"/>
          <c:tx>
            <c:strRef>
              <c:f>DATA!$AD$33</c:f>
              <c:strCache>
                <c:ptCount val="1"/>
                <c:pt idx="0">
                  <c:v>MattP-2015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DATA!$AF$33:$AP$33</c:f>
              <c:numCache>
                <c:formatCode>General</c:formatCode>
                <c:ptCount val="11"/>
                <c:pt idx="0">
                  <c:v>46.352370559099327</c:v>
                </c:pt>
                <c:pt idx="1">
                  <c:v>50.794055793501371</c:v>
                </c:pt>
                <c:pt idx="2">
                  <c:v>65.486661120805721</c:v>
                </c:pt>
                <c:pt idx="3">
                  <c:v>63.11520079399132</c:v>
                </c:pt>
                <c:pt idx="4">
                  <c:v>70.646725181082644</c:v>
                </c:pt>
                <c:pt idx="5">
                  <c:v>65.447746884147435</c:v>
                </c:pt>
                <c:pt idx="6">
                  <c:v>75.078917988585602</c:v>
                </c:pt>
                <c:pt idx="7">
                  <c:v>69.73170088478949</c:v>
                </c:pt>
                <c:pt idx="8">
                  <c:v>65.674892757664097</c:v>
                </c:pt>
                <c:pt idx="9">
                  <c:v>61.896987613452595</c:v>
                </c:pt>
                <c:pt idx="10">
                  <c:v>69.73495154243858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BF7A-4ABC-AD7A-92B2C96ACAD9}"/>
            </c:ext>
          </c:extLst>
        </c:ser>
        <c:ser>
          <c:idx val="31"/>
          <c:order val="31"/>
          <c:tx>
            <c:strRef>
              <c:f>DATA!$AD$34</c:f>
              <c:strCache>
                <c:ptCount val="1"/>
                <c:pt idx="0">
                  <c:v>Joe-2015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DATA!$AF$34:$AP$34</c:f>
              <c:numCache>
                <c:formatCode>General</c:formatCode>
                <c:ptCount val="11"/>
                <c:pt idx="0">
                  <c:v>99.986104585204629</c:v>
                </c:pt>
                <c:pt idx="1">
                  <c:v>94.342587961518973</c:v>
                </c:pt>
                <c:pt idx="2">
                  <c:v>99.920365920869017</c:v>
                </c:pt>
                <c:pt idx="3">
                  <c:v>107.34716301405658</c:v>
                </c:pt>
                <c:pt idx="4">
                  <c:v>96.138690477166108</c:v>
                </c:pt>
                <c:pt idx="5">
                  <c:v>93.476366674736781</c:v>
                </c:pt>
                <c:pt idx="6">
                  <c:v>81.179119998890485</c:v>
                </c:pt>
                <c:pt idx="7">
                  <c:v>64.975744933665936</c:v>
                </c:pt>
                <c:pt idx="8">
                  <c:v>55.223007097386684</c:v>
                </c:pt>
                <c:pt idx="9">
                  <c:v>73.001780824743705</c:v>
                </c:pt>
                <c:pt idx="10">
                  <c:v>62.125168358056015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BF7A-4ABC-AD7A-92B2C96ACAD9}"/>
            </c:ext>
          </c:extLst>
        </c:ser>
        <c:ser>
          <c:idx val="32"/>
          <c:order val="32"/>
          <c:tx>
            <c:strRef>
              <c:f>DATA!$AD$35</c:f>
              <c:strCache>
                <c:ptCount val="1"/>
                <c:pt idx="0">
                  <c:v>Caryn-2014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DATA!$AF$35:$AP$35</c:f>
              <c:numCache>
                <c:formatCode>General</c:formatCode>
                <c:ptCount val="11"/>
                <c:pt idx="0">
                  <c:v>92.574933889359485</c:v>
                </c:pt>
                <c:pt idx="1">
                  <c:v>96.667627208832172</c:v>
                </c:pt>
                <c:pt idx="2">
                  <c:v>85.488031710798353</c:v>
                </c:pt>
                <c:pt idx="3">
                  <c:v>79.086466230062001</c:v>
                </c:pt>
                <c:pt idx="4">
                  <c:v>80.221493771524493</c:v>
                </c:pt>
                <c:pt idx="5">
                  <c:v>90.205804607603483</c:v>
                </c:pt>
                <c:pt idx="6">
                  <c:v>86.0428444592944</c:v>
                </c:pt>
                <c:pt idx="7">
                  <c:v>88.133769404205822</c:v>
                </c:pt>
                <c:pt idx="8">
                  <c:v>88.458370593981741</c:v>
                </c:pt>
                <c:pt idx="9">
                  <c:v>70.892195072592045</c:v>
                </c:pt>
                <c:pt idx="10">
                  <c:v>74.056833647840932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BF7A-4ABC-AD7A-92B2C96ACAD9}"/>
            </c:ext>
          </c:extLst>
        </c:ser>
        <c:ser>
          <c:idx val="33"/>
          <c:order val="33"/>
          <c:tx>
            <c:strRef>
              <c:f>DATA!$AD$36</c:f>
              <c:strCache>
                <c:ptCount val="1"/>
                <c:pt idx="0">
                  <c:v>Will-2015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DATA!$AF$36:$AP$36</c:f>
              <c:numCache>
                <c:formatCode>General</c:formatCode>
                <c:ptCount val="11"/>
                <c:pt idx="0">
                  <c:v>49.145104101095853</c:v>
                </c:pt>
                <c:pt idx="1">
                  <c:v>60.537949783379858</c:v>
                </c:pt>
                <c:pt idx="2">
                  <c:v>45.468534031230767</c:v>
                </c:pt>
                <c:pt idx="3">
                  <c:v>59.78737792320338</c:v>
                </c:pt>
                <c:pt idx="4">
                  <c:v>63.512300343256477</c:v>
                </c:pt>
                <c:pt idx="5">
                  <c:v>70.512627150068852</c:v>
                </c:pt>
                <c:pt idx="6">
                  <c:v>77.71926764514744</c:v>
                </c:pt>
                <c:pt idx="7">
                  <c:v>76.749262147435019</c:v>
                </c:pt>
                <c:pt idx="8">
                  <c:v>51.211771405344052</c:v>
                </c:pt>
                <c:pt idx="9">
                  <c:v>55.651412031369659</c:v>
                </c:pt>
                <c:pt idx="10">
                  <c:v>62.925551095767531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BF7A-4ABC-AD7A-92B2C96ACAD9}"/>
            </c:ext>
          </c:extLst>
        </c:ser>
        <c:ser>
          <c:idx val="34"/>
          <c:order val="34"/>
          <c:tx>
            <c:strRef>
              <c:f>DATA!$AD$37</c:f>
              <c:strCache>
                <c:ptCount val="1"/>
                <c:pt idx="0">
                  <c:v>Will-2017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DATA!$AF$37:$AP$37</c:f>
              <c:numCache>
                <c:formatCode>General</c:formatCode>
                <c:ptCount val="11"/>
                <c:pt idx="0">
                  <c:v>98.29688961992133</c:v>
                </c:pt>
                <c:pt idx="1">
                  <c:v>95.545835821780315</c:v>
                </c:pt>
                <c:pt idx="2">
                  <c:v>93.423875844542437</c:v>
                </c:pt>
                <c:pt idx="3">
                  <c:v>77.702629548358729</c:v>
                </c:pt>
                <c:pt idx="4">
                  <c:v>74.866235534338728</c:v>
                </c:pt>
                <c:pt idx="5">
                  <c:v>68.518236565983372</c:v>
                </c:pt>
                <c:pt idx="6">
                  <c:v>54.955082022234862</c:v>
                </c:pt>
                <c:pt idx="7">
                  <c:v>56.440759883598247</c:v>
                </c:pt>
                <c:pt idx="8">
                  <c:v>70.678422125512341</c:v>
                </c:pt>
                <c:pt idx="9">
                  <c:v>75.237225289455637</c:v>
                </c:pt>
                <c:pt idx="10">
                  <c:v>75.237225289455637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BF7A-4ABC-AD7A-92B2C96ACAD9}"/>
            </c:ext>
          </c:extLst>
        </c:ser>
        <c:ser>
          <c:idx val="35"/>
          <c:order val="35"/>
          <c:tx>
            <c:strRef>
              <c:f>DATA!$AD$38</c:f>
              <c:strCache>
                <c:ptCount val="1"/>
                <c:pt idx="0">
                  <c:v>Akshay-2014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DATA!$AF$38:$AP$38</c:f>
              <c:numCache>
                <c:formatCode>General</c:formatCode>
                <c:ptCount val="11"/>
                <c:pt idx="0">
                  <c:v>65.548101273502738</c:v>
                </c:pt>
                <c:pt idx="1">
                  <c:v>68.280180521531975</c:v>
                </c:pt>
                <c:pt idx="2">
                  <c:v>77.003651586639805</c:v>
                </c:pt>
                <c:pt idx="3">
                  <c:v>78.985013118619449</c:v>
                </c:pt>
                <c:pt idx="4">
                  <c:v>66.502173925959937</c:v>
                </c:pt>
                <c:pt idx="5">
                  <c:v>63.1186501712385</c:v>
                </c:pt>
                <c:pt idx="6">
                  <c:v>56.302128373897872</c:v>
                </c:pt>
                <c:pt idx="7">
                  <c:v>69.76553332673501</c:v>
                </c:pt>
                <c:pt idx="8">
                  <c:v>68.042216404184188</c:v>
                </c:pt>
                <c:pt idx="9">
                  <c:v>73.958407313090419</c:v>
                </c:pt>
                <c:pt idx="10">
                  <c:v>70.496301723984828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BF7A-4ABC-AD7A-92B2C96ACAD9}"/>
            </c:ext>
          </c:extLst>
        </c:ser>
        <c:ser>
          <c:idx val="36"/>
          <c:order val="36"/>
          <c:tx>
            <c:strRef>
              <c:f>DATA!$AD$39</c:f>
              <c:strCache>
                <c:ptCount val="1"/>
                <c:pt idx="0">
                  <c:v>Pranay-2017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DATA!$AF$39:$AP$39</c:f>
              <c:numCache>
                <c:formatCode>General</c:formatCode>
                <c:ptCount val="11"/>
                <c:pt idx="0">
                  <c:v>96.786258642855643</c:v>
                </c:pt>
                <c:pt idx="1">
                  <c:v>99.066843185260311</c:v>
                </c:pt>
                <c:pt idx="2">
                  <c:v>85.189861194465777</c:v>
                </c:pt>
                <c:pt idx="3">
                  <c:v>82.344432296699821</c:v>
                </c:pt>
                <c:pt idx="4">
                  <c:v>90.776234694752887</c:v>
                </c:pt>
                <c:pt idx="5">
                  <c:v>76.86824882668698</c:v>
                </c:pt>
                <c:pt idx="6">
                  <c:v>54.342159878294048</c:v>
                </c:pt>
                <c:pt idx="7">
                  <c:v>64.068345387725117</c:v>
                </c:pt>
                <c:pt idx="8">
                  <c:v>58.611533128102153</c:v>
                </c:pt>
                <c:pt idx="9">
                  <c:v>73.750729407070452</c:v>
                </c:pt>
                <c:pt idx="10">
                  <c:v>73.750729407070452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BF7A-4ABC-AD7A-92B2C96ACAD9}"/>
            </c:ext>
          </c:extLst>
        </c:ser>
        <c:ser>
          <c:idx val="37"/>
          <c:order val="37"/>
          <c:tx>
            <c:strRef>
              <c:f>DATA!$AD$40</c:f>
              <c:strCache>
                <c:ptCount val="1"/>
                <c:pt idx="0">
                  <c:v>Jeff-2014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DATA!$AF$40:$AP$40</c:f>
              <c:numCache>
                <c:formatCode>General</c:formatCode>
                <c:ptCount val="11"/>
                <c:pt idx="0">
                  <c:v>76.324030028614203</c:v>
                </c:pt>
                <c:pt idx="1">
                  <c:v>57.222298464980568</c:v>
                </c:pt>
                <c:pt idx="2">
                  <c:v>74.464779341596994</c:v>
                </c:pt>
                <c:pt idx="3">
                  <c:v>78.968557742426825</c:v>
                </c:pt>
                <c:pt idx="4">
                  <c:v>64.525063406108657</c:v>
                </c:pt>
                <c:pt idx="5">
                  <c:v>70.349933677286614</c:v>
                </c:pt>
                <c:pt idx="6">
                  <c:v>55.811728308515043</c:v>
                </c:pt>
                <c:pt idx="7">
                  <c:v>70.471156989015611</c:v>
                </c:pt>
                <c:pt idx="8">
                  <c:v>58.301939166345988</c:v>
                </c:pt>
                <c:pt idx="9">
                  <c:v>72.549301087336673</c:v>
                </c:pt>
                <c:pt idx="10">
                  <c:v>73.60122143113324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BF7A-4ABC-AD7A-92B2C96ACAD9}"/>
            </c:ext>
          </c:extLst>
        </c:ser>
        <c:ser>
          <c:idx val="38"/>
          <c:order val="38"/>
          <c:tx>
            <c:strRef>
              <c:f>DATA!$AD$41</c:f>
              <c:strCache>
                <c:ptCount val="1"/>
                <c:pt idx="0">
                  <c:v>Galit-2016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DATA!$AF$41:$AP$41</c:f>
              <c:numCache>
                <c:formatCode>General</c:formatCode>
                <c:ptCount val="11"/>
                <c:pt idx="0">
                  <c:v>74.615713418658714</c:v>
                </c:pt>
                <c:pt idx="1">
                  <c:v>81.105985595679527</c:v>
                </c:pt>
                <c:pt idx="2">
                  <c:v>70.607930111990541</c:v>
                </c:pt>
                <c:pt idx="3">
                  <c:v>77.45794942715608</c:v>
                </c:pt>
                <c:pt idx="4">
                  <c:v>57.539752947091941</c:v>
                </c:pt>
                <c:pt idx="5">
                  <c:v>70.565388933096258</c:v>
                </c:pt>
                <c:pt idx="6">
                  <c:v>75.405828166740093</c:v>
                </c:pt>
                <c:pt idx="7">
                  <c:v>78.490042365835819</c:v>
                </c:pt>
                <c:pt idx="8">
                  <c:v>67.046950278833094</c:v>
                </c:pt>
                <c:pt idx="9">
                  <c:v>68.461125151281209</c:v>
                </c:pt>
                <c:pt idx="10">
                  <c:v>66.530454147995641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BF7A-4ABC-AD7A-92B2C96ACAD9}"/>
            </c:ext>
          </c:extLst>
        </c:ser>
        <c:ser>
          <c:idx val="39"/>
          <c:order val="39"/>
          <c:tx>
            <c:strRef>
              <c:f>DATA!$AD$42</c:f>
              <c:strCache>
                <c:ptCount val="1"/>
                <c:pt idx="0">
                  <c:v>Jeff-2016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DATA!$AF$42:$AP$42</c:f>
              <c:numCache>
                <c:formatCode>General</c:formatCode>
                <c:ptCount val="11"/>
                <c:pt idx="0">
                  <c:v>83.450131364057199</c:v>
                </c:pt>
                <c:pt idx="1">
                  <c:v>67.826088058097596</c:v>
                </c:pt>
                <c:pt idx="2">
                  <c:v>74.533107036134638</c:v>
                </c:pt>
                <c:pt idx="3">
                  <c:v>78.275910902852971</c:v>
                </c:pt>
                <c:pt idx="4">
                  <c:v>66.802882891024524</c:v>
                </c:pt>
                <c:pt idx="5">
                  <c:v>56.350166655026626</c:v>
                </c:pt>
                <c:pt idx="6">
                  <c:v>73.488252152506561</c:v>
                </c:pt>
                <c:pt idx="7">
                  <c:v>65.722829041265641</c:v>
                </c:pt>
                <c:pt idx="8">
                  <c:v>60.471468238225533</c:v>
                </c:pt>
                <c:pt idx="9">
                  <c:v>64.506990769740014</c:v>
                </c:pt>
                <c:pt idx="10">
                  <c:v>65.909173086044291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BF7A-4ABC-AD7A-92B2C96ACAD9}"/>
            </c:ext>
          </c:extLst>
        </c:ser>
        <c:ser>
          <c:idx val="40"/>
          <c:order val="40"/>
          <c:tx>
            <c:strRef>
              <c:f>DATA!$AD$43</c:f>
              <c:strCache>
                <c:ptCount val="1"/>
                <c:pt idx="0">
                  <c:v>Charles-2016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DATA!$AF$43:$AP$43</c:f>
              <c:numCache>
                <c:formatCode>General</c:formatCode>
                <c:ptCount val="11"/>
                <c:pt idx="0">
                  <c:v>63.462612402968347</c:v>
                </c:pt>
                <c:pt idx="1">
                  <c:v>70.420721573864967</c:v>
                </c:pt>
                <c:pt idx="2">
                  <c:v>62.462647930441875</c:v>
                </c:pt>
                <c:pt idx="3">
                  <c:v>62.380685126993157</c:v>
                </c:pt>
                <c:pt idx="4">
                  <c:v>19.187667341694535</c:v>
                </c:pt>
                <c:pt idx="5">
                  <c:v>40.594590426217657</c:v>
                </c:pt>
                <c:pt idx="6">
                  <c:v>39.759667306474782</c:v>
                </c:pt>
                <c:pt idx="7">
                  <c:v>54.759424440483222</c:v>
                </c:pt>
                <c:pt idx="8">
                  <c:v>55.500621296222143</c:v>
                </c:pt>
                <c:pt idx="9">
                  <c:v>64.46780743953714</c:v>
                </c:pt>
                <c:pt idx="10">
                  <c:v>63.43127649513491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BF7A-4ABC-AD7A-92B2C96ACAD9}"/>
            </c:ext>
          </c:extLst>
        </c:ser>
        <c:ser>
          <c:idx val="41"/>
          <c:order val="41"/>
          <c:tx>
            <c:strRef>
              <c:f>DATA!$AD$44</c:f>
              <c:strCache>
                <c:ptCount val="1"/>
                <c:pt idx="0">
                  <c:v>Ally-2015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DATA!$AF$44:$AP$44</c:f>
              <c:numCache>
                <c:formatCode>General</c:formatCode>
                <c:ptCount val="11"/>
                <c:pt idx="0">
                  <c:v>61.252427738453292</c:v>
                </c:pt>
                <c:pt idx="1">
                  <c:v>54.09337657105025</c:v>
                </c:pt>
                <c:pt idx="2">
                  <c:v>43.445615124219131</c:v>
                </c:pt>
                <c:pt idx="3">
                  <c:v>15.638018053045208</c:v>
                </c:pt>
                <c:pt idx="4">
                  <c:v>27.535438840324325</c:v>
                </c:pt>
                <c:pt idx="5">
                  <c:v>33.201626852585477</c:v>
                </c:pt>
                <c:pt idx="6">
                  <c:v>47.328136691133828</c:v>
                </c:pt>
                <c:pt idx="7">
                  <c:v>47.970950221245729</c:v>
                </c:pt>
                <c:pt idx="8">
                  <c:v>45.858101816632988</c:v>
                </c:pt>
                <c:pt idx="9">
                  <c:v>49.531126111864111</c:v>
                </c:pt>
                <c:pt idx="10">
                  <c:v>52.449589511739283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BF7A-4ABC-AD7A-92B2C96ACAD9}"/>
            </c:ext>
          </c:extLst>
        </c:ser>
        <c:ser>
          <c:idx val="42"/>
          <c:order val="42"/>
          <c:tx>
            <c:strRef>
              <c:f>DATA!$AD$45</c:f>
              <c:strCache>
                <c:ptCount val="1"/>
                <c:pt idx="0">
                  <c:v>Tony-2015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DATA!$AF$45:$AP$45</c:f>
              <c:numCache>
                <c:formatCode>General</c:formatCode>
                <c:ptCount val="11"/>
                <c:pt idx="0">
                  <c:v>56.352983930484811</c:v>
                </c:pt>
                <c:pt idx="1">
                  <c:v>64.065928315992608</c:v>
                </c:pt>
                <c:pt idx="2">
                  <c:v>72.067140994744591</c:v>
                </c:pt>
                <c:pt idx="3">
                  <c:v>69.861661291205365</c:v>
                </c:pt>
                <c:pt idx="4">
                  <c:v>72.826802813735767</c:v>
                </c:pt>
                <c:pt idx="5">
                  <c:v>79.951180823966283</c:v>
                </c:pt>
                <c:pt idx="6">
                  <c:v>75.534526952691081</c:v>
                </c:pt>
                <c:pt idx="7">
                  <c:v>76.984350599036659</c:v>
                </c:pt>
                <c:pt idx="8">
                  <c:v>62.010647323667591</c:v>
                </c:pt>
                <c:pt idx="9">
                  <c:v>70.962179589999934</c:v>
                </c:pt>
                <c:pt idx="10">
                  <c:v>45.839290597591798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BF7A-4ABC-AD7A-92B2C96ACAD9}"/>
            </c:ext>
          </c:extLst>
        </c:ser>
        <c:ser>
          <c:idx val="43"/>
          <c:order val="43"/>
          <c:tx>
            <c:strRef>
              <c:f>DATA!$AD$46</c:f>
              <c:strCache>
                <c:ptCount val="1"/>
                <c:pt idx="0">
                  <c:v>Will-2014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DATA!$AF$46:$AP$46</c:f>
              <c:numCache>
                <c:formatCode>General</c:formatCode>
                <c:ptCount val="11"/>
                <c:pt idx="0">
                  <c:v>67.936528273374236</c:v>
                </c:pt>
                <c:pt idx="1">
                  <c:v>79.767252679339464</c:v>
                </c:pt>
                <c:pt idx="2">
                  <c:v>84.091999142638358</c:v>
                </c:pt>
                <c:pt idx="3">
                  <c:v>75.063555663255869</c:v>
                </c:pt>
                <c:pt idx="4">
                  <c:v>77.288670868565688</c:v>
                </c:pt>
                <c:pt idx="5">
                  <c:v>42.322639344810867</c:v>
                </c:pt>
                <c:pt idx="6">
                  <c:v>54.057014927774553</c:v>
                </c:pt>
                <c:pt idx="7">
                  <c:v>56.811240471678275</c:v>
                </c:pt>
                <c:pt idx="8">
                  <c:v>61.525768380103479</c:v>
                </c:pt>
                <c:pt idx="9">
                  <c:v>62.618696822980752</c:v>
                </c:pt>
                <c:pt idx="10">
                  <c:v>59.329142441202279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BF7A-4ABC-AD7A-92B2C96ACAD9}"/>
            </c:ext>
          </c:extLst>
        </c:ser>
        <c:ser>
          <c:idx val="44"/>
          <c:order val="44"/>
          <c:tx>
            <c:strRef>
              <c:f>DATA!$AD$47</c:f>
              <c:strCache>
                <c:ptCount val="1"/>
                <c:pt idx="0">
                  <c:v>Galit-2017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DATA!$AF$47:$AP$47</c:f>
              <c:numCache>
                <c:formatCode>General</c:formatCode>
                <c:ptCount val="11"/>
                <c:pt idx="0">
                  <c:v>85.747471322292867</c:v>
                </c:pt>
                <c:pt idx="1">
                  <c:v>81.317863301167108</c:v>
                </c:pt>
                <c:pt idx="2">
                  <c:v>87.860208432586091</c:v>
                </c:pt>
                <c:pt idx="3">
                  <c:v>59.099808866595851</c:v>
                </c:pt>
                <c:pt idx="4">
                  <c:v>73.961351076001307</c:v>
                </c:pt>
                <c:pt idx="5">
                  <c:v>74.201290888806369</c:v>
                </c:pt>
                <c:pt idx="6">
                  <c:v>66.424608959221985</c:v>
                </c:pt>
                <c:pt idx="7">
                  <c:v>64.217664255853236</c:v>
                </c:pt>
                <c:pt idx="8">
                  <c:v>73.027337033880983</c:v>
                </c:pt>
                <c:pt idx="9">
                  <c:v>61.439737374658449</c:v>
                </c:pt>
                <c:pt idx="10">
                  <c:v>61.439737374658449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BF7A-4ABC-AD7A-92B2C96ACAD9}"/>
            </c:ext>
          </c:extLst>
        </c:ser>
        <c:ser>
          <c:idx val="45"/>
          <c:order val="45"/>
          <c:tx>
            <c:strRef>
              <c:f>DATA!$AD$48</c:f>
              <c:strCache>
                <c:ptCount val="1"/>
                <c:pt idx="0">
                  <c:v>Will-2016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DATA!$AF$48:$AP$48</c:f>
              <c:numCache>
                <c:formatCode>General</c:formatCode>
                <c:ptCount val="11"/>
                <c:pt idx="0">
                  <c:v>47.297542068278773</c:v>
                </c:pt>
                <c:pt idx="1">
                  <c:v>49.051975747043642</c:v>
                </c:pt>
                <c:pt idx="2">
                  <c:v>58.987105984594621</c:v>
                </c:pt>
                <c:pt idx="3">
                  <c:v>49.258588130913971</c:v>
                </c:pt>
                <c:pt idx="4">
                  <c:v>63.529769944495797</c:v>
                </c:pt>
                <c:pt idx="5">
                  <c:v>64.226303056688849</c:v>
                </c:pt>
                <c:pt idx="6">
                  <c:v>57.551811375181074</c:v>
                </c:pt>
                <c:pt idx="7">
                  <c:v>50.846616067208004</c:v>
                </c:pt>
                <c:pt idx="8">
                  <c:v>57.197979808817195</c:v>
                </c:pt>
                <c:pt idx="9">
                  <c:v>48.430272106307008</c:v>
                </c:pt>
                <c:pt idx="10">
                  <c:v>59.976975175270852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BF7A-4ABC-AD7A-92B2C96ACAD9}"/>
            </c:ext>
          </c:extLst>
        </c:ser>
        <c:ser>
          <c:idx val="46"/>
          <c:order val="46"/>
          <c:tx>
            <c:strRef>
              <c:f>DATA!$AD$49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DATA!$AF$49:$AP$49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BF7A-4ABC-AD7A-92B2C96ACAD9}"/>
            </c:ext>
          </c:extLst>
        </c:ser>
        <c:ser>
          <c:idx val="47"/>
          <c:order val="47"/>
          <c:tx>
            <c:strRef>
              <c:f>DATA!$AD$50</c:f>
              <c:strCache>
                <c:ptCount val="1"/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DATA!$AF$50:$AP$50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BF7A-4ABC-AD7A-92B2C96ACAD9}"/>
            </c:ext>
          </c:extLst>
        </c:ser>
        <c:ser>
          <c:idx val="48"/>
          <c:order val="48"/>
          <c:tx>
            <c:strRef>
              <c:f>DATA!$AD$51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DATA!$AF$51:$AP$51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BF7A-4ABC-AD7A-92B2C96ACAD9}"/>
            </c:ext>
          </c:extLst>
        </c:ser>
        <c:ser>
          <c:idx val="49"/>
          <c:order val="49"/>
          <c:tx>
            <c:strRef>
              <c:f>DATA!$AD$52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DATA!$AF$52:$AP$52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BF7A-4ABC-AD7A-92B2C96ACAD9}"/>
            </c:ext>
          </c:extLst>
        </c:ser>
        <c:ser>
          <c:idx val="50"/>
          <c:order val="50"/>
          <c:tx>
            <c:strRef>
              <c:f>DATA!$AD$53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DATA!$AF$53:$AP$53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BF7A-4ABC-AD7A-92B2C96ACAD9}"/>
            </c:ext>
          </c:extLst>
        </c:ser>
        <c:ser>
          <c:idx val="51"/>
          <c:order val="51"/>
          <c:tx>
            <c:strRef>
              <c:f>DATA!$AD$54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DATA!$AF$54:$AP$54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BF7A-4ABC-AD7A-92B2C96ACAD9}"/>
            </c:ext>
          </c:extLst>
        </c:ser>
        <c:ser>
          <c:idx val="52"/>
          <c:order val="52"/>
          <c:tx>
            <c:strRef>
              <c:f>DATA!$AD$55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DATA!$AF$55:$AP$55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BF7A-4ABC-AD7A-92B2C96ACAD9}"/>
            </c:ext>
          </c:extLst>
        </c:ser>
        <c:ser>
          <c:idx val="53"/>
          <c:order val="53"/>
          <c:tx>
            <c:strRef>
              <c:f>DATA!$AD$56</c:f>
              <c:strCache>
                <c:ptCount val="1"/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DATA!$AF$56:$AP$56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BF7A-4ABC-AD7A-92B2C96ACAD9}"/>
            </c:ext>
          </c:extLst>
        </c:ser>
        <c:ser>
          <c:idx val="54"/>
          <c:order val="54"/>
          <c:tx>
            <c:strRef>
              <c:f>DATA!$AD$57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DATA!$AF$57:$AP$57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BF7A-4ABC-AD7A-92B2C96ACAD9}"/>
            </c:ext>
          </c:extLst>
        </c:ser>
        <c:ser>
          <c:idx val="55"/>
          <c:order val="55"/>
          <c:tx>
            <c:strRef>
              <c:f>DATA!$AD$58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DATA!$AF$58:$AP$58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BF7A-4ABC-AD7A-92B2C96AC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77504"/>
        <c:axId val="492271928"/>
      </c:scatterChart>
      <c:valAx>
        <c:axId val="492277504"/>
        <c:scaling>
          <c:orientation val="minMax"/>
          <c:max val="1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71928"/>
        <c:crosses val="autoZero"/>
        <c:crossBetween val="midCat"/>
      </c:valAx>
      <c:valAx>
        <c:axId val="492271928"/>
        <c:scaling>
          <c:orientation val="minMax"/>
          <c:max val="12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7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404811</xdr:colOff>
      <xdr:row>10</xdr:row>
      <xdr:rowOff>14287</xdr:rowOff>
    </xdr:from>
    <xdr:to>
      <xdr:col>15</xdr:col>
      <xdr:colOff>607217</xdr:colOff>
      <xdr:row>27</xdr:row>
      <xdr:rowOff>61913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54038</xdr:colOff>
      <xdr:row>0</xdr:row>
      <xdr:rowOff>179573</xdr:rowOff>
    </xdr:from>
    <xdr:to>
      <xdr:col>7</xdr:col>
      <xdr:colOff>548152</xdr:colOff>
      <xdr:row>2</xdr:row>
      <xdr:rowOff>206209</xdr:rowOff>
    </xdr:to>
    <xdr:sp macro="" textlink="">
      <xdr:nvSpPr>
        <xdr:cNvPr id="12" name="Bent-Up Arrow 11"/>
        <xdr:cNvSpPr/>
      </xdr:nvSpPr>
      <xdr:spPr>
        <a:xfrm rot="5400000" flipV="1">
          <a:off x="3288152" y="-399447"/>
          <a:ext cx="550511" cy="1708551"/>
        </a:xfrm>
        <a:prstGeom prst="bentUpArrow">
          <a:avLst>
            <a:gd name="adj1" fmla="val 15859"/>
            <a:gd name="adj2" fmla="val 15914"/>
            <a:gd name="adj3" fmla="val 37576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19</xdr:col>
      <xdr:colOff>138135</xdr:colOff>
      <xdr:row>1</xdr:row>
      <xdr:rowOff>0</xdr:rowOff>
    </xdr:from>
    <xdr:to>
      <xdr:col>19</xdr:col>
      <xdr:colOff>245292</xdr:colOff>
      <xdr:row>2</xdr:row>
      <xdr:rowOff>20860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294291" y="250031"/>
          <a:ext cx="107157" cy="294704"/>
        </a:xfrm>
        <a:prstGeom prst="rect">
          <a:avLst/>
        </a:prstGeom>
      </xdr:spPr>
    </xdr:pic>
    <xdr:clientData/>
  </xdr:twoCellAnchor>
  <xdr:twoCellAnchor editAs="oneCell">
    <xdr:from>
      <xdr:col>19</xdr:col>
      <xdr:colOff>138135</xdr:colOff>
      <xdr:row>3</xdr:row>
      <xdr:rowOff>271459</xdr:rowOff>
    </xdr:from>
    <xdr:to>
      <xdr:col>19</xdr:col>
      <xdr:colOff>245292</xdr:colOff>
      <xdr:row>5</xdr:row>
      <xdr:rowOff>18476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294291" y="1069178"/>
          <a:ext cx="107157" cy="294704"/>
        </a:xfrm>
        <a:prstGeom prst="rect">
          <a:avLst/>
        </a:prstGeom>
      </xdr:spPr>
    </xdr:pic>
    <xdr:clientData/>
  </xdr:twoCellAnchor>
  <xdr:twoCellAnchor editAs="oneCell">
    <xdr:from>
      <xdr:col>19</xdr:col>
      <xdr:colOff>138135</xdr:colOff>
      <xdr:row>9</xdr:row>
      <xdr:rowOff>269075</xdr:rowOff>
    </xdr:from>
    <xdr:to>
      <xdr:col>19</xdr:col>
      <xdr:colOff>245292</xdr:colOff>
      <xdr:row>11</xdr:row>
      <xdr:rowOff>16091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294291" y="2709856"/>
          <a:ext cx="107157" cy="294704"/>
        </a:xfrm>
        <a:prstGeom prst="rect">
          <a:avLst/>
        </a:prstGeom>
      </xdr:spPr>
    </xdr:pic>
    <xdr:clientData/>
  </xdr:twoCellAnchor>
  <xdr:twoCellAnchor editAs="oneCell">
    <xdr:from>
      <xdr:col>19</xdr:col>
      <xdr:colOff>138135</xdr:colOff>
      <xdr:row>11</xdr:row>
      <xdr:rowOff>266689</xdr:rowOff>
    </xdr:from>
    <xdr:to>
      <xdr:col>19</xdr:col>
      <xdr:colOff>245292</xdr:colOff>
      <xdr:row>13</xdr:row>
      <xdr:rowOff>13706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294291" y="3255158"/>
          <a:ext cx="107157" cy="294704"/>
        </a:xfrm>
        <a:prstGeom prst="rect">
          <a:avLst/>
        </a:prstGeom>
      </xdr:spPr>
    </xdr:pic>
    <xdr:clientData/>
  </xdr:twoCellAnchor>
  <xdr:twoCellAnchor>
    <xdr:from>
      <xdr:col>32</xdr:col>
      <xdr:colOff>67553</xdr:colOff>
      <xdr:row>1</xdr:row>
      <xdr:rowOff>44386</xdr:rowOff>
    </xdr:from>
    <xdr:to>
      <xdr:col>32</xdr:col>
      <xdr:colOff>166237</xdr:colOff>
      <xdr:row>1</xdr:row>
      <xdr:rowOff>228596</xdr:rowOff>
    </xdr:to>
    <xdr:sp macro="" textlink="">
      <xdr:nvSpPr>
        <xdr:cNvPr id="25" name="Pentagon 24"/>
        <xdr:cNvSpPr/>
      </xdr:nvSpPr>
      <xdr:spPr>
        <a:xfrm rot="5400000">
          <a:off x="22246795" y="338753"/>
          <a:ext cx="184210" cy="98684"/>
        </a:xfrm>
        <a:prstGeom prst="homePlate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219953</xdr:colOff>
      <xdr:row>1</xdr:row>
      <xdr:rowOff>44386</xdr:rowOff>
    </xdr:from>
    <xdr:to>
      <xdr:col>32</xdr:col>
      <xdr:colOff>318637</xdr:colOff>
      <xdr:row>1</xdr:row>
      <xdr:rowOff>228596</xdr:rowOff>
    </xdr:to>
    <xdr:sp macro="" textlink="">
      <xdr:nvSpPr>
        <xdr:cNvPr id="26" name="Pentagon 25"/>
        <xdr:cNvSpPr/>
      </xdr:nvSpPr>
      <xdr:spPr>
        <a:xfrm rot="5400000">
          <a:off x="22399195" y="338753"/>
          <a:ext cx="184210" cy="98684"/>
        </a:xfrm>
        <a:prstGeom prst="homePlate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372353</xdr:colOff>
      <xdr:row>1</xdr:row>
      <xdr:rowOff>44386</xdr:rowOff>
    </xdr:from>
    <xdr:to>
      <xdr:col>32</xdr:col>
      <xdr:colOff>471037</xdr:colOff>
      <xdr:row>1</xdr:row>
      <xdr:rowOff>228596</xdr:rowOff>
    </xdr:to>
    <xdr:sp macro="" textlink="">
      <xdr:nvSpPr>
        <xdr:cNvPr id="27" name="Pentagon 26"/>
        <xdr:cNvSpPr/>
      </xdr:nvSpPr>
      <xdr:spPr>
        <a:xfrm rot="5400000">
          <a:off x="22551595" y="338753"/>
          <a:ext cx="184210" cy="98684"/>
        </a:xfrm>
        <a:prstGeom prst="homePlate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524753</xdr:colOff>
      <xdr:row>1</xdr:row>
      <xdr:rowOff>44386</xdr:rowOff>
    </xdr:from>
    <xdr:to>
      <xdr:col>32</xdr:col>
      <xdr:colOff>623437</xdr:colOff>
      <xdr:row>1</xdr:row>
      <xdr:rowOff>228596</xdr:rowOff>
    </xdr:to>
    <xdr:sp macro="" textlink="">
      <xdr:nvSpPr>
        <xdr:cNvPr id="28" name="Pentagon 27"/>
        <xdr:cNvSpPr/>
      </xdr:nvSpPr>
      <xdr:spPr>
        <a:xfrm rot="5400000">
          <a:off x="22703995" y="338753"/>
          <a:ext cx="184210" cy="98684"/>
        </a:xfrm>
        <a:prstGeom prst="homePlate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31</xdr:col>
      <xdr:colOff>123738</xdr:colOff>
      <xdr:row>1</xdr:row>
      <xdr:rowOff>26957</xdr:rowOff>
    </xdr:from>
    <xdr:to>
      <xdr:col>31</xdr:col>
      <xdr:colOff>235696</xdr:colOff>
      <xdr:row>2</xdr:row>
      <xdr:rowOff>0</xdr:rowOff>
    </xdr:to>
    <xdr:pic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928" t="835" r="22849" b="11893"/>
        <a:stretch/>
      </xdr:blipFill>
      <xdr:spPr>
        <a:xfrm>
          <a:off x="21905436" y="278561"/>
          <a:ext cx="111958" cy="251604"/>
        </a:xfrm>
        <a:prstGeom prst="rect">
          <a:avLst/>
        </a:prstGeom>
      </xdr:spPr>
    </xdr:pic>
    <xdr:clientData/>
  </xdr:twoCellAnchor>
  <xdr:twoCellAnchor editAs="oneCell">
    <xdr:from>
      <xdr:col>31</xdr:col>
      <xdr:colOff>274075</xdr:colOff>
      <xdr:row>1</xdr:row>
      <xdr:rowOff>26595</xdr:rowOff>
    </xdr:from>
    <xdr:to>
      <xdr:col>31</xdr:col>
      <xdr:colOff>386033</xdr:colOff>
      <xdr:row>2</xdr:row>
      <xdr:rowOff>6057</xdr:rowOff>
    </xdr:to>
    <xdr:pic>
      <xdr:nvPicPr>
        <xdr:cNvPr id="33" name="Picture 3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928" t="835" r="22849" b="11893"/>
        <a:stretch/>
      </xdr:blipFill>
      <xdr:spPr>
        <a:xfrm>
          <a:off x="22055773" y="278199"/>
          <a:ext cx="111958" cy="251604"/>
        </a:xfrm>
        <a:prstGeom prst="rect">
          <a:avLst/>
        </a:prstGeom>
      </xdr:spPr>
    </xdr:pic>
    <xdr:clientData/>
  </xdr:twoCellAnchor>
  <xdr:twoCellAnchor editAs="oneCell">
    <xdr:from>
      <xdr:col>31</xdr:col>
      <xdr:colOff>123738</xdr:colOff>
      <xdr:row>5</xdr:row>
      <xdr:rowOff>35943</xdr:rowOff>
    </xdr:from>
    <xdr:to>
      <xdr:col>31</xdr:col>
      <xdr:colOff>235696</xdr:colOff>
      <xdr:row>6</xdr:row>
      <xdr:rowOff>8986</xdr:rowOff>
    </xdr:to>
    <xdr:pic>
      <xdr:nvPicPr>
        <xdr:cNvPr id="34" name="Picture 3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928" t="835" r="22849" b="11893"/>
        <a:stretch/>
      </xdr:blipFill>
      <xdr:spPr>
        <a:xfrm>
          <a:off x="21905436" y="1401792"/>
          <a:ext cx="111958" cy="251604"/>
        </a:xfrm>
        <a:prstGeom prst="rect">
          <a:avLst/>
        </a:prstGeom>
      </xdr:spPr>
    </xdr:pic>
    <xdr:clientData/>
  </xdr:twoCellAnchor>
  <xdr:twoCellAnchor editAs="oneCell">
    <xdr:from>
      <xdr:col>31</xdr:col>
      <xdr:colOff>123738</xdr:colOff>
      <xdr:row>4</xdr:row>
      <xdr:rowOff>26598</xdr:rowOff>
    </xdr:from>
    <xdr:to>
      <xdr:col>31</xdr:col>
      <xdr:colOff>235696</xdr:colOff>
      <xdr:row>5</xdr:row>
      <xdr:rowOff>6059</xdr:rowOff>
    </xdr:to>
    <xdr:pic>
      <xdr:nvPicPr>
        <xdr:cNvPr id="35" name="Picture 34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928" t="835" r="22849" b="11893"/>
        <a:stretch/>
      </xdr:blipFill>
      <xdr:spPr>
        <a:xfrm>
          <a:off x="21905436" y="1113886"/>
          <a:ext cx="111958" cy="2516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63500</xdr:colOff>
      <xdr:row>2</xdr:row>
      <xdr:rowOff>31750</xdr:rowOff>
    </xdr:from>
    <xdr:to>
      <xdr:col>62</xdr:col>
      <xdr:colOff>285750</xdr:colOff>
      <xdr:row>40</xdr:row>
      <xdr:rowOff>79375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00"/>
  <sheetViews>
    <sheetView tabSelected="1" zoomScale="80" zoomScaleNormal="80" workbookViewId="0">
      <selection activeCell="C3" sqref="C3"/>
    </sheetView>
  </sheetViews>
  <sheetFormatPr defaultRowHeight="15" x14ac:dyDescent="0.25"/>
  <cols>
    <col min="1" max="1" width="9.140625" style="28"/>
    <col min="2" max="2" width="7.85546875" style="28" bestFit="1" customWidth="1"/>
    <col min="3" max="3" width="22.85546875" style="28" bestFit="1" customWidth="1"/>
    <col min="4" max="4" width="19.28515625" style="28" hidden="1" customWidth="1"/>
    <col min="5" max="5" width="0" style="51" hidden="1" customWidth="1"/>
    <col min="6" max="17" width="9.140625" style="28"/>
    <col min="18" max="18" width="9.140625" style="18"/>
    <col min="19" max="19" width="9.140625" style="57"/>
    <col min="20" max="20" width="7.28515625" style="28" customWidth="1"/>
    <col min="21" max="21" width="35.5703125" style="28" bestFit="1" customWidth="1"/>
    <col min="22" max="22" width="22.28515625" style="28" bestFit="1" customWidth="1"/>
    <col min="23" max="23" width="8" style="51" bestFit="1" customWidth="1"/>
    <col min="24" max="24" width="9.140625" style="28"/>
    <col min="25" max="25" width="9.140625" style="18"/>
    <col min="26" max="26" width="9.140625" style="58"/>
    <col min="27" max="27" width="9.140625" style="59"/>
    <col min="28" max="28" width="12.85546875" style="28" bestFit="1" customWidth="1"/>
    <col min="29" max="29" width="11.140625" style="28" bestFit="1" customWidth="1"/>
    <col min="30" max="30" width="7.5703125" style="28" bestFit="1" customWidth="1"/>
    <col min="31" max="31" width="21.42578125" style="28" bestFit="1" customWidth="1"/>
    <col min="32" max="32" width="18.28515625" style="51" customWidth="1"/>
    <col min="33" max="33" width="16.85546875" style="28" bestFit="1" customWidth="1"/>
    <col min="34" max="55" width="9.140625" style="28"/>
    <col min="56" max="61" width="9.140625" style="18"/>
    <col min="62" max="16384" width="9.140625" style="28"/>
  </cols>
  <sheetData>
    <row r="1" spans="1:61" s="65" customFormat="1" ht="19.5" x14ac:dyDescent="0.3">
      <c r="A1" s="67" t="s">
        <v>100</v>
      </c>
      <c r="B1" s="67"/>
      <c r="C1" s="67"/>
      <c r="D1" s="67"/>
      <c r="E1" s="67"/>
      <c r="F1" s="67"/>
      <c r="G1" s="67"/>
      <c r="H1" s="67"/>
      <c r="I1" s="60"/>
      <c r="J1" s="60"/>
      <c r="K1" s="60"/>
      <c r="L1" s="60"/>
      <c r="M1" s="60"/>
      <c r="N1" s="60"/>
      <c r="O1" s="60"/>
      <c r="P1" s="60"/>
      <c r="Q1" s="60"/>
      <c r="R1" s="60"/>
      <c r="S1" s="67" t="s">
        <v>101</v>
      </c>
      <c r="T1" s="67"/>
      <c r="U1" s="61" t="str">
        <f>DATA!AC2</f>
        <v>Team</v>
      </c>
      <c r="V1" s="61" t="str">
        <f>DATA!AD2</f>
        <v>Owner-Year</v>
      </c>
      <c r="W1" s="62" t="str">
        <f>DATA!AE2</f>
        <v>Power</v>
      </c>
      <c r="X1" s="60"/>
      <c r="Y1" s="60"/>
      <c r="Z1" s="67" t="s">
        <v>102</v>
      </c>
      <c r="AA1" s="67"/>
      <c r="AB1" s="63" t="s">
        <v>96</v>
      </c>
      <c r="AC1" s="64" t="s">
        <v>107</v>
      </c>
      <c r="AD1" s="64" t="s">
        <v>92</v>
      </c>
      <c r="AE1" s="64" t="s">
        <v>108</v>
      </c>
      <c r="AF1" s="64" t="s">
        <v>89</v>
      </c>
      <c r="AG1" s="63" t="s">
        <v>90</v>
      </c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</row>
    <row r="2" spans="1:61" ht="21.95" customHeight="1" thickBot="1" x14ac:dyDescent="0.35">
      <c r="A2" s="16"/>
      <c r="B2" s="16"/>
      <c r="C2" s="16"/>
      <c r="D2" s="16"/>
      <c r="E2" s="17"/>
      <c r="F2" s="16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S2" s="19" t="str">
        <f>IF(LEFT(V2,LEN(V2)-5)=$C$3,"---&gt;","")</f>
        <v/>
      </c>
      <c r="T2" s="20">
        <f>DATA!AA3</f>
        <v>1</v>
      </c>
      <c r="U2" s="20" t="str">
        <f>DATA!AC3</f>
        <v>The Decepticons</v>
      </c>
      <c r="V2" s="20" t="str">
        <f>DATA!AD3</f>
        <v>Rohit-2014</v>
      </c>
      <c r="W2" s="21">
        <f>ROUND(DATA!AE3,2)</f>
        <v>3.07</v>
      </c>
      <c r="X2" s="18"/>
      <c r="Z2" s="22" t="str">
        <f>IF(AB2=$C$3,"---&gt;","")</f>
        <v/>
      </c>
      <c r="AA2" s="23">
        <f>DATA!BU2</f>
        <v>1</v>
      </c>
      <c r="AB2" s="24" t="str">
        <f>DATA!BV2</f>
        <v>Rohit</v>
      </c>
      <c r="AC2" s="25">
        <f>DATA!BW2</f>
        <v>9.0500000000000007</v>
      </c>
      <c r="AD2" s="25">
        <f>DATA!BX2</f>
        <v>5</v>
      </c>
      <c r="AE2" s="25">
        <f>DATA!BY2</f>
        <v>1.81</v>
      </c>
      <c r="AF2" s="26" t="str">
        <f>IF(DATA!CA2&gt;0,DATA!CA2&amp;" SACKOS","")</f>
        <v/>
      </c>
      <c r="AG2" s="27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</row>
    <row r="3" spans="1:61" ht="21.95" customHeight="1" thickBot="1" x14ac:dyDescent="0.35">
      <c r="A3" s="18"/>
      <c r="B3" s="29" t="s">
        <v>96</v>
      </c>
      <c r="C3" s="30" t="s">
        <v>27</v>
      </c>
      <c r="D3" s="66"/>
      <c r="E3" s="38" t="s">
        <v>87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S3" s="19" t="str">
        <f t="shared" ref="S3:S47" si="0">IF(LEFT(V3,LEN(V3)-5)=$C$3,"---&gt;","")</f>
        <v/>
      </c>
      <c r="T3" s="31">
        <f>DATA!AA4</f>
        <v>2</v>
      </c>
      <c r="U3" s="31" t="str">
        <f>DATA!AC4</f>
        <v>What Would Gronk Do</v>
      </c>
      <c r="V3" s="31" t="str">
        <f>DATA!AD4</f>
        <v>Pranay-2015</v>
      </c>
      <c r="W3" s="32">
        <f>ROUND(DATA!AE4,2)</f>
        <v>2.91</v>
      </c>
      <c r="X3" s="18"/>
      <c r="Z3" s="22" t="str">
        <f t="shared" ref="Z3:Z17" si="1">IF(AB3=$C$3,"---&gt;","")</f>
        <v/>
      </c>
      <c r="AA3" s="33">
        <f>DATA!BU3</f>
        <v>2</v>
      </c>
      <c r="AB3" s="31" t="str">
        <f>DATA!BV3</f>
        <v>Pranay</v>
      </c>
      <c r="AC3" s="34">
        <f>DATA!BW3</f>
        <v>5.84</v>
      </c>
      <c r="AD3" s="34">
        <f>DATA!BX3</f>
        <v>5</v>
      </c>
      <c r="AE3" s="34">
        <f>DATA!BY3</f>
        <v>1.17</v>
      </c>
      <c r="AF3" s="35" t="str">
        <f>IF(DATA!CA3&gt;0,DATA!CA3&amp;" SACKOS","")</f>
        <v/>
      </c>
      <c r="AG3" s="31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</row>
    <row r="4" spans="1:61" ht="21.95" customHeight="1" x14ac:dyDescent="0.3">
      <c r="A4" s="18"/>
      <c r="B4" s="36" t="s">
        <v>97</v>
      </c>
      <c r="C4" s="37" t="s">
        <v>104</v>
      </c>
      <c r="D4" s="37"/>
      <c r="E4" s="38"/>
      <c r="F4" s="37">
        <v>3</v>
      </c>
      <c r="G4" s="37">
        <v>4</v>
      </c>
      <c r="H4" s="37">
        <v>5</v>
      </c>
      <c r="I4" s="37">
        <v>6</v>
      </c>
      <c r="J4" s="37">
        <v>7</v>
      </c>
      <c r="K4" s="37">
        <v>8</v>
      </c>
      <c r="L4" s="37">
        <v>9</v>
      </c>
      <c r="M4" s="37">
        <v>10</v>
      </c>
      <c r="N4" s="37">
        <v>11</v>
      </c>
      <c r="O4" s="37">
        <v>12</v>
      </c>
      <c r="P4" s="37">
        <v>13</v>
      </c>
      <c r="Q4" s="18"/>
      <c r="S4" s="19" t="str">
        <f t="shared" si="0"/>
        <v>---&gt;</v>
      </c>
      <c r="T4" s="39">
        <f>DATA!AA5</f>
        <v>3</v>
      </c>
      <c r="U4" s="39" t="str">
        <f>DATA!AC5</f>
        <v>Rohit's Avocado Farm</v>
      </c>
      <c r="V4" s="39" t="str">
        <f>DATA!AD5</f>
        <v>Tony-2017</v>
      </c>
      <c r="W4" s="40">
        <f>ROUND(DATA!AE5,2)</f>
        <v>2.37</v>
      </c>
      <c r="X4" s="18"/>
      <c r="Z4" s="22" t="str">
        <f t="shared" si="1"/>
        <v/>
      </c>
      <c r="AA4" s="23">
        <f>DATA!BU4</f>
        <v>3</v>
      </c>
      <c r="AB4" s="24" t="str">
        <f>DATA!BV4</f>
        <v>Mili/Vinay</v>
      </c>
      <c r="AC4" s="25">
        <f>DATA!BW4</f>
        <v>5.77</v>
      </c>
      <c r="AD4" s="25">
        <f>DATA!BX4</f>
        <v>4</v>
      </c>
      <c r="AE4" s="25">
        <f>DATA!BY4</f>
        <v>1.44</v>
      </c>
      <c r="AF4" s="41" t="str">
        <f>IF(DATA!CA4&gt;0,DATA!CA4&amp;" SACKOS","")</f>
        <v/>
      </c>
      <c r="AG4" s="24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</row>
    <row r="5" spans="1:61" ht="21.95" customHeight="1" x14ac:dyDescent="0.3">
      <c r="A5" s="18"/>
      <c r="B5" s="42"/>
      <c r="C5" s="42" t="s">
        <v>99</v>
      </c>
      <c r="D5" s="42"/>
      <c r="E5" s="43"/>
      <c r="F5" s="42">
        <f>DATA!AS48</f>
        <v>84.899091957669654</v>
      </c>
      <c r="G5" s="42">
        <f>DATA!AT48</f>
        <v>81.906251459505583</v>
      </c>
      <c r="H5" s="42">
        <f>DATA!AU48</f>
        <v>83.203995288147752</v>
      </c>
      <c r="I5" s="42">
        <f>DATA!AV48</f>
        <v>79.035739674340732</v>
      </c>
      <c r="J5" s="42">
        <f>DATA!AW48</f>
        <v>77.597308455719286</v>
      </c>
      <c r="K5" s="42">
        <f>DATA!AX48</f>
        <v>80.061075505277174</v>
      </c>
      <c r="L5" s="42">
        <f>DATA!AY48</f>
        <v>80.845045573707324</v>
      </c>
      <c r="M5" s="42">
        <f>DATA!AZ48</f>
        <v>77.2796297390951</v>
      </c>
      <c r="N5" s="42">
        <f>DATA!BA48</f>
        <v>77.343348200356502</v>
      </c>
      <c r="O5" s="42">
        <f>DATA!BB48</f>
        <v>80.244022403539617</v>
      </c>
      <c r="P5" s="42">
        <f>DATA!BC48</f>
        <v>82.553929301566257</v>
      </c>
      <c r="Q5" s="18"/>
      <c r="S5" s="19" t="str">
        <f t="shared" si="0"/>
        <v/>
      </c>
      <c r="T5" s="44">
        <f>DATA!AA6</f>
        <v>4</v>
      </c>
      <c r="U5" s="44" t="str">
        <f>DATA!AC6</f>
        <v>Avacado Seeds</v>
      </c>
      <c r="V5" s="44" t="str">
        <f>DATA!AD6</f>
        <v>Rohit-2017</v>
      </c>
      <c r="W5" s="45">
        <f>ROUND(DATA!AE6,2)</f>
        <v>2.3199999999999998</v>
      </c>
      <c r="X5" s="18"/>
      <c r="Z5" s="22" t="str">
        <f t="shared" si="1"/>
        <v/>
      </c>
      <c r="AA5" s="33">
        <f>DATA!BU5</f>
        <v>4</v>
      </c>
      <c r="AB5" s="31" t="str">
        <f>DATA!BV5</f>
        <v>Sherwin</v>
      </c>
      <c r="AC5" s="34">
        <f>DATA!BW5</f>
        <v>3.15</v>
      </c>
      <c r="AD5" s="34">
        <f>DATA!BX5</f>
        <v>2</v>
      </c>
      <c r="AE5" s="34">
        <f>DATA!BY5</f>
        <v>1.57</v>
      </c>
      <c r="AF5" s="35" t="str">
        <f>IF(DATA!CA5&gt;0,DATA!CA5&amp;" SACKOS","")</f>
        <v/>
      </c>
      <c r="AG5" s="44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</row>
    <row r="6" spans="1:61" ht="21.95" customHeight="1" x14ac:dyDescent="0.3">
      <c r="A6" s="18"/>
      <c r="B6" s="46">
        <v>2014</v>
      </c>
      <c r="C6" s="47" t="str">
        <f>IF(F6="","",D6&amp;" ("&amp;ROUND(E6,1)&amp;")")</f>
        <v>Tony-2014 (1)</v>
      </c>
      <c r="D6" s="47" t="str">
        <f>$C$3&amp;"-"&amp;B6</f>
        <v>Tony-2014</v>
      </c>
      <c r="E6" s="48">
        <f>INDEX(DATA!S:S,MATCH(Home!D6,DATA!G:G,0))</f>
        <v>1.0206632708815659</v>
      </c>
      <c r="F6" s="47">
        <f>IFERROR(INDEX(DATA!$F:$R,MATCH(Home!$D6,DATA!$G:$G,0),F$4),"")</f>
        <v>89.008280202803007</v>
      </c>
      <c r="G6" s="47">
        <f>IFERROR(INDEX(DATA!$F:$R,MATCH(Home!$D6,DATA!$G:$G,0),G$4),"")</f>
        <v>93.294946249476325</v>
      </c>
      <c r="H6" s="47">
        <f>IFERROR(INDEX(DATA!$F:$R,MATCH(Home!$D6,DATA!$G:$G,0),H$4),"")</f>
        <v>78.59977211760345</v>
      </c>
      <c r="I6" s="47">
        <f>IFERROR(INDEX(DATA!$F:$R,MATCH(Home!$D6,DATA!$G:$G,0),I$4),"")</f>
        <v>67.186433964027856</v>
      </c>
      <c r="J6" s="47">
        <f>IFERROR(INDEX(DATA!$F:$R,MATCH(Home!$D6,DATA!$G:$G,0),J$4),"")</f>
        <v>75.830223249896903</v>
      </c>
      <c r="K6" s="47">
        <f>IFERROR(INDEX(DATA!$F:$R,MATCH(Home!$D6,DATA!$G:$G,0),K$4),"")</f>
        <v>80.742458689069807</v>
      </c>
      <c r="L6" s="47">
        <f>IFERROR(INDEX(DATA!$F:$R,MATCH(Home!$D6,DATA!$G:$G,0),L$4),"")</f>
        <v>88.343012826506651</v>
      </c>
      <c r="M6" s="47">
        <f>IFERROR(INDEX(DATA!$F:$R,MATCH(Home!$D6,DATA!$G:$G,0),M$4),"")</f>
        <v>88.819746929980084</v>
      </c>
      <c r="N6" s="47">
        <f>IFERROR(INDEX(DATA!$F:$R,MATCH(Home!$D6,DATA!$G:$G,0),N$4),"")</f>
        <v>84.367530077986274</v>
      </c>
      <c r="O6" s="47">
        <f>IFERROR(INDEX(DATA!$F:$R,MATCH(Home!$D6,DATA!$G:$G,0),O$4),"")</f>
        <v>95.786967514018315</v>
      </c>
      <c r="P6" s="47">
        <f>IFERROR(INDEX(DATA!$F:$R,MATCH(Home!$D6,DATA!$G:$G,0),P$4),"")</f>
        <v>91.594250747750635</v>
      </c>
      <c r="Q6" s="18"/>
      <c r="S6" s="19" t="str">
        <f t="shared" si="0"/>
        <v/>
      </c>
      <c r="T6" s="39">
        <f>DATA!AA7</f>
        <v>5</v>
      </c>
      <c r="U6" s="39" t="str">
        <f>DATA!AC7</f>
        <v>Show me the Evans</v>
      </c>
      <c r="V6" s="39" t="str">
        <f>DATA!AD7</f>
        <v>Rohit-2016</v>
      </c>
      <c r="W6" s="40">
        <f>ROUND(DATA!AE7,2)</f>
        <v>2.17</v>
      </c>
      <c r="X6" s="18"/>
      <c r="Z6" s="22" t="str">
        <f>IF(AB6=$C$3,"---&gt;","")</f>
        <v/>
      </c>
      <c r="AA6" s="23">
        <f>DATA!BU6</f>
        <v>5</v>
      </c>
      <c r="AB6" s="24" t="str">
        <f>DATA!BV6</f>
        <v>Caryn</v>
      </c>
      <c r="AC6" s="25">
        <f>DATA!BW6</f>
        <v>2.84</v>
      </c>
      <c r="AD6" s="25">
        <f>DATA!BX6</f>
        <v>5</v>
      </c>
      <c r="AE6" s="25">
        <f>DATA!BY6</f>
        <v>0.56999999999999995</v>
      </c>
      <c r="AF6" s="41" t="str">
        <f>IF(DATA!CA6&gt;0,DATA!CA6&amp;" SACKOS","")</f>
        <v/>
      </c>
      <c r="AG6" s="27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</row>
    <row r="7" spans="1:61" ht="21.95" customHeight="1" x14ac:dyDescent="0.3">
      <c r="A7" s="18"/>
      <c r="B7" s="46">
        <v>2015</v>
      </c>
      <c r="C7" s="47" t="str">
        <f t="shared" ref="C7:C10" si="2">IF(F7="","",D7&amp;" ("&amp;ROUND(E7,1)&amp;")")</f>
        <v>Tony-2015 (-1.7)</v>
      </c>
      <c r="D7" s="47" t="str">
        <f>$C$3&amp;"-"&amp;B7</f>
        <v>Tony-2015</v>
      </c>
      <c r="E7" s="48">
        <f>INDEX(DATA!S:S,MATCH(Home!D7,DATA!G:G,0))</f>
        <v>-1.6813045998357476</v>
      </c>
      <c r="F7" s="47">
        <f>IFERROR(INDEX(DATA!$F:$R,MATCH(Home!$D7,DATA!$G:$G,0),F$4),"")</f>
        <v>56.352983930484811</v>
      </c>
      <c r="G7" s="47">
        <f>IFERROR(INDEX(DATA!$F:$R,MATCH(Home!$D7,DATA!$G:$G,0),G$4),"")</f>
        <v>64.065928315992608</v>
      </c>
      <c r="H7" s="47">
        <f>IFERROR(INDEX(DATA!$F:$R,MATCH(Home!$D7,DATA!$G:$G,0),H$4),"")</f>
        <v>72.067140994744591</v>
      </c>
      <c r="I7" s="47">
        <f>IFERROR(INDEX(DATA!$F:$R,MATCH(Home!$D7,DATA!$G:$G,0),I$4),"")</f>
        <v>69.861661291205365</v>
      </c>
      <c r="J7" s="47">
        <f>IFERROR(INDEX(DATA!$F:$R,MATCH(Home!$D7,DATA!$G:$G,0),J$4),"")</f>
        <v>72.826802813735767</v>
      </c>
      <c r="K7" s="47">
        <f>IFERROR(INDEX(DATA!$F:$R,MATCH(Home!$D7,DATA!$G:$G,0),K$4),"")</f>
        <v>79.951180823966283</v>
      </c>
      <c r="L7" s="47">
        <f>IFERROR(INDEX(DATA!$F:$R,MATCH(Home!$D7,DATA!$G:$G,0),L$4),"")</f>
        <v>75.534526952691081</v>
      </c>
      <c r="M7" s="47">
        <f>IFERROR(INDEX(DATA!$F:$R,MATCH(Home!$D7,DATA!$G:$G,0),M$4),"")</f>
        <v>76.984350599036659</v>
      </c>
      <c r="N7" s="47">
        <f>IFERROR(INDEX(DATA!$F:$R,MATCH(Home!$D7,DATA!$G:$G,0),N$4),"")</f>
        <v>62.010647323667591</v>
      </c>
      <c r="O7" s="47">
        <f>IFERROR(INDEX(DATA!$F:$R,MATCH(Home!$D7,DATA!$G:$G,0),O$4),"")</f>
        <v>70.962179589999934</v>
      </c>
      <c r="P7" s="47">
        <f>IFERROR(INDEX(DATA!$F:$R,MATCH(Home!$D7,DATA!$G:$G,0),P$4),"")</f>
        <v>45.839290597591798</v>
      </c>
      <c r="Q7" s="18"/>
      <c r="S7" s="19" t="str">
        <f t="shared" si="0"/>
        <v/>
      </c>
      <c r="T7" s="31">
        <f>DATA!AA8</f>
        <v>6</v>
      </c>
      <c r="U7" s="31" t="str">
        <f>DATA!AC8</f>
        <v>Forte v3 Taco Fiesta part 2</v>
      </c>
      <c r="V7" s="31" t="str">
        <f>DATA!AD8</f>
        <v>Galit-2014</v>
      </c>
      <c r="W7" s="32">
        <f>ROUND(DATA!AE8,2)</f>
        <v>1.94</v>
      </c>
      <c r="X7" s="18"/>
      <c r="Z7" s="22" t="str">
        <f t="shared" si="1"/>
        <v/>
      </c>
      <c r="AA7" s="33">
        <f>DATA!BU7</f>
        <v>6</v>
      </c>
      <c r="AB7" s="49" t="str">
        <f>DATA!BV7</f>
        <v>MattP</v>
      </c>
      <c r="AC7" s="50">
        <f>DATA!BW7</f>
        <v>1.43</v>
      </c>
      <c r="AD7" s="50">
        <f>DATA!BX7</f>
        <v>2</v>
      </c>
      <c r="AE7" s="50">
        <f>DATA!BY7</f>
        <v>0.71</v>
      </c>
      <c r="AF7" s="35" t="str">
        <f>IF(DATA!CA7&gt;0,DATA!CA7&amp;" SACKOS","")</f>
        <v/>
      </c>
      <c r="AG7" s="31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</row>
    <row r="8" spans="1:61" ht="21.95" customHeight="1" x14ac:dyDescent="0.3">
      <c r="A8" s="18"/>
      <c r="B8" s="46">
        <v>2016</v>
      </c>
      <c r="C8" s="47" t="str">
        <f t="shared" si="2"/>
        <v>Tony-2016 (1.2)</v>
      </c>
      <c r="D8" s="47" t="str">
        <f>$C$3&amp;"-"&amp;B8</f>
        <v>Tony-2016</v>
      </c>
      <c r="E8" s="48">
        <f>INDEX(DATA!S:S,MATCH(Home!D8,DATA!G:G,0))</f>
        <v>1.1960456367309227</v>
      </c>
      <c r="F8" s="47">
        <f>IFERROR(INDEX(DATA!$F:$R,MATCH(Home!$D8,DATA!$G:$G,0),F$4),"")</f>
        <v>105.05708799823135</v>
      </c>
      <c r="G8" s="47">
        <f>IFERROR(INDEX(DATA!$F:$R,MATCH(Home!$D8,DATA!$G:$G,0),G$4),"")</f>
        <v>91.586349114063978</v>
      </c>
      <c r="H8" s="47">
        <f>IFERROR(INDEX(DATA!$F:$R,MATCH(Home!$D8,DATA!$G:$G,0),H$4),"")</f>
        <v>99.599497354109175</v>
      </c>
      <c r="I8" s="47">
        <f>IFERROR(INDEX(DATA!$F:$R,MATCH(Home!$D8,DATA!$G:$G,0),I$4),"")</f>
        <v>96.673420911520552</v>
      </c>
      <c r="J8" s="47">
        <f>IFERROR(INDEX(DATA!$F:$R,MATCH(Home!$D8,DATA!$G:$G,0),J$4),"")</f>
        <v>86.537240201916163</v>
      </c>
      <c r="K8" s="47">
        <f>IFERROR(INDEX(DATA!$F:$R,MATCH(Home!$D8,DATA!$G:$G,0),K$4),"")</f>
        <v>73.729912883610396</v>
      </c>
      <c r="L8" s="47">
        <f>IFERROR(INDEX(DATA!$F:$R,MATCH(Home!$D8,DATA!$G:$G,0),L$4),"")</f>
        <v>67.742328898449458</v>
      </c>
      <c r="M8" s="47">
        <f>IFERROR(INDEX(DATA!$F:$R,MATCH(Home!$D8,DATA!$G:$G,0),M$4),"")</f>
        <v>76.256486471009424</v>
      </c>
      <c r="N8" s="47">
        <f>IFERROR(INDEX(DATA!$F:$R,MATCH(Home!$D8,DATA!$G:$G,0),N$4),"")</f>
        <v>82.344587684958611</v>
      </c>
      <c r="O8" s="47">
        <f>IFERROR(INDEX(DATA!$F:$R,MATCH(Home!$D8,DATA!$G:$G,0),O$4),"")</f>
        <v>84.451487140924286</v>
      </c>
      <c r="P8" s="47">
        <f>IFERROR(INDEX(DATA!$F:$R,MATCH(Home!$D8,DATA!$G:$G,0),P$4),"")</f>
        <v>90.159563874519463</v>
      </c>
      <c r="Q8" s="18"/>
      <c r="S8" s="19" t="str">
        <f t="shared" si="0"/>
        <v/>
      </c>
      <c r="T8" s="39">
        <f>DATA!AA9</f>
        <v>7</v>
      </c>
      <c r="U8" s="39" t="str">
        <f>DATA!AC9</f>
        <v>0 to 100</v>
      </c>
      <c r="V8" s="39" t="str">
        <f>DATA!AD9</f>
        <v>Rohit-2015</v>
      </c>
      <c r="W8" s="40">
        <f>ROUND(DATA!AE9,2)</f>
        <v>1.75</v>
      </c>
      <c r="X8" s="18"/>
      <c r="Z8" s="22" t="str">
        <f t="shared" si="1"/>
        <v>---&gt;</v>
      </c>
      <c r="AA8" s="23">
        <f>DATA!BU8</f>
        <v>7</v>
      </c>
      <c r="AB8" s="24" t="str">
        <f>DATA!BV8</f>
        <v>Tony</v>
      </c>
      <c r="AC8" s="25">
        <f>DATA!BW8</f>
        <v>1.0900000000000001</v>
      </c>
      <c r="AD8" s="25">
        <f>DATA!BX8</f>
        <v>5</v>
      </c>
      <c r="AE8" s="25">
        <f>DATA!BY8</f>
        <v>0.22</v>
      </c>
      <c r="AF8" s="41" t="str">
        <f>IF(DATA!CA8&gt;0,DATA!CA8&amp;" SACKOS","")</f>
        <v/>
      </c>
      <c r="AG8" s="24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</row>
    <row r="9" spans="1:61" ht="21.95" customHeight="1" x14ac:dyDescent="0.3">
      <c r="A9" s="18"/>
      <c r="B9" s="46">
        <v>2017</v>
      </c>
      <c r="C9" s="47" t="str">
        <f t="shared" si="2"/>
        <v>Tony-2017 (2.4)</v>
      </c>
      <c r="D9" s="47" t="str">
        <f>$C$3&amp;"-"&amp;B9</f>
        <v>Tony-2017</v>
      </c>
      <c r="E9" s="48">
        <f>INDEX(DATA!S:S,MATCH(Home!D9,DATA!G:G,0))</f>
        <v>2.3671884607784639</v>
      </c>
      <c r="F9" s="47">
        <f>IFERROR(INDEX(DATA!$F:$R,MATCH(Home!$D9,DATA!$G:$G,0),F$4),"")</f>
        <v>85.689288581176001</v>
      </c>
      <c r="G9" s="47">
        <f>IFERROR(INDEX(DATA!$F:$R,MATCH(Home!$D9,DATA!$G:$G,0),G$4),"")</f>
        <v>89.379442880619806</v>
      </c>
      <c r="H9" s="47">
        <f>IFERROR(INDEX(DATA!$F:$R,MATCH(Home!$D9,DATA!$G:$G,0),H$4),"")</f>
        <v>89.505986318840556</v>
      </c>
      <c r="I9" s="47">
        <f>IFERROR(INDEX(DATA!$F:$R,MATCH(Home!$D9,DATA!$G:$G,0),I$4),"")</f>
        <v>96.737159046456654</v>
      </c>
      <c r="J9" s="47">
        <f>IFERROR(INDEX(DATA!$F:$R,MATCH(Home!$D9,DATA!$G:$G,0),J$4),"")</f>
        <v>99.957876172449673</v>
      </c>
      <c r="K9" s="47">
        <f>IFERROR(INDEX(DATA!$F:$R,MATCH(Home!$D9,DATA!$G:$G,0),K$4),"")</f>
        <v>93.289701055700135</v>
      </c>
      <c r="L9" s="47">
        <f>IFERROR(INDEX(DATA!$F:$R,MATCH(Home!$D9,DATA!$G:$G,0),L$4),"")</f>
        <v>98.955533768604951</v>
      </c>
      <c r="M9" s="47">
        <f>IFERROR(INDEX(DATA!$F:$R,MATCH(Home!$D9,DATA!$G:$G,0),M$4),"")</f>
        <v>95.199406199144462</v>
      </c>
      <c r="N9" s="47">
        <f>IFERROR(INDEX(DATA!$F:$R,MATCH(Home!$D9,DATA!$G:$G,0),N$4),"")</f>
        <v>89.277888791854508</v>
      </c>
      <c r="O9" s="47">
        <f>IFERROR(INDEX(DATA!$F:$R,MATCH(Home!$D9,DATA!$G:$G,0),O$4),"")</f>
        <v>96.903150003964129</v>
      </c>
      <c r="P9" s="47">
        <f>IFERROR(INDEX(DATA!$F:$R,MATCH(Home!$D9,DATA!$G:$G,0),P$4),"")</f>
        <v>96.903150003964129</v>
      </c>
      <c r="Q9" s="18"/>
      <c r="S9" s="19" t="str">
        <f t="shared" si="0"/>
        <v/>
      </c>
      <c r="T9" s="31">
        <f>DATA!AA10</f>
        <v>8</v>
      </c>
      <c r="U9" s="49" t="str">
        <f>DATA!AC10</f>
        <v>Taniquetil Eagles</v>
      </c>
      <c r="V9" s="49" t="str">
        <f>DATA!AD10</f>
        <v>MattP-2016</v>
      </c>
      <c r="W9" s="32">
        <f>ROUND(DATA!AE10,2)</f>
        <v>1.67</v>
      </c>
      <c r="X9" s="18"/>
      <c r="Z9" s="22" t="str">
        <f t="shared" si="1"/>
        <v/>
      </c>
      <c r="AA9" s="33">
        <f>DATA!BU9</f>
        <v>8</v>
      </c>
      <c r="AB9" s="31" t="str">
        <f>DATA!BV9</f>
        <v>Muhamad</v>
      </c>
      <c r="AC9" s="34">
        <f>DATA!BW9</f>
        <v>0.49</v>
      </c>
      <c r="AD9" s="34">
        <f>DATA!BX9</f>
        <v>1</v>
      </c>
      <c r="AE9" s="34">
        <f>DATA!BY9</f>
        <v>0.49</v>
      </c>
      <c r="AF9" s="35" t="str">
        <f>IF(DATA!CA9&gt;0,DATA!CA9&amp;" SACKOS","")</f>
        <v/>
      </c>
      <c r="AG9" s="31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</row>
    <row r="10" spans="1:61" ht="21.95" customHeight="1" x14ac:dyDescent="0.3">
      <c r="A10" s="18"/>
      <c r="B10" s="46">
        <v>2018</v>
      </c>
      <c r="C10" s="47" t="str">
        <f t="shared" si="2"/>
        <v>Tony-2018 (-1.8)</v>
      </c>
      <c r="D10" s="47" t="str">
        <f>$C$3&amp;"-"&amp;B10</f>
        <v>Tony-2018</v>
      </c>
      <c r="E10" s="48">
        <f>INDEX(DATA!S:S,MATCH(Home!D10,DATA!G:G,0))</f>
        <v>-1.8152674726960107</v>
      </c>
      <c r="F10" s="47">
        <f>IFERROR(INDEX(DATA!$F:$R,MATCH(Home!$D10,DATA!$G:$G,0),F$4),"")</f>
        <v>69.525074981237211</v>
      </c>
      <c r="G10" s="47">
        <f>IFERROR(INDEX(DATA!$F:$R,MATCH(Home!$D10,DATA!$G:$G,0),G$4),"")</f>
        <v>80.880705426349778</v>
      </c>
      <c r="H10" s="47">
        <f>IFERROR(INDEX(DATA!$F:$R,MATCH(Home!$D10,DATA!$G:$G,0),H$4),"")</f>
        <v>64.623397281629977</v>
      </c>
      <c r="I10" s="47">
        <f>IFERROR(INDEX(DATA!$F:$R,MATCH(Home!$D10,DATA!$G:$G,0),I$4),"")</f>
        <v>64.629203113696079</v>
      </c>
      <c r="J10" s="47">
        <f>IFERROR(INDEX(DATA!$F:$R,MATCH(Home!$D10,DATA!$G:$G,0),J$4),"")</f>
        <v>60.961699915591232</v>
      </c>
      <c r="K10" s="47">
        <f>IFERROR(INDEX(DATA!$F:$R,MATCH(Home!$D10,DATA!$G:$G,0),K$4),"")</f>
        <v>62.779920027210252</v>
      </c>
      <c r="L10" s="47">
        <f>IFERROR(INDEX(DATA!$F:$R,MATCH(Home!$D10,DATA!$G:$G,0),L$4),"")</f>
        <v>62.779920027210252</v>
      </c>
      <c r="M10" s="47">
        <f>IFERROR(INDEX(DATA!$F:$R,MATCH(Home!$D10,DATA!$G:$G,0),M$4),"")</f>
        <v>62.779920027210252</v>
      </c>
      <c r="N10" s="47">
        <f>IFERROR(INDEX(DATA!$F:$R,MATCH(Home!$D10,DATA!$G:$G,0),N$4),"")</f>
        <v>62.779920027210252</v>
      </c>
      <c r="O10" s="47">
        <f>IFERROR(INDEX(DATA!$F:$R,MATCH(Home!$D10,DATA!$G:$G,0),O$4),"")</f>
        <v>62.779920027210252</v>
      </c>
      <c r="P10" s="47">
        <f>IFERROR(INDEX(DATA!$F:$R,MATCH(Home!$D10,DATA!$G:$G,0),P$4),"")</f>
        <v>62.779920027210252</v>
      </c>
      <c r="Q10" s="18"/>
      <c r="S10" s="19" t="str">
        <f t="shared" si="0"/>
        <v/>
      </c>
      <c r="T10" s="39">
        <f>DATA!AA11</f>
        <v>9</v>
      </c>
      <c r="U10" s="39" t="str">
        <f>DATA!AC11</f>
        <v>Do You Even Lift?</v>
      </c>
      <c r="V10" s="39" t="str">
        <f>DATA!AD11</f>
        <v>Charles-2015</v>
      </c>
      <c r="W10" s="40">
        <f>ROUND(DATA!AE11,2)</f>
        <v>1.66</v>
      </c>
      <c r="X10" s="18"/>
      <c r="Z10" s="22" t="str">
        <f t="shared" si="1"/>
        <v/>
      </c>
      <c r="AA10" s="23">
        <f>DATA!BU10</f>
        <v>9</v>
      </c>
      <c r="AB10" s="24" t="str">
        <f>DATA!BV10</f>
        <v>Charles</v>
      </c>
      <c r="AC10" s="25">
        <f>DATA!BW10</f>
        <v>0.45</v>
      </c>
      <c r="AD10" s="25">
        <f>DATA!BX10</f>
        <v>2</v>
      </c>
      <c r="AE10" s="25">
        <f>DATA!BY10</f>
        <v>0.22</v>
      </c>
      <c r="AF10" s="41" t="str">
        <f>IF(DATA!CA10&gt;0,DATA!CA10&amp;" SACKOS","")</f>
        <v/>
      </c>
      <c r="AG10" s="24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</row>
    <row r="11" spans="1:61" ht="21.95" customHeight="1" x14ac:dyDescent="0.3">
      <c r="A11" s="18"/>
      <c r="B11" s="18"/>
      <c r="C11" s="18"/>
      <c r="D11" s="18"/>
      <c r="E11" s="17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S11" s="19" t="str">
        <f t="shared" si="0"/>
        <v/>
      </c>
      <c r="T11" s="44">
        <f>DATA!AA12</f>
        <v>10</v>
      </c>
      <c r="U11" s="44" t="str">
        <f>DATA!AC12</f>
        <v>Flacco's  Favorite</v>
      </c>
      <c r="V11" s="44" t="str">
        <f>DATA!AD12</f>
        <v>Caryn-2016</v>
      </c>
      <c r="W11" s="45">
        <f>ROUND(DATA!AE12,2)</f>
        <v>1.64</v>
      </c>
      <c r="X11" s="18"/>
      <c r="Z11" s="22" t="str">
        <f t="shared" si="1"/>
        <v/>
      </c>
      <c r="AA11" s="33">
        <f>DATA!BU11</f>
        <v>10</v>
      </c>
      <c r="AB11" s="31" t="str">
        <f>DATA!BV11</f>
        <v>Ross</v>
      </c>
      <c r="AC11" s="34">
        <f>DATA!BW11</f>
        <v>0.43</v>
      </c>
      <c r="AD11" s="34">
        <f>DATA!BX11</f>
        <v>1</v>
      </c>
      <c r="AE11" s="34">
        <f>DATA!BY11</f>
        <v>0.43</v>
      </c>
      <c r="AF11" s="35" t="str">
        <f>IF(DATA!CA11&gt;0,DATA!CA11&amp;" SACKOS","")</f>
        <v/>
      </c>
      <c r="AG11" s="31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</row>
    <row r="12" spans="1:61" ht="21.95" customHeight="1" x14ac:dyDescent="0.3">
      <c r="A12" s="18"/>
      <c r="B12" s="18"/>
      <c r="C12" s="18"/>
      <c r="D12" s="18"/>
      <c r="E12" s="17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S12" s="19" t="str">
        <f t="shared" si="0"/>
        <v/>
      </c>
      <c r="T12" s="39">
        <f>DATA!AA13</f>
        <v>11</v>
      </c>
      <c r="U12" s="39" t="str">
        <f>DATA!AC13</f>
        <v>Fae Cthae</v>
      </c>
      <c r="V12" s="39" t="str">
        <f>DATA!AD13</f>
        <v>Sherwin-2016</v>
      </c>
      <c r="W12" s="40">
        <f>ROUND(DATA!AE13,2)</f>
        <v>1.58</v>
      </c>
      <c r="X12" s="18"/>
      <c r="Z12" s="22" t="str">
        <f t="shared" si="1"/>
        <v/>
      </c>
      <c r="AA12" s="23">
        <f>DATA!BU12</f>
        <v>11</v>
      </c>
      <c r="AB12" s="24" t="str">
        <f>DATA!BV12</f>
        <v>Akshay</v>
      </c>
      <c r="AC12" s="25">
        <f>DATA!BW12</f>
        <v>0.28000000000000003</v>
      </c>
      <c r="AD12" s="25">
        <f>DATA!BX12</f>
        <v>5</v>
      </c>
      <c r="AE12" s="25">
        <f>DATA!BY12</f>
        <v>0.06</v>
      </c>
      <c r="AF12" s="41" t="str">
        <f>IF(DATA!CA12&gt;0,DATA!CA12&amp;" SACKOS","")</f>
        <v/>
      </c>
      <c r="AG12" s="24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</row>
    <row r="13" spans="1:61" ht="21.95" customHeight="1" x14ac:dyDescent="0.3">
      <c r="A13" s="18"/>
      <c r="B13" s="18"/>
      <c r="C13" s="18"/>
      <c r="D13" s="18"/>
      <c r="E13" s="17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S13" s="19" t="str">
        <f t="shared" si="0"/>
        <v/>
      </c>
      <c r="T13" s="44">
        <f>DATA!AA14</f>
        <v>12</v>
      </c>
      <c r="U13" s="44" t="str">
        <f>DATA!AC14</f>
        <v>HI !</v>
      </c>
      <c r="V13" s="44" t="str">
        <f>DATA!AD14</f>
        <v>Sherwin-2015</v>
      </c>
      <c r="W13" s="45">
        <f>ROUND(DATA!AE14,2)</f>
        <v>1.57</v>
      </c>
      <c r="X13" s="18"/>
      <c r="Z13" s="22" t="str">
        <f t="shared" si="1"/>
        <v/>
      </c>
      <c r="AA13" s="33">
        <f>DATA!BU13</f>
        <v>12</v>
      </c>
      <c r="AB13" s="31" t="str">
        <f>DATA!BV13</f>
        <v>Galit</v>
      </c>
      <c r="AC13" s="34">
        <f>DATA!BW13</f>
        <v>0.08</v>
      </c>
      <c r="AD13" s="34">
        <f>DATA!BX13</f>
        <v>5</v>
      </c>
      <c r="AE13" s="34">
        <f>DATA!BY13</f>
        <v>0.02</v>
      </c>
      <c r="AF13" s="35" t="str">
        <f>IF(DATA!CA13&gt;0,DATA!CA13&amp;" SACKOS","")</f>
        <v/>
      </c>
      <c r="AG13" s="31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</row>
    <row r="14" spans="1:61" ht="21.95" customHeight="1" x14ac:dyDescent="0.3">
      <c r="A14" s="18"/>
      <c r="B14" s="18"/>
      <c r="C14" s="18"/>
      <c r="D14" s="18"/>
      <c r="E14" s="17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S14" s="19" t="str">
        <f t="shared" si="0"/>
        <v/>
      </c>
      <c r="T14" s="39">
        <f>DATA!AA15</f>
        <v>13</v>
      </c>
      <c r="U14" s="39" t="str">
        <f>DATA!AC15</f>
        <v>Abdullah Matata</v>
      </c>
      <c r="V14" s="39" t="str">
        <f>DATA!AD15</f>
        <v>Akshay-2015</v>
      </c>
      <c r="W14" s="40">
        <f>ROUND(DATA!AE15,2)</f>
        <v>1.44</v>
      </c>
      <c r="X14" s="18"/>
      <c r="Z14" s="22" t="str">
        <f t="shared" si="1"/>
        <v/>
      </c>
      <c r="AA14" s="23">
        <f>DATA!BU14</f>
        <v>13</v>
      </c>
      <c r="AB14" s="24" t="str">
        <f>DATA!BV14</f>
        <v>Joe</v>
      </c>
      <c r="AC14" s="25">
        <f>DATA!BW14</f>
        <v>-0.28999999999999998</v>
      </c>
      <c r="AD14" s="25">
        <f>DATA!BX14</f>
        <v>1</v>
      </c>
      <c r="AE14" s="25">
        <f>DATA!BY14</f>
        <v>-0.28999999999999998</v>
      </c>
      <c r="AF14" s="41" t="str">
        <f>IF(DATA!CA14&gt;0,DATA!CA14&amp;" SACKOS","")</f>
        <v/>
      </c>
      <c r="AG14" s="24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</row>
    <row r="15" spans="1:61" ht="21.95" customHeight="1" x14ac:dyDescent="0.3">
      <c r="A15" s="18"/>
      <c r="B15" s="18"/>
      <c r="C15" s="18"/>
      <c r="D15" s="18"/>
      <c r="E15" s="17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S15" s="19" t="str">
        <f t="shared" si="0"/>
        <v/>
      </c>
      <c r="T15" s="31">
        <f>DATA!AA16</f>
        <v>14</v>
      </c>
      <c r="U15" s="31" t="str">
        <f>DATA!AC16</f>
        <v>Team  Suckerpunch</v>
      </c>
      <c r="V15" s="31" t="str">
        <f>DATA!AD16</f>
        <v>Mili/Vinay-2015</v>
      </c>
      <c r="W15" s="32">
        <f>ROUND(DATA!AE16,2)</f>
        <v>1.38</v>
      </c>
      <c r="X15" s="18"/>
      <c r="Z15" s="22" t="str">
        <f t="shared" si="1"/>
        <v/>
      </c>
      <c r="AA15" s="33">
        <f>DATA!BU15</f>
        <v>14</v>
      </c>
      <c r="AB15" s="31" t="str">
        <f>DATA!BV15</f>
        <v>Ally</v>
      </c>
      <c r="AC15" s="34">
        <f>DATA!BW15</f>
        <v>-0.63</v>
      </c>
      <c r="AD15" s="34">
        <f>DATA!BX15</f>
        <v>3</v>
      </c>
      <c r="AE15" s="34">
        <f>DATA!BY15</f>
        <v>-0.21</v>
      </c>
      <c r="AF15" s="35" t="str">
        <f>IF(DATA!CA15&gt;0,DATA!CA15&amp;" SACKOS","")</f>
        <v>1 SACKOS</v>
      </c>
      <c r="AG15" s="31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</row>
    <row r="16" spans="1:61" ht="21.95" customHeight="1" x14ac:dyDescent="0.3">
      <c r="A16" s="18"/>
      <c r="B16" s="18"/>
      <c r="C16" s="18"/>
      <c r="D16" s="18"/>
      <c r="E16" s="17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S16" s="19" t="str">
        <f t="shared" si="0"/>
        <v/>
      </c>
      <c r="T16" s="39">
        <f>DATA!AA17</f>
        <v>15</v>
      </c>
      <c r="U16" s="39" t="str">
        <f>DATA!AC17</f>
        <v>Last Manning Standin</v>
      </c>
      <c r="V16" s="39" t="str">
        <f>DATA!AD17</f>
        <v>Pranay-2016</v>
      </c>
      <c r="W16" s="40">
        <f>ROUND(DATA!AE17,2)</f>
        <v>1.33</v>
      </c>
      <c r="X16" s="18"/>
      <c r="Z16" s="22" t="str">
        <f t="shared" si="1"/>
        <v/>
      </c>
      <c r="AA16" s="23">
        <f>DATA!BU16</f>
        <v>15</v>
      </c>
      <c r="AB16" s="24" t="str">
        <f>DATA!BV16</f>
        <v>Jeff</v>
      </c>
      <c r="AC16" s="25">
        <f>DATA!BW16</f>
        <v>-2.25</v>
      </c>
      <c r="AD16" s="25">
        <f>DATA!BX16</f>
        <v>5</v>
      </c>
      <c r="AE16" s="25">
        <f>DATA!BY16</f>
        <v>-0.45</v>
      </c>
      <c r="AF16" s="41" t="str">
        <f>IF(DATA!CA16&gt;0,DATA!CA16&amp;" SACKOS","")</f>
        <v/>
      </c>
      <c r="AG16" s="24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</row>
    <row r="17" spans="1:55" ht="18.75" x14ac:dyDescent="0.3">
      <c r="A17" s="18"/>
      <c r="B17" s="18"/>
      <c r="C17" s="18"/>
      <c r="D17" s="18"/>
      <c r="E17" s="17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S17" s="19" t="str">
        <f t="shared" si="0"/>
        <v/>
      </c>
      <c r="T17" s="28">
        <f>DATA!AA18</f>
        <v>16</v>
      </c>
      <c r="U17" s="28" t="str">
        <f>DATA!AC18</f>
        <v>21 Thicc Titans</v>
      </c>
      <c r="V17" s="28" t="str">
        <f>DATA!AD18</f>
        <v>Mili/Vinay-2017</v>
      </c>
      <c r="W17" s="51">
        <f>ROUND(DATA!AE18,2)</f>
        <v>1.3</v>
      </c>
      <c r="X17" s="18"/>
      <c r="Z17" s="22" t="str">
        <f t="shared" si="1"/>
        <v/>
      </c>
      <c r="AA17" s="33">
        <f>DATA!BU17</f>
        <v>16</v>
      </c>
      <c r="AB17" s="31" t="str">
        <f>DATA!BV17</f>
        <v>Will</v>
      </c>
      <c r="AC17" s="34">
        <f>DATA!BW17</f>
        <v>-4.68</v>
      </c>
      <c r="AD17" s="34">
        <f>DATA!BX17</f>
        <v>4</v>
      </c>
      <c r="AE17" s="34">
        <f>DATA!BY17</f>
        <v>-1.17</v>
      </c>
      <c r="AF17" s="35" t="str">
        <f>IF(DATA!CA17&gt;0,DATA!CA17&amp;" SACKOS","")</f>
        <v>3 SACKOS</v>
      </c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</row>
    <row r="18" spans="1:55" ht="18.75" x14ac:dyDescent="0.3">
      <c r="A18" s="18"/>
      <c r="B18" s="18"/>
      <c r="C18" s="18"/>
      <c r="D18" s="18"/>
      <c r="E18" s="17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S18" s="19" t="str">
        <f t="shared" si="0"/>
        <v>---&gt;</v>
      </c>
      <c r="T18" s="47">
        <f>DATA!AA19</f>
        <v>17</v>
      </c>
      <c r="U18" s="47" t="str">
        <f>DATA!AC19</f>
        <v>Gotta Catch Jamaal!</v>
      </c>
      <c r="V18" s="47" t="str">
        <f>DATA!AD19</f>
        <v>Tony-2016</v>
      </c>
      <c r="W18" s="48">
        <f>ROUND(DATA!AE19,2)</f>
        <v>1.2</v>
      </c>
      <c r="X18" s="18"/>
      <c r="Z18" s="52"/>
      <c r="AA18" s="53"/>
      <c r="AB18" s="54"/>
      <c r="AC18" s="54"/>
      <c r="AD18" s="54"/>
      <c r="AE18" s="54"/>
      <c r="AF18" s="17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</row>
    <row r="19" spans="1:55" x14ac:dyDescent="0.25">
      <c r="A19" s="18"/>
      <c r="B19" s="18"/>
      <c r="C19" s="18"/>
      <c r="D19" s="18"/>
      <c r="E19" s="17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S19" s="19" t="str">
        <f t="shared" si="0"/>
        <v/>
      </c>
      <c r="T19" s="28">
        <f>DATA!AA20</f>
        <v>18</v>
      </c>
      <c r="U19" s="28" t="str">
        <f>DATA!AC20</f>
        <v>Elite Tostitos</v>
      </c>
      <c r="V19" s="28" t="str">
        <f>DATA!AD20</f>
        <v>Caryn-2017</v>
      </c>
      <c r="W19" s="51">
        <f>ROUND(DATA!AE20,2)</f>
        <v>1.02</v>
      </c>
      <c r="X19" s="18"/>
      <c r="Z19" s="52"/>
      <c r="AA19" s="55"/>
      <c r="AB19" s="18"/>
      <c r="AC19" s="18"/>
      <c r="AD19" s="18"/>
      <c r="AE19" s="18"/>
      <c r="AF19" s="17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</row>
    <row r="20" spans="1:55" x14ac:dyDescent="0.25">
      <c r="A20" s="18"/>
      <c r="B20" s="18"/>
      <c r="C20" s="18"/>
      <c r="D20" s="18"/>
      <c r="E20" s="17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S20" s="19" t="str">
        <f t="shared" si="0"/>
        <v>---&gt;</v>
      </c>
      <c r="T20" s="47">
        <f>DATA!AA21</f>
        <v>19</v>
      </c>
      <c r="U20" s="47" t="str">
        <f>DATA!AC21</f>
        <v>Welker? I Hardly Know Her</v>
      </c>
      <c r="V20" s="47" t="str">
        <f>DATA!AD21</f>
        <v>Tony-2014</v>
      </c>
      <c r="W20" s="48">
        <f>ROUND(DATA!AE21,2)</f>
        <v>1.02</v>
      </c>
      <c r="X20" s="18"/>
      <c r="Z20" s="52"/>
      <c r="AA20" s="55"/>
      <c r="AB20" s="18"/>
      <c r="AC20" s="18"/>
      <c r="AD20" s="18"/>
      <c r="AE20" s="18"/>
      <c r="AF20" s="17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</row>
    <row r="21" spans="1:55" x14ac:dyDescent="0.25">
      <c r="A21" s="18"/>
      <c r="B21" s="18"/>
      <c r="C21" s="18"/>
      <c r="D21" s="18"/>
      <c r="E21" s="17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S21" s="19" t="str">
        <f t="shared" si="0"/>
        <v/>
      </c>
      <c r="T21" s="28">
        <f>DATA!AA22</f>
        <v>20</v>
      </c>
      <c r="U21" s="28" t="str">
        <f>DATA!AC22</f>
        <v>Team Rao</v>
      </c>
      <c r="V21" s="28" t="str">
        <f>DATA!AD22</f>
        <v>Pranay-2014</v>
      </c>
      <c r="W21" s="51">
        <f>ROUND(DATA!AE22,2)</f>
        <v>0.94</v>
      </c>
      <c r="X21" s="18"/>
      <c r="Z21" s="52"/>
      <c r="AA21" s="55"/>
      <c r="AB21" s="18"/>
      <c r="AC21" s="18"/>
      <c r="AD21" s="18"/>
      <c r="AE21" s="18"/>
      <c r="AF21" s="17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</row>
    <row r="22" spans="1:55" x14ac:dyDescent="0.25">
      <c r="A22" s="18"/>
      <c r="B22" s="18"/>
      <c r="C22" s="18"/>
      <c r="D22" s="18"/>
      <c r="E22" s="17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S22" s="19" t="str">
        <f t="shared" si="0"/>
        <v/>
      </c>
      <c r="T22" s="47">
        <f>DATA!AA23</f>
        <v>21</v>
      </c>
      <c r="U22" s="47" t="str">
        <f>DATA!AC23</f>
        <v>Team Moyer</v>
      </c>
      <c r="V22" s="47" t="str">
        <f>DATA!AD23</f>
        <v>Ally-2014</v>
      </c>
      <c r="W22" s="48">
        <f>ROUND(DATA!AE23,2)</f>
        <v>0.56000000000000005</v>
      </c>
      <c r="X22" s="18"/>
      <c r="Z22" s="52"/>
      <c r="AA22" s="55"/>
      <c r="AB22" s="18"/>
      <c r="AC22" s="18"/>
      <c r="AD22" s="18"/>
      <c r="AE22" s="18"/>
      <c r="AF22" s="17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</row>
    <row r="23" spans="1:55" x14ac:dyDescent="0.25">
      <c r="A23" s="18"/>
      <c r="B23" s="18"/>
      <c r="C23" s="18"/>
      <c r="D23" s="18"/>
      <c r="E23" s="17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S23" s="19" t="str">
        <f t="shared" si="0"/>
        <v/>
      </c>
      <c r="T23" s="28">
        <f>DATA!AA24</f>
        <v>22</v>
      </c>
      <c r="U23" s="28" t="str">
        <f>DATA!AC24</f>
        <v>unBEATable at HOME</v>
      </c>
      <c r="V23" s="28" t="str">
        <f>DATA!AD24</f>
        <v>Jeff-2017</v>
      </c>
      <c r="W23" s="51">
        <f>ROUND(DATA!AE24,2)</f>
        <v>0.54</v>
      </c>
      <c r="X23" s="18"/>
      <c r="Z23" s="52"/>
      <c r="AA23" s="55"/>
      <c r="AB23" s="18"/>
      <c r="AC23" s="18"/>
      <c r="AD23" s="18"/>
      <c r="AE23" s="18"/>
      <c r="AF23" s="17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</row>
    <row r="24" spans="1:55" x14ac:dyDescent="0.25">
      <c r="A24" s="18"/>
      <c r="B24" s="18"/>
      <c r="C24" s="18"/>
      <c r="D24" s="18"/>
      <c r="E24" s="17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S24" s="19" t="str">
        <f t="shared" si="0"/>
        <v/>
      </c>
      <c r="T24" s="47">
        <f>DATA!AA25</f>
        <v>23</v>
      </c>
      <c r="U24" s="47" t="str">
        <f>DATA!AC25</f>
        <v>The Life of Julio</v>
      </c>
      <c r="V24" s="47" t="str">
        <f>DATA!AD25</f>
        <v>Akshay-2016</v>
      </c>
      <c r="W24" s="48">
        <f>ROUND(DATA!AE25,2)</f>
        <v>0.5</v>
      </c>
      <c r="X24" s="18"/>
      <c r="Z24" s="52"/>
      <c r="AA24" s="55"/>
      <c r="AB24" s="18"/>
      <c r="AC24" s="18"/>
      <c r="AD24" s="18"/>
      <c r="AE24" s="18"/>
      <c r="AF24" s="17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</row>
    <row r="25" spans="1:55" x14ac:dyDescent="0.25">
      <c r="A25" s="18"/>
      <c r="B25" s="18"/>
      <c r="C25" s="18"/>
      <c r="D25" s="18"/>
      <c r="E25" s="17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S25" s="19" t="str">
        <f t="shared" si="0"/>
        <v/>
      </c>
      <c r="T25" s="28">
        <f>DATA!AA26</f>
        <v>24</v>
      </c>
      <c r="U25" s="28" t="str">
        <f>DATA!AC26</f>
        <v>I'm About To Go H.A.M</v>
      </c>
      <c r="V25" s="28" t="str">
        <f>DATA!AD26</f>
        <v>Muhamad-2014</v>
      </c>
      <c r="W25" s="51">
        <f>ROUND(DATA!AE26,2)</f>
        <v>0.49</v>
      </c>
      <c r="X25" s="18"/>
      <c r="Z25" s="52"/>
      <c r="AA25" s="55"/>
      <c r="AB25" s="18"/>
      <c r="AC25" s="18"/>
      <c r="AD25" s="18"/>
      <c r="AE25" s="18"/>
      <c r="AF25" s="17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</row>
    <row r="26" spans="1:55" x14ac:dyDescent="0.25">
      <c r="A26" s="18"/>
      <c r="B26" s="18"/>
      <c r="C26" s="18"/>
      <c r="D26" s="18"/>
      <c r="E26" s="17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S26" s="19" t="str">
        <f t="shared" si="0"/>
        <v/>
      </c>
      <c r="T26" s="47">
        <f>DATA!AA27</f>
        <v>25</v>
      </c>
      <c r="U26" s="47" t="str">
        <f>DATA!AC27</f>
        <v>All's Good</v>
      </c>
      <c r="V26" s="47" t="str">
        <f>DATA!AD27</f>
        <v>Galit-2015</v>
      </c>
      <c r="W26" s="48">
        <f>ROUND(DATA!AE27,2)</f>
        <v>0.48</v>
      </c>
      <c r="X26" s="18"/>
      <c r="Z26" s="52"/>
      <c r="AA26" s="55"/>
      <c r="AB26" s="18"/>
      <c r="AC26" s="18"/>
      <c r="AD26" s="18"/>
      <c r="AE26" s="18"/>
      <c r="AF26" s="17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</row>
    <row r="27" spans="1:55" x14ac:dyDescent="0.25">
      <c r="A27" s="18"/>
      <c r="B27" s="18"/>
      <c r="C27" s="18"/>
      <c r="D27" s="18"/>
      <c r="E27" s="17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S27" s="19" t="str">
        <f t="shared" si="0"/>
        <v/>
      </c>
      <c r="T27" s="28">
        <f>DATA!AA28</f>
        <v>26</v>
      </c>
      <c r="U27" s="28" t="str">
        <f>DATA!AC28</f>
        <v>Los Angeles Butt Men</v>
      </c>
      <c r="V27" s="28" t="str">
        <f>DATA!AD28</f>
        <v>Ross-2017</v>
      </c>
      <c r="W27" s="51">
        <f>ROUND(DATA!AE28,2)</f>
        <v>0.43</v>
      </c>
      <c r="X27" s="18"/>
      <c r="Z27" s="52"/>
      <c r="AA27" s="55"/>
      <c r="AB27" s="18"/>
      <c r="AC27" s="18"/>
      <c r="AD27" s="18"/>
      <c r="AE27" s="18"/>
      <c r="AF27" s="17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</row>
    <row r="28" spans="1:55" x14ac:dyDescent="0.25">
      <c r="A28" s="18"/>
      <c r="B28" s="18"/>
      <c r="C28" s="18"/>
      <c r="D28" s="18"/>
      <c r="E28" s="17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S28" s="19" t="str">
        <f t="shared" si="0"/>
        <v/>
      </c>
      <c r="T28" s="47">
        <f>DATA!AA29</f>
        <v>27</v>
      </c>
      <c r="U28" s="47" t="str">
        <f>DATA!AC29</f>
        <v>Team  Suckerpunch</v>
      </c>
      <c r="V28" s="47" t="str">
        <f>DATA!AD29</f>
        <v>Mili/Vinay-2016</v>
      </c>
      <c r="W28" s="48">
        <f>ROUND(DATA!AE29,2)</f>
        <v>0.37</v>
      </c>
      <c r="X28" s="18"/>
      <c r="Z28" s="52"/>
      <c r="AA28" s="55"/>
      <c r="AB28" s="18"/>
      <c r="AC28" s="18"/>
      <c r="AD28" s="18"/>
      <c r="AE28" s="18"/>
      <c r="AF28" s="17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</row>
    <row r="29" spans="1:55" x14ac:dyDescent="0.25">
      <c r="A29" s="18"/>
      <c r="B29" s="18"/>
      <c r="C29" s="18"/>
      <c r="D29" s="18"/>
      <c r="E29" s="17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S29" s="19" t="str">
        <f t="shared" si="0"/>
        <v/>
      </c>
      <c r="T29" s="28">
        <f>DATA!AA30</f>
        <v>28</v>
      </c>
      <c r="U29" s="28" t="str">
        <f>DATA!AC30</f>
        <v>My Cousin Vinatieri</v>
      </c>
      <c r="V29" s="28" t="str">
        <f>DATA!AD30</f>
        <v>Akshay-2017</v>
      </c>
      <c r="W29" s="51">
        <f>ROUND(DATA!AE30,2)</f>
        <v>-0.14000000000000001</v>
      </c>
      <c r="X29" s="18"/>
      <c r="Z29" s="52"/>
      <c r="AA29" s="55"/>
      <c r="AB29" s="18"/>
      <c r="AC29" s="18"/>
      <c r="AD29" s="18"/>
      <c r="AE29" s="18"/>
      <c r="AF29" s="17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</row>
    <row r="30" spans="1:55" x14ac:dyDescent="0.25">
      <c r="A30" s="18"/>
      <c r="B30" s="18"/>
      <c r="C30" s="18"/>
      <c r="D30" s="18"/>
      <c r="E30" s="17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S30" s="19" t="str">
        <f t="shared" si="0"/>
        <v/>
      </c>
      <c r="T30" s="47">
        <f>DATA!AA31</f>
        <v>29</v>
      </c>
      <c r="U30" s="47" t="str">
        <f>DATA!AC31</f>
        <v>WINTER IS NEVER COMING</v>
      </c>
      <c r="V30" s="47" t="str">
        <f>DATA!AD31</f>
        <v>Jeff-2015</v>
      </c>
      <c r="W30" s="48">
        <f>ROUND(DATA!AE31,2)</f>
        <v>-0.18</v>
      </c>
      <c r="X30" s="18"/>
      <c r="Z30" s="52"/>
      <c r="AA30" s="55"/>
      <c r="AB30" s="18"/>
      <c r="AC30" s="18"/>
      <c r="AD30" s="18"/>
      <c r="AE30" s="18"/>
      <c r="AF30" s="17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</row>
    <row r="31" spans="1:55" x14ac:dyDescent="0.25">
      <c r="A31" s="18"/>
      <c r="B31" s="18"/>
      <c r="C31" s="18"/>
      <c r="D31" s="18"/>
      <c r="E31" s="17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S31" s="19" t="str">
        <f t="shared" si="0"/>
        <v/>
      </c>
      <c r="T31" s="28">
        <f>DATA!AA32</f>
        <v>30</v>
      </c>
      <c r="U31" s="28" t="str">
        <f>DATA!AC32</f>
        <v>Literally Can't Even</v>
      </c>
      <c r="V31" s="28" t="str">
        <f>DATA!AD32</f>
        <v>Caryn-2015</v>
      </c>
      <c r="W31" s="51">
        <f>ROUND(DATA!AE32,2)</f>
        <v>-0.23</v>
      </c>
      <c r="X31" s="18"/>
      <c r="Z31" s="52"/>
      <c r="AA31" s="55"/>
      <c r="AB31" s="18"/>
      <c r="AC31" s="18"/>
      <c r="AD31" s="18"/>
      <c r="AE31" s="18"/>
      <c r="AF31" s="17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</row>
    <row r="32" spans="1:55" x14ac:dyDescent="0.25">
      <c r="A32" s="18"/>
      <c r="B32" s="18"/>
      <c r="C32" s="18"/>
      <c r="D32" s="18"/>
      <c r="E32" s="17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S32" s="19" t="str">
        <f t="shared" si="0"/>
        <v/>
      </c>
      <c r="T32" s="47">
        <f>DATA!AA33</f>
        <v>31</v>
      </c>
      <c r="U32" s="47" t="str">
        <f>DATA!AC33</f>
        <v>The Marshawn</v>
      </c>
      <c r="V32" s="47" t="str">
        <f>DATA!AD33</f>
        <v>MattP-2015</v>
      </c>
      <c r="W32" s="48">
        <f>ROUND(DATA!AE33,2)</f>
        <v>-0.25</v>
      </c>
      <c r="X32" s="18"/>
      <c r="Z32" s="52"/>
      <c r="AA32" s="55"/>
      <c r="AB32" s="18"/>
      <c r="AC32" s="18"/>
      <c r="AD32" s="18"/>
      <c r="AE32" s="18"/>
      <c r="AF32" s="17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</row>
    <row r="33" spans="1:55" x14ac:dyDescent="0.25">
      <c r="A33" s="18"/>
      <c r="B33" s="18"/>
      <c r="C33" s="18"/>
      <c r="D33" s="18"/>
      <c r="E33" s="17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S33" s="19" t="str">
        <f t="shared" si="0"/>
        <v/>
      </c>
      <c r="T33" s="28">
        <f>DATA!AA34</f>
        <v>32</v>
      </c>
      <c r="U33" s="28" t="str">
        <f>DATA!AC34</f>
        <v>da muffins</v>
      </c>
      <c r="V33" s="28" t="str">
        <f>DATA!AD34</f>
        <v>Joe-2015</v>
      </c>
      <c r="W33" s="51">
        <f>ROUND(DATA!AE34,2)</f>
        <v>-0.28999999999999998</v>
      </c>
      <c r="X33" s="18"/>
      <c r="Z33" s="52"/>
      <c r="AA33" s="55"/>
      <c r="AB33" s="18"/>
      <c r="AC33" s="18"/>
      <c r="AD33" s="18"/>
      <c r="AE33" s="18"/>
      <c r="AF33" s="17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</row>
    <row r="34" spans="1:55" x14ac:dyDescent="0.25">
      <c r="A34" s="18"/>
      <c r="B34" s="18"/>
      <c r="C34" s="18"/>
      <c r="D34" s="18"/>
      <c r="E34" s="17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S34" s="19" t="str">
        <f t="shared" si="0"/>
        <v/>
      </c>
      <c r="T34" s="47">
        <f>DATA!AA35</f>
        <v>33</v>
      </c>
      <c r="U34" s="47" t="str">
        <f>DATA!AC35</f>
        <v>ELITE AS TUCK</v>
      </c>
      <c r="V34" s="47" t="str">
        <f>DATA!AD35</f>
        <v>Caryn-2014</v>
      </c>
      <c r="W34" s="48">
        <f>ROUND(DATA!AE35,2)</f>
        <v>-0.46</v>
      </c>
      <c r="X34" s="18"/>
      <c r="Z34" s="52"/>
      <c r="AA34" s="55"/>
      <c r="AB34" s="18"/>
      <c r="AC34" s="18"/>
      <c r="AD34" s="18"/>
      <c r="AE34" s="18"/>
      <c r="AF34" s="17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</row>
    <row r="35" spans="1:55" x14ac:dyDescent="0.25">
      <c r="A35" s="18"/>
      <c r="B35" s="18"/>
      <c r="C35" s="18"/>
      <c r="D35" s="18"/>
      <c r="E35" s="17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S35" s="19" t="str">
        <f t="shared" si="0"/>
        <v/>
      </c>
      <c r="T35" s="28">
        <f>DATA!AA36</f>
        <v>34</v>
      </c>
      <c r="U35" s="28" t="str">
        <f>DATA!AC36</f>
        <v>Fortune Favors The Bold</v>
      </c>
      <c r="V35" s="28" t="str">
        <f>DATA!AD36</f>
        <v>Will-2015</v>
      </c>
      <c r="W35" s="51">
        <f>ROUND(DATA!AE36,2)</f>
        <v>-0.5</v>
      </c>
      <c r="X35" s="18"/>
      <c r="Z35" s="52"/>
      <c r="AA35" s="55"/>
      <c r="AB35" s="18"/>
      <c r="AC35" s="18"/>
      <c r="AD35" s="18"/>
      <c r="AE35" s="18"/>
      <c r="AF35" s="17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</row>
    <row r="36" spans="1:55" x14ac:dyDescent="0.25">
      <c r="A36" s="18"/>
      <c r="B36" s="18"/>
      <c r="C36" s="18"/>
      <c r="D36" s="18"/>
      <c r="E36" s="17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S36" s="19" t="str">
        <f t="shared" si="0"/>
        <v/>
      </c>
      <c r="T36" s="47">
        <f>DATA!AA37</f>
        <v>35</v>
      </c>
      <c r="U36" s="47" t="str">
        <f>DATA!AC37</f>
        <v>Fortune Favors The Bold</v>
      </c>
      <c r="V36" s="47" t="str">
        <f>DATA!AD37</f>
        <v>Will-2017</v>
      </c>
      <c r="W36" s="48">
        <f>ROUND(DATA!AE37,2)</f>
        <v>-0.62</v>
      </c>
      <c r="X36" s="18"/>
      <c r="Z36" s="52"/>
      <c r="AA36" s="55"/>
      <c r="AB36" s="18"/>
      <c r="AC36" s="18"/>
      <c r="AD36" s="18"/>
      <c r="AE36" s="18"/>
      <c r="AF36" s="17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</row>
    <row r="37" spans="1:55" x14ac:dyDescent="0.25">
      <c r="A37" s="18"/>
      <c r="B37" s="18"/>
      <c r="C37" s="18"/>
      <c r="D37" s="18"/>
      <c r="E37" s="17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S37" s="19" t="str">
        <f t="shared" si="0"/>
        <v/>
      </c>
      <c r="T37" s="28">
        <f>DATA!AA38</f>
        <v>36</v>
      </c>
      <c r="U37" s="28" t="str">
        <f>DATA!AC38</f>
        <v>4th and 20</v>
      </c>
      <c r="V37" s="28" t="str">
        <f>DATA!AD38</f>
        <v>Akshay-2014</v>
      </c>
      <c r="W37" s="51">
        <f>ROUND(DATA!AE38,2)</f>
        <v>-0.65</v>
      </c>
      <c r="X37" s="18"/>
      <c r="Z37" s="52"/>
      <c r="AA37" s="55"/>
      <c r="AB37" s="18"/>
      <c r="AC37" s="18"/>
      <c r="AD37" s="18"/>
      <c r="AE37" s="18"/>
      <c r="AF37" s="17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</row>
    <row r="38" spans="1:55" x14ac:dyDescent="0.25">
      <c r="A38" s="18"/>
      <c r="B38" s="18"/>
      <c r="C38" s="18"/>
      <c r="D38" s="18"/>
      <c r="E38" s="17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S38" s="19" t="str">
        <f t="shared" si="0"/>
        <v/>
      </c>
      <c r="T38" s="47">
        <f>DATA!AA39</f>
        <v>37</v>
      </c>
      <c r="U38" s="47" t="str">
        <f>DATA!AC39</f>
        <v>All I Do is Winston</v>
      </c>
      <c r="V38" s="47" t="str">
        <f>DATA!AD39</f>
        <v>Pranay-2017</v>
      </c>
      <c r="W38" s="48">
        <f>ROUND(DATA!AE39,2)</f>
        <v>-0.66</v>
      </c>
      <c r="X38" s="18"/>
      <c r="Z38" s="52"/>
      <c r="AA38" s="55"/>
      <c r="AB38" s="18"/>
      <c r="AC38" s="18"/>
      <c r="AD38" s="18"/>
      <c r="AE38" s="18"/>
      <c r="AF38" s="17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</row>
    <row r="39" spans="1:55" x14ac:dyDescent="0.25">
      <c r="A39" s="18"/>
      <c r="B39" s="18"/>
      <c r="C39" s="18"/>
      <c r="D39" s="18"/>
      <c r="E39" s="17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S39" s="19" t="str">
        <f t="shared" si="0"/>
        <v/>
      </c>
      <c r="T39" s="28">
        <f>DATA!AA40</f>
        <v>38</v>
      </c>
      <c r="U39" s="28" t="str">
        <f>DATA!AC40</f>
        <v>WINTER IS NEVER COMING</v>
      </c>
      <c r="V39" s="28" t="str">
        <f>DATA!AD40</f>
        <v>Jeff-2014</v>
      </c>
      <c r="W39" s="51">
        <f>ROUND(DATA!AE40,2)</f>
        <v>-0.73</v>
      </c>
      <c r="X39" s="18"/>
      <c r="Z39" s="52"/>
      <c r="AA39" s="55"/>
      <c r="AB39" s="18"/>
      <c r="AC39" s="18"/>
      <c r="AD39" s="18"/>
      <c r="AE39" s="18"/>
      <c r="AF39" s="17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</row>
    <row r="40" spans="1:55" x14ac:dyDescent="0.25">
      <c r="A40" s="18"/>
      <c r="B40" s="18"/>
      <c r="C40" s="18"/>
      <c r="D40" s="18"/>
      <c r="E40" s="17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S40" s="19" t="str">
        <f t="shared" si="0"/>
        <v/>
      </c>
      <c r="T40" s="47">
        <f>DATA!AA41</f>
        <v>39</v>
      </c>
      <c r="U40" s="47" t="str">
        <f>DATA!AC41</f>
        <v>G - Lit</v>
      </c>
      <c r="V40" s="47" t="str">
        <f>DATA!AD41</f>
        <v>Galit-2016</v>
      </c>
      <c r="W40" s="48">
        <f>ROUND(DATA!AE41,2)</f>
        <v>-0.76</v>
      </c>
      <c r="X40" s="18"/>
      <c r="Z40" s="52"/>
      <c r="AA40" s="55"/>
      <c r="AB40" s="18"/>
      <c r="AC40" s="18"/>
      <c r="AD40" s="18"/>
      <c r="AE40" s="18"/>
      <c r="AF40" s="17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</row>
    <row r="41" spans="1:55" x14ac:dyDescent="0.25">
      <c r="A41" s="18"/>
      <c r="B41" s="18"/>
      <c r="C41" s="18"/>
      <c r="D41" s="18"/>
      <c r="E41" s="17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S41" s="19" t="str">
        <f t="shared" si="0"/>
        <v/>
      </c>
      <c r="T41" s="28">
        <f>DATA!AA42</f>
        <v>40</v>
      </c>
      <c r="U41" s="28" t="str">
        <f>DATA!AC42</f>
        <v>WINTER IS NEVER COMING</v>
      </c>
      <c r="V41" s="28" t="str">
        <f>DATA!AD42</f>
        <v>Jeff-2016</v>
      </c>
      <c r="W41" s="51">
        <f>ROUND(DATA!AE42,2)</f>
        <v>-1.1499999999999999</v>
      </c>
      <c r="X41" s="18"/>
      <c r="Z41" s="52"/>
      <c r="AA41" s="55"/>
      <c r="AB41" s="18"/>
      <c r="AC41" s="18"/>
      <c r="AD41" s="18"/>
      <c r="AE41" s="18"/>
      <c r="AF41" s="17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</row>
    <row r="42" spans="1:55" x14ac:dyDescent="0.25">
      <c r="A42" s="18"/>
      <c r="B42" s="18"/>
      <c r="C42" s="18"/>
      <c r="D42" s="18"/>
      <c r="E42" s="17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S42" s="19" t="str">
        <f t="shared" si="0"/>
        <v/>
      </c>
      <c r="T42" s="47">
        <f>DATA!AA43</f>
        <v>41</v>
      </c>
      <c r="U42" s="47" t="str">
        <f>DATA!AC43</f>
        <v>Do You Even Lift?</v>
      </c>
      <c r="V42" s="47" t="str">
        <f>DATA!AD43</f>
        <v>Charles-2016</v>
      </c>
      <c r="W42" s="48">
        <f>ROUND(DATA!AE43,2)</f>
        <v>-1.21</v>
      </c>
      <c r="X42" s="18"/>
      <c r="Z42" s="52"/>
      <c r="AA42" s="55"/>
      <c r="AB42" s="18"/>
      <c r="AC42" s="18"/>
      <c r="AD42" s="18"/>
      <c r="AE42" s="18"/>
      <c r="AF42" s="17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</row>
    <row r="43" spans="1:55" x14ac:dyDescent="0.25">
      <c r="A43" s="18"/>
      <c r="B43" s="18"/>
      <c r="C43" s="18"/>
      <c r="D43" s="18"/>
      <c r="E43" s="17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S43" s="19" t="str">
        <f t="shared" si="0"/>
        <v/>
      </c>
      <c r="T43" s="28">
        <f>DATA!AA44</f>
        <v>42</v>
      </c>
      <c r="U43" s="28" t="str">
        <f>DATA!AC44</f>
        <v>Team Moyer</v>
      </c>
      <c r="V43" s="28" t="str">
        <f>DATA!AD44</f>
        <v>Ally-2015</v>
      </c>
      <c r="W43" s="51">
        <f>ROUND(DATA!AE44,2)</f>
        <v>-1.46</v>
      </c>
      <c r="X43" s="18"/>
      <c r="Z43" s="52"/>
      <c r="AA43" s="55"/>
      <c r="AB43" s="18"/>
      <c r="AC43" s="18"/>
      <c r="AD43" s="18"/>
      <c r="AE43" s="18"/>
      <c r="AF43" s="17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</row>
    <row r="44" spans="1:55" x14ac:dyDescent="0.25">
      <c r="A44" s="18"/>
      <c r="B44" s="18"/>
      <c r="C44" s="18"/>
      <c r="D44" s="18"/>
      <c r="E44" s="17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S44" s="19" t="str">
        <f t="shared" si="0"/>
        <v>---&gt;</v>
      </c>
      <c r="T44" s="47">
        <f>DATA!AA45</f>
        <v>43</v>
      </c>
      <c r="U44" s="47" t="str">
        <f>DATA!AC45</f>
        <v>FETTY WATT</v>
      </c>
      <c r="V44" s="47" t="str">
        <f>DATA!AD45</f>
        <v>Tony-2015</v>
      </c>
      <c r="W44" s="48">
        <f>ROUND(DATA!AE45,2)</f>
        <v>-1.68</v>
      </c>
      <c r="X44" s="18"/>
      <c r="Z44" s="52"/>
      <c r="AA44" s="55"/>
      <c r="AB44" s="18"/>
      <c r="AC44" s="18"/>
      <c r="AD44" s="18"/>
      <c r="AE44" s="18"/>
      <c r="AF44" s="17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</row>
    <row r="45" spans="1:55" x14ac:dyDescent="0.25">
      <c r="A45" s="18"/>
      <c r="B45" s="18"/>
      <c r="C45" s="18"/>
      <c r="D45" s="18"/>
      <c r="E45" s="17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S45" s="19" t="str">
        <f t="shared" si="0"/>
        <v/>
      </c>
      <c r="T45" s="28">
        <f>DATA!AA46</f>
        <v>44</v>
      </c>
      <c r="U45" s="28" t="str">
        <f>DATA!AC46</f>
        <v>Team Wagers</v>
      </c>
      <c r="V45" s="28" t="str">
        <f>DATA!AD46</f>
        <v>Will-2014</v>
      </c>
      <c r="W45" s="51">
        <f>ROUND(DATA!AE46,2)</f>
        <v>-1.69</v>
      </c>
      <c r="X45" s="18"/>
      <c r="Z45" s="52"/>
      <c r="AA45" s="55"/>
      <c r="AB45" s="18"/>
      <c r="AC45" s="18"/>
      <c r="AD45" s="18"/>
      <c r="AE45" s="18"/>
      <c r="AF45" s="17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</row>
    <row r="46" spans="1:55" x14ac:dyDescent="0.25">
      <c r="A46" s="18"/>
      <c r="B46" s="18"/>
      <c r="C46" s="18"/>
      <c r="D46" s="18"/>
      <c r="E46" s="17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S46" s="19" t="str">
        <f t="shared" si="0"/>
        <v/>
      </c>
      <c r="T46" s="47">
        <f>DATA!AA47</f>
        <v>45</v>
      </c>
      <c r="U46" s="47" t="str">
        <f>DATA!AC47</f>
        <v>G - Lit</v>
      </c>
      <c r="V46" s="47" t="str">
        <f>DATA!AD47</f>
        <v>Galit-2017</v>
      </c>
      <c r="W46" s="48">
        <f>ROUND(DATA!AE47,2)</f>
        <v>-1.8</v>
      </c>
      <c r="X46" s="18"/>
      <c r="Z46" s="52"/>
      <c r="AA46" s="55"/>
      <c r="AB46" s="18"/>
      <c r="AC46" s="18"/>
      <c r="AD46" s="18"/>
      <c r="AE46" s="18"/>
      <c r="AF46" s="17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</row>
    <row r="47" spans="1:55" x14ac:dyDescent="0.25">
      <c r="A47" s="18"/>
      <c r="B47" s="18"/>
      <c r="C47" s="18"/>
      <c r="D47" s="18"/>
      <c r="E47" s="17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S47" s="19" t="str">
        <f t="shared" si="0"/>
        <v/>
      </c>
      <c r="T47" s="28">
        <f>DATA!AA48</f>
        <v>46</v>
      </c>
      <c r="U47" s="28" t="str">
        <f>DATA!AC48</f>
        <v>Fortune Favors The Bold</v>
      </c>
      <c r="V47" s="28" t="str">
        <f>DATA!AD48</f>
        <v>Will-2016</v>
      </c>
      <c r="W47" s="51">
        <f>ROUND(DATA!AE48,2)</f>
        <v>-1.87</v>
      </c>
      <c r="X47" s="18"/>
      <c r="Z47" s="52"/>
      <c r="AA47" s="55"/>
      <c r="AB47" s="18"/>
      <c r="AC47" s="18"/>
      <c r="AD47" s="18"/>
      <c r="AE47" s="18"/>
      <c r="AF47" s="17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</row>
    <row r="48" spans="1:55" x14ac:dyDescent="0.25">
      <c r="A48" s="18"/>
      <c r="B48" s="18"/>
      <c r="C48" s="18"/>
      <c r="D48" s="18"/>
      <c r="E48" s="17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S48" s="56"/>
      <c r="T48" s="18"/>
      <c r="U48" s="18"/>
      <c r="V48" s="18"/>
      <c r="W48" s="17"/>
      <c r="X48" s="18"/>
      <c r="Z48" s="52"/>
      <c r="AA48" s="55"/>
      <c r="AB48" s="18"/>
      <c r="AC48" s="18"/>
      <c r="AD48" s="18"/>
      <c r="AE48" s="18"/>
      <c r="AF48" s="17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</row>
    <row r="49" spans="1:55" x14ac:dyDescent="0.25">
      <c r="A49" s="18"/>
      <c r="B49" s="18"/>
      <c r="C49" s="18"/>
      <c r="D49" s="18"/>
      <c r="E49" s="17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S49" s="56"/>
      <c r="T49" s="18"/>
      <c r="U49" s="18"/>
      <c r="V49" s="18"/>
      <c r="W49" s="17"/>
      <c r="X49" s="18"/>
      <c r="Z49" s="52"/>
      <c r="AA49" s="55"/>
      <c r="AB49" s="18"/>
      <c r="AC49" s="18"/>
      <c r="AD49" s="18"/>
      <c r="AE49" s="18"/>
      <c r="AF49" s="17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</row>
    <row r="50" spans="1:55" x14ac:dyDescent="0.25">
      <c r="A50" s="18"/>
      <c r="B50" s="18"/>
      <c r="C50" s="18"/>
      <c r="D50" s="18"/>
      <c r="E50" s="17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S50" s="56"/>
      <c r="T50" s="18"/>
      <c r="U50" s="18"/>
      <c r="V50" s="18"/>
      <c r="W50" s="17"/>
      <c r="X50" s="18"/>
      <c r="Z50" s="52"/>
      <c r="AA50" s="55"/>
      <c r="AB50" s="18"/>
      <c r="AC50" s="18"/>
      <c r="AD50" s="18"/>
      <c r="AE50" s="18"/>
      <c r="AF50" s="17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</row>
    <row r="51" spans="1:55" x14ac:dyDescent="0.25">
      <c r="A51" s="18"/>
      <c r="B51" s="18"/>
      <c r="C51" s="18"/>
      <c r="D51" s="18"/>
      <c r="E51" s="17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S51" s="56"/>
      <c r="T51" s="18"/>
      <c r="U51" s="18"/>
      <c r="V51" s="18"/>
      <c r="W51" s="17"/>
      <c r="X51" s="18"/>
      <c r="Z51" s="52"/>
      <c r="AA51" s="55"/>
      <c r="AB51" s="18"/>
      <c r="AC51" s="18"/>
      <c r="AD51" s="18"/>
      <c r="AE51" s="18"/>
      <c r="AF51" s="17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</row>
    <row r="52" spans="1:55" x14ac:dyDescent="0.25">
      <c r="A52" s="18"/>
      <c r="B52" s="18"/>
      <c r="C52" s="18"/>
      <c r="D52" s="18"/>
      <c r="E52" s="17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S52" s="56"/>
      <c r="T52" s="18"/>
      <c r="U52" s="18"/>
      <c r="V52" s="18"/>
      <c r="W52" s="17"/>
      <c r="X52" s="18"/>
      <c r="Z52" s="52"/>
      <c r="AA52" s="55"/>
      <c r="AB52" s="18"/>
      <c r="AC52" s="18"/>
      <c r="AD52" s="18"/>
      <c r="AE52" s="18"/>
      <c r="AF52" s="17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</row>
    <row r="53" spans="1:55" x14ac:dyDescent="0.25">
      <c r="A53" s="18"/>
      <c r="B53" s="18"/>
      <c r="C53" s="18"/>
      <c r="D53" s="18"/>
      <c r="E53" s="17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S53" s="56"/>
      <c r="T53" s="18"/>
      <c r="U53" s="18"/>
      <c r="V53" s="18"/>
      <c r="W53" s="17"/>
      <c r="X53" s="18"/>
      <c r="Z53" s="52"/>
      <c r="AA53" s="55"/>
      <c r="AB53" s="18"/>
      <c r="AC53" s="18"/>
      <c r="AD53" s="18"/>
      <c r="AE53" s="18"/>
      <c r="AF53" s="17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</row>
    <row r="54" spans="1:55" x14ac:dyDescent="0.25">
      <c r="A54" s="18"/>
      <c r="B54" s="18"/>
      <c r="C54" s="18"/>
      <c r="D54" s="18"/>
      <c r="E54" s="17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S54" s="56"/>
      <c r="T54" s="18"/>
      <c r="U54" s="18"/>
      <c r="V54" s="18"/>
      <c r="W54" s="17"/>
      <c r="X54" s="18"/>
      <c r="Z54" s="52"/>
      <c r="AA54" s="55"/>
      <c r="AB54" s="18"/>
      <c r="AC54" s="18"/>
      <c r="AD54" s="18"/>
      <c r="AE54" s="18"/>
      <c r="AF54" s="17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</row>
    <row r="55" spans="1:55" x14ac:dyDescent="0.25">
      <c r="A55" s="18"/>
      <c r="B55" s="18"/>
      <c r="C55" s="18"/>
      <c r="D55" s="18"/>
      <c r="E55" s="17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S55" s="56"/>
      <c r="T55" s="18"/>
      <c r="U55" s="18"/>
      <c r="V55" s="18"/>
      <c r="W55" s="17"/>
      <c r="X55" s="18"/>
      <c r="Z55" s="52"/>
      <c r="AA55" s="55"/>
      <c r="AB55" s="18"/>
      <c r="AC55" s="18"/>
      <c r="AD55" s="18"/>
      <c r="AE55" s="18"/>
      <c r="AF55" s="17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</row>
    <row r="56" spans="1:55" x14ac:dyDescent="0.25">
      <c r="A56" s="18"/>
      <c r="B56" s="18"/>
      <c r="C56" s="18"/>
      <c r="D56" s="18"/>
      <c r="E56" s="17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S56" s="56"/>
      <c r="T56" s="18"/>
      <c r="U56" s="18"/>
      <c r="V56" s="18"/>
      <c r="W56" s="17"/>
      <c r="X56" s="18"/>
      <c r="Z56" s="52"/>
      <c r="AA56" s="55"/>
      <c r="AB56" s="18"/>
      <c r="AC56" s="18"/>
      <c r="AD56" s="18"/>
      <c r="AE56" s="18"/>
      <c r="AF56" s="17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</row>
    <row r="57" spans="1:55" x14ac:dyDescent="0.25">
      <c r="A57" s="18"/>
      <c r="B57" s="18"/>
      <c r="C57" s="18"/>
      <c r="D57" s="18"/>
      <c r="E57" s="17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S57" s="56"/>
      <c r="T57" s="18"/>
      <c r="U57" s="18"/>
      <c r="V57" s="18"/>
      <c r="W57" s="17"/>
      <c r="X57" s="18"/>
      <c r="Z57" s="52"/>
      <c r="AA57" s="55"/>
      <c r="AB57" s="18"/>
      <c r="AC57" s="18"/>
      <c r="AD57" s="18"/>
      <c r="AE57" s="18"/>
      <c r="AF57" s="17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</row>
    <row r="58" spans="1:55" s="18" customFormat="1" x14ac:dyDescent="0.25">
      <c r="E58" s="17"/>
      <c r="S58" s="56"/>
      <c r="W58" s="17"/>
      <c r="Z58" s="52"/>
      <c r="AA58" s="55"/>
      <c r="AF58" s="17"/>
    </row>
    <row r="59" spans="1:55" s="18" customFormat="1" x14ac:dyDescent="0.25">
      <c r="E59" s="17"/>
      <c r="S59" s="56"/>
      <c r="W59" s="17"/>
      <c r="Z59" s="52"/>
      <c r="AA59" s="55"/>
      <c r="AF59" s="17"/>
    </row>
    <row r="60" spans="1:55" s="18" customFormat="1" x14ac:dyDescent="0.25">
      <c r="E60" s="17"/>
      <c r="S60" s="56"/>
      <c r="W60" s="17"/>
      <c r="Z60" s="52"/>
      <c r="AA60" s="55"/>
      <c r="AF60" s="17"/>
    </row>
    <row r="61" spans="1:55" s="18" customFormat="1" x14ac:dyDescent="0.25">
      <c r="E61" s="17"/>
      <c r="S61" s="56"/>
      <c r="W61" s="17"/>
      <c r="Z61" s="52"/>
      <c r="AA61" s="55"/>
      <c r="AF61" s="17"/>
    </row>
    <row r="62" spans="1:55" s="18" customFormat="1" x14ac:dyDescent="0.25">
      <c r="E62" s="17"/>
      <c r="S62" s="56"/>
      <c r="W62" s="17"/>
      <c r="Z62" s="52"/>
      <c r="AA62" s="55"/>
      <c r="AF62" s="17"/>
    </row>
    <row r="63" spans="1:55" s="18" customFormat="1" x14ac:dyDescent="0.25">
      <c r="E63" s="17"/>
      <c r="S63" s="56"/>
      <c r="W63" s="17"/>
      <c r="Z63" s="52"/>
      <c r="AA63" s="55"/>
      <c r="AF63" s="17"/>
    </row>
    <row r="64" spans="1:55" s="18" customFormat="1" x14ac:dyDescent="0.25">
      <c r="E64" s="17"/>
      <c r="S64" s="56"/>
      <c r="W64" s="17"/>
      <c r="Z64" s="52"/>
      <c r="AA64" s="55"/>
      <c r="AF64" s="17"/>
    </row>
    <row r="65" spans="5:32" s="18" customFormat="1" x14ac:dyDescent="0.25">
      <c r="E65" s="17"/>
      <c r="S65" s="56"/>
      <c r="W65" s="17"/>
      <c r="Z65" s="52"/>
      <c r="AA65" s="55"/>
      <c r="AF65" s="17"/>
    </row>
    <row r="66" spans="5:32" s="18" customFormat="1" x14ac:dyDescent="0.25">
      <c r="E66" s="17"/>
      <c r="S66" s="56"/>
      <c r="W66" s="17"/>
      <c r="Z66" s="52"/>
      <c r="AA66" s="55"/>
      <c r="AF66" s="17"/>
    </row>
    <row r="67" spans="5:32" s="18" customFormat="1" x14ac:dyDescent="0.25">
      <c r="E67" s="17"/>
      <c r="S67" s="56"/>
      <c r="W67" s="17"/>
      <c r="Z67" s="52"/>
      <c r="AA67" s="55"/>
      <c r="AF67" s="17"/>
    </row>
    <row r="68" spans="5:32" s="18" customFormat="1" x14ac:dyDescent="0.25">
      <c r="E68" s="17"/>
      <c r="S68" s="56"/>
      <c r="W68" s="17"/>
      <c r="Z68" s="52"/>
      <c r="AA68" s="55"/>
      <c r="AF68" s="17"/>
    </row>
    <row r="69" spans="5:32" s="18" customFormat="1" x14ac:dyDescent="0.25">
      <c r="E69" s="17"/>
      <c r="S69" s="56"/>
      <c r="W69" s="17"/>
      <c r="Z69" s="52"/>
      <c r="AA69" s="55"/>
      <c r="AF69" s="17"/>
    </row>
    <row r="70" spans="5:32" s="18" customFormat="1" x14ac:dyDescent="0.25">
      <c r="E70" s="17"/>
      <c r="S70" s="56"/>
      <c r="W70" s="17"/>
      <c r="Z70" s="52"/>
      <c r="AA70" s="55"/>
      <c r="AF70" s="17"/>
    </row>
    <row r="71" spans="5:32" s="18" customFormat="1" x14ac:dyDescent="0.25">
      <c r="E71" s="17"/>
      <c r="S71" s="56"/>
      <c r="W71" s="17"/>
      <c r="Z71" s="52"/>
      <c r="AA71" s="55"/>
      <c r="AF71" s="17"/>
    </row>
    <row r="72" spans="5:32" s="18" customFormat="1" x14ac:dyDescent="0.25">
      <c r="E72" s="17"/>
      <c r="S72" s="56"/>
      <c r="W72" s="17"/>
      <c r="Z72" s="52"/>
      <c r="AA72" s="55"/>
      <c r="AF72" s="17"/>
    </row>
    <row r="73" spans="5:32" s="18" customFormat="1" x14ac:dyDescent="0.25">
      <c r="E73" s="17"/>
      <c r="S73" s="56"/>
      <c r="W73" s="17"/>
      <c r="Z73" s="52"/>
      <c r="AA73" s="55"/>
      <c r="AF73" s="17"/>
    </row>
    <row r="74" spans="5:32" s="18" customFormat="1" x14ac:dyDescent="0.25">
      <c r="E74" s="17"/>
      <c r="S74" s="56"/>
      <c r="W74" s="17"/>
      <c r="Z74" s="52"/>
      <c r="AA74" s="55"/>
      <c r="AF74" s="17"/>
    </row>
    <row r="75" spans="5:32" s="18" customFormat="1" x14ac:dyDescent="0.25">
      <c r="E75" s="17"/>
      <c r="S75" s="56"/>
      <c r="W75" s="17"/>
      <c r="Z75" s="52"/>
      <c r="AA75" s="55"/>
      <c r="AF75" s="17"/>
    </row>
    <row r="76" spans="5:32" s="18" customFormat="1" x14ac:dyDescent="0.25">
      <c r="E76" s="17"/>
      <c r="S76" s="56"/>
      <c r="W76" s="17"/>
      <c r="Z76" s="52"/>
      <c r="AA76" s="55"/>
      <c r="AF76" s="17"/>
    </row>
    <row r="77" spans="5:32" s="18" customFormat="1" x14ac:dyDescent="0.25">
      <c r="E77" s="17"/>
      <c r="S77" s="56"/>
      <c r="W77" s="17"/>
      <c r="Z77" s="52"/>
      <c r="AA77" s="55"/>
      <c r="AF77" s="17"/>
    </row>
    <row r="78" spans="5:32" s="18" customFormat="1" x14ac:dyDescent="0.25">
      <c r="E78" s="17"/>
      <c r="S78" s="56"/>
      <c r="W78" s="17"/>
      <c r="Z78" s="52"/>
      <c r="AA78" s="55"/>
      <c r="AF78" s="17"/>
    </row>
    <row r="79" spans="5:32" s="18" customFormat="1" x14ac:dyDescent="0.25">
      <c r="E79" s="17"/>
      <c r="S79" s="56"/>
      <c r="W79" s="17"/>
      <c r="Z79" s="52"/>
      <c r="AA79" s="55"/>
      <c r="AF79" s="17"/>
    </row>
    <row r="80" spans="5:32" s="18" customFormat="1" x14ac:dyDescent="0.25">
      <c r="E80" s="17"/>
      <c r="S80" s="56"/>
      <c r="W80" s="17"/>
      <c r="Z80" s="52"/>
      <c r="AA80" s="55"/>
      <c r="AF80" s="17"/>
    </row>
    <row r="81" spans="5:32" s="18" customFormat="1" x14ac:dyDescent="0.25">
      <c r="E81" s="17"/>
      <c r="S81" s="56"/>
      <c r="W81" s="17"/>
      <c r="Z81" s="52"/>
      <c r="AA81" s="55"/>
      <c r="AF81" s="17"/>
    </row>
    <row r="82" spans="5:32" s="18" customFormat="1" x14ac:dyDescent="0.25">
      <c r="E82" s="17"/>
      <c r="S82" s="56"/>
      <c r="W82" s="17"/>
      <c r="Z82" s="52"/>
      <c r="AA82" s="55"/>
      <c r="AF82" s="17"/>
    </row>
    <row r="83" spans="5:32" s="18" customFormat="1" x14ac:dyDescent="0.25">
      <c r="E83" s="17"/>
      <c r="S83" s="56"/>
      <c r="W83" s="17"/>
      <c r="Z83" s="52"/>
      <c r="AA83" s="55"/>
      <c r="AF83" s="17"/>
    </row>
    <row r="84" spans="5:32" s="18" customFormat="1" x14ac:dyDescent="0.25">
      <c r="E84" s="17"/>
      <c r="S84" s="56"/>
      <c r="W84" s="17"/>
      <c r="Z84" s="52"/>
      <c r="AA84" s="55"/>
      <c r="AF84" s="17"/>
    </row>
    <row r="85" spans="5:32" s="18" customFormat="1" x14ac:dyDescent="0.25">
      <c r="E85" s="17"/>
      <c r="S85" s="56"/>
      <c r="W85" s="17"/>
      <c r="Z85" s="52"/>
      <c r="AA85" s="55"/>
      <c r="AF85" s="17"/>
    </row>
    <row r="86" spans="5:32" s="18" customFormat="1" x14ac:dyDescent="0.25">
      <c r="E86" s="17"/>
      <c r="S86" s="56"/>
      <c r="W86" s="17"/>
      <c r="Z86" s="52"/>
      <c r="AA86" s="55"/>
      <c r="AF86" s="17"/>
    </row>
    <row r="87" spans="5:32" s="18" customFormat="1" x14ac:dyDescent="0.25">
      <c r="E87" s="17"/>
      <c r="S87" s="56"/>
      <c r="W87" s="17"/>
      <c r="Z87" s="52"/>
      <c r="AA87" s="55"/>
      <c r="AF87" s="17"/>
    </row>
    <row r="88" spans="5:32" s="18" customFormat="1" x14ac:dyDescent="0.25">
      <c r="E88" s="17"/>
      <c r="S88" s="56"/>
      <c r="W88" s="17"/>
      <c r="Z88" s="52"/>
      <c r="AA88" s="55"/>
      <c r="AF88" s="17"/>
    </row>
    <row r="89" spans="5:32" s="18" customFormat="1" x14ac:dyDescent="0.25">
      <c r="E89" s="17"/>
      <c r="S89" s="56"/>
      <c r="W89" s="17"/>
      <c r="Z89" s="52"/>
      <c r="AA89" s="55"/>
      <c r="AF89" s="17"/>
    </row>
    <row r="90" spans="5:32" s="18" customFormat="1" x14ac:dyDescent="0.25">
      <c r="E90" s="17"/>
      <c r="S90" s="56"/>
      <c r="W90" s="17"/>
      <c r="Z90" s="52"/>
      <c r="AA90" s="55"/>
      <c r="AF90" s="17"/>
    </row>
    <row r="91" spans="5:32" s="18" customFormat="1" x14ac:dyDescent="0.25">
      <c r="E91" s="17"/>
      <c r="S91" s="56"/>
      <c r="W91" s="17"/>
      <c r="Z91" s="52"/>
      <c r="AA91" s="55"/>
      <c r="AF91" s="17"/>
    </row>
    <row r="92" spans="5:32" s="18" customFormat="1" x14ac:dyDescent="0.25">
      <c r="E92" s="17"/>
      <c r="S92" s="56"/>
      <c r="W92" s="17"/>
      <c r="Z92" s="52"/>
      <c r="AA92" s="55"/>
      <c r="AF92" s="17"/>
    </row>
    <row r="93" spans="5:32" s="18" customFormat="1" x14ac:dyDescent="0.25">
      <c r="E93" s="17"/>
      <c r="S93" s="56"/>
      <c r="W93" s="17"/>
      <c r="Z93" s="52"/>
      <c r="AA93" s="55"/>
      <c r="AF93" s="17"/>
    </row>
    <row r="94" spans="5:32" s="18" customFormat="1" x14ac:dyDescent="0.25">
      <c r="E94" s="17"/>
      <c r="S94" s="56"/>
      <c r="W94" s="17"/>
      <c r="Z94" s="52"/>
      <c r="AA94" s="55"/>
      <c r="AF94" s="17"/>
    </row>
    <row r="95" spans="5:32" s="18" customFormat="1" x14ac:dyDescent="0.25">
      <c r="E95" s="17"/>
      <c r="S95" s="56"/>
      <c r="W95" s="17"/>
      <c r="Z95" s="52"/>
      <c r="AA95" s="55"/>
      <c r="AF95" s="17"/>
    </row>
    <row r="96" spans="5:32" s="18" customFormat="1" x14ac:dyDescent="0.25">
      <c r="E96" s="17"/>
      <c r="S96" s="56"/>
      <c r="W96" s="17"/>
      <c r="Z96" s="52"/>
      <c r="AA96" s="55"/>
      <c r="AF96" s="17"/>
    </row>
    <row r="97" spans="5:32" s="18" customFormat="1" x14ac:dyDescent="0.25">
      <c r="E97" s="17"/>
      <c r="S97" s="56"/>
      <c r="W97" s="17"/>
      <c r="Z97" s="52"/>
      <c r="AA97" s="55"/>
      <c r="AF97" s="17"/>
    </row>
    <row r="98" spans="5:32" s="18" customFormat="1" x14ac:dyDescent="0.25">
      <c r="E98" s="17"/>
      <c r="S98" s="56"/>
      <c r="W98" s="17"/>
      <c r="Z98" s="52"/>
      <c r="AA98" s="55"/>
      <c r="AF98" s="17"/>
    </row>
    <row r="99" spans="5:32" s="18" customFormat="1" x14ac:dyDescent="0.25">
      <c r="E99" s="17"/>
      <c r="S99" s="56"/>
      <c r="W99" s="17"/>
      <c r="Z99" s="52"/>
      <c r="AA99" s="55"/>
      <c r="AF99" s="17"/>
    </row>
    <row r="100" spans="5:32" s="18" customFormat="1" x14ac:dyDescent="0.25">
      <c r="E100" s="17"/>
      <c r="S100" s="56"/>
      <c r="W100" s="17"/>
      <c r="Z100" s="52"/>
      <c r="AA100" s="55"/>
      <c r="AF100" s="17"/>
    </row>
  </sheetData>
  <sheetProtection algorithmName="SHA-512" hashValue="FVoOERP8Bqt09jOsVd9jNOnz/I1uAeleWi8ihJC48KIOENBVHeBio7MVkMl/pP/49pgUZTPbQbXAnXaA/gBEnA==" saltValue="JYZbLf8JtMz7+y1V+kqHrg==" spinCount="100000" sheet="1" objects="1" scenarios="1"/>
  <mergeCells count="3">
    <mergeCell ref="S1:T1"/>
    <mergeCell ref="Z1:AA1"/>
    <mergeCell ref="A1:H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DATA!$BO$3:$BO$19</xm:f>
          </x14:formula1>
          <xm:sqref>D3</xm:sqref>
        </x14:dataValidation>
        <x14:dataValidation type="list" allowBlank="1" showInputMessage="1" showErrorMessage="1">
          <x14:formula1>
            <xm:f>DATA!$BO$3:$BO$17</xm:f>
          </x14:formula1>
          <xm:sqref>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B58"/>
  <sheetViews>
    <sheetView topLeftCell="AO1" zoomScale="60" zoomScaleNormal="60" workbookViewId="0">
      <selection activeCell="BG1" sqref="BG1"/>
    </sheetView>
  </sheetViews>
  <sheetFormatPr defaultRowHeight="15" x14ac:dyDescent="0.25"/>
  <cols>
    <col min="1" max="4" width="9.140625" style="2"/>
    <col min="5" max="5" width="25" style="2" bestFit="1" customWidth="1"/>
    <col min="6" max="7" width="9.140625" style="2"/>
    <col min="8" max="21" width="9.140625" style="2" customWidth="1"/>
    <col min="22" max="26" width="9.140625" style="2"/>
    <col min="27" max="27" width="6.85546875" style="3" customWidth="1"/>
    <col min="28" max="28" width="4" style="4" customWidth="1"/>
    <col min="29" max="29" width="27" style="3" customWidth="1"/>
    <col min="30" max="30" width="15.140625" style="3" bestFit="1" customWidth="1"/>
    <col min="31" max="31" width="14.7109375" style="3" customWidth="1"/>
    <col min="32" max="32" width="8.28515625" style="3" bestFit="1" customWidth="1"/>
    <col min="33" max="63" width="9.140625" style="3"/>
    <col min="64" max="64" width="9.140625" style="5"/>
    <col min="65" max="68" width="9.140625" style="2"/>
    <col min="69" max="69" width="12.140625" style="2" bestFit="1" customWidth="1"/>
    <col min="70" max="70" width="14.7109375" style="2" bestFit="1" customWidth="1"/>
    <col min="71" max="71" width="15.7109375" style="2" bestFit="1" customWidth="1"/>
    <col min="72" max="72" width="13.140625" style="2" customWidth="1"/>
    <col min="73" max="74" width="9.140625" style="3"/>
    <col min="75" max="75" width="6.7109375" style="3" bestFit="1" customWidth="1"/>
    <col min="76" max="76" width="12.28515625" style="3" bestFit="1" customWidth="1"/>
    <col min="77" max="77" width="14.5703125" style="3" bestFit="1" customWidth="1"/>
    <col min="78" max="78" width="14.85546875" style="3" bestFit="1" customWidth="1"/>
    <col min="79" max="79" width="13.28515625" style="3" bestFit="1" customWidth="1"/>
    <col min="80" max="80" width="9.140625" style="1"/>
  </cols>
  <sheetData>
    <row r="1" spans="1:79" x14ac:dyDescent="0.25"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4"/>
      <c r="BH1" s="14"/>
      <c r="BI1" s="14"/>
      <c r="BJ1" s="14"/>
      <c r="BN1" s="2" t="s">
        <v>95</v>
      </c>
      <c r="BO1" s="2" t="s">
        <v>96</v>
      </c>
      <c r="BP1" s="2" t="s">
        <v>94</v>
      </c>
      <c r="BQ1" s="2" t="s">
        <v>92</v>
      </c>
      <c r="BR1" s="2" t="s">
        <v>93</v>
      </c>
      <c r="BS1" s="2" t="s">
        <v>106</v>
      </c>
      <c r="BU1" s="6" t="s">
        <v>86</v>
      </c>
      <c r="BW1" s="6" t="s">
        <v>87</v>
      </c>
      <c r="BX1" s="6" t="s">
        <v>88</v>
      </c>
      <c r="BY1" s="6" t="s">
        <v>91</v>
      </c>
      <c r="BZ1" s="3" t="s">
        <v>110</v>
      </c>
      <c r="CA1" s="3" t="s">
        <v>111</v>
      </c>
    </row>
    <row r="2" spans="1:79" x14ac:dyDescent="0.25">
      <c r="A2" s="2" t="s">
        <v>0</v>
      </c>
      <c r="C2" s="2" t="s">
        <v>60</v>
      </c>
      <c r="D2" s="2" t="s">
        <v>62</v>
      </c>
      <c r="E2" s="2" t="s">
        <v>13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 t="s">
        <v>85</v>
      </c>
      <c r="T2" s="2" t="s">
        <v>51</v>
      </c>
      <c r="U2" s="2" t="s">
        <v>61</v>
      </c>
      <c r="V2" s="2" t="s">
        <v>49</v>
      </c>
      <c r="W2" s="2" t="s">
        <v>50</v>
      </c>
      <c r="X2" s="2" t="s">
        <v>109</v>
      </c>
      <c r="AC2" s="3" t="s">
        <v>13</v>
      </c>
      <c r="AD2" s="3" t="s">
        <v>105</v>
      </c>
      <c r="AE2" s="3" t="s">
        <v>87</v>
      </c>
      <c r="AF2" s="3" t="s">
        <v>98</v>
      </c>
      <c r="AG2" s="3" t="s">
        <v>75</v>
      </c>
      <c r="AH2" s="3" t="s">
        <v>76</v>
      </c>
      <c r="AI2" s="3" t="s">
        <v>77</v>
      </c>
      <c r="AJ2" s="3" t="s">
        <v>78</v>
      </c>
      <c r="AK2" s="3" t="s">
        <v>79</v>
      </c>
      <c r="AL2" s="3" t="s">
        <v>80</v>
      </c>
      <c r="AM2" s="3" t="s">
        <v>81</v>
      </c>
      <c r="AN2" s="3" t="s">
        <v>82</v>
      </c>
      <c r="AO2" s="3" t="s">
        <v>83</v>
      </c>
      <c r="AP2" s="3" t="s">
        <v>84</v>
      </c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4"/>
      <c r="BH2" s="14"/>
      <c r="BI2" s="14"/>
      <c r="BJ2" s="14"/>
      <c r="BN2" s="2">
        <f>RANK(BP2,$BP:$BP)</f>
        <v>11</v>
      </c>
      <c r="BO2" s="7" t="s">
        <v>26</v>
      </c>
      <c r="BP2" s="2">
        <f t="shared" ref="BP2:BP17" si="0">SUMIF($F:$F,BO2,S:S)</f>
        <v>0.28074061285229968</v>
      </c>
      <c r="BQ2" s="2">
        <f t="shared" ref="BQ2:BQ17" si="1">COUNTIF(F:F,$BO2)</f>
        <v>5</v>
      </c>
      <c r="BR2" s="2">
        <f>BP2/BQ2</f>
        <v>5.6148122570459938E-2</v>
      </c>
      <c r="BS2" s="2">
        <f>RANK(BR2,BR:BR)</f>
        <v>11</v>
      </c>
      <c r="BU2" s="8">
        <v>1</v>
      </c>
      <c r="BV2" s="3" t="str">
        <f t="shared" ref="BV2:BV18" si="2">INDEX(BO:BO,MATCH(BU2,BN:BN,0))</f>
        <v>Rohit</v>
      </c>
      <c r="BW2" s="6">
        <f>ROUND(INDEX(BP:BP,MATCH(BV2,BO:BO,0)),2)</f>
        <v>9.0500000000000007</v>
      </c>
      <c r="BX2" s="6">
        <f t="shared" ref="BX2:BX18" si="3">INDEX(BQ:BQ,MATCH(BV2,BO:BO,0),1)</f>
        <v>5</v>
      </c>
      <c r="BY2" s="6">
        <f t="shared" ref="BY2:BY18" si="4">ROUND(INDEX(BR:BR,MATCH(BV2,BO:BO,0)),2)</f>
        <v>1.81</v>
      </c>
      <c r="BZ2" s="3">
        <f>IF(SUMIF(F:F,BV2,X:X)&gt;0,SUMIF(F:F,BV2,X:X),0)</f>
        <v>2</v>
      </c>
      <c r="CA2" s="3">
        <f>IF(SUMIF(F:F,BV2,X:X)&lt;0,-SUMIF(F:F,BV2,X:X),0)</f>
        <v>0</v>
      </c>
    </row>
    <row r="3" spans="1:79" ht="21" customHeight="1" x14ac:dyDescent="0.25">
      <c r="A3" s="9">
        <v>2014</v>
      </c>
      <c r="B3" s="9">
        <v>1</v>
      </c>
      <c r="C3" s="10">
        <f>RANK(U3,$U$3:$U$58)</f>
        <v>2</v>
      </c>
      <c r="D3" s="10">
        <f>RANK(S3,$S$3:$S$48)</f>
        <v>1</v>
      </c>
      <c r="E3" s="9" t="s">
        <v>30</v>
      </c>
      <c r="F3" s="9" t="s">
        <v>21</v>
      </c>
      <c r="G3" s="9" t="str">
        <f>F3&amp;"-"&amp;$A3</f>
        <v>Rohit-2014</v>
      </c>
      <c r="H3" s="9">
        <v>94.185400598372212</v>
      </c>
      <c r="I3" s="9">
        <v>108.0506623842124</v>
      </c>
      <c r="J3" s="9">
        <v>82.315991433657132</v>
      </c>
      <c r="K3" s="9">
        <v>91.369727770227485</v>
      </c>
      <c r="L3" s="9">
        <v>103.2096679497332</v>
      </c>
      <c r="M3" s="9">
        <v>114.16677127310599</v>
      </c>
      <c r="N3" s="9">
        <v>113.06326136645643</v>
      </c>
      <c r="O3" s="9">
        <v>91.535341514796386</v>
      </c>
      <c r="P3" s="9">
        <v>122.61699605725315</v>
      </c>
      <c r="Q3" s="9">
        <v>107.25841631510421</v>
      </c>
      <c r="R3" s="9">
        <v>118.31182273824533</v>
      </c>
      <c r="S3" s="9">
        <f>(AVERAGE(H3:R3)-AVERAGE($H$3:$R$12))/(_xlfn.STDEV.P($H$3:$R$12)*_xlfn.STDEV.P(H3:R3))+(R3-AVERAGE($R$3:$R$12))/_xlfn.STDEV.P($R$3:$R$12)+(MAX($W$3:$W$12)-W3)/MAX($W$3:$W$12)</f>
        <v>3.0664433795061998</v>
      </c>
      <c r="T3" s="9">
        <v>9.8888888888888893</v>
      </c>
      <c r="U3" s="9">
        <f>T3/13</f>
        <v>0.76068376068376076</v>
      </c>
      <c r="V3" s="9">
        <v>8</v>
      </c>
      <c r="W3" s="9">
        <v>1</v>
      </c>
      <c r="X3" s="9">
        <f>IF(W3=MAX($W$3:$W$12),-1,IF(W3=1,1,""))</f>
        <v>1</v>
      </c>
      <c r="Y3" s="2">
        <f>AVERAGE(H3:R12)</f>
        <v>80.851915991449843</v>
      </c>
      <c r="AA3" s="3">
        <v>1</v>
      </c>
      <c r="AB3" s="11" t="str">
        <f t="shared" ref="AB3:AB16" si="5">IF(INDEX($W:$W,MATCH($AA3,$D:$D,0),1)=1,"*","")</f>
        <v>*</v>
      </c>
      <c r="AC3" s="3" t="str">
        <f t="shared" ref="AC3:AC48" si="6">INDEX($D:$R,MATCH($AA3,$D:$D,0),2)</f>
        <v>The Decepticons</v>
      </c>
      <c r="AD3" s="3" t="str">
        <f t="shared" ref="AD3:AD48" si="7">INDEX($D:$R,MATCH($AA3,$D:$D,0),4)</f>
        <v>Rohit-2014</v>
      </c>
      <c r="AE3" s="3">
        <f t="shared" ref="AE3:AE48" si="8">INDEX(S:S,MATCH(AA3,D:D,0))</f>
        <v>3.0664433795061998</v>
      </c>
      <c r="AF3" s="3">
        <f t="shared" ref="AF3:AP12" si="9">INDEX($F:$R,MATCH($AA3,$D:$D,0),RIGHT(AF$2,2))</f>
        <v>94.185400598372212</v>
      </c>
      <c r="AG3" s="3">
        <f t="shared" si="9"/>
        <v>108.0506623842124</v>
      </c>
      <c r="AH3" s="3">
        <f t="shared" si="9"/>
        <v>82.315991433657132</v>
      </c>
      <c r="AI3" s="3">
        <f t="shared" si="9"/>
        <v>91.369727770227485</v>
      </c>
      <c r="AJ3" s="3">
        <f t="shared" si="9"/>
        <v>103.2096679497332</v>
      </c>
      <c r="AK3" s="3">
        <f t="shared" si="9"/>
        <v>114.16677127310599</v>
      </c>
      <c r="AL3" s="3">
        <f t="shared" si="9"/>
        <v>113.06326136645643</v>
      </c>
      <c r="AM3" s="3">
        <f t="shared" si="9"/>
        <v>91.535341514796386</v>
      </c>
      <c r="AN3" s="3">
        <f t="shared" si="9"/>
        <v>122.61699605725315</v>
      </c>
      <c r="AO3" s="3">
        <f t="shared" si="9"/>
        <v>107.25841631510421</v>
      </c>
      <c r="AP3" s="3">
        <f t="shared" si="9"/>
        <v>118.31182273824533</v>
      </c>
      <c r="BN3" s="2">
        <f t="shared" ref="BN3:BN17" si="10">RANK(BP3,$BP:$BP)</f>
        <v>14</v>
      </c>
      <c r="BO3" s="7" t="s">
        <v>23</v>
      </c>
      <c r="BP3" s="2">
        <f t="shared" si="0"/>
        <v>-0.62737575575544446</v>
      </c>
      <c r="BQ3" s="2">
        <f t="shared" si="1"/>
        <v>3</v>
      </c>
      <c r="BR3" s="2">
        <f t="shared" ref="BR3:BR17" si="11">BP3/BQ3</f>
        <v>-0.2091252519184815</v>
      </c>
      <c r="BS3" s="2">
        <f t="shared" ref="BS3:BS17" si="12">RANK(BR3,BR:BR)</f>
        <v>13</v>
      </c>
      <c r="BU3" s="8">
        <v>2</v>
      </c>
      <c r="BV3" s="3" t="str">
        <f t="shared" si="2"/>
        <v>Pranay</v>
      </c>
      <c r="BW3" s="6">
        <f t="shared" ref="BW3:BW18" si="13">ROUND(INDEX(BP:BP,MATCH(BV3,BO:BO,0)),2)</f>
        <v>5.84</v>
      </c>
      <c r="BX3" s="6">
        <f t="shared" si="3"/>
        <v>5</v>
      </c>
      <c r="BY3" s="6">
        <f t="shared" si="4"/>
        <v>1.17</v>
      </c>
      <c r="BZ3" s="3">
        <f t="shared" ref="BZ3:BZ18" si="14">IF(SUMIF(F:F,BV3,X:X)&gt;0,SUMIF(F:F,BV3,X:X),0)</f>
        <v>0</v>
      </c>
      <c r="CA3" s="3">
        <f t="shared" ref="CA3:CA18" si="15">IF(SUMIF(F:F,BV3,X:X)&lt;0,-SUMIF(F:F,BV3,X:X),0)</f>
        <v>0</v>
      </c>
    </row>
    <row r="4" spans="1:79" ht="21" customHeight="1" x14ac:dyDescent="0.25">
      <c r="A4" s="9">
        <v>2014</v>
      </c>
      <c r="B4" s="9">
        <v>2</v>
      </c>
      <c r="C4" s="10">
        <f t="shared" ref="C4:C48" si="16">RANK(U4,$U$3:$U$58)</f>
        <v>14</v>
      </c>
      <c r="D4" s="10">
        <f t="shared" ref="D4:D58" si="17">RANK(S4,$S$3:$S$48)</f>
        <v>6</v>
      </c>
      <c r="E4" s="9" t="s">
        <v>1</v>
      </c>
      <c r="F4" s="9" t="s">
        <v>22</v>
      </c>
      <c r="G4" s="9" t="str">
        <f t="shared" ref="G4:G58" si="18">F4&amp;"-"&amp;$A4</f>
        <v>Galit-2014</v>
      </c>
      <c r="H4" s="9">
        <v>73.314998399207326</v>
      </c>
      <c r="I4" s="9">
        <v>86.744625065083454</v>
      </c>
      <c r="J4" s="9">
        <v>75.355254928116068</v>
      </c>
      <c r="K4" s="9">
        <v>80.498873511596372</v>
      </c>
      <c r="L4" s="9">
        <v>88.125306344765846</v>
      </c>
      <c r="M4" s="9">
        <v>96.045278683633754</v>
      </c>
      <c r="N4" s="9">
        <v>94.836037535170334</v>
      </c>
      <c r="O4" s="9">
        <v>81.70761724269596</v>
      </c>
      <c r="P4" s="9">
        <v>85.622884472104204</v>
      </c>
      <c r="Q4" s="9">
        <v>78.820960507436752</v>
      </c>
      <c r="R4" s="9">
        <v>103.21163983096702</v>
      </c>
      <c r="S4" s="9">
        <f t="shared" ref="S4:S12" si="19">(AVERAGE(H4:R4)-AVERAGE($H$3:$R$12))/(_xlfn.STDEV.P($H$3:$R$12)*_xlfn.STDEV.P(H4:R4))+(R4-AVERAGE($R$3:$R$12))/_xlfn.STDEV.P($R$3:$R$12)+(MAX($W$3:$W$12)-W4)/MAX($W$3:$W$12)</f>
        <v>1.9421723238131785</v>
      </c>
      <c r="T4" s="9">
        <v>7.3333333333333321</v>
      </c>
      <c r="U4" s="9">
        <f t="shared" ref="U4:U38" si="20">T4/13</f>
        <v>0.56410256410256399</v>
      </c>
      <c r="V4" s="9">
        <v>8</v>
      </c>
      <c r="W4" s="9">
        <v>2</v>
      </c>
      <c r="X4" s="9" t="str">
        <f t="shared" ref="X4:X12" si="21">IF(W4=MAX($W$3:$W$12),-1,IF(W4=1,1,""))</f>
        <v/>
      </c>
      <c r="AA4" s="3">
        <v>2</v>
      </c>
      <c r="AB4" s="11" t="str">
        <f t="shared" si="5"/>
        <v/>
      </c>
      <c r="AC4" s="3" t="str">
        <f t="shared" si="6"/>
        <v>What Would Gronk Do</v>
      </c>
      <c r="AD4" s="3" t="str">
        <f t="shared" si="7"/>
        <v>Pranay-2015</v>
      </c>
      <c r="AE4" s="3">
        <f t="shared" si="8"/>
        <v>2.9053416676567272</v>
      </c>
      <c r="AF4" s="3">
        <f t="shared" si="9"/>
        <v>107.37871612577005</v>
      </c>
      <c r="AG4" s="3">
        <f t="shared" si="9"/>
        <v>85.328830298823149</v>
      </c>
      <c r="AH4" s="3">
        <f t="shared" si="9"/>
        <v>95.217789751420042</v>
      </c>
      <c r="AI4" s="3">
        <f t="shared" si="9"/>
        <v>86.256201079242302</v>
      </c>
      <c r="AJ4" s="3">
        <f t="shared" si="9"/>
        <v>92.996449816342988</v>
      </c>
      <c r="AK4" s="3">
        <f t="shared" si="9"/>
        <v>91.059515455974804</v>
      </c>
      <c r="AL4" s="3">
        <f t="shared" si="9"/>
        <v>97.276191992418333</v>
      </c>
      <c r="AM4" s="3">
        <f t="shared" si="9"/>
        <v>100.76443915904581</v>
      </c>
      <c r="AN4" s="3">
        <f t="shared" si="9"/>
        <v>102.14106022978487</v>
      </c>
      <c r="AO4" s="3">
        <f t="shared" si="9"/>
        <v>107.3174336526064</v>
      </c>
      <c r="AP4" s="3">
        <f t="shared" si="9"/>
        <v>108.44858076760882</v>
      </c>
      <c r="BN4" s="2">
        <f t="shared" si="10"/>
        <v>5</v>
      </c>
      <c r="BO4" s="7" t="s">
        <v>25</v>
      </c>
      <c r="BP4" s="2">
        <f t="shared" si="0"/>
        <v>2.8415963914284608</v>
      </c>
      <c r="BQ4" s="2">
        <f t="shared" si="1"/>
        <v>5</v>
      </c>
      <c r="BR4" s="2">
        <f t="shared" si="11"/>
        <v>0.56831927828569218</v>
      </c>
      <c r="BS4" s="2">
        <f t="shared" si="12"/>
        <v>6</v>
      </c>
      <c r="BU4" s="8">
        <v>3</v>
      </c>
      <c r="BV4" s="3" t="str">
        <f t="shared" si="2"/>
        <v>Mili/Vinay</v>
      </c>
      <c r="BW4" s="6">
        <f t="shared" si="13"/>
        <v>5.77</v>
      </c>
      <c r="BX4" s="6">
        <f t="shared" si="3"/>
        <v>4</v>
      </c>
      <c r="BY4" s="6">
        <f t="shared" si="4"/>
        <v>1.44</v>
      </c>
      <c r="BZ4" s="3">
        <f t="shared" si="14"/>
        <v>0</v>
      </c>
      <c r="CA4" s="3">
        <f t="shared" si="15"/>
        <v>0</v>
      </c>
    </row>
    <row r="5" spans="1:79" ht="21" customHeight="1" x14ac:dyDescent="0.25">
      <c r="A5" s="9">
        <v>2014</v>
      </c>
      <c r="B5" s="9">
        <v>3</v>
      </c>
      <c r="C5" s="10">
        <f t="shared" si="16"/>
        <v>16</v>
      </c>
      <c r="D5" s="10">
        <f t="shared" si="17"/>
        <v>21</v>
      </c>
      <c r="E5" s="9" t="s">
        <v>2</v>
      </c>
      <c r="F5" s="9" t="s">
        <v>23</v>
      </c>
      <c r="G5" s="9" t="str">
        <f t="shared" si="18"/>
        <v>Ally-2014</v>
      </c>
      <c r="H5" s="9">
        <v>75.924015510311591</v>
      </c>
      <c r="I5" s="9">
        <v>82.494639617844058</v>
      </c>
      <c r="J5" s="9">
        <v>88.115459611858569</v>
      </c>
      <c r="K5" s="9">
        <v>93.370857248637392</v>
      </c>
      <c r="L5" s="9">
        <v>77.90594604287287</v>
      </c>
      <c r="M5" s="9">
        <v>86.584728498601478</v>
      </c>
      <c r="N5" s="9">
        <v>89.930273775492864</v>
      </c>
      <c r="O5" s="9">
        <v>88.285858177257907</v>
      </c>
      <c r="P5" s="9">
        <v>85.1371038596034</v>
      </c>
      <c r="Q5" s="9">
        <v>80.687973777060023</v>
      </c>
      <c r="R5" s="9">
        <v>85.3755746604009</v>
      </c>
      <c r="S5" s="9">
        <f t="shared" si="19"/>
        <v>0.55904118319066853</v>
      </c>
      <c r="T5" s="9">
        <v>7.2222222222222223</v>
      </c>
      <c r="U5" s="9">
        <f t="shared" si="20"/>
        <v>0.55555555555555558</v>
      </c>
      <c r="V5" s="9">
        <v>7</v>
      </c>
      <c r="W5" s="9">
        <v>5</v>
      </c>
      <c r="X5" s="9" t="str">
        <f t="shared" si="21"/>
        <v/>
      </c>
      <c r="AA5" s="3">
        <v>3</v>
      </c>
      <c r="AB5" s="11" t="str">
        <f t="shared" si="5"/>
        <v/>
      </c>
      <c r="AC5" s="3" t="str">
        <f t="shared" si="6"/>
        <v>Rohit's Avocado Farm</v>
      </c>
      <c r="AD5" s="3" t="str">
        <f t="shared" si="7"/>
        <v>Tony-2017</v>
      </c>
      <c r="AE5" s="3">
        <f t="shared" si="8"/>
        <v>2.3671884607784639</v>
      </c>
      <c r="AF5" s="3">
        <f t="shared" si="9"/>
        <v>85.689288581176001</v>
      </c>
      <c r="AG5" s="3">
        <f t="shared" si="9"/>
        <v>89.379442880619806</v>
      </c>
      <c r="AH5" s="3">
        <f t="shared" si="9"/>
        <v>89.505986318840556</v>
      </c>
      <c r="AI5" s="3">
        <f t="shared" si="9"/>
        <v>96.737159046456654</v>
      </c>
      <c r="AJ5" s="3">
        <f t="shared" si="9"/>
        <v>99.957876172449673</v>
      </c>
      <c r="AK5" s="3">
        <f t="shared" si="9"/>
        <v>93.289701055700135</v>
      </c>
      <c r="AL5" s="3">
        <f t="shared" si="9"/>
        <v>98.955533768604951</v>
      </c>
      <c r="AM5" s="3">
        <f t="shared" si="9"/>
        <v>95.199406199144462</v>
      </c>
      <c r="AN5" s="3">
        <f t="shared" si="9"/>
        <v>89.277888791854508</v>
      </c>
      <c r="AO5" s="3">
        <f t="shared" si="9"/>
        <v>96.903150003964129</v>
      </c>
      <c r="AP5" s="3">
        <f t="shared" si="9"/>
        <v>96.903150003964129</v>
      </c>
      <c r="BN5" s="2">
        <f t="shared" si="10"/>
        <v>9</v>
      </c>
      <c r="BO5" s="7" t="s">
        <v>36</v>
      </c>
      <c r="BP5" s="2">
        <f t="shared" si="0"/>
        <v>0.44931419906792613</v>
      </c>
      <c r="BQ5" s="2">
        <f t="shared" si="1"/>
        <v>2</v>
      </c>
      <c r="BR5" s="2">
        <f t="shared" si="11"/>
        <v>0.22465709953396307</v>
      </c>
      <c r="BS5" s="2">
        <f t="shared" si="12"/>
        <v>9</v>
      </c>
      <c r="BU5" s="8">
        <v>4</v>
      </c>
      <c r="BV5" s="3" t="str">
        <f t="shared" si="2"/>
        <v>Sherwin</v>
      </c>
      <c r="BW5" s="6">
        <f t="shared" si="13"/>
        <v>3.15</v>
      </c>
      <c r="BX5" s="6">
        <f t="shared" si="3"/>
        <v>2</v>
      </c>
      <c r="BY5" s="6">
        <f t="shared" si="4"/>
        <v>1.57</v>
      </c>
      <c r="BZ5" s="3">
        <f t="shared" si="14"/>
        <v>1</v>
      </c>
      <c r="CA5" s="3">
        <f t="shared" si="15"/>
        <v>0</v>
      </c>
    </row>
    <row r="6" spans="1:79" ht="21" customHeight="1" x14ac:dyDescent="0.25">
      <c r="A6" s="9">
        <v>2014</v>
      </c>
      <c r="B6" s="9">
        <v>4</v>
      </c>
      <c r="C6" s="10">
        <f t="shared" si="16"/>
        <v>11</v>
      </c>
      <c r="D6" s="10">
        <f t="shared" si="17"/>
        <v>24</v>
      </c>
      <c r="E6" s="9" t="s">
        <v>3</v>
      </c>
      <c r="F6" s="9" t="s">
        <v>24</v>
      </c>
      <c r="G6" s="9" t="str">
        <f t="shared" si="18"/>
        <v>Muhamad-2014</v>
      </c>
      <c r="H6" s="9">
        <v>39.719259479749425</v>
      </c>
      <c r="I6" s="9">
        <v>60.37109632012222</v>
      </c>
      <c r="J6" s="9">
        <v>67.311053961314883</v>
      </c>
      <c r="K6" s="9">
        <v>72.913567509173959</v>
      </c>
      <c r="L6" s="9">
        <v>82.168731571951014</v>
      </c>
      <c r="M6" s="9">
        <v>84.498751571610129</v>
      </c>
      <c r="N6" s="9">
        <v>82.559434595804476</v>
      </c>
      <c r="O6" s="9">
        <v>90.719866368388466</v>
      </c>
      <c r="P6" s="9">
        <v>71.698770707433937</v>
      </c>
      <c r="Q6" s="9">
        <v>87.994750368120208</v>
      </c>
      <c r="R6" s="9">
        <v>88.840292637018194</v>
      </c>
      <c r="S6" s="9">
        <f t="shared" si="19"/>
        <v>0.49043322153258229</v>
      </c>
      <c r="T6" s="9">
        <v>7.5555555555555545</v>
      </c>
      <c r="U6" s="9">
        <f t="shared" si="20"/>
        <v>0.58119658119658113</v>
      </c>
      <c r="V6" s="9">
        <v>4</v>
      </c>
      <c r="W6" s="9">
        <v>7</v>
      </c>
      <c r="X6" s="9" t="str">
        <f t="shared" si="21"/>
        <v/>
      </c>
      <c r="AA6" s="3">
        <v>4</v>
      </c>
      <c r="AB6" s="11" t="str">
        <f t="shared" si="5"/>
        <v>*</v>
      </c>
      <c r="AC6" s="3" t="str">
        <f t="shared" si="6"/>
        <v>Avacado Seeds</v>
      </c>
      <c r="AD6" s="3" t="str">
        <f t="shared" si="7"/>
        <v>Rohit-2017</v>
      </c>
      <c r="AE6" s="3">
        <f t="shared" si="8"/>
        <v>2.3212509543629354</v>
      </c>
      <c r="AF6" s="3">
        <f t="shared" si="9"/>
        <v>101.25144846627126</v>
      </c>
      <c r="AG6" s="3">
        <f t="shared" si="9"/>
        <v>107.63787784209615</v>
      </c>
      <c r="AH6" s="3">
        <f t="shared" si="9"/>
        <v>95.092655987025068</v>
      </c>
      <c r="AI6" s="3">
        <f t="shared" si="9"/>
        <v>103.11139337381189</v>
      </c>
      <c r="AJ6" s="3">
        <f t="shared" si="9"/>
        <v>108.43515641243737</v>
      </c>
      <c r="AK6" s="3">
        <f t="shared" si="9"/>
        <v>106.6649148576173</v>
      </c>
      <c r="AL6" s="3">
        <f t="shared" si="9"/>
        <v>95.724251778203367</v>
      </c>
      <c r="AM6" s="3">
        <f t="shared" si="9"/>
        <v>102.80913620846437</v>
      </c>
      <c r="AN6" s="3">
        <f t="shared" si="9"/>
        <v>102.74660379721669</v>
      </c>
      <c r="AO6" s="3">
        <f t="shared" si="9"/>
        <v>92.234025941380892</v>
      </c>
      <c r="AP6" s="3">
        <f t="shared" si="9"/>
        <v>92.234025941380892</v>
      </c>
      <c r="BN6" s="2">
        <f t="shared" si="10"/>
        <v>12</v>
      </c>
      <c r="BO6" s="7" t="s">
        <v>22</v>
      </c>
      <c r="BP6" s="2">
        <f t="shared" si="0"/>
        <v>8.3874924626999248E-2</v>
      </c>
      <c r="BQ6" s="2">
        <f t="shared" si="1"/>
        <v>5</v>
      </c>
      <c r="BR6" s="2">
        <f t="shared" si="11"/>
        <v>1.677498492539985E-2</v>
      </c>
      <c r="BS6" s="2">
        <f t="shared" si="12"/>
        <v>12</v>
      </c>
      <c r="BU6" s="8">
        <v>5</v>
      </c>
      <c r="BV6" s="3" t="str">
        <f t="shared" si="2"/>
        <v>Caryn</v>
      </c>
      <c r="BW6" s="6">
        <f t="shared" si="13"/>
        <v>2.84</v>
      </c>
      <c r="BX6" s="6">
        <f t="shared" si="3"/>
        <v>5</v>
      </c>
      <c r="BY6" s="6">
        <f t="shared" si="4"/>
        <v>0.56999999999999995</v>
      </c>
      <c r="BZ6" s="3">
        <f t="shared" si="14"/>
        <v>1</v>
      </c>
      <c r="CA6" s="3">
        <f t="shared" si="15"/>
        <v>0</v>
      </c>
    </row>
    <row r="7" spans="1:79" ht="21" customHeight="1" x14ac:dyDescent="0.25">
      <c r="A7" s="9">
        <v>2014</v>
      </c>
      <c r="B7" s="9">
        <v>5</v>
      </c>
      <c r="C7" s="10">
        <f t="shared" si="16"/>
        <v>18</v>
      </c>
      <c r="D7" s="10">
        <f t="shared" si="17"/>
        <v>33</v>
      </c>
      <c r="E7" s="9" t="s">
        <v>4</v>
      </c>
      <c r="F7" s="9" t="s">
        <v>25</v>
      </c>
      <c r="G7" s="9" t="str">
        <f t="shared" si="18"/>
        <v>Caryn-2014</v>
      </c>
      <c r="H7" s="9">
        <v>92.574933889359485</v>
      </c>
      <c r="I7" s="9">
        <v>96.667627208832172</v>
      </c>
      <c r="J7" s="9">
        <v>85.488031710798353</v>
      </c>
      <c r="K7" s="9">
        <v>79.086466230062001</v>
      </c>
      <c r="L7" s="9">
        <v>80.221493771524493</v>
      </c>
      <c r="M7" s="9">
        <v>90.205804607603483</v>
      </c>
      <c r="N7" s="9">
        <v>86.0428444592944</v>
      </c>
      <c r="O7" s="9">
        <v>88.133769404205822</v>
      </c>
      <c r="P7" s="9">
        <v>88.458370593981741</v>
      </c>
      <c r="Q7" s="9">
        <v>70.892195072592045</v>
      </c>
      <c r="R7" s="9">
        <v>74.056833647840932</v>
      </c>
      <c r="S7" s="9">
        <f t="shared" si="19"/>
        <v>-0.45932736220250275</v>
      </c>
      <c r="T7" s="9">
        <v>6.8888888888888884</v>
      </c>
      <c r="U7" s="9">
        <f t="shared" si="20"/>
        <v>0.52991452991452992</v>
      </c>
      <c r="V7" s="9">
        <v>7</v>
      </c>
      <c r="W7" s="9">
        <v>8</v>
      </c>
      <c r="X7" s="9" t="str">
        <f t="shared" si="21"/>
        <v/>
      </c>
      <c r="AA7" s="3">
        <v>5</v>
      </c>
      <c r="AB7" s="11" t="str">
        <f t="shared" si="5"/>
        <v/>
      </c>
      <c r="AC7" s="3" t="str">
        <f t="shared" si="6"/>
        <v>Show me the Evans</v>
      </c>
      <c r="AD7" s="3" t="str">
        <f t="shared" si="7"/>
        <v>Rohit-2016</v>
      </c>
      <c r="AE7" s="3">
        <f t="shared" si="8"/>
        <v>2.1715725304465465</v>
      </c>
      <c r="AF7" s="3">
        <f t="shared" si="9"/>
        <v>119.72664059356207</v>
      </c>
      <c r="AG7" s="3">
        <f t="shared" si="9"/>
        <v>78.658652808329521</v>
      </c>
      <c r="AH7" s="3">
        <f t="shared" si="9"/>
        <v>89.648921405185945</v>
      </c>
      <c r="AI7" s="3">
        <f t="shared" si="9"/>
        <v>94.120287277533834</v>
      </c>
      <c r="AJ7" s="3">
        <f t="shared" si="9"/>
        <v>92.094877407431369</v>
      </c>
      <c r="AK7" s="3">
        <f t="shared" si="9"/>
        <v>91.009654749403595</v>
      </c>
      <c r="AL7" s="3">
        <f t="shared" si="9"/>
        <v>102.39715961855879</v>
      </c>
      <c r="AM7" s="3">
        <f t="shared" si="9"/>
        <v>95.599092504556893</v>
      </c>
      <c r="AN7" s="3">
        <f t="shared" si="9"/>
        <v>105.14102005157409</v>
      </c>
      <c r="AO7" s="3">
        <f t="shared" si="9"/>
        <v>103.08508920832597</v>
      </c>
      <c r="AP7" s="3">
        <f t="shared" si="9"/>
        <v>95.22668598878802</v>
      </c>
      <c r="BN7" s="2">
        <f t="shared" si="10"/>
        <v>15</v>
      </c>
      <c r="BO7" s="7" t="s">
        <v>31</v>
      </c>
      <c r="BP7" s="2">
        <f t="shared" si="0"/>
        <v>-2.2456690078764079</v>
      </c>
      <c r="BQ7" s="2">
        <f t="shared" si="1"/>
        <v>5</v>
      </c>
      <c r="BR7" s="2">
        <f t="shared" si="11"/>
        <v>-0.4491338015752816</v>
      </c>
      <c r="BS7" s="2">
        <f t="shared" si="12"/>
        <v>15</v>
      </c>
      <c r="BU7" s="8">
        <v>6</v>
      </c>
      <c r="BV7" s="3" t="str">
        <f t="shared" si="2"/>
        <v>MattP</v>
      </c>
      <c r="BW7" s="6">
        <f t="shared" si="13"/>
        <v>1.43</v>
      </c>
      <c r="BX7" s="6">
        <f t="shared" si="3"/>
        <v>2</v>
      </c>
      <c r="BY7" s="6">
        <f t="shared" si="4"/>
        <v>0.71</v>
      </c>
      <c r="BZ7" s="3">
        <f t="shared" si="14"/>
        <v>0</v>
      </c>
      <c r="CA7" s="3">
        <f t="shared" si="15"/>
        <v>0</v>
      </c>
    </row>
    <row r="8" spans="1:79" ht="21" customHeight="1" x14ac:dyDescent="0.25">
      <c r="A8" s="9">
        <v>2014</v>
      </c>
      <c r="B8" s="9">
        <v>6</v>
      </c>
      <c r="C8" s="10">
        <f t="shared" si="16"/>
        <v>31</v>
      </c>
      <c r="D8" s="10">
        <f t="shared" si="17"/>
        <v>36</v>
      </c>
      <c r="E8" s="9" t="s">
        <v>5</v>
      </c>
      <c r="F8" s="9" t="s">
        <v>26</v>
      </c>
      <c r="G8" s="9" t="str">
        <f t="shared" si="18"/>
        <v>Akshay-2014</v>
      </c>
      <c r="H8" s="9">
        <v>65.548101273502738</v>
      </c>
      <c r="I8" s="9">
        <v>68.280180521531975</v>
      </c>
      <c r="J8" s="9">
        <v>77.003651586639805</v>
      </c>
      <c r="K8" s="9">
        <v>78.985013118619449</v>
      </c>
      <c r="L8" s="9">
        <v>66.502173925959937</v>
      </c>
      <c r="M8" s="9">
        <v>63.1186501712385</v>
      </c>
      <c r="N8" s="9">
        <v>56.302128373897872</v>
      </c>
      <c r="O8" s="9">
        <v>69.76553332673501</v>
      </c>
      <c r="P8" s="9">
        <v>68.042216404184188</v>
      </c>
      <c r="Q8" s="9">
        <v>73.958407313090419</v>
      </c>
      <c r="R8" s="9">
        <v>70.496301723984828</v>
      </c>
      <c r="S8" s="9">
        <f t="shared" si="19"/>
        <v>-0.65088288701210339</v>
      </c>
      <c r="T8" s="9">
        <v>5.7777777777777777</v>
      </c>
      <c r="U8" s="9">
        <f t="shared" si="20"/>
        <v>0.44444444444444442</v>
      </c>
      <c r="V8" s="9">
        <v>6</v>
      </c>
      <c r="W8" s="9">
        <v>6</v>
      </c>
      <c r="X8" s="9" t="str">
        <f t="shared" si="21"/>
        <v/>
      </c>
      <c r="AA8" s="3">
        <v>6</v>
      </c>
      <c r="AB8" s="11" t="str">
        <f t="shared" si="5"/>
        <v/>
      </c>
      <c r="AC8" s="3" t="str">
        <f t="shared" si="6"/>
        <v>Forte v3 Taco Fiesta part 2</v>
      </c>
      <c r="AD8" s="3" t="str">
        <f t="shared" si="7"/>
        <v>Galit-2014</v>
      </c>
      <c r="AE8" s="3">
        <f t="shared" si="8"/>
        <v>1.9421723238131785</v>
      </c>
      <c r="AF8" s="3">
        <f t="shared" si="9"/>
        <v>73.314998399207326</v>
      </c>
      <c r="AG8" s="3">
        <f t="shared" si="9"/>
        <v>86.744625065083454</v>
      </c>
      <c r="AH8" s="3">
        <f t="shared" si="9"/>
        <v>75.355254928116068</v>
      </c>
      <c r="AI8" s="3">
        <f t="shared" si="9"/>
        <v>80.498873511596372</v>
      </c>
      <c r="AJ8" s="3">
        <f t="shared" si="9"/>
        <v>88.125306344765846</v>
      </c>
      <c r="AK8" s="3">
        <f t="shared" si="9"/>
        <v>96.045278683633754</v>
      </c>
      <c r="AL8" s="3">
        <f t="shared" si="9"/>
        <v>94.836037535170334</v>
      </c>
      <c r="AM8" s="3">
        <f t="shared" si="9"/>
        <v>81.70761724269596</v>
      </c>
      <c r="AN8" s="3">
        <f t="shared" si="9"/>
        <v>85.622884472104204</v>
      </c>
      <c r="AO8" s="3">
        <f t="shared" si="9"/>
        <v>78.820960507436752</v>
      </c>
      <c r="AP8" s="3">
        <f t="shared" si="9"/>
        <v>103.21163983096702</v>
      </c>
      <c r="BN8" s="2">
        <f t="shared" si="10"/>
        <v>13</v>
      </c>
      <c r="BO8" s="7" t="s">
        <v>39</v>
      </c>
      <c r="BP8" s="2">
        <f t="shared" si="0"/>
        <v>-0.29133424751426912</v>
      </c>
      <c r="BQ8" s="2">
        <f t="shared" si="1"/>
        <v>1</v>
      </c>
      <c r="BR8" s="2">
        <f t="shared" si="11"/>
        <v>-0.29133424751426912</v>
      </c>
      <c r="BS8" s="2">
        <f t="shared" si="12"/>
        <v>14</v>
      </c>
      <c r="BU8" s="8">
        <v>7</v>
      </c>
      <c r="BV8" s="3" t="str">
        <f t="shared" si="2"/>
        <v>Tony</v>
      </c>
      <c r="BW8" s="6">
        <f t="shared" si="13"/>
        <v>1.0900000000000001</v>
      </c>
      <c r="BX8" s="6">
        <f t="shared" si="3"/>
        <v>5</v>
      </c>
      <c r="BY8" s="6">
        <f t="shared" si="4"/>
        <v>0.22</v>
      </c>
      <c r="BZ8" s="3">
        <f t="shared" si="14"/>
        <v>0</v>
      </c>
      <c r="CA8" s="3">
        <f t="shared" si="15"/>
        <v>0</v>
      </c>
    </row>
    <row r="9" spans="1:79" ht="21" customHeight="1" x14ac:dyDescent="0.25">
      <c r="A9" s="9">
        <v>2014</v>
      </c>
      <c r="B9" s="9">
        <v>7</v>
      </c>
      <c r="C9" s="10">
        <f t="shared" si="16"/>
        <v>34</v>
      </c>
      <c r="D9" s="10">
        <f t="shared" si="17"/>
        <v>19</v>
      </c>
      <c r="E9" s="9" t="s">
        <v>6</v>
      </c>
      <c r="F9" s="9" t="s">
        <v>27</v>
      </c>
      <c r="G9" s="9" t="str">
        <f t="shared" si="18"/>
        <v>Tony-2014</v>
      </c>
      <c r="H9" s="9">
        <v>89.008280202803007</v>
      </c>
      <c r="I9" s="9">
        <v>93.294946249476325</v>
      </c>
      <c r="J9" s="9">
        <v>78.59977211760345</v>
      </c>
      <c r="K9" s="9">
        <v>67.186433964027856</v>
      </c>
      <c r="L9" s="9">
        <v>75.830223249896903</v>
      </c>
      <c r="M9" s="9">
        <v>80.742458689069807</v>
      </c>
      <c r="N9" s="9">
        <v>88.343012826506651</v>
      </c>
      <c r="O9" s="9">
        <v>88.819746929980084</v>
      </c>
      <c r="P9" s="9">
        <v>84.367530077986274</v>
      </c>
      <c r="Q9" s="9">
        <v>95.786967514018315</v>
      </c>
      <c r="R9" s="9">
        <v>91.594250747750635</v>
      </c>
      <c r="S9" s="9">
        <f t="shared" si="19"/>
        <v>1.0206632708815659</v>
      </c>
      <c r="T9" s="9">
        <v>5.666666666666667</v>
      </c>
      <c r="U9" s="9">
        <f t="shared" si="20"/>
        <v>0.4358974358974359</v>
      </c>
      <c r="V9" s="9">
        <v>7</v>
      </c>
      <c r="W9" s="9">
        <v>4</v>
      </c>
      <c r="X9" s="9" t="str">
        <f t="shared" si="21"/>
        <v/>
      </c>
      <c r="AA9" s="3">
        <v>7</v>
      </c>
      <c r="AB9" s="11" t="str">
        <f t="shared" si="5"/>
        <v/>
      </c>
      <c r="AC9" s="3" t="str">
        <f t="shared" si="6"/>
        <v>0 to 100</v>
      </c>
      <c r="AD9" s="3" t="str">
        <f t="shared" si="7"/>
        <v>Rohit-2015</v>
      </c>
      <c r="AE9" s="3">
        <f t="shared" si="8"/>
        <v>1.7483143505877592</v>
      </c>
      <c r="AF9" s="3">
        <f t="shared" si="9"/>
        <v>72.988739492412208</v>
      </c>
      <c r="AG9" s="3">
        <f t="shared" si="9"/>
        <v>66.559324631495031</v>
      </c>
      <c r="AH9" s="3">
        <f t="shared" si="9"/>
        <v>71.238420401846895</v>
      </c>
      <c r="AI9" s="3">
        <f t="shared" si="9"/>
        <v>85.506173591655681</v>
      </c>
      <c r="AJ9" s="3">
        <f t="shared" si="9"/>
        <v>79.091417302654861</v>
      </c>
      <c r="AK9" s="3">
        <f t="shared" si="9"/>
        <v>80.979163047946457</v>
      </c>
      <c r="AL9" s="3">
        <f t="shared" si="9"/>
        <v>86.930905403229517</v>
      </c>
      <c r="AM9" s="3">
        <f t="shared" si="9"/>
        <v>87.692340722861516</v>
      </c>
      <c r="AN9" s="3">
        <f t="shared" si="9"/>
        <v>94.019241942362669</v>
      </c>
      <c r="AO9" s="3">
        <f t="shared" si="9"/>
        <v>102.33311735556391</v>
      </c>
      <c r="AP9" s="3">
        <f t="shared" si="9"/>
        <v>95.478730337962247</v>
      </c>
      <c r="BN9" s="2">
        <f t="shared" si="10"/>
        <v>6</v>
      </c>
      <c r="BO9" s="7" t="s">
        <v>38</v>
      </c>
      <c r="BP9" s="2">
        <f t="shared" si="0"/>
        <v>1.4255123249504491</v>
      </c>
      <c r="BQ9" s="2">
        <f t="shared" si="1"/>
        <v>2</v>
      </c>
      <c r="BR9" s="2">
        <f t="shared" si="11"/>
        <v>0.71275616247522455</v>
      </c>
      <c r="BS9" s="2">
        <f t="shared" si="12"/>
        <v>5</v>
      </c>
      <c r="BU9" s="8">
        <v>8</v>
      </c>
      <c r="BV9" s="3" t="str">
        <f t="shared" si="2"/>
        <v>Muhamad</v>
      </c>
      <c r="BW9" s="6">
        <f t="shared" si="13"/>
        <v>0.49</v>
      </c>
      <c r="BX9" s="6">
        <f t="shared" si="3"/>
        <v>1</v>
      </c>
      <c r="BY9" s="6">
        <f t="shared" si="4"/>
        <v>0.49</v>
      </c>
      <c r="BZ9" s="3">
        <f t="shared" si="14"/>
        <v>0</v>
      </c>
      <c r="CA9" s="3">
        <f t="shared" si="15"/>
        <v>0</v>
      </c>
    </row>
    <row r="10" spans="1:79" ht="21" customHeight="1" x14ac:dyDescent="0.25">
      <c r="A10" s="9">
        <v>2014</v>
      </c>
      <c r="B10" s="9">
        <v>8</v>
      </c>
      <c r="C10" s="10">
        <f t="shared" si="16"/>
        <v>36</v>
      </c>
      <c r="D10" s="10">
        <f t="shared" si="17"/>
        <v>20</v>
      </c>
      <c r="E10" s="9" t="s">
        <v>29</v>
      </c>
      <c r="F10" s="9" t="s">
        <v>28</v>
      </c>
      <c r="G10" s="9" t="str">
        <f t="shared" si="18"/>
        <v>Pranay-2014</v>
      </c>
      <c r="H10" s="9">
        <v>72.067611408199639</v>
      </c>
      <c r="I10" s="9">
        <v>76.834902652357115</v>
      </c>
      <c r="J10" s="9">
        <v>87.167566733683429</v>
      </c>
      <c r="K10" s="9">
        <v>85.037643039457947</v>
      </c>
      <c r="L10" s="9">
        <v>87.567394790978867</v>
      </c>
      <c r="M10" s="9">
        <v>94.20954159282519</v>
      </c>
      <c r="N10" s="9">
        <v>89.569033368141291</v>
      </c>
      <c r="O10" s="9">
        <v>95.623339468179068</v>
      </c>
      <c r="P10" s="9">
        <v>81.289039034222625</v>
      </c>
      <c r="Q10" s="9">
        <v>86.106871880484761</v>
      </c>
      <c r="R10" s="9">
        <v>88.455403734703609</v>
      </c>
      <c r="S10" s="9">
        <f t="shared" si="19"/>
        <v>0.94481008292727364</v>
      </c>
      <c r="T10" s="9">
        <v>5.4444444444444446</v>
      </c>
      <c r="U10" s="9">
        <f t="shared" si="20"/>
        <v>0.41880341880341881</v>
      </c>
      <c r="V10" s="9">
        <v>8</v>
      </c>
      <c r="W10" s="9">
        <v>3</v>
      </c>
      <c r="X10" s="9" t="str">
        <f t="shared" si="21"/>
        <v/>
      </c>
      <c r="AA10" s="3">
        <v>8</v>
      </c>
      <c r="AB10" s="11" t="str">
        <f t="shared" si="5"/>
        <v/>
      </c>
      <c r="AC10" s="3" t="str">
        <f t="shared" si="6"/>
        <v>Taniquetil Eagles</v>
      </c>
      <c r="AD10" s="3" t="str">
        <f t="shared" si="7"/>
        <v>MattP-2016</v>
      </c>
      <c r="AE10" s="3">
        <f t="shared" si="8"/>
        <v>1.6708186390339921</v>
      </c>
      <c r="AF10" s="3">
        <f t="shared" si="9"/>
        <v>93.628556843145518</v>
      </c>
      <c r="AG10" s="3">
        <f t="shared" si="9"/>
        <v>110.53467811481752</v>
      </c>
      <c r="AH10" s="3">
        <f t="shared" si="9"/>
        <v>109.67798567945444</v>
      </c>
      <c r="AI10" s="3">
        <f t="shared" si="9"/>
        <v>105.9439284411805</v>
      </c>
      <c r="AJ10" s="3">
        <f t="shared" si="9"/>
        <v>114.96906432406287</v>
      </c>
      <c r="AK10" s="3">
        <f t="shared" si="9"/>
        <v>96.820852906478677</v>
      </c>
      <c r="AL10" s="3">
        <f t="shared" si="9"/>
        <v>92.105192334499506</v>
      </c>
      <c r="AM10" s="3">
        <f t="shared" si="9"/>
        <v>99.210682552298337</v>
      </c>
      <c r="AN10" s="3">
        <f t="shared" si="9"/>
        <v>90.108597917278146</v>
      </c>
      <c r="AO10" s="3">
        <f t="shared" si="9"/>
        <v>95.070514906432038</v>
      </c>
      <c r="AP10" s="3">
        <f t="shared" si="9"/>
        <v>90.637548236234466</v>
      </c>
      <c r="BN10" s="2">
        <f t="shared" si="10"/>
        <v>3</v>
      </c>
      <c r="BO10" s="7" t="s">
        <v>37</v>
      </c>
      <c r="BP10" s="2">
        <f t="shared" si="0"/>
        <v>5.7725758034769266</v>
      </c>
      <c r="BQ10" s="2">
        <f t="shared" si="1"/>
        <v>4</v>
      </c>
      <c r="BR10" s="2">
        <f t="shared" si="11"/>
        <v>1.4431439508692316</v>
      </c>
      <c r="BS10" s="2">
        <f t="shared" si="12"/>
        <v>3</v>
      </c>
      <c r="BU10" s="8">
        <v>9</v>
      </c>
      <c r="BV10" s="3" t="str">
        <f t="shared" si="2"/>
        <v>Charles</v>
      </c>
      <c r="BW10" s="6">
        <f t="shared" si="13"/>
        <v>0.45</v>
      </c>
      <c r="BX10" s="6">
        <f t="shared" si="3"/>
        <v>2</v>
      </c>
      <c r="BY10" s="6">
        <f t="shared" si="4"/>
        <v>0.22</v>
      </c>
      <c r="BZ10" s="3">
        <f t="shared" si="14"/>
        <v>0</v>
      </c>
      <c r="CA10" s="3">
        <f t="shared" si="15"/>
        <v>0</v>
      </c>
    </row>
    <row r="11" spans="1:79" ht="21" customHeight="1" x14ac:dyDescent="0.25">
      <c r="A11" s="9">
        <v>2014</v>
      </c>
      <c r="B11" s="9">
        <v>9</v>
      </c>
      <c r="C11" s="10">
        <f t="shared" si="16"/>
        <v>40</v>
      </c>
      <c r="D11" s="10">
        <f t="shared" si="17"/>
        <v>38</v>
      </c>
      <c r="E11" s="9" t="s">
        <v>7</v>
      </c>
      <c r="F11" s="9" t="s">
        <v>31</v>
      </c>
      <c r="G11" s="9" t="str">
        <f t="shared" si="18"/>
        <v>Jeff-2014</v>
      </c>
      <c r="H11" s="9">
        <v>76.324030028614203</v>
      </c>
      <c r="I11" s="9">
        <v>57.222298464980568</v>
      </c>
      <c r="J11" s="9">
        <v>74.464779341596994</v>
      </c>
      <c r="K11" s="9">
        <v>78.968557742426825</v>
      </c>
      <c r="L11" s="9">
        <v>64.525063406108657</v>
      </c>
      <c r="M11" s="9">
        <v>70.349933677286614</v>
      </c>
      <c r="N11" s="9">
        <v>55.811728308515043</v>
      </c>
      <c r="O11" s="9">
        <v>70.471156989015611</v>
      </c>
      <c r="P11" s="9">
        <v>58.301939166345988</v>
      </c>
      <c r="Q11" s="9">
        <v>72.549301087336673</v>
      </c>
      <c r="R11" s="9">
        <v>73.60122143113324</v>
      </c>
      <c r="S11" s="9">
        <f t="shared" si="19"/>
        <v>-0.73414845471252133</v>
      </c>
      <c r="T11" s="9">
        <v>4.4444444444444446</v>
      </c>
      <c r="U11" s="9">
        <f t="shared" si="20"/>
        <v>0.34188034188034189</v>
      </c>
      <c r="V11" s="9">
        <v>6</v>
      </c>
      <c r="W11" s="9">
        <v>9</v>
      </c>
      <c r="X11" s="9" t="str">
        <f t="shared" si="21"/>
        <v/>
      </c>
      <c r="AA11" s="3">
        <v>9</v>
      </c>
      <c r="AB11" s="11" t="str">
        <f t="shared" si="5"/>
        <v/>
      </c>
      <c r="AC11" s="3" t="str">
        <f t="shared" si="6"/>
        <v>Do You Even Lift?</v>
      </c>
      <c r="AD11" s="3" t="str">
        <f t="shared" si="7"/>
        <v>Charles-2015</v>
      </c>
      <c r="AE11" s="3">
        <f t="shared" si="8"/>
        <v>1.6550235805578595</v>
      </c>
      <c r="AF11" s="3">
        <f t="shared" si="9"/>
        <v>90.363759796730392</v>
      </c>
      <c r="AG11" s="3">
        <f t="shared" si="9"/>
        <v>92.47300621864116</v>
      </c>
      <c r="AH11" s="3">
        <f t="shared" si="9"/>
        <v>81.655611520562687</v>
      </c>
      <c r="AI11" s="3">
        <f t="shared" si="9"/>
        <v>91.386069592539215</v>
      </c>
      <c r="AJ11" s="3">
        <f t="shared" si="9"/>
        <v>76.194631108053073</v>
      </c>
      <c r="AK11" s="3">
        <f t="shared" si="9"/>
        <v>90.422586354085468</v>
      </c>
      <c r="AL11" s="3">
        <f t="shared" si="9"/>
        <v>89.003404419312218</v>
      </c>
      <c r="AM11" s="3">
        <f t="shared" si="9"/>
        <v>81.627813300171226</v>
      </c>
      <c r="AN11" s="3">
        <f t="shared" si="9"/>
        <v>88.832488298583343</v>
      </c>
      <c r="AO11" s="3">
        <f t="shared" si="9"/>
        <v>89.584523299494037</v>
      </c>
      <c r="AP11" s="3">
        <f t="shared" si="9"/>
        <v>88.817246231360656</v>
      </c>
      <c r="BN11" s="2">
        <f t="shared" si="10"/>
        <v>8</v>
      </c>
      <c r="BO11" s="7" t="s">
        <v>24</v>
      </c>
      <c r="BP11" s="2">
        <f t="shared" si="0"/>
        <v>0.49043322153258229</v>
      </c>
      <c r="BQ11" s="2">
        <f t="shared" si="1"/>
        <v>1</v>
      </c>
      <c r="BR11" s="2">
        <f t="shared" si="11"/>
        <v>0.49043322153258229</v>
      </c>
      <c r="BS11" s="2">
        <f t="shared" si="12"/>
        <v>7</v>
      </c>
      <c r="BU11" s="8">
        <v>10</v>
      </c>
      <c r="BV11" s="3" t="str">
        <f t="shared" si="2"/>
        <v>Ross</v>
      </c>
      <c r="BW11" s="6">
        <f t="shared" si="13"/>
        <v>0.43</v>
      </c>
      <c r="BX11" s="6">
        <f t="shared" si="3"/>
        <v>1</v>
      </c>
      <c r="BY11" s="6">
        <f t="shared" si="4"/>
        <v>0.43</v>
      </c>
      <c r="BZ11" s="3">
        <f t="shared" si="14"/>
        <v>0</v>
      </c>
      <c r="CA11" s="3">
        <f t="shared" si="15"/>
        <v>0</v>
      </c>
    </row>
    <row r="12" spans="1:79" ht="21" customHeight="1" x14ac:dyDescent="0.25">
      <c r="A12" s="9">
        <v>2014</v>
      </c>
      <c r="B12" s="9">
        <v>10</v>
      </c>
      <c r="C12" s="10">
        <f t="shared" si="16"/>
        <v>39</v>
      </c>
      <c r="D12" s="10">
        <f t="shared" si="17"/>
        <v>44</v>
      </c>
      <c r="E12" s="9" t="s">
        <v>33</v>
      </c>
      <c r="F12" s="9" t="s">
        <v>32</v>
      </c>
      <c r="G12" s="9" t="str">
        <f t="shared" si="18"/>
        <v>Will-2014</v>
      </c>
      <c r="H12" s="9">
        <v>67.936528273374236</v>
      </c>
      <c r="I12" s="9">
        <v>79.767252679339464</v>
      </c>
      <c r="J12" s="9">
        <v>84.091999142638358</v>
      </c>
      <c r="K12" s="9">
        <v>75.063555663255869</v>
      </c>
      <c r="L12" s="9">
        <v>77.288670868565688</v>
      </c>
      <c r="M12" s="9">
        <v>42.322639344810867</v>
      </c>
      <c r="N12" s="9">
        <v>54.057014927774553</v>
      </c>
      <c r="O12" s="9">
        <v>56.811240471678275</v>
      </c>
      <c r="P12" s="9">
        <v>61.525768380103479</v>
      </c>
      <c r="Q12" s="9">
        <v>62.618696822980752</v>
      </c>
      <c r="R12" s="9">
        <v>59.329142441202279</v>
      </c>
      <c r="S12" s="9">
        <f t="shared" si="19"/>
        <v>-1.6916173967696553</v>
      </c>
      <c r="T12" s="9">
        <v>4.666666666666667</v>
      </c>
      <c r="U12" s="9">
        <f t="shared" si="20"/>
        <v>0.35897435897435898</v>
      </c>
      <c r="V12" s="9">
        <v>4</v>
      </c>
      <c r="W12" s="9">
        <v>10</v>
      </c>
      <c r="X12" s="9">
        <f t="shared" si="21"/>
        <v>-1</v>
      </c>
      <c r="AA12" s="3">
        <v>10</v>
      </c>
      <c r="AB12" s="11" t="str">
        <f t="shared" si="5"/>
        <v>*</v>
      </c>
      <c r="AC12" s="3" t="str">
        <f t="shared" si="6"/>
        <v>Flacco's  Favorite</v>
      </c>
      <c r="AD12" s="3" t="str">
        <f t="shared" si="7"/>
        <v>Caryn-2016</v>
      </c>
      <c r="AE12" s="3">
        <f t="shared" si="8"/>
        <v>1.6354335235044672</v>
      </c>
      <c r="AF12" s="3">
        <f t="shared" si="9"/>
        <v>85.281718040517461</v>
      </c>
      <c r="AG12" s="3">
        <f t="shared" si="9"/>
        <v>71.207616847902869</v>
      </c>
      <c r="AH12" s="3">
        <f t="shared" si="9"/>
        <v>62.565963379889354</v>
      </c>
      <c r="AI12" s="3">
        <f t="shared" si="9"/>
        <v>59.166296936416657</v>
      </c>
      <c r="AJ12" s="3">
        <f t="shared" si="9"/>
        <v>65.993418115329789</v>
      </c>
      <c r="AK12" s="3">
        <f t="shared" si="9"/>
        <v>76.126133167428918</v>
      </c>
      <c r="AL12" s="3">
        <f t="shared" si="9"/>
        <v>82.999734048318956</v>
      </c>
      <c r="AM12" s="3">
        <f t="shared" si="9"/>
        <v>90.528509018172684</v>
      </c>
      <c r="AN12" s="3">
        <f t="shared" si="9"/>
        <v>85.362250728657642</v>
      </c>
      <c r="AO12" s="3">
        <f t="shared" si="9"/>
        <v>82.567820277140711</v>
      </c>
      <c r="AP12" s="3">
        <f t="shared" si="9"/>
        <v>89.018900439733244</v>
      </c>
      <c r="BN12" s="2">
        <f t="shared" si="10"/>
        <v>2</v>
      </c>
      <c r="BO12" s="7" t="s">
        <v>28</v>
      </c>
      <c r="BP12" s="2">
        <f t="shared" si="0"/>
        <v>5.842737444682629</v>
      </c>
      <c r="BQ12" s="2">
        <f t="shared" si="1"/>
        <v>5</v>
      </c>
      <c r="BR12" s="2">
        <f t="shared" si="11"/>
        <v>1.1685474889365257</v>
      </c>
      <c r="BS12" s="2">
        <f t="shared" si="12"/>
        <v>4</v>
      </c>
      <c r="BU12" s="8">
        <v>11</v>
      </c>
      <c r="BV12" s="3" t="str">
        <f t="shared" si="2"/>
        <v>Akshay</v>
      </c>
      <c r="BW12" s="6">
        <f t="shared" si="13"/>
        <v>0.28000000000000003</v>
      </c>
      <c r="BX12" s="6">
        <f t="shared" si="3"/>
        <v>5</v>
      </c>
      <c r="BY12" s="6">
        <f t="shared" si="4"/>
        <v>0.06</v>
      </c>
      <c r="BZ12" s="3">
        <f t="shared" si="14"/>
        <v>0</v>
      </c>
      <c r="CA12" s="3">
        <f t="shared" si="15"/>
        <v>0</v>
      </c>
    </row>
    <row r="13" spans="1:79" ht="21" customHeight="1" x14ac:dyDescent="0.25">
      <c r="A13" s="7">
        <v>2015</v>
      </c>
      <c r="B13" s="7">
        <v>1</v>
      </c>
      <c r="C13" s="10">
        <f t="shared" si="16"/>
        <v>1</v>
      </c>
      <c r="D13" s="10">
        <f t="shared" si="17"/>
        <v>2</v>
      </c>
      <c r="E13" s="7" t="s">
        <v>12</v>
      </c>
      <c r="F13" s="7" t="s">
        <v>28</v>
      </c>
      <c r="G13" s="7" t="str">
        <f t="shared" si="18"/>
        <v>Pranay-2015</v>
      </c>
      <c r="H13" s="7">
        <v>107.37871612577005</v>
      </c>
      <c r="I13" s="7">
        <v>85.328830298823149</v>
      </c>
      <c r="J13" s="7">
        <v>95.217789751420042</v>
      </c>
      <c r="K13" s="7">
        <v>86.256201079242302</v>
      </c>
      <c r="L13" s="7">
        <v>92.996449816342988</v>
      </c>
      <c r="M13" s="7">
        <v>91.059515455974804</v>
      </c>
      <c r="N13" s="7">
        <v>97.276191992418333</v>
      </c>
      <c r="O13" s="7">
        <v>100.76443915904581</v>
      </c>
      <c r="P13" s="7">
        <v>102.14106022978487</v>
      </c>
      <c r="Q13" s="7">
        <v>107.3174336526064</v>
      </c>
      <c r="R13" s="7">
        <v>108.44858076760882</v>
      </c>
      <c r="S13" s="9">
        <f>(AVERAGE(H13:R13)-AVERAGE($H$13:$R$26))/(_xlfn.STDEV.P($H$13:$R$26)*_xlfn.STDEV.P(H13:R13))+(R13-AVERAGE($R$13:$R$26))/_xlfn.STDEV.P($R$13:$R$26)+(MAX($W$13:$W$26)-W13)/MAX($W$13:$W$26)</f>
        <v>2.9053416676567272</v>
      </c>
      <c r="T13" s="7">
        <v>10.000000000000002</v>
      </c>
      <c r="U13" s="7">
        <f t="shared" si="20"/>
        <v>0.76923076923076938</v>
      </c>
      <c r="V13" s="7">
        <v>6</v>
      </c>
      <c r="W13" s="7">
        <v>3</v>
      </c>
      <c r="X13" s="7" t="str">
        <f>IF(W13=MAX($W$13:$W$26),-1,IF(W13=1,1,""))</f>
        <v/>
      </c>
      <c r="Y13" s="2">
        <f>AVERAGE(H13:R26)</f>
        <v>76.89374962045693</v>
      </c>
      <c r="AA13" s="3">
        <v>11</v>
      </c>
      <c r="AB13" s="11" t="str">
        <f t="shared" si="5"/>
        <v/>
      </c>
      <c r="AC13" s="3" t="str">
        <f t="shared" si="6"/>
        <v>Fae Cthae</v>
      </c>
      <c r="AD13" s="3" t="str">
        <f t="shared" si="7"/>
        <v>Sherwin-2016</v>
      </c>
      <c r="AE13" s="3">
        <f t="shared" si="8"/>
        <v>1.577080746272159</v>
      </c>
      <c r="AF13" s="3">
        <f t="shared" ref="AF13:AP22" si="22">INDEX($F:$R,MATCH($AA13,$D:$D,0),RIGHT(AF$2,2))</f>
        <v>104.04749239269721</v>
      </c>
      <c r="AG13" s="3">
        <f t="shared" si="22"/>
        <v>93.885019940142115</v>
      </c>
      <c r="AH13" s="3">
        <f t="shared" si="22"/>
        <v>97.650105919862582</v>
      </c>
      <c r="AI13" s="3">
        <f t="shared" si="22"/>
        <v>73.669756581460135</v>
      </c>
      <c r="AJ13" s="3">
        <f t="shared" si="22"/>
        <v>83.111682300316374</v>
      </c>
      <c r="AK13" s="3">
        <f t="shared" si="22"/>
        <v>75.216803914630816</v>
      </c>
      <c r="AL13" s="3">
        <f t="shared" si="22"/>
        <v>82.635212988723865</v>
      </c>
      <c r="AM13" s="3">
        <f t="shared" si="22"/>
        <v>94.749083346969798</v>
      </c>
      <c r="AN13" s="3">
        <f t="shared" si="22"/>
        <v>92.072319455448124</v>
      </c>
      <c r="AO13" s="3">
        <f t="shared" si="22"/>
        <v>86.940975841157865</v>
      </c>
      <c r="AP13" s="3">
        <f t="shared" si="22"/>
        <v>91.505458137399131</v>
      </c>
      <c r="BN13" s="2">
        <f t="shared" si="10"/>
        <v>1</v>
      </c>
      <c r="BO13" s="7" t="s">
        <v>21</v>
      </c>
      <c r="BP13" s="2">
        <f t="shared" si="0"/>
        <v>9.0510899483722564</v>
      </c>
      <c r="BQ13" s="2">
        <f t="shared" si="1"/>
        <v>5</v>
      </c>
      <c r="BR13" s="2">
        <f t="shared" si="11"/>
        <v>1.8102179896744512</v>
      </c>
      <c r="BS13" s="2">
        <f t="shared" si="12"/>
        <v>1</v>
      </c>
      <c r="BU13" s="8">
        <v>12</v>
      </c>
      <c r="BV13" s="3" t="str">
        <f t="shared" si="2"/>
        <v>Galit</v>
      </c>
      <c r="BW13" s="6">
        <f t="shared" si="13"/>
        <v>0.08</v>
      </c>
      <c r="BX13" s="6">
        <f t="shared" si="3"/>
        <v>5</v>
      </c>
      <c r="BY13" s="6">
        <f t="shared" si="4"/>
        <v>0.02</v>
      </c>
      <c r="BZ13" s="3">
        <f t="shared" si="14"/>
        <v>0</v>
      </c>
      <c r="CA13" s="3">
        <f t="shared" si="15"/>
        <v>0</v>
      </c>
    </row>
    <row r="14" spans="1:79" ht="21" customHeight="1" x14ac:dyDescent="0.25">
      <c r="A14" s="7">
        <v>2015</v>
      </c>
      <c r="B14" s="7">
        <v>2</v>
      </c>
      <c r="C14" s="10">
        <f t="shared" si="16"/>
        <v>10</v>
      </c>
      <c r="D14" s="10">
        <f t="shared" si="17"/>
        <v>13</v>
      </c>
      <c r="E14" s="7" t="s">
        <v>10</v>
      </c>
      <c r="F14" s="7" t="s">
        <v>26</v>
      </c>
      <c r="G14" s="7" t="str">
        <f t="shared" si="18"/>
        <v>Akshay-2015</v>
      </c>
      <c r="H14" s="7">
        <v>126.11973571489759</v>
      </c>
      <c r="I14" s="7">
        <v>54.924740803344307</v>
      </c>
      <c r="J14" s="7">
        <v>62.246484828414381</v>
      </c>
      <c r="K14" s="7">
        <v>64.479416948983697</v>
      </c>
      <c r="L14" s="7">
        <v>67.779026848681781</v>
      </c>
      <c r="M14" s="7">
        <v>78.096420807947709</v>
      </c>
      <c r="N14" s="7">
        <v>78.677556922972997</v>
      </c>
      <c r="O14" s="7">
        <v>83.86770382235413</v>
      </c>
      <c r="P14" s="7">
        <v>76.255670822224417</v>
      </c>
      <c r="Q14" s="7">
        <v>79.820490064301353</v>
      </c>
      <c r="R14" s="7">
        <v>84.733686701843226</v>
      </c>
      <c r="S14" s="9">
        <f t="shared" ref="S14:S25" si="23">(AVERAGE(H14:R14)-AVERAGE($H$13:$R$26))/(_xlfn.STDEV.P($H$13:$R$26)*_xlfn.STDEV.P(H14:R14))+(R14-AVERAGE($R$13:$R$26))/_xlfn.STDEV.P($R$13:$R$26)+(MAX($W$13:$W$26)-W14)/MAX($W$13:$W$26)</f>
        <v>1.441077573224546</v>
      </c>
      <c r="T14" s="7">
        <v>7.7692307692307701</v>
      </c>
      <c r="U14" s="7">
        <f t="shared" si="20"/>
        <v>0.59763313609467461</v>
      </c>
      <c r="V14" s="7">
        <v>6</v>
      </c>
      <c r="W14" s="7">
        <v>2</v>
      </c>
      <c r="X14" s="7" t="str">
        <f t="shared" ref="X14:X25" si="24">IF(W14=MAX($W$13:$W$26),-1,IF(W14=1,1,""))</f>
        <v/>
      </c>
      <c r="AA14" s="3">
        <v>12</v>
      </c>
      <c r="AB14" s="11" t="str">
        <f t="shared" si="5"/>
        <v>*</v>
      </c>
      <c r="AC14" s="3" t="str">
        <f t="shared" si="6"/>
        <v>HI !</v>
      </c>
      <c r="AD14" s="3" t="str">
        <f t="shared" si="7"/>
        <v>Sherwin-2015</v>
      </c>
      <c r="AE14" s="3">
        <f t="shared" si="8"/>
        <v>1.5729074215739143</v>
      </c>
      <c r="AF14" s="3">
        <f t="shared" si="22"/>
        <v>103.98785157118134</v>
      </c>
      <c r="AG14" s="3">
        <f t="shared" si="22"/>
        <v>102.95986598801611</v>
      </c>
      <c r="AH14" s="3">
        <f t="shared" si="22"/>
        <v>90.378923059833511</v>
      </c>
      <c r="AI14" s="3">
        <f t="shared" si="22"/>
        <v>104.10800471598591</v>
      </c>
      <c r="AJ14" s="3">
        <f t="shared" si="22"/>
        <v>93.996394061274003</v>
      </c>
      <c r="AK14" s="3">
        <f t="shared" si="22"/>
        <v>109.58621616884078</v>
      </c>
      <c r="AL14" s="3">
        <f t="shared" si="22"/>
        <v>103.81302980736275</v>
      </c>
      <c r="AM14" s="3">
        <f t="shared" si="22"/>
        <v>99.778443060484392</v>
      </c>
      <c r="AN14" s="3">
        <f t="shared" si="22"/>
        <v>84.343214019337097</v>
      </c>
      <c r="AO14" s="3">
        <f t="shared" si="22"/>
        <v>81.27186706033514</v>
      </c>
      <c r="AP14" s="3">
        <f t="shared" si="22"/>
        <v>83.838219102116454</v>
      </c>
      <c r="BN14" s="2">
        <f t="shared" si="10"/>
        <v>10</v>
      </c>
      <c r="BO14" s="7" t="s">
        <v>63</v>
      </c>
      <c r="BP14" s="2">
        <f t="shared" si="0"/>
        <v>0.43112449246098622</v>
      </c>
      <c r="BQ14" s="2">
        <f t="shared" si="1"/>
        <v>1</v>
      </c>
      <c r="BR14" s="2">
        <f t="shared" si="11"/>
        <v>0.43112449246098622</v>
      </c>
      <c r="BS14" s="2">
        <f t="shared" si="12"/>
        <v>8</v>
      </c>
      <c r="BU14" s="8">
        <v>13</v>
      </c>
      <c r="BV14" s="3" t="str">
        <f t="shared" si="2"/>
        <v>Joe</v>
      </c>
      <c r="BW14" s="6">
        <f t="shared" si="13"/>
        <v>-0.28999999999999998</v>
      </c>
      <c r="BX14" s="6">
        <f t="shared" si="3"/>
        <v>1</v>
      </c>
      <c r="BY14" s="6">
        <f t="shared" si="4"/>
        <v>-0.28999999999999998</v>
      </c>
      <c r="BZ14" s="3">
        <f t="shared" si="14"/>
        <v>0</v>
      </c>
      <c r="CA14" s="3">
        <f t="shared" si="15"/>
        <v>0</v>
      </c>
    </row>
    <row r="15" spans="1:79" ht="21" customHeight="1" x14ac:dyDescent="0.25">
      <c r="A15" s="7">
        <v>2015</v>
      </c>
      <c r="B15" s="7">
        <v>3</v>
      </c>
      <c r="C15" s="10">
        <f t="shared" si="16"/>
        <v>15</v>
      </c>
      <c r="D15" s="10">
        <f t="shared" si="17"/>
        <v>12</v>
      </c>
      <c r="E15" s="7" t="s">
        <v>9</v>
      </c>
      <c r="F15" s="7" t="s">
        <v>34</v>
      </c>
      <c r="G15" s="7" t="str">
        <f t="shared" si="18"/>
        <v>Sherwin-2015</v>
      </c>
      <c r="H15" s="7">
        <v>103.98785157118134</v>
      </c>
      <c r="I15" s="7">
        <v>102.95986598801611</v>
      </c>
      <c r="J15" s="7">
        <v>90.378923059833511</v>
      </c>
      <c r="K15" s="7">
        <v>104.10800471598591</v>
      </c>
      <c r="L15" s="7">
        <v>93.996394061274003</v>
      </c>
      <c r="M15" s="7">
        <v>109.58621616884078</v>
      </c>
      <c r="N15" s="7">
        <v>103.81302980736275</v>
      </c>
      <c r="O15" s="7">
        <v>99.778443060484392</v>
      </c>
      <c r="P15" s="7">
        <v>84.343214019337097</v>
      </c>
      <c r="Q15" s="7">
        <v>81.27186706033514</v>
      </c>
      <c r="R15" s="7">
        <v>83.838219102116454</v>
      </c>
      <c r="S15" s="9">
        <f t="shared" si="23"/>
        <v>1.5729074215739143</v>
      </c>
      <c r="T15" s="7">
        <v>7.3076923076923066</v>
      </c>
      <c r="U15" s="7">
        <f t="shared" si="20"/>
        <v>0.56213017751479277</v>
      </c>
      <c r="V15" s="7">
        <v>9</v>
      </c>
      <c r="W15" s="7">
        <v>1</v>
      </c>
      <c r="X15" s="7">
        <f t="shared" si="24"/>
        <v>1</v>
      </c>
      <c r="AA15" s="3">
        <v>13</v>
      </c>
      <c r="AB15" s="11" t="str">
        <f t="shared" si="5"/>
        <v/>
      </c>
      <c r="AC15" s="3" t="str">
        <f t="shared" si="6"/>
        <v>Abdullah Matata</v>
      </c>
      <c r="AD15" s="3" t="str">
        <f t="shared" si="7"/>
        <v>Akshay-2015</v>
      </c>
      <c r="AE15" s="3">
        <f t="shared" si="8"/>
        <v>1.441077573224546</v>
      </c>
      <c r="AF15" s="3">
        <f t="shared" si="22"/>
        <v>126.11973571489759</v>
      </c>
      <c r="AG15" s="3">
        <f t="shared" si="22"/>
        <v>54.924740803344307</v>
      </c>
      <c r="AH15" s="3">
        <f t="shared" si="22"/>
        <v>62.246484828414381</v>
      </c>
      <c r="AI15" s="3">
        <f t="shared" si="22"/>
        <v>64.479416948983697</v>
      </c>
      <c r="AJ15" s="3">
        <f t="shared" si="22"/>
        <v>67.779026848681781</v>
      </c>
      <c r="AK15" s="3">
        <f t="shared" si="22"/>
        <v>78.096420807947709</v>
      </c>
      <c r="AL15" s="3">
        <f t="shared" si="22"/>
        <v>78.677556922972997</v>
      </c>
      <c r="AM15" s="3">
        <f t="shared" si="22"/>
        <v>83.86770382235413</v>
      </c>
      <c r="AN15" s="3">
        <f t="shared" si="22"/>
        <v>76.255670822224417</v>
      </c>
      <c r="AO15" s="3">
        <f t="shared" si="22"/>
        <v>79.820490064301353</v>
      </c>
      <c r="AP15" s="3">
        <f t="shared" si="22"/>
        <v>84.733686701843226</v>
      </c>
      <c r="BN15" s="2">
        <f t="shared" si="10"/>
        <v>4</v>
      </c>
      <c r="BO15" s="7" t="s">
        <v>34</v>
      </c>
      <c r="BP15" s="2">
        <f t="shared" si="0"/>
        <v>3.1499881678460735</v>
      </c>
      <c r="BQ15" s="2">
        <f t="shared" si="1"/>
        <v>2</v>
      </c>
      <c r="BR15" s="2">
        <f t="shared" si="11"/>
        <v>1.5749940839230367</v>
      </c>
      <c r="BS15" s="2">
        <f t="shared" si="12"/>
        <v>2</v>
      </c>
      <c r="BU15" s="8">
        <v>14</v>
      </c>
      <c r="BV15" s="3" t="str">
        <f t="shared" si="2"/>
        <v>Ally</v>
      </c>
      <c r="BW15" s="6">
        <f t="shared" si="13"/>
        <v>-0.63</v>
      </c>
      <c r="BX15" s="6">
        <f t="shared" si="3"/>
        <v>3</v>
      </c>
      <c r="BY15" s="6">
        <f t="shared" si="4"/>
        <v>-0.21</v>
      </c>
      <c r="BZ15" s="3">
        <f t="shared" si="14"/>
        <v>0</v>
      </c>
      <c r="CA15" s="3">
        <f t="shared" si="15"/>
        <v>1</v>
      </c>
    </row>
    <row r="16" spans="1:79" ht="21" customHeight="1" x14ac:dyDescent="0.25">
      <c r="A16" s="7">
        <v>2015</v>
      </c>
      <c r="B16" s="7">
        <v>4</v>
      </c>
      <c r="C16" s="10">
        <f t="shared" si="16"/>
        <v>25</v>
      </c>
      <c r="D16" s="10">
        <f t="shared" si="17"/>
        <v>7</v>
      </c>
      <c r="E16" s="7" t="s">
        <v>35</v>
      </c>
      <c r="F16" s="7" t="s">
        <v>21</v>
      </c>
      <c r="G16" s="7" t="str">
        <f t="shared" si="18"/>
        <v>Rohit-2015</v>
      </c>
      <c r="H16" s="7">
        <v>72.988739492412208</v>
      </c>
      <c r="I16" s="7">
        <v>66.559324631495031</v>
      </c>
      <c r="J16" s="7">
        <v>71.238420401846895</v>
      </c>
      <c r="K16" s="7">
        <v>85.506173591655681</v>
      </c>
      <c r="L16" s="7">
        <v>79.091417302654861</v>
      </c>
      <c r="M16" s="7">
        <v>80.979163047946457</v>
      </c>
      <c r="N16" s="7">
        <v>86.930905403229517</v>
      </c>
      <c r="O16" s="7">
        <v>87.692340722861516</v>
      </c>
      <c r="P16" s="7">
        <v>94.019241942362669</v>
      </c>
      <c r="Q16" s="7">
        <v>102.33311735556391</v>
      </c>
      <c r="R16" s="7">
        <v>95.478730337962247</v>
      </c>
      <c r="S16" s="9">
        <f>(AVERAGE(H16:R16)-AVERAGE($H$13:$R$26))/(_xlfn.STDEV.P($H$13:$R$26)*_xlfn.STDEV.P(H16:R16))+(R16-AVERAGE($R$13:$R$26))/_xlfn.STDEV.P($R$13:$R$26)+(MAX($W$13:$W$26)-W16)/MAX($W$13:$W$26)</f>
        <v>1.7483143505877592</v>
      </c>
      <c r="T16" s="7">
        <v>6.1538461538461533</v>
      </c>
      <c r="U16" s="7">
        <f t="shared" si="20"/>
        <v>0.47337278106508873</v>
      </c>
      <c r="V16" s="7">
        <v>11</v>
      </c>
      <c r="W16" s="7">
        <v>7</v>
      </c>
      <c r="X16" s="7" t="str">
        <f t="shared" si="24"/>
        <v/>
      </c>
      <c r="AA16" s="3">
        <v>14</v>
      </c>
      <c r="AB16" s="11" t="str">
        <f t="shared" si="5"/>
        <v/>
      </c>
      <c r="AC16" s="3" t="str">
        <f t="shared" si="6"/>
        <v>Team  Suckerpunch</v>
      </c>
      <c r="AD16" s="3" t="str">
        <f t="shared" si="7"/>
        <v>Mili/Vinay-2015</v>
      </c>
      <c r="AE16" s="3">
        <f t="shared" si="8"/>
        <v>1.3767723680342439</v>
      </c>
      <c r="AF16" s="3">
        <f t="shared" si="22"/>
        <v>78.878308006958889</v>
      </c>
      <c r="AG16" s="3">
        <f t="shared" si="22"/>
        <v>60.84709964458844</v>
      </c>
      <c r="AH16" s="3">
        <f t="shared" si="22"/>
        <v>65.379372204147813</v>
      </c>
      <c r="AI16" s="3">
        <f t="shared" si="22"/>
        <v>68.775548560835801</v>
      </c>
      <c r="AJ16" s="3">
        <f t="shared" si="22"/>
        <v>75.56881590613645</v>
      </c>
      <c r="AK16" s="3">
        <f t="shared" si="22"/>
        <v>70.382756944067921</v>
      </c>
      <c r="AL16" s="3">
        <f t="shared" si="22"/>
        <v>75.318896531445503</v>
      </c>
      <c r="AM16" s="3">
        <f t="shared" si="22"/>
        <v>74.826064297827585</v>
      </c>
      <c r="AN16" s="3">
        <f t="shared" si="22"/>
        <v>86.028114633274399</v>
      </c>
      <c r="AO16" s="3">
        <f t="shared" si="22"/>
        <v>90.73400662979185</v>
      </c>
      <c r="AP16" s="3">
        <f t="shared" si="22"/>
        <v>87.461258475657345</v>
      </c>
      <c r="BN16" s="2">
        <f t="shared" si="10"/>
        <v>7</v>
      </c>
      <c r="BO16" s="7" t="s">
        <v>27</v>
      </c>
      <c r="BP16" s="2">
        <f t="shared" si="0"/>
        <v>1.0873252958591939</v>
      </c>
      <c r="BQ16" s="2">
        <f t="shared" si="1"/>
        <v>5</v>
      </c>
      <c r="BR16" s="2">
        <f t="shared" si="11"/>
        <v>0.21746505917183878</v>
      </c>
      <c r="BS16" s="2">
        <f t="shared" si="12"/>
        <v>10</v>
      </c>
      <c r="BU16" s="8">
        <v>15</v>
      </c>
      <c r="BV16" s="3" t="str">
        <f t="shared" si="2"/>
        <v>Jeff</v>
      </c>
      <c r="BW16" s="6">
        <f t="shared" si="13"/>
        <v>-2.25</v>
      </c>
      <c r="BX16" s="6">
        <f t="shared" si="3"/>
        <v>5</v>
      </c>
      <c r="BY16" s="6">
        <f t="shared" si="4"/>
        <v>-0.45</v>
      </c>
      <c r="BZ16" s="3">
        <f t="shared" si="14"/>
        <v>0</v>
      </c>
      <c r="CA16" s="3">
        <f t="shared" si="15"/>
        <v>0</v>
      </c>
    </row>
    <row r="17" spans="1:79" ht="21" customHeight="1" x14ac:dyDescent="0.25">
      <c r="A17" s="7">
        <v>2015</v>
      </c>
      <c r="B17" s="7">
        <v>5</v>
      </c>
      <c r="C17" s="10">
        <f t="shared" si="16"/>
        <v>8</v>
      </c>
      <c r="D17" s="10">
        <f t="shared" si="17"/>
        <v>25</v>
      </c>
      <c r="E17" s="7" t="s">
        <v>11</v>
      </c>
      <c r="F17" s="7" t="s">
        <v>22</v>
      </c>
      <c r="G17" s="7" t="str">
        <f t="shared" si="18"/>
        <v>Galit-2015</v>
      </c>
      <c r="H17" s="7">
        <v>84.516465874821847</v>
      </c>
      <c r="I17" s="7">
        <v>84.882454536962229</v>
      </c>
      <c r="J17" s="7">
        <v>86.064760061130301</v>
      </c>
      <c r="K17" s="7">
        <v>78.75210115621222</v>
      </c>
      <c r="L17" s="7">
        <v>66.956497040088195</v>
      </c>
      <c r="M17" s="7">
        <v>66.437462920952214</v>
      </c>
      <c r="N17" s="7">
        <v>78.228638843867103</v>
      </c>
      <c r="O17" s="7">
        <v>63.389129988530456</v>
      </c>
      <c r="P17" s="7">
        <v>59.173194556058334</v>
      </c>
      <c r="Q17" s="7">
        <v>72.865296900426202</v>
      </c>
      <c r="R17" s="7">
        <v>79.575397783825238</v>
      </c>
      <c r="S17" s="9">
        <f t="shared" si="23"/>
        <v>0.47823114996083971</v>
      </c>
      <c r="T17" s="7">
        <v>8.3076923076923084</v>
      </c>
      <c r="U17" s="7">
        <f t="shared" si="20"/>
        <v>0.63905325443786987</v>
      </c>
      <c r="V17" s="7">
        <v>6</v>
      </c>
      <c r="W17" s="7">
        <v>11</v>
      </c>
      <c r="X17" s="7" t="str">
        <f t="shared" si="24"/>
        <v/>
      </c>
      <c r="AA17" s="3">
        <v>15</v>
      </c>
      <c r="AB17" s="4" t="str">
        <f>IF(INDEX($W:$W,MATCH($AA17,$D:$D,0),1)=1,"-","")</f>
        <v/>
      </c>
      <c r="AC17" s="3" t="str">
        <f t="shared" si="6"/>
        <v>Last Manning Standin</v>
      </c>
      <c r="AD17" s="3" t="str">
        <f t="shared" si="7"/>
        <v>Pranay-2016</v>
      </c>
      <c r="AE17" s="3">
        <f t="shared" si="8"/>
        <v>1.3312049523996756</v>
      </c>
      <c r="AF17" s="3">
        <f t="shared" si="22"/>
        <v>103.04583573649609</v>
      </c>
      <c r="AG17" s="3">
        <f t="shared" si="22"/>
        <v>84.74894553300274</v>
      </c>
      <c r="AH17" s="3">
        <f t="shared" si="22"/>
        <v>96.286891223218717</v>
      </c>
      <c r="AI17" s="3">
        <f t="shared" si="22"/>
        <v>85.084786390333448</v>
      </c>
      <c r="AJ17" s="3">
        <f t="shared" si="22"/>
        <v>90.879936386885319</v>
      </c>
      <c r="AK17" s="3">
        <f t="shared" si="22"/>
        <v>100.88770819645798</v>
      </c>
      <c r="AL17" s="3">
        <f t="shared" si="22"/>
        <v>90.51083549752444</v>
      </c>
      <c r="AM17" s="3">
        <f t="shared" si="22"/>
        <v>94.743572370059752</v>
      </c>
      <c r="AN17" s="3">
        <f t="shared" si="22"/>
        <v>83.030883417075074</v>
      </c>
      <c r="AO17" s="3">
        <f t="shared" si="22"/>
        <v>89.45096070040654</v>
      </c>
      <c r="AP17" s="3">
        <f t="shared" si="22"/>
        <v>88.843689938269961</v>
      </c>
      <c r="BN17" s="2">
        <f t="shared" si="10"/>
        <v>16</v>
      </c>
      <c r="BO17" s="7" t="s">
        <v>32</v>
      </c>
      <c r="BP17" s="2">
        <f t="shared" si="0"/>
        <v>-4.6779622407093271</v>
      </c>
      <c r="BQ17" s="2">
        <f t="shared" si="1"/>
        <v>4</v>
      </c>
      <c r="BR17" s="2">
        <f t="shared" si="11"/>
        <v>-1.1694905601773318</v>
      </c>
      <c r="BS17" s="2">
        <f t="shared" si="12"/>
        <v>16</v>
      </c>
      <c r="BU17" s="8">
        <v>16</v>
      </c>
      <c r="BV17" s="3" t="str">
        <f t="shared" si="2"/>
        <v>Will</v>
      </c>
      <c r="BW17" s="6">
        <f t="shared" si="13"/>
        <v>-4.68</v>
      </c>
      <c r="BX17" s="6">
        <f t="shared" si="3"/>
        <v>4</v>
      </c>
      <c r="BY17" s="6">
        <f t="shared" si="4"/>
        <v>-1.17</v>
      </c>
      <c r="BZ17" s="3">
        <f t="shared" si="14"/>
        <v>0</v>
      </c>
      <c r="CA17" s="3">
        <f t="shared" si="15"/>
        <v>3</v>
      </c>
    </row>
    <row r="18" spans="1:79" x14ac:dyDescent="0.25">
      <c r="A18" s="7">
        <v>2015</v>
      </c>
      <c r="B18" s="7">
        <v>6</v>
      </c>
      <c r="C18" s="10">
        <f t="shared" si="16"/>
        <v>5</v>
      </c>
      <c r="D18" s="10">
        <f t="shared" si="17"/>
        <v>9</v>
      </c>
      <c r="E18" s="7" t="s">
        <v>41</v>
      </c>
      <c r="F18" s="7" t="s">
        <v>36</v>
      </c>
      <c r="G18" s="7" t="str">
        <f t="shared" si="18"/>
        <v>Charles-2015</v>
      </c>
      <c r="H18" s="7">
        <v>90.363759796730392</v>
      </c>
      <c r="I18" s="7">
        <v>92.47300621864116</v>
      </c>
      <c r="J18" s="7">
        <v>81.655611520562687</v>
      </c>
      <c r="K18" s="7">
        <v>91.386069592539215</v>
      </c>
      <c r="L18" s="7">
        <v>76.194631108053073</v>
      </c>
      <c r="M18" s="7">
        <v>90.422586354085468</v>
      </c>
      <c r="N18" s="7">
        <v>89.003404419312218</v>
      </c>
      <c r="O18" s="7">
        <v>81.627813300171226</v>
      </c>
      <c r="P18" s="7">
        <v>88.832488298583343</v>
      </c>
      <c r="Q18" s="7">
        <v>89.584523299494037</v>
      </c>
      <c r="R18" s="7">
        <v>88.817246231360656</v>
      </c>
      <c r="S18" s="9">
        <f t="shared" si="23"/>
        <v>1.6550235805578595</v>
      </c>
      <c r="T18" s="7">
        <v>9</v>
      </c>
      <c r="U18" s="7">
        <f t="shared" si="20"/>
        <v>0.69230769230769229</v>
      </c>
      <c r="V18" s="7">
        <v>9</v>
      </c>
      <c r="W18" s="7">
        <v>4</v>
      </c>
      <c r="X18" s="7" t="str">
        <f t="shared" si="24"/>
        <v/>
      </c>
      <c r="AA18" s="3">
        <v>16</v>
      </c>
      <c r="AB18" s="4" t="str">
        <f t="shared" ref="AB18:AB48" si="25">IF(INDEX($W:$W,MATCH($AA18,$D:$D,0),1)=1,"\/","")</f>
        <v/>
      </c>
      <c r="AC18" s="3" t="str">
        <f t="shared" si="6"/>
        <v>21 Thicc Titans</v>
      </c>
      <c r="AD18" s="3" t="str">
        <f t="shared" si="7"/>
        <v>Mili/Vinay-2017</v>
      </c>
      <c r="AE18" s="3">
        <f t="shared" si="8"/>
        <v>1.3003958036854788</v>
      </c>
      <c r="AF18" s="3">
        <f t="shared" si="22"/>
        <v>45.480838655882195</v>
      </c>
      <c r="AG18" s="3">
        <f t="shared" si="22"/>
        <v>52.547608194650564</v>
      </c>
      <c r="AH18" s="3">
        <f t="shared" si="22"/>
        <v>55.026873789809073</v>
      </c>
      <c r="AI18" s="3">
        <f t="shared" si="22"/>
        <v>63.042125349853606</v>
      </c>
      <c r="AJ18" s="3">
        <f t="shared" si="22"/>
        <v>71.090958052158285</v>
      </c>
      <c r="AK18" s="3">
        <f t="shared" si="22"/>
        <v>66.831429178795958</v>
      </c>
      <c r="AL18" s="3">
        <f t="shared" si="22"/>
        <v>77.994715210885957</v>
      </c>
      <c r="AM18" s="3">
        <f t="shared" si="22"/>
        <v>78.463234308305019</v>
      </c>
      <c r="AN18" s="3">
        <f t="shared" si="22"/>
        <v>77.417914143122516</v>
      </c>
      <c r="AO18" s="3">
        <f t="shared" si="22"/>
        <v>87.277752303761474</v>
      </c>
      <c r="AP18" s="3">
        <f t="shared" si="22"/>
        <v>87.277752303761474</v>
      </c>
      <c r="BU18" s="8">
        <v>17</v>
      </c>
      <c r="BV18" s="3" t="e">
        <f t="shared" si="2"/>
        <v>#N/A</v>
      </c>
      <c r="BW18" s="6" t="e">
        <f t="shared" si="13"/>
        <v>#N/A</v>
      </c>
      <c r="BX18" s="6" t="e">
        <f t="shared" si="3"/>
        <v>#N/A</v>
      </c>
      <c r="BY18" s="6" t="e">
        <f t="shared" si="4"/>
        <v>#N/A</v>
      </c>
      <c r="BZ18" s="3">
        <f t="shared" si="14"/>
        <v>0</v>
      </c>
      <c r="CA18" s="3">
        <f t="shared" si="15"/>
        <v>0</v>
      </c>
    </row>
    <row r="19" spans="1:79" x14ac:dyDescent="0.25">
      <c r="A19" s="7">
        <v>2015</v>
      </c>
      <c r="B19" s="7">
        <v>7</v>
      </c>
      <c r="C19" s="10">
        <f t="shared" si="16"/>
        <v>32</v>
      </c>
      <c r="D19" s="10">
        <f t="shared" si="17"/>
        <v>14</v>
      </c>
      <c r="E19" s="7" t="s">
        <v>42</v>
      </c>
      <c r="F19" s="7" t="s">
        <v>37</v>
      </c>
      <c r="G19" s="7" t="str">
        <f t="shared" si="18"/>
        <v>Mili/Vinay-2015</v>
      </c>
      <c r="H19" s="7">
        <v>78.878308006958889</v>
      </c>
      <c r="I19" s="7">
        <v>60.84709964458844</v>
      </c>
      <c r="J19" s="7">
        <v>65.379372204147813</v>
      </c>
      <c r="K19" s="7">
        <v>68.775548560835801</v>
      </c>
      <c r="L19" s="7">
        <v>75.56881590613645</v>
      </c>
      <c r="M19" s="7">
        <v>70.382756944067921</v>
      </c>
      <c r="N19" s="7">
        <v>75.318896531445503</v>
      </c>
      <c r="O19" s="7">
        <v>74.826064297827585</v>
      </c>
      <c r="P19" s="7">
        <v>86.028114633274399</v>
      </c>
      <c r="Q19" s="7">
        <v>90.73400662979185</v>
      </c>
      <c r="R19" s="7">
        <v>87.461258475657345</v>
      </c>
      <c r="S19" s="9">
        <f t="shared" si="23"/>
        <v>1.3767723680342439</v>
      </c>
      <c r="T19" s="7">
        <v>5.7692307692307701</v>
      </c>
      <c r="U19" s="7">
        <f t="shared" si="20"/>
        <v>0.44378698224852076</v>
      </c>
      <c r="V19" s="7">
        <v>8</v>
      </c>
      <c r="W19" s="7">
        <v>5</v>
      </c>
      <c r="X19" s="7" t="str">
        <f t="shared" si="24"/>
        <v/>
      </c>
      <c r="AA19" s="3">
        <v>17</v>
      </c>
      <c r="AB19" s="4" t="str">
        <f t="shared" si="25"/>
        <v/>
      </c>
      <c r="AC19" s="3" t="str">
        <f t="shared" si="6"/>
        <v>Gotta Catch Jamaal!</v>
      </c>
      <c r="AD19" s="3" t="str">
        <f t="shared" si="7"/>
        <v>Tony-2016</v>
      </c>
      <c r="AE19" s="3">
        <f t="shared" si="8"/>
        <v>1.1960456367309227</v>
      </c>
      <c r="AF19" s="3">
        <f t="shared" si="22"/>
        <v>105.05708799823135</v>
      </c>
      <c r="AG19" s="3">
        <f t="shared" si="22"/>
        <v>91.586349114063978</v>
      </c>
      <c r="AH19" s="3">
        <f t="shared" si="22"/>
        <v>99.599497354109175</v>
      </c>
      <c r="AI19" s="3">
        <f t="shared" si="22"/>
        <v>96.673420911520552</v>
      </c>
      <c r="AJ19" s="3">
        <f t="shared" si="22"/>
        <v>86.537240201916163</v>
      </c>
      <c r="AK19" s="3">
        <f t="shared" si="22"/>
        <v>73.729912883610396</v>
      </c>
      <c r="AL19" s="3">
        <f t="shared" si="22"/>
        <v>67.742328898449458</v>
      </c>
      <c r="AM19" s="3">
        <f t="shared" si="22"/>
        <v>76.256486471009424</v>
      </c>
      <c r="AN19" s="3">
        <f t="shared" si="22"/>
        <v>82.344587684958611</v>
      </c>
      <c r="AO19" s="3">
        <f t="shared" si="22"/>
        <v>84.451487140924286</v>
      </c>
      <c r="AP19" s="3">
        <f t="shared" si="22"/>
        <v>90.159563874519463</v>
      </c>
    </row>
    <row r="20" spans="1:79" x14ac:dyDescent="0.25">
      <c r="A20" s="7">
        <v>2015</v>
      </c>
      <c r="B20" s="7">
        <v>8</v>
      </c>
      <c r="C20" s="10">
        <f t="shared" si="16"/>
        <v>35</v>
      </c>
      <c r="D20" s="10">
        <f t="shared" si="17"/>
        <v>29</v>
      </c>
      <c r="E20" s="7" t="s">
        <v>7</v>
      </c>
      <c r="F20" s="7" t="s">
        <v>31</v>
      </c>
      <c r="G20" s="7" t="str">
        <f t="shared" si="18"/>
        <v>Jeff-2015</v>
      </c>
      <c r="H20" s="7">
        <v>73.315740528415617</v>
      </c>
      <c r="I20" s="7">
        <v>76.803515487789127</v>
      </c>
      <c r="J20" s="7">
        <v>88.612487233196589</v>
      </c>
      <c r="K20" s="7">
        <v>83.714265162522622</v>
      </c>
      <c r="L20" s="7">
        <v>94.173098361299822</v>
      </c>
      <c r="M20" s="7">
        <v>84.567406073747094</v>
      </c>
      <c r="N20" s="7">
        <v>71.985656001533414</v>
      </c>
      <c r="O20" s="7">
        <v>67.228322743757289</v>
      </c>
      <c r="P20" s="7">
        <v>68.828109891853302</v>
      </c>
      <c r="Q20" s="7">
        <v>72.214017764586103</v>
      </c>
      <c r="R20" s="7">
        <v>65.718175031880293</v>
      </c>
      <c r="S20" s="9">
        <f t="shared" si="23"/>
        <v>-0.17611160840013201</v>
      </c>
      <c r="T20" s="7">
        <v>5.6153846153846159</v>
      </c>
      <c r="U20" s="7">
        <f t="shared" si="20"/>
        <v>0.43195266272189353</v>
      </c>
      <c r="V20" s="7">
        <v>5</v>
      </c>
      <c r="W20" s="7">
        <v>9</v>
      </c>
      <c r="X20" s="7" t="str">
        <f t="shared" si="24"/>
        <v/>
      </c>
      <c r="AA20" s="3">
        <v>18</v>
      </c>
      <c r="AB20" s="4" t="str">
        <f t="shared" si="25"/>
        <v/>
      </c>
      <c r="AC20" s="3" t="str">
        <f t="shared" si="6"/>
        <v>Elite Tostitos</v>
      </c>
      <c r="AD20" s="3" t="str">
        <f t="shared" si="7"/>
        <v>Caryn-2017</v>
      </c>
      <c r="AE20" s="3">
        <f t="shared" si="8"/>
        <v>1.0219229146962459</v>
      </c>
      <c r="AF20" s="3">
        <f t="shared" si="22"/>
        <v>67.268724955213614</v>
      </c>
      <c r="AG20" s="3">
        <f t="shared" si="22"/>
        <v>72.09636564280062</v>
      </c>
      <c r="AH20" s="3">
        <f t="shared" si="22"/>
        <v>81.905210624824022</v>
      </c>
      <c r="AI20" s="3">
        <f t="shared" si="22"/>
        <v>83.066460177711349</v>
      </c>
      <c r="AJ20" s="3">
        <f t="shared" si="22"/>
        <v>73.939745523335162</v>
      </c>
      <c r="AK20" s="3">
        <f t="shared" si="22"/>
        <v>85.72856219455501</v>
      </c>
      <c r="AL20" s="3">
        <f t="shared" si="22"/>
        <v>80.510971148524177</v>
      </c>
      <c r="AM20" s="3">
        <f t="shared" si="22"/>
        <v>75.406888491056932</v>
      </c>
      <c r="AN20" s="3">
        <f t="shared" si="22"/>
        <v>82.127602055420496</v>
      </c>
      <c r="AO20" s="3">
        <f t="shared" si="22"/>
        <v>83.286824713923764</v>
      </c>
      <c r="AP20" s="3">
        <f t="shared" si="22"/>
        <v>83.286824713923764</v>
      </c>
    </row>
    <row r="21" spans="1:79" x14ac:dyDescent="0.25">
      <c r="A21" s="7">
        <v>2015</v>
      </c>
      <c r="B21" s="7">
        <v>9</v>
      </c>
      <c r="C21" s="10">
        <f t="shared" si="16"/>
        <v>27</v>
      </c>
      <c r="D21" s="10">
        <f t="shared" si="17"/>
        <v>34</v>
      </c>
      <c r="E21" s="7" t="s">
        <v>43</v>
      </c>
      <c r="F21" s="7" t="s">
        <v>32</v>
      </c>
      <c r="G21" s="7" t="str">
        <f t="shared" si="18"/>
        <v>Will-2015</v>
      </c>
      <c r="H21" s="7">
        <v>49.145104101095853</v>
      </c>
      <c r="I21" s="7">
        <v>60.537949783379858</v>
      </c>
      <c r="J21" s="7">
        <v>45.468534031230767</v>
      </c>
      <c r="K21" s="7">
        <v>59.78737792320338</v>
      </c>
      <c r="L21" s="7">
        <v>63.512300343256477</v>
      </c>
      <c r="M21" s="7">
        <v>70.512627150068852</v>
      </c>
      <c r="N21" s="7">
        <v>77.71926764514744</v>
      </c>
      <c r="O21" s="7">
        <v>76.749262147435019</v>
      </c>
      <c r="P21" s="7">
        <v>51.211771405344052</v>
      </c>
      <c r="Q21" s="7">
        <v>55.651412031369659</v>
      </c>
      <c r="R21" s="7">
        <v>62.925551095767531</v>
      </c>
      <c r="S21" s="9">
        <f t="shared" si="23"/>
        <v>-0.49948141450816574</v>
      </c>
      <c r="T21" s="7">
        <v>6.0769230769230784</v>
      </c>
      <c r="U21" s="7">
        <f t="shared" si="20"/>
        <v>0.46745562130177526</v>
      </c>
      <c r="V21" s="7">
        <v>4</v>
      </c>
      <c r="W21" s="7">
        <v>10</v>
      </c>
      <c r="X21" s="7" t="str">
        <f t="shared" si="24"/>
        <v/>
      </c>
      <c r="AA21" s="3">
        <v>19</v>
      </c>
      <c r="AB21" s="4" t="str">
        <f t="shared" si="25"/>
        <v/>
      </c>
      <c r="AC21" s="3" t="str">
        <f t="shared" si="6"/>
        <v>Welker? I Hardly Know Her</v>
      </c>
      <c r="AD21" s="3" t="str">
        <f t="shared" si="7"/>
        <v>Tony-2014</v>
      </c>
      <c r="AE21" s="3">
        <f t="shared" si="8"/>
        <v>1.0206632708815659</v>
      </c>
      <c r="AF21" s="3">
        <f t="shared" si="22"/>
        <v>89.008280202803007</v>
      </c>
      <c r="AG21" s="3">
        <f t="shared" si="22"/>
        <v>93.294946249476325</v>
      </c>
      <c r="AH21" s="3">
        <f t="shared" si="22"/>
        <v>78.59977211760345</v>
      </c>
      <c r="AI21" s="3">
        <f t="shared" si="22"/>
        <v>67.186433964027856</v>
      </c>
      <c r="AJ21" s="3">
        <f t="shared" si="22"/>
        <v>75.830223249896903</v>
      </c>
      <c r="AK21" s="3">
        <f t="shared" si="22"/>
        <v>80.742458689069807</v>
      </c>
      <c r="AL21" s="3">
        <f t="shared" si="22"/>
        <v>88.343012826506651</v>
      </c>
      <c r="AM21" s="3">
        <f t="shared" si="22"/>
        <v>88.819746929980084</v>
      </c>
      <c r="AN21" s="3">
        <f t="shared" si="22"/>
        <v>84.367530077986274</v>
      </c>
      <c r="AO21" s="3">
        <f t="shared" si="22"/>
        <v>95.786967514018315</v>
      </c>
      <c r="AP21" s="3">
        <f t="shared" si="22"/>
        <v>91.594250747750635</v>
      </c>
    </row>
    <row r="22" spans="1:79" x14ac:dyDescent="0.25">
      <c r="A22" s="7">
        <v>2015</v>
      </c>
      <c r="B22" s="7">
        <v>10</v>
      </c>
      <c r="C22" s="10">
        <f t="shared" si="16"/>
        <v>38</v>
      </c>
      <c r="D22" s="10">
        <f t="shared" si="17"/>
        <v>31</v>
      </c>
      <c r="E22" s="7" t="s">
        <v>44</v>
      </c>
      <c r="F22" s="7" t="s">
        <v>38</v>
      </c>
      <c r="G22" s="7" t="str">
        <f t="shared" si="18"/>
        <v>MattP-2015</v>
      </c>
      <c r="H22" s="7">
        <v>46.352370559099327</v>
      </c>
      <c r="I22" s="7">
        <v>50.794055793501371</v>
      </c>
      <c r="J22" s="7">
        <v>65.486661120805721</v>
      </c>
      <c r="K22" s="7">
        <v>63.11520079399132</v>
      </c>
      <c r="L22" s="7">
        <v>70.646725181082644</v>
      </c>
      <c r="M22" s="7">
        <v>65.447746884147435</v>
      </c>
      <c r="N22" s="7">
        <v>75.078917988585602</v>
      </c>
      <c r="O22" s="7">
        <v>69.73170088478949</v>
      </c>
      <c r="P22" s="7">
        <v>65.674892757664097</v>
      </c>
      <c r="Q22" s="7">
        <v>61.896987613452595</v>
      </c>
      <c r="R22" s="7">
        <v>69.73495154243858</v>
      </c>
      <c r="S22" s="9">
        <f t="shared" si="23"/>
        <v>-0.24530631408354286</v>
      </c>
      <c r="T22" s="7">
        <v>4.7692307692307701</v>
      </c>
      <c r="U22" s="7">
        <f t="shared" si="20"/>
        <v>0.36686390532544383</v>
      </c>
      <c r="V22" s="7">
        <v>5</v>
      </c>
      <c r="W22" s="7">
        <v>12</v>
      </c>
      <c r="X22" s="7" t="str">
        <f t="shared" si="24"/>
        <v/>
      </c>
      <c r="AA22" s="3">
        <v>20</v>
      </c>
      <c r="AB22" s="4" t="str">
        <f t="shared" si="25"/>
        <v/>
      </c>
      <c r="AC22" s="3" t="str">
        <f t="shared" si="6"/>
        <v>Team Rao</v>
      </c>
      <c r="AD22" s="3" t="str">
        <f t="shared" si="7"/>
        <v>Pranay-2014</v>
      </c>
      <c r="AE22" s="3">
        <f t="shared" si="8"/>
        <v>0.94481008292727364</v>
      </c>
      <c r="AF22" s="3">
        <f t="shared" si="22"/>
        <v>72.067611408199639</v>
      </c>
      <c r="AG22" s="3">
        <f t="shared" si="22"/>
        <v>76.834902652357115</v>
      </c>
      <c r="AH22" s="3">
        <f t="shared" si="22"/>
        <v>87.167566733683429</v>
      </c>
      <c r="AI22" s="3">
        <f t="shared" si="22"/>
        <v>85.037643039457947</v>
      </c>
      <c r="AJ22" s="3">
        <f t="shared" si="22"/>
        <v>87.567394790978867</v>
      </c>
      <c r="AK22" s="3">
        <f t="shared" si="22"/>
        <v>94.20954159282519</v>
      </c>
      <c r="AL22" s="3">
        <f t="shared" si="22"/>
        <v>89.569033368141291</v>
      </c>
      <c r="AM22" s="3">
        <f t="shared" si="22"/>
        <v>95.623339468179068</v>
      </c>
      <c r="AN22" s="3">
        <f t="shared" si="22"/>
        <v>81.289039034222625</v>
      </c>
      <c r="AO22" s="3">
        <f t="shared" si="22"/>
        <v>86.106871880484761</v>
      </c>
      <c r="AP22" s="3">
        <f t="shared" si="22"/>
        <v>88.455403734703609</v>
      </c>
    </row>
    <row r="23" spans="1:79" x14ac:dyDescent="0.25">
      <c r="A23" s="7">
        <v>2015</v>
      </c>
      <c r="B23" s="7">
        <v>11</v>
      </c>
      <c r="C23" s="10">
        <f t="shared" si="16"/>
        <v>24</v>
      </c>
      <c r="D23" s="10">
        <f t="shared" si="17"/>
        <v>32</v>
      </c>
      <c r="E23" s="7" t="s">
        <v>40</v>
      </c>
      <c r="F23" s="7" t="s">
        <v>39</v>
      </c>
      <c r="G23" s="7" t="str">
        <f t="shared" si="18"/>
        <v>Joe-2015</v>
      </c>
      <c r="H23" s="7">
        <v>99.986104585204629</v>
      </c>
      <c r="I23" s="7">
        <v>94.342587961518973</v>
      </c>
      <c r="J23" s="7">
        <v>99.920365920869017</v>
      </c>
      <c r="K23" s="7">
        <v>107.34716301405658</v>
      </c>
      <c r="L23" s="7">
        <v>96.138690477166108</v>
      </c>
      <c r="M23" s="7">
        <v>93.476366674736781</v>
      </c>
      <c r="N23" s="7">
        <v>81.179119998890485</v>
      </c>
      <c r="O23" s="7">
        <v>64.975744933665936</v>
      </c>
      <c r="P23" s="7">
        <v>55.223007097386684</v>
      </c>
      <c r="Q23" s="7">
        <v>73.001780824743705</v>
      </c>
      <c r="R23" s="7">
        <v>62.125168358056015</v>
      </c>
      <c r="S23" s="9">
        <f t="shared" si="23"/>
        <v>-0.29133424751426912</v>
      </c>
      <c r="T23" s="7">
        <v>6.3076923076923084</v>
      </c>
      <c r="U23" s="7">
        <f t="shared" si="20"/>
        <v>0.48520710059171601</v>
      </c>
      <c r="V23" s="7">
        <v>7</v>
      </c>
      <c r="W23" s="7">
        <v>8</v>
      </c>
      <c r="X23" s="7" t="str">
        <f t="shared" si="24"/>
        <v/>
      </c>
      <c r="AA23" s="3">
        <v>21</v>
      </c>
      <c r="AB23" s="4" t="str">
        <f t="shared" si="25"/>
        <v/>
      </c>
      <c r="AC23" s="3" t="str">
        <f t="shared" si="6"/>
        <v>Team Moyer</v>
      </c>
      <c r="AD23" s="3" t="str">
        <f t="shared" si="7"/>
        <v>Ally-2014</v>
      </c>
      <c r="AE23" s="3">
        <f t="shared" si="8"/>
        <v>0.55904118319066853</v>
      </c>
      <c r="AF23" s="3">
        <f t="shared" ref="AF23:AP32" si="26">INDEX($F:$R,MATCH($AA23,$D:$D,0),RIGHT(AF$2,2))</f>
        <v>75.924015510311591</v>
      </c>
      <c r="AG23" s="3">
        <f t="shared" si="26"/>
        <v>82.494639617844058</v>
      </c>
      <c r="AH23" s="3">
        <f t="shared" si="26"/>
        <v>88.115459611858569</v>
      </c>
      <c r="AI23" s="3">
        <f t="shared" si="26"/>
        <v>93.370857248637392</v>
      </c>
      <c r="AJ23" s="3">
        <f t="shared" si="26"/>
        <v>77.90594604287287</v>
      </c>
      <c r="AK23" s="3">
        <f t="shared" si="26"/>
        <v>86.584728498601478</v>
      </c>
      <c r="AL23" s="3">
        <f t="shared" si="26"/>
        <v>89.930273775492864</v>
      </c>
      <c r="AM23" s="3">
        <f t="shared" si="26"/>
        <v>88.285858177257907</v>
      </c>
      <c r="AN23" s="3">
        <f t="shared" si="26"/>
        <v>85.1371038596034</v>
      </c>
      <c r="AO23" s="3">
        <f t="shared" si="26"/>
        <v>80.687973777060023</v>
      </c>
      <c r="AP23" s="3">
        <f t="shared" si="26"/>
        <v>85.3755746604009</v>
      </c>
    </row>
    <row r="24" spans="1:79" x14ac:dyDescent="0.25">
      <c r="A24" s="7">
        <v>2015</v>
      </c>
      <c r="B24" s="7">
        <v>12</v>
      </c>
      <c r="C24" s="10">
        <f t="shared" si="16"/>
        <v>33</v>
      </c>
      <c r="D24" s="10">
        <f t="shared" si="17"/>
        <v>43</v>
      </c>
      <c r="E24" s="7" t="s">
        <v>8</v>
      </c>
      <c r="F24" s="7" t="s">
        <v>27</v>
      </c>
      <c r="G24" s="7" t="str">
        <f t="shared" si="18"/>
        <v>Tony-2015</v>
      </c>
      <c r="H24" s="7">
        <v>56.352983930484811</v>
      </c>
      <c r="I24" s="7">
        <v>64.065928315992608</v>
      </c>
      <c r="J24" s="7">
        <v>72.067140994744591</v>
      </c>
      <c r="K24" s="7">
        <v>69.861661291205365</v>
      </c>
      <c r="L24" s="7">
        <v>72.826802813735767</v>
      </c>
      <c r="M24" s="7">
        <v>79.951180823966283</v>
      </c>
      <c r="N24" s="7">
        <v>75.534526952691081</v>
      </c>
      <c r="O24" s="7">
        <v>76.984350599036659</v>
      </c>
      <c r="P24" s="7">
        <v>62.010647323667591</v>
      </c>
      <c r="Q24" s="7">
        <v>70.962179589999934</v>
      </c>
      <c r="R24" s="7">
        <v>45.839290597591798</v>
      </c>
      <c r="S24" s="9">
        <f t="shared" si="23"/>
        <v>-1.6813045998357476</v>
      </c>
      <c r="T24" s="7">
        <v>5.7692307692307692</v>
      </c>
      <c r="U24" s="7">
        <f t="shared" si="20"/>
        <v>0.4437869822485207</v>
      </c>
      <c r="V24" s="7">
        <v>4</v>
      </c>
      <c r="W24" s="7">
        <v>13</v>
      </c>
      <c r="X24" s="7" t="str">
        <f t="shared" si="24"/>
        <v/>
      </c>
      <c r="AA24" s="3">
        <v>22</v>
      </c>
      <c r="AB24" s="4" t="str">
        <f t="shared" si="25"/>
        <v/>
      </c>
      <c r="AC24" s="3" t="str">
        <f t="shared" si="6"/>
        <v>unBEATable at HOME</v>
      </c>
      <c r="AD24" s="3" t="str">
        <f t="shared" si="7"/>
        <v>Jeff-2017</v>
      </c>
      <c r="AE24" s="3">
        <f t="shared" si="8"/>
        <v>0.53747973769366109</v>
      </c>
      <c r="AF24" s="3">
        <f t="shared" si="26"/>
        <v>84.251451445455629</v>
      </c>
      <c r="AG24" s="3">
        <f t="shared" si="26"/>
        <v>89.237509783867566</v>
      </c>
      <c r="AH24" s="3">
        <f t="shared" si="26"/>
        <v>85.140775974329671</v>
      </c>
      <c r="AI24" s="3">
        <f t="shared" si="26"/>
        <v>71.844532062210334</v>
      </c>
      <c r="AJ24" s="3">
        <f t="shared" si="26"/>
        <v>81.532029643026434</v>
      </c>
      <c r="AK24" s="3">
        <f t="shared" si="26"/>
        <v>74.696507291768299</v>
      </c>
      <c r="AL24" s="3">
        <f t="shared" si="26"/>
        <v>42.065996616910283</v>
      </c>
      <c r="AM24" s="3">
        <f t="shared" si="26"/>
        <v>51.452939475731775</v>
      </c>
      <c r="AN24" s="3">
        <f t="shared" si="26"/>
        <v>71.609735933644998</v>
      </c>
      <c r="AO24" s="3">
        <f t="shared" si="26"/>
        <v>80.667554742777895</v>
      </c>
      <c r="AP24" s="3">
        <f t="shared" si="26"/>
        <v>80.667554742777895</v>
      </c>
    </row>
    <row r="25" spans="1:79" x14ac:dyDescent="0.25">
      <c r="A25" s="7">
        <v>2015</v>
      </c>
      <c r="B25" s="7">
        <v>13</v>
      </c>
      <c r="C25" s="10">
        <f t="shared" si="16"/>
        <v>45</v>
      </c>
      <c r="D25" s="10">
        <f t="shared" si="17"/>
        <v>30</v>
      </c>
      <c r="E25" s="7" t="s">
        <v>45</v>
      </c>
      <c r="F25" s="7" t="s">
        <v>25</v>
      </c>
      <c r="G25" s="7" t="str">
        <f t="shared" si="18"/>
        <v>Caryn-2015</v>
      </c>
      <c r="H25" s="7">
        <v>89.306261001156599</v>
      </c>
      <c r="I25" s="7">
        <v>89.530260384729488</v>
      </c>
      <c r="J25" s="7">
        <v>95.208885653999587</v>
      </c>
      <c r="K25" s="7">
        <v>93.431280144257357</v>
      </c>
      <c r="L25" s="7">
        <v>95.385376923460825</v>
      </c>
      <c r="M25" s="7">
        <v>88.964689800711895</v>
      </c>
      <c r="N25" s="7">
        <v>93.161471498305232</v>
      </c>
      <c r="O25" s="7">
        <v>81.033692870809659</v>
      </c>
      <c r="P25" s="7">
        <v>78.776325037892661</v>
      </c>
      <c r="Q25" s="7">
        <v>72.108011250784259</v>
      </c>
      <c r="R25" s="7">
        <v>60.443296218208744</v>
      </c>
      <c r="S25" s="9">
        <f t="shared" si="23"/>
        <v>-0.22721006571792801</v>
      </c>
      <c r="T25" s="7">
        <v>3.1538461538461533</v>
      </c>
      <c r="U25" s="7">
        <f t="shared" si="20"/>
        <v>0.24260355029585795</v>
      </c>
      <c r="V25" s="7">
        <v>8</v>
      </c>
      <c r="W25" s="7">
        <v>6</v>
      </c>
      <c r="X25" s="7" t="str">
        <f t="shared" si="24"/>
        <v/>
      </c>
      <c r="AA25" s="3">
        <v>23</v>
      </c>
      <c r="AB25" s="4" t="str">
        <f t="shared" si="25"/>
        <v/>
      </c>
      <c r="AC25" s="3" t="str">
        <f t="shared" si="6"/>
        <v>The Life of Julio</v>
      </c>
      <c r="AD25" s="3" t="str">
        <f t="shared" si="7"/>
        <v>Akshay-2016</v>
      </c>
      <c r="AE25" s="3">
        <f t="shared" si="8"/>
        <v>0.50257154822400874</v>
      </c>
      <c r="AF25" s="3">
        <f t="shared" si="26"/>
        <v>64.894159671707385</v>
      </c>
      <c r="AG25" s="3">
        <f t="shared" si="26"/>
        <v>84.281668536018628</v>
      </c>
      <c r="AH25" s="3">
        <f t="shared" si="26"/>
        <v>69.031398832222294</v>
      </c>
      <c r="AI25" s="3">
        <f t="shared" si="26"/>
        <v>76.886825194829186</v>
      </c>
      <c r="AJ25" s="3">
        <f t="shared" si="26"/>
        <v>90.684713446751601</v>
      </c>
      <c r="AK25" s="3">
        <f t="shared" si="26"/>
        <v>80.170970186588065</v>
      </c>
      <c r="AL25" s="3">
        <f t="shared" si="26"/>
        <v>90.031838325742015</v>
      </c>
      <c r="AM25" s="3">
        <f t="shared" si="26"/>
        <v>73.399765652084767</v>
      </c>
      <c r="AN25" s="3">
        <f t="shared" si="26"/>
        <v>77.268782257590487</v>
      </c>
      <c r="AO25" s="3">
        <f t="shared" si="26"/>
        <v>82.593949967747506</v>
      </c>
      <c r="AP25" s="3">
        <f t="shared" si="26"/>
        <v>77.071504494211467</v>
      </c>
    </row>
    <row r="26" spans="1:79" x14ac:dyDescent="0.25">
      <c r="A26" s="7">
        <v>2015</v>
      </c>
      <c r="B26" s="7">
        <v>14</v>
      </c>
      <c r="C26" s="10">
        <f t="shared" si="16"/>
        <v>37</v>
      </c>
      <c r="D26" s="10">
        <f t="shared" si="17"/>
        <v>42</v>
      </c>
      <c r="E26" s="7" t="s">
        <v>2</v>
      </c>
      <c r="F26" s="7" t="s">
        <v>23</v>
      </c>
      <c r="G26" s="7" t="str">
        <f t="shared" si="18"/>
        <v>Ally-2015</v>
      </c>
      <c r="H26" s="7">
        <v>61.252427738453292</v>
      </c>
      <c r="I26" s="7">
        <v>54.09337657105025</v>
      </c>
      <c r="J26" s="7">
        <v>43.445615124219131</v>
      </c>
      <c r="K26" s="7">
        <v>15.638018053045208</v>
      </c>
      <c r="L26" s="7">
        <v>27.535438840324325</v>
      </c>
      <c r="M26" s="7">
        <v>33.201626852585477</v>
      </c>
      <c r="N26" s="7">
        <v>47.328136691133828</v>
      </c>
      <c r="O26" s="7">
        <v>47.970950221245729</v>
      </c>
      <c r="P26" s="7">
        <v>45.858101816632988</v>
      </c>
      <c r="Q26" s="7">
        <v>49.531126111864111</v>
      </c>
      <c r="R26" s="7">
        <v>52.449589511739283</v>
      </c>
      <c r="S26" s="9">
        <f>(AVERAGE(H26:R26)-AVERAGE($H$13:$R$26))/(_xlfn.STDEV.P($H$13:$R$26)*_xlfn.STDEV.P(H26:R26))+(R26-AVERAGE($R$13:$R$26))/_xlfn.STDEV.P($R$13:$R$26)+(MAX($W$13:$W$26)-W26)/MAX($W$13:$W$26)</f>
        <v>-1.4631107743485396</v>
      </c>
      <c r="T26" s="7">
        <v>4.9230769230769234</v>
      </c>
      <c r="U26" s="7">
        <f t="shared" si="20"/>
        <v>0.37869822485207105</v>
      </c>
      <c r="V26" s="7">
        <v>1</v>
      </c>
      <c r="W26" s="7">
        <v>14</v>
      </c>
      <c r="X26" s="7">
        <f>IF(W26=MAX($W$13:$W$26),-1,IF(W26=1,1,""))</f>
        <v>-1</v>
      </c>
      <c r="AA26" s="3">
        <v>24</v>
      </c>
      <c r="AB26" s="4" t="str">
        <f t="shared" si="25"/>
        <v/>
      </c>
      <c r="AC26" s="3" t="str">
        <f t="shared" si="6"/>
        <v>I'm About To Go H.A.M</v>
      </c>
      <c r="AD26" s="3" t="str">
        <f t="shared" si="7"/>
        <v>Muhamad-2014</v>
      </c>
      <c r="AE26" s="3">
        <f t="shared" si="8"/>
        <v>0.49043322153258229</v>
      </c>
      <c r="AF26" s="3">
        <f t="shared" si="26"/>
        <v>39.719259479749425</v>
      </c>
      <c r="AG26" s="3">
        <f t="shared" si="26"/>
        <v>60.37109632012222</v>
      </c>
      <c r="AH26" s="3">
        <f t="shared" si="26"/>
        <v>67.311053961314883</v>
      </c>
      <c r="AI26" s="3">
        <f t="shared" si="26"/>
        <v>72.913567509173959</v>
      </c>
      <c r="AJ26" s="3">
        <f t="shared" si="26"/>
        <v>82.168731571951014</v>
      </c>
      <c r="AK26" s="3">
        <f t="shared" si="26"/>
        <v>84.498751571610129</v>
      </c>
      <c r="AL26" s="3">
        <f t="shared" si="26"/>
        <v>82.559434595804476</v>
      </c>
      <c r="AM26" s="3">
        <f t="shared" si="26"/>
        <v>90.719866368388466</v>
      </c>
      <c r="AN26" s="3">
        <f t="shared" si="26"/>
        <v>71.698770707433937</v>
      </c>
      <c r="AO26" s="3">
        <f t="shared" si="26"/>
        <v>87.994750368120208</v>
      </c>
      <c r="AP26" s="3">
        <f t="shared" si="26"/>
        <v>88.840292637018194</v>
      </c>
    </row>
    <row r="27" spans="1:79" x14ac:dyDescent="0.25">
      <c r="A27" s="9">
        <v>2016</v>
      </c>
      <c r="B27" s="9">
        <v>1</v>
      </c>
      <c r="C27" s="10">
        <f t="shared" si="16"/>
        <v>4</v>
      </c>
      <c r="D27" s="10">
        <f t="shared" si="17"/>
        <v>5</v>
      </c>
      <c r="E27" s="9" t="s">
        <v>14</v>
      </c>
      <c r="F27" s="9" t="s">
        <v>21</v>
      </c>
      <c r="G27" s="9" t="str">
        <f t="shared" si="18"/>
        <v>Rohit-2016</v>
      </c>
      <c r="H27" s="9">
        <v>119.72664059356207</v>
      </c>
      <c r="I27" s="9">
        <v>78.658652808329521</v>
      </c>
      <c r="J27" s="9">
        <v>89.648921405185945</v>
      </c>
      <c r="K27" s="9">
        <v>94.120287277533834</v>
      </c>
      <c r="L27" s="9">
        <v>92.094877407431369</v>
      </c>
      <c r="M27" s="9">
        <v>91.009654749403595</v>
      </c>
      <c r="N27" s="9">
        <v>102.39715961855879</v>
      </c>
      <c r="O27" s="9">
        <v>95.599092504556893</v>
      </c>
      <c r="P27" s="9">
        <v>105.14102005157409</v>
      </c>
      <c r="Q27" s="9">
        <v>103.08508920832597</v>
      </c>
      <c r="R27" s="9">
        <v>95.22668598878802</v>
      </c>
      <c r="S27" s="9">
        <f>(AVERAGE(H27:R27)-AVERAGE($H$27:$R$38))/(_xlfn.STDEV.P($H$27:$R$38)*_xlfn.STDEV.P(H27:R27))+(R27-AVERAGE($R$27:$R$38))/_xlfn.STDEV.P($R$27:$R$38)+(MAX($W$27:$W$38)-W27)/MAX($W$27:$W$38)</f>
        <v>2.1715725304465465</v>
      </c>
      <c r="T27" s="9">
        <v>9.1818181818181799</v>
      </c>
      <c r="U27" s="9">
        <f t="shared" si="20"/>
        <v>0.70629370629370614</v>
      </c>
      <c r="V27" s="9">
        <v>9</v>
      </c>
      <c r="W27" s="9">
        <v>2</v>
      </c>
      <c r="X27" s="9" t="str">
        <f>IF(W27=MAX($W$27:$W$38),-1,IF(W27=1,1,""))</f>
        <v/>
      </c>
      <c r="Y27" s="2">
        <f>AVERAGE(H27:R38)</f>
        <v>79.321140830502102</v>
      </c>
      <c r="AA27" s="3">
        <v>25</v>
      </c>
      <c r="AB27" s="4" t="str">
        <f t="shared" si="25"/>
        <v/>
      </c>
      <c r="AC27" s="3" t="str">
        <f t="shared" si="6"/>
        <v>All's Good</v>
      </c>
      <c r="AD27" s="3" t="str">
        <f t="shared" si="7"/>
        <v>Galit-2015</v>
      </c>
      <c r="AE27" s="3">
        <f t="shared" si="8"/>
        <v>0.47823114996083971</v>
      </c>
      <c r="AF27" s="3">
        <f t="shared" si="26"/>
        <v>84.516465874821847</v>
      </c>
      <c r="AG27" s="3">
        <f t="shared" si="26"/>
        <v>84.882454536962229</v>
      </c>
      <c r="AH27" s="3">
        <f t="shared" si="26"/>
        <v>86.064760061130301</v>
      </c>
      <c r="AI27" s="3">
        <f t="shared" si="26"/>
        <v>78.75210115621222</v>
      </c>
      <c r="AJ27" s="3">
        <f t="shared" si="26"/>
        <v>66.956497040088195</v>
      </c>
      <c r="AK27" s="3">
        <f t="shared" si="26"/>
        <v>66.437462920952214</v>
      </c>
      <c r="AL27" s="3">
        <f t="shared" si="26"/>
        <v>78.228638843867103</v>
      </c>
      <c r="AM27" s="3">
        <f t="shared" si="26"/>
        <v>63.389129988530456</v>
      </c>
      <c r="AN27" s="3">
        <f t="shared" si="26"/>
        <v>59.173194556058334</v>
      </c>
      <c r="AO27" s="3">
        <f t="shared" si="26"/>
        <v>72.865296900426202</v>
      </c>
      <c r="AP27" s="3">
        <f t="shared" si="26"/>
        <v>79.575397783825238</v>
      </c>
    </row>
    <row r="28" spans="1:79" x14ac:dyDescent="0.25">
      <c r="A28" s="9">
        <v>2016</v>
      </c>
      <c r="B28" s="9">
        <v>2</v>
      </c>
      <c r="C28" s="10">
        <f t="shared" si="16"/>
        <v>7</v>
      </c>
      <c r="D28" s="10">
        <f t="shared" si="17"/>
        <v>11</v>
      </c>
      <c r="E28" s="9" t="s">
        <v>15</v>
      </c>
      <c r="F28" s="9" t="s">
        <v>34</v>
      </c>
      <c r="G28" s="9" t="str">
        <f t="shared" si="18"/>
        <v>Sherwin-2016</v>
      </c>
      <c r="H28" s="9">
        <v>104.04749239269721</v>
      </c>
      <c r="I28" s="9">
        <v>93.885019940142115</v>
      </c>
      <c r="J28" s="9">
        <v>97.650105919862582</v>
      </c>
      <c r="K28" s="9">
        <v>73.669756581460135</v>
      </c>
      <c r="L28" s="9">
        <v>83.111682300316374</v>
      </c>
      <c r="M28" s="9">
        <v>75.216803914630816</v>
      </c>
      <c r="N28" s="9">
        <v>82.635212988723865</v>
      </c>
      <c r="O28" s="9">
        <v>94.749083346969798</v>
      </c>
      <c r="P28" s="9">
        <v>92.072319455448124</v>
      </c>
      <c r="Q28" s="9">
        <v>86.940975841157865</v>
      </c>
      <c r="R28" s="9">
        <v>91.505458137399131</v>
      </c>
      <c r="S28" s="9">
        <f t="shared" ref="S28:S38" si="27">(AVERAGE(H28:R28)-AVERAGE($H$27:$R$38))/(_xlfn.STDEV.P($H$27:$R$38)*_xlfn.STDEV.P(H28:R28))+(R28-AVERAGE($R$27:$R$38))/_xlfn.STDEV.P($R$27:$R$38)+(MAX($W$27:$W$38)-W28)/MAX($W$27:$W$38)</f>
        <v>1.577080746272159</v>
      </c>
      <c r="T28" s="9">
        <v>8.3636363636363633</v>
      </c>
      <c r="U28" s="9">
        <f t="shared" si="20"/>
        <v>0.64335664335664333</v>
      </c>
      <c r="V28" s="9">
        <v>7</v>
      </c>
      <c r="W28" s="9">
        <v>5</v>
      </c>
      <c r="X28" s="9" t="str">
        <f t="shared" ref="X28:X38" si="28">IF(W28=MAX($W$27:$W$38),-1,IF(W28=1,1,""))</f>
        <v/>
      </c>
      <c r="AA28" s="3">
        <v>26</v>
      </c>
      <c r="AB28" s="4" t="str">
        <f t="shared" si="25"/>
        <v/>
      </c>
      <c r="AC28" s="3" t="str">
        <f t="shared" si="6"/>
        <v>Los Angeles Butt Men</v>
      </c>
      <c r="AD28" s="3" t="str">
        <f t="shared" si="7"/>
        <v>Ross-2017</v>
      </c>
      <c r="AE28" s="3">
        <f t="shared" si="8"/>
        <v>0.43112449246098622</v>
      </c>
      <c r="AF28" s="3">
        <f t="shared" si="26"/>
        <v>99.341015645451961</v>
      </c>
      <c r="AG28" s="3">
        <f t="shared" si="26"/>
        <v>86.561931443849318</v>
      </c>
      <c r="AH28" s="3">
        <f t="shared" si="26"/>
        <v>93.884102960667917</v>
      </c>
      <c r="AI28" s="3">
        <f t="shared" si="26"/>
        <v>94.80140044530512</v>
      </c>
      <c r="AJ28" s="3">
        <f t="shared" si="26"/>
        <v>75.071780416606259</v>
      </c>
      <c r="AK28" s="3">
        <f t="shared" si="26"/>
        <v>80.908378121518837</v>
      </c>
      <c r="AL28" s="3">
        <f t="shared" si="26"/>
        <v>83.27006219726087</v>
      </c>
      <c r="AM28" s="3">
        <f t="shared" si="26"/>
        <v>77.574908879153526</v>
      </c>
      <c r="AN28" s="3">
        <f t="shared" si="26"/>
        <v>81.369718373061914</v>
      </c>
      <c r="AO28" s="3">
        <f t="shared" si="26"/>
        <v>82.738647110983152</v>
      </c>
      <c r="AP28" s="3">
        <f t="shared" si="26"/>
        <v>82.738647110983152</v>
      </c>
    </row>
    <row r="29" spans="1:79" x14ac:dyDescent="0.25">
      <c r="A29" s="9">
        <v>2016</v>
      </c>
      <c r="B29" s="9">
        <v>3</v>
      </c>
      <c r="C29" s="10">
        <f t="shared" si="16"/>
        <v>5</v>
      </c>
      <c r="D29" s="10">
        <f t="shared" si="17"/>
        <v>8</v>
      </c>
      <c r="E29" s="9" t="s">
        <v>46</v>
      </c>
      <c r="F29" s="9" t="s">
        <v>38</v>
      </c>
      <c r="G29" s="9" t="str">
        <f t="shared" si="18"/>
        <v>MattP-2016</v>
      </c>
      <c r="H29" s="9">
        <v>93.628556843145518</v>
      </c>
      <c r="I29" s="9">
        <v>110.53467811481752</v>
      </c>
      <c r="J29" s="9">
        <v>109.67798567945444</v>
      </c>
      <c r="K29" s="9">
        <v>105.9439284411805</v>
      </c>
      <c r="L29" s="9">
        <v>114.96906432406287</v>
      </c>
      <c r="M29" s="9">
        <v>96.820852906478677</v>
      </c>
      <c r="N29" s="9">
        <v>92.105192334499506</v>
      </c>
      <c r="O29" s="9">
        <v>99.210682552298337</v>
      </c>
      <c r="P29" s="9">
        <v>90.108597917278146</v>
      </c>
      <c r="Q29" s="9">
        <v>95.070514906432038</v>
      </c>
      <c r="R29" s="9">
        <v>90.637548236234466</v>
      </c>
      <c r="S29" s="9">
        <f t="shared" si="27"/>
        <v>1.6708186390339921</v>
      </c>
      <c r="T29" s="9">
        <v>9</v>
      </c>
      <c r="U29" s="9">
        <f t="shared" si="20"/>
        <v>0.69230769230769229</v>
      </c>
      <c r="V29" s="9">
        <v>9</v>
      </c>
      <c r="W29" s="9">
        <v>4</v>
      </c>
      <c r="X29" s="9" t="str">
        <f t="shared" si="28"/>
        <v/>
      </c>
      <c r="AA29" s="3">
        <v>27</v>
      </c>
      <c r="AB29" s="4" t="str">
        <f t="shared" si="25"/>
        <v/>
      </c>
      <c r="AC29" s="3" t="str">
        <f t="shared" si="6"/>
        <v>Team  Suckerpunch</v>
      </c>
      <c r="AD29" s="3" t="str">
        <f t="shared" si="7"/>
        <v>Mili/Vinay-2016</v>
      </c>
      <c r="AE29" s="3">
        <f t="shared" si="8"/>
        <v>0.36844061309093479</v>
      </c>
      <c r="AF29" s="3">
        <f t="shared" si="26"/>
        <v>88.548344803285204</v>
      </c>
      <c r="AG29" s="3">
        <f t="shared" si="26"/>
        <v>91.534359509704544</v>
      </c>
      <c r="AH29" s="3">
        <f t="shared" si="26"/>
        <v>96.14430859425687</v>
      </c>
      <c r="AI29" s="3">
        <f t="shared" si="26"/>
        <v>103.76468004512624</v>
      </c>
      <c r="AJ29" s="3">
        <f t="shared" si="26"/>
        <v>84.684136418311027</v>
      </c>
      <c r="AK29" s="3">
        <f t="shared" si="26"/>
        <v>60.629116594308016</v>
      </c>
      <c r="AL29" s="3">
        <f t="shared" si="26"/>
        <v>73.003296771528966</v>
      </c>
      <c r="AM29" s="3">
        <f t="shared" si="26"/>
        <v>69.405665386096089</v>
      </c>
      <c r="AN29" s="3">
        <f t="shared" si="26"/>
        <v>76.819969407819102</v>
      </c>
      <c r="AO29" s="3">
        <f t="shared" si="26"/>
        <v>75.855178443536346</v>
      </c>
      <c r="AP29" s="3">
        <f t="shared" si="26"/>
        <v>82.369211492149375</v>
      </c>
    </row>
    <row r="30" spans="1:79" x14ac:dyDescent="0.25">
      <c r="A30" s="9">
        <v>2016</v>
      </c>
      <c r="B30" s="9">
        <v>4</v>
      </c>
      <c r="C30" s="10">
        <f t="shared" si="16"/>
        <v>20</v>
      </c>
      <c r="D30" s="10">
        <f t="shared" si="17"/>
        <v>17</v>
      </c>
      <c r="E30" s="9" t="s">
        <v>16</v>
      </c>
      <c r="F30" s="9" t="s">
        <v>27</v>
      </c>
      <c r="G30" s="9" t="str">
        <f t="shared" si="18"/>
        <v>Tony-2016</v>
      </c>
      <c r="H30" s="9">
        <v>105.05708799823135</v>
      </c>
      <c r="I30" s="9">
        <v>91.586349114063978</v>
      </c>
      <c r="J30" s="9">
        <v>99.599497354109175</v>
      </c>
      <c r="K30" s="9">
        <v>96.673420911520552</v>
      </c>
      <c r="L30" s="9">
        <v>86.537240201916163</v>
      </c>
      <c r="M30" s="9">
        <v>73.729912883610396</v>
      </c>
      <c r="N30" s="9">
        <v>67.742328898449458</v>
      </c>
      <c r="O30" s="9">
        <v>76.256486471009424</v>
      </c>
      <c r="P30" s="9">
        <v>82.344587684958611</v>
      </c>
      <c r="Q30" s="9">
        <v>84.451487140924286</v>
      </c>
      <c r="R30" s="9">
        <v>90.159563874519463</v>
      </c>
      <c r="S30" s="9">
        <f t="shared" si="27"/>
        <v>1.1960456367309227</v>
      </c>
      <c r="T30" s="9">
        <v>6.8181818181818175</v>
      </c>
      <c r="U30" s="9">
        <f t="shared" si="20"/>
        <v>0.52447552447552437</v>
      </c>
      <c r="V30" s="9">
        <v>5</v>
      </c>
      <c r="W30" s="9">
        <v>8</v>
      </c>
      <c r="X30" s="9" t="str">
        <f t="shared" si="28"/>
        <v/>
      </c>
      <c r="AA30" s="3">
        <v>28</v>
      </c>
      <c r="AB30" s="4" t="str">
        <f t="shared" si="25"/>
        <v/>
      </c>
      <c r="AC30" s="3" t="str">
        <f t="shared" si="6"/>
        <v>My Cousin Vinatieri</v>
      </c>
      <c r="AD30" s="3" t="str">
        <f t="shared" si="7"/>
        <v>Akshay-2017</v>
      </c>
      <c r="AE30" s="3">
        <f t="shared" si="8"/>
        <v>-0.13731368236251484</v>
      </c>
      <c r="AF30" s="3">
        <f t="shared" si="26"/>
        <v>96.822323866328105</v>
      </c>
      <c r="AG30" s="3">
        <f t="shared" si="26"/>
        <v>70.529112918712741</v>
      </c>
      <c r="AH30" s="3">
        <f t="shared" si="26"/>
        <v>82.270442217735166</v>
      </c>
      <c r="AI30" s="3">
        <f t="shared" si="26"/>
        <v>92.171491524358132</v>
      </c>
      <c r="AJ30" s="3">
        <f t="shared" si="26"/>
        <v>73.886342912824347</v>
      </c>
      <c r="AK30" s="3">
        <f t="shared" si="26"/>
        <v>81.655874236137393</v>
      </c>
      <c r="AL30" s="3">
        <f t="shared" si="26"/>
        <v>84.564950021570453</v>
      </c>
      <c r="AM30" s="3">
        <f t="shared" si="26"/>
        <v>70.361868742438503</v>
      </c>
      <c r="AN30" s="3">
        <f t="shared" si="26"/>
        <v>75.724651889825651</v>
      </c>
      <c r="AO30" s="3">
        <f t="shared" si="26"/>
        <v>75.845837810213993</v>
      </c>
      <c r="AP30" s="3">
        <f t="shared" si="26"/>
        <v>75.845837810213993</v>
      </c>
    </row>
    <row r="31" spans="1:79" x14ac:dyDescent="0.25">
      <c r="A31" s="9">
        <v>2016</v>
      </c>
      <c r="B31" s="9">
        <v>5</v>
      </c>
      <c r="C31" s="10">
        <f t="shared" si="16"/>
        <v>12</v>
      </c>
      <c r="D31" s="10">
        <f t="shared" si="17"/>
        <v>10</v>
      </c>
      <c r="E31" s="9" t="s">
        <v>17</v>
      </c>
      <c r="F31" s="9" t="s">
        <v>25</v>
      </c>
      <c r="G31" s="9" t="str">
        <f t="shared" si="18"/>
        <v>Caryn-2016</v>
      </c>
      <c r="H31" s="9">
        <v>85.281718040517461</v>
      </c>
      <c r="I31" s="9">
        <v>71.207616847902869</v>
      </c>
      <c r="J31" s="9">
        <v>62.565963379889354</v>
      </c>
      <c r="K31" s="9">
        <v>59.166296936416657</v>
      </c>
      <c r="L31" s="9">
        <v>65.993418115329789</v>
      </c>
      <c r="M31" s="9">
        <v>76.126133167428918</v>
      </c>
      <c r="N31" s="9">
        <v>82.999734048318956</v>
      </c>
      <c r="O31" s="9">
        <v>90.528509018172684</v>
      </c>
      <c r="P31" s="9">
        <v>85.362250728657642</v>
      </c>
      <c r="Q31" s="9">
        <v>82.567820277140711</v>
      </c>
      <c r="R31" s="9">
        <v>89.018900439733244</v>
      </c>
      <c r="S31" s="9">
        <f t="shared" si="27"/>
        <v>1.6354335235044672</v>
      </c>
      <c r="T31" s="9">
        <v>7.545454545454545</v>
      </c>
      <c r="U31" s="9">
        <f t="shared" si="20"/>
        <v>0.58041958041958042</v>
      </c>
      <c r="V31" s="9">
        <v>8</v>
      </c>
      <c r="W31" s="9">
        <v>1</v>
      </c>
      <c r="X31" s="9">
        <f t="shared" si="28"/>
        <v>1</v>
      </c>
      <c r="AA31" s="3">
        <v>29</v>
      </c>
      <c r="AB31" s="4" t="str">
        <f t="shared" si="25"/>
        <v/>
      </c>
      <c r="AC31" s="3" t="str">
        <f t="shared" si="6"/>
        <v>WINTER IS NEVER COMING</v>
      </c>
      <c r="AD31" s="3" t="str">
        <f t="shared" si="7"/>
        <v>Jeff-2015</v>
      </c>
      <c r="AE31" s="3">
        <f t="shared" si="8"/>
        <v>-0.17611160840013201</v>
      </c>
      <c r="AF31" s="3">
        <f t="shared" si="26"/>
        <v>73.315740528415617</v>
      </c>
      <c r="AG31" s="3">
        <f t="shared" si="26"/>
        <v>76.803515487789127</v>
      </c>
      <c r="AH31" s="3">
        <f t="shared" si="26"/>
        <v>88.612487233196589</v>
      </c>
      <c r="AI31" s="3">
        <f t="shared" si="26"/>
        <v>83.714265162522622</v>
      </c>
      <c r="AJ31" s="3">
        <f t="shared" si="26"/>
        <v>94.173098361299822</v>
      </c>
      <c r="AK31" s="3">
        <f t="shared" si="26"/>
        <v>84.567406073747094</v>
      </c>
      <c r="AL31" s="3">
        <f t="shared" si="26"/>
        <v>71.985656001533414</v>
      </c>
      <c r="AM31" s="3">
        <f t="shared" si="26"/>
        <v>67.228322743757289</v>
      </c>
      <c r="AN31" s="3">
        <f t="shared" si="26"/>
        <v>68.828109891853302</v>
      </c>
      <c r="AO31" s="3">
        <f t="shared" si="26"/>
        <v>72.214017764586103</v>
      </c>
      <c r="AP31" s="3">
        <f t="shared" si="26"/>
        <v>65.718175031880293</v>
      </c>
    </row>
    <row r="32" spans="1:79" x14ac:dyDescent="0.25">
      <c r="A32" s="9">
        <v>2016</v>
      </c>
      <c r="B32" s="9">
        <v>6</v>
      </c>
      <c r="C32" s="10">
        <f t="shared" si="16"/>
        <v>9</v>
      </c>
      <c r="D32" s="10">
        <f t="shared" si="17"/>
        <v>15</v>
      </c>
      <c r="E32" s="9" t="s">
        <v>18</v>
      </c>
      <c r="F32" s="9" t="s">
        <v>28</v>
      </c>
      <c r="G32" s="9" t="str">
        <f t="shared" si="18"/>
        <v>Pranay-2016</v>
      </c>
      <c r="H32" s="9">
        <v>103.04583573649609</v>
      </c>
      <c r="I32" s="9">
        <v>84.74894553300274</v>
      </c>
      <c r="J32" s="9">
        <v>96.286891223218717</v>
      </c>
      <c r="K32" s="9">
        <v>85.084786390333448</v>
      </c>
      <c r="L32" s="9">
        <v>90.879936386885319</v>
      </c>
      <c r="M32" s="9">
        <v>100.88770819645798</v>
      </c>
      <c r="N32" s="9">
        <v>90.51083549752444</v>
      </c>
      <c r="O32" s="9">
        <v>94.743572370059752</v>
      </c>
      <c r="P32" s="9">
        <v>83.030883417075074</v>
      </c>
      <c r="Q32" s="9">
        <v>89.45096070040654</v>
      </c>
      <c r="R32" s="9">
        <v>88.843689938269961</v>
      </c>
      <c r="S32" s="9">
        <f t="shared" si="27"/>
        <v>1.3312049523996756</v>
      </c>
      <c r="T32" s="9">
        <v>7.9090909090909092</v>
      </c>
      <c r="U32" s="9">
        <f t="shared" si="20"/>
        <v>0.60839160839160844</v>
      </c>
      <c r="V32" s="9">
        <v>7</v>
      </c>
      <c r="W32" s="9">
        <v>6</v>
      </c>
      <c r="X32" s="9" t="str">
        <f t="shared" si="28"/>
        <v/>
      </c>
      <c r="AA32" s="3">
        <v>30</v>
      </c>
      <c r="AB32" s="4" t="str">
        <f t="shared" si="25"/>
        <v/>
      </c>
      <c r="AC32" s="3" t="str">
        <f t="shared" si="6"/>
        <v>Literally Can't Even</v>
      </c>
      <c r="AD32" s="3" t="str">
        <f t="shared" si="7"/>
        <v>Caryn-2015</v>
      </c>
      <c r="AE32" s="3">
        <f t="shared" si="8"/>
        <v>-0.22721006571792801</v>
      </c>
      <c r="AF32" s="3">
        <f t="shared" si="26"/>
        <v>89.306261001156599</v>
      </c>
      <c r="AG32" s="3">
        <f t="shared" si="26"/>
        <v>89.530260384729488</v>
      </c>
      <c r="AH32" s="3">
        <f t="shared" si="26"/>
        <v>95.208885653999587</v>
      </c>
      <c r="AI32" s="3">
        <f t="shared" si="26"/>
        <v>93.431280144257357</v>
      </c>
      <c r="AJ32" s="3">
        <f t="shared" si="26"/>
        <v>95.385376923460825</v>
      </c>
      <c r="AK32" s="3">
        <f t="shared" si="26"/>
        <v>88.964689800711895</v>
      </c>
      <c r="AL32" s="3">
        <f t="shared" si="26"/>
        <v>93.161471498305232</v>
      </c>
      <c r="AM32" s="3">
        <f t="shared" si="26"/>
        <v>81.033692870809659</v>
      </c>
      <c r="AN32" s="3">
        <f t="shared" si="26"/>
        <v>78.776325037892661</v>
      </c>
      <c r="AO32" s="3">
        <f t="shared" si="26"/>
        <v>72.108011250784259</v>
      </c>
      <c r="AP32" s="3">
        <f t="shared" si="26"/>
        <v>60.443296218208744</v>
      </c>
    </row>
    <row r="33" spans="1:55" x14ac:dyDescent="0.25">
      <c r="A33" s="9">
        <v>2016</v>
      </c>
      <c r="B33" s="9">
        <v>7</v>
      </c>
      <c r="C33" s="10">
        <f t="shared" si="16"/>
        <v>19</v>
      </c>
      <c r="D33" s="10">
        <f t="shared" si="17"/>
        <v>27</v>
      </c>
      <c r="E33" s="9" t="s">
        <v>42</v>
      </c>
      <c r="F33" s="9" t="s">
        <v>37</v>
      </c>
      <c r="G33" s="9" t="str">
        <f t="shared" si="18"/>
        <v>Mili/Vinay-2016</v>
      </c>
      <c r="H33" s="9">
        <v>88.548344803285204</v>
      </c>
      <c r="I33" s="9">
        <v>91.534359509704544</v>
      </c>
      <c r="J33" s="9">
        <v>96.14430859425687</v>
      </c>
      <c r="K33" s="9">
        <v>103.76468004512624</v>
      </c>
      <c r="L33" s="9">
        <v>84.684136418311027</v>
      </c>
      <c r="M33" s="9">
        <v>60.629116594308016</v>
      </c>
      <c r="N33" s="9">
        <v>73.003296771528966</v>
      </c>
      <c r="O33" s="9">
        <v>69.405665386096089</v>
      </c>
      <c r="P33" s="9">
        <v>76.819969407819102</v>
      </c>
      <c r="Q33" s="9">
        <v>75.855178443536346</v>
      </c>
      <c r="R33" s="9">
        <v>82.369211492149375</v>
      </c>
      <c r="S33" s="9">
        <f t="shared" si="27"/>
        <v>0.36844061309093479</v>
      </c>
      <c r="T33" s="9">
        <v>6.8181818181818183</v>
      </c>
      <c r="U33" s="9">
        <f t="shared" si="20"/>
        <v>0.52447552447552448</v>
      </c>
      <c r="V33" s="9">
        <v>7</v>
      </c>
      <c r="W33" s="9">
        <v>10</v>
      </c>
      <c r="X33" s="9" t="str">
        <f t="shared" si="28"/>
        <v/>
      </c>
      <c r="AA33" s="3">
        <v>31</v>
      </c>
      <c r="AB33" s="4" t="str">
        <f t="shared" si="25"/>
        <v/>
      </c>
      <c r="AC33" s="3" t="str">
        <f t="shared" si="6"/>
        <v>The Marshawn</v>
      </c>
      <c r="AD33" s="3" t="str">
        <f t="shared" si="7"/>
        <v>MattP-2015</v>
      </c>
      <c r="AE33" s="3">
        <f t="shared" si="8"/>
        <v>-0.24530631408354286</v>
      </c>
      <c r="AF33" s="3">
        <f t="shared" ref="AF33:AP42" si="29">INDEX($F:$R,MATCH($AA33,$D:$D,0),RIGHT(AF$2,2))</f>
        <v>46.352370559099327</v>
      </c>
      <c r="AG33" s="3">
        <f t="shared" si="29"/>
        <v>50.794055793501371</v>
      </c>
      <c r="AH33" s="3">
        <f t="shared" si="29"/>
        <v>65.486661120805721</v>
      </c>
      <c r="AI33" s="3">
        <f t="shared" si="29"/>
        <v>63.11520079399132</v>
      </c>
      <c r="AJ33" s="3">
        <f t="shared" si="29"/>
        <v>70.646725181082644</v>
      </c>
      <c r="AK33" s="3">
        <f t="shared" si="29"/>
        <v>65.447746884147435</v>
      </c>
      <c r="AL33" s="3">
        <f t="shared" si="29"/>
        <v>75.078917988585602</v>
      </c>
      <c r="AM33" s="3">
        <f t="shared" si="29"/>
        <v>69.73170088478949</v>
      </c>
      <c r="AN33" s="3">
        <f t="shared" si="29"/>
        <v>65.674892757664097</v>
      </c>
      <c r="AO33" s="3">
        <f t="shared" si="29"/>
        <v>61.896987613452595</v>
      </c>
      <c r="AP33" s="3">
        <f t="shared" si="29"/>
        <v>69.73495154243858</v>
      </c>
    </row>
    <row r="34" spans="1:55" x14ac:dyDescent="0.25">
      <c r="A34" s="9">
        <v>2016</v>
      </c>
      <c r="B34" s="9">
        <v>8</v>
      </c>
      <c r="C34" s="10">
        <f t="shared" si="16"/>
        <v>21</v>
      </c>
      <c r="D34" s="10">
        <f t="shared" si="17"/>
        <v>23</v>
      </c>
      <c r="E34" s="9" t="s">
        <v>19</v>
      </c>
      <c r="F34" s="9" t="s">
        <v>26</v>
      </c>
      <c r="G34" s="9" t="str">
        <f t="shared" si="18"/>
        <v>Akshay-2016</v>
      </c>
      <c r="H34" s="9">
        <v>64.894159671707385</v>
      </c>
      <c r="I34" s="9">
        <v>84.281668536018628</v>
      </c>
      <c r="J34" s="9">
        <v>69.031398832222294</v>
      </c>
      <c r="K34" s="9">
        <v>76.886825194829186</v>
      </c>
      <c r="L34" s="9">
        <v>90.684713446751601</v>
      </c>
      <c r="M34" s="9">
        <v>80.170970186588065</v>
      </c>
      <c r="N34" s="9">
        <v>90.031838325742015</v>
      </c>
      <c r="O34" s="9">
        <v>73.399765652084767</v>
      </c>
      <c r="P34" s="9">
        <v>77.268782257590487</v>
      </c>
      <c r="Q34" s="9">
        <v>82.593949967747506</v>
      </c>
      <c r="R34" s="9">
        <v>77.071504494211467</v>
      </c>
      <c r="S34" s="9">
        <f t="shared" si="27"/>
        <v>0.50257154822400874</v>
      </c>
      <c r="T34" s="9">
        <v>6.6363636363636376</v>
      </c>
      <c r="U34" s="9">
        <f t="shared" si="20"/>
        <v>0.51048951048951063</v>
      </c>
      <c r="V34" s="9">
        <v>8</v>
      </c>
      <c r="W34" s="9">
        <v>3</v>
      </c>
      <c r="X34" s="9" t="str">
        <f t="shared" si="28"/>
        <v/>
      </c>
      <c r="AA34" s="3">
        <v>32</v>
      </c>
      <c r="AB34" s="4" t="str">
        <f t="shared" si="25"/>
        <v/>
      </c>
      <c r="AC34" s="3" t="str">
        <f t="shared" si="6"/>
        <v>da muffins</v>
      </c>
      <c r="AD34" s="3" t="str">
        <f t="shared" si="7"/>
        <v>Joe-2015</v>
      </c>
      <c r="AE34" s="3">
        <f t="shared" si="8"/>
        <v>-0.29133424751426912</v>
      </c>
      <c r="AF34" s="3">
        <f t="shared" si="29"/>
        <v>99.986104585204629</v>
      </c>
      <c r="AG34" s="3">
        <f t="shared" si="29"/>
        <v>94.342587961518973</v>
      </c>
      <c r="AH34" s="3">
        <f t="shared" si="29"/>
        <v>99.920365920869017</v>
      </c>
      <c r="AI34" s="3">
        <f t="shared" si="29"/>
        <v>107.34716301405658</v>
      </c>
      <c r="AJ34" s="3">
        <f t="shared" si="29"/>
        <v>96.138690477166108</v>
      </c>
      <c r="AK34" s="3">
        <f t="shared" si="29"/>
        <v>93.476366674736781</v>
      </c>
      <c r="AL34" s="3">
        <f t="shared" si="29"/>
        <v>81.179119998890485</v>
      </c>
      <c r="AM34" s="3">
        <f t="shared" si="29"/>
        <v>64.975744933665936</v>
      </c>
      <c r="AN34" s="3">
        <f t="shared" si="29"/>
        <v>55.223007097386684</v>
      </c>
      <c r="AO34" s="3">
        <f t="shared" si="29"/>
        <v>73.001780824743705</v>
      </c>
      <c r="AP34" s="3">
        <f t="shared" si="29"/>
        <v>62.125168358056015</v>
      </c>
    </row>
    <row r="35" spans="1:55" x14ac:dyDescent="0.25">
      <c r="A35" s="9">
        <v>2016</v>
      </c>
      <c r="B35" s="9">
        <v>9</v>
      </c>
      <c r="C35" s="10">
        <f t="shared" si="16"/>
        <v>43</v>
      </c>
      <c r="D35" s="10">
        <f t="shared" si="17"/>
        <v>39</v>
      </c>
      <c r="E35" s="9" t="s">
        <v>20</v>
      </c>
      <c r="F35" s="9" t="s">
        <v>22</v>
      </c>
      <c r="G35" s="9" t="str">
        <f t="shared" si="18"/>
        <v>Galit-2016</v>
      </c>
      <c r="H35" s="9">
        <v>74.615713418658714</v>
      </c>
      <c r="I35" s="9">
        <v>81.105985595679527</v>
      </c>
      <c r="J35" s="9">
        <v>70.607930111990541</v>
      </c>
      <c r="K35" s="9">
        <v>77.45794942715608</v>
      </c>
      <c r="L35" s="9">
        <v>57.539752947091941</v>
      </c>
      <c r="M35" s="9">
        <v>70.565388933096258</v>
      </c>
      <c r="N35" s="9">
        <v>75.405828166740093</v>
      </c>
      <c r="O35" s="9">
        <v>78.490042365835819</v>
      </c>
      <c r="P35" s="9">
        <v>67.046950278833094</v>
      </c>
      <c r="Q35" s="9">
        <v>68.461125151281209</v>
      </c>
      <c r="R35" s="9">
        <v>66.530454147995641</v>
      </c>
      <c r="S35" s="9">
        <f t="shared" si="27"/>
        <v>-0.75525672788096299</v>
      </c>
      <c r="T35" s="9">
        <v>4.0909090909090908</v>
      </c>
      <c r="U35" s="9">
        <f t="shared" si="20"/>
        <v>0.31468531468531469</v>
      </c>
      <c r="V35" s="9">
        <v>5</v>
      </c>
      <c r="W35" s="9">
        <v>7</v>
      </c>
      <c r="X35" s="9" t="str">
        <f t="shared" si="28"/>
        <v/>
      </c>
      <c r="AA35" s="3">
        <v>33</v>
      </c>
      <c r="AB35" s="4" t="str">
        <f t="shared" si="25"/>
        <v/>
      </c>
      <c r="AC35" s="3" t="str">
        <f t="shared" si="6"/>
        <v>ELITE AS TUCK</v>
      </c>
      <c r="AD35" s="3" t="str">
        <f t="shared" si="7"/>
        <v>Caryn-2014</v>
      </c>
      <c r="AE35" s="3">
        <f t="shared" si="8"/>
        <v>-0.45932736220250275</v>
      </c>
      <c r="AF35" s="3">
        <f t="shared" si="29"/>
        <v>92.574933889359485</v>
      </c>
      <c r="AG35" s="3">
        <f t="shared" si="29"/>
        <v>96.667627208832172</v>
      </c>
      <c r="AH35" s="3">
        <f t="shared" si="29"/>
        <v>85.488031710798353</v>
      </c>
      <c r="AI35" s="3">
        <f t="shared" si="29"/>
        <v>79.086466230062001</v>
      </c>
      <c r="AJ35" s="3">
        <f t="shared" si="29"/>
        <v>80.221493771524493</v>
      </c>
      <c r="AK35" s="3">
        <f t="shared" si="29"/>
        <v>90.205804607603483</v>
      </c>
      <c r="AL35" s="3">
        <f t="shared" si="29"/>
        <v>86.0428444592944</v>
      </c>
      <c r="AM35" s="3">
        <f t="shared" si="29"/>
        <v>88.133769404205822</v>
      </c>
      <c r="AN35" s="3">
        <f t="shared" si="29"/>
        <v>88.458370593981741</v>
      </c>
      <c r="AO35" s="3">
        <f t="shared" si="29"/>
        <v>70.892195072592045</v>
      </c>
      <c r="AP35" s="3">
        <f t="shared" si="29"/>
        <v>74.056833647840932</v>
      </c>
    </row>
    <row r="36" spans="1:55" x14ac:dyDescent="0.25">
      <c r="A36" s="9">
        <v>2016</v>
      </c>
      <c r="B36" s="9">
        <v>10</v>
      </c>
      <c r="C36" s="10">
        <f t="shared" si="16"/>
        <v>44</v>
      </c>
      <c r="D36" s="10">
        <f t="shared" si="17"/>
        <v>40</v>
      </c>
      <c r="E36" s="9" t="s">
        <v>7</v>
      </c>
      <c r="F36" s="9" t="s">
        <v>31</v>
      </c>
      <c r="G36" s="9" t="str">
        <f t="shared" si="18"/>
        <v>Jeff-2016</v>
      </c>
      <c r="H36" s="9">
        <v>83.450131364057199</v>
      </c>
      <c r="I36" s="9">
        <v>67.826088058097596</v>
      </c>
      <c r="J36" s="9">
        <v>74.533107036134638</v>
      </c>
      <c r="K36" s="9">
        <v>78.275910902852971</v>
      </c>
      <c r="L36" s="9">
        <v>66.802882891024524</v>
      </c>
      <c r="M36" s="9">
        <v>56.350166655026626</v>
      </c>
      <c r="N36" s="9">
        <v>73.488252152506561</v>
      </c>
      <c r="O36" s="9">
        <v>65.722829041265641</v>
      </c>
      <c r="P36" s="9">
        <v>60.471468238225533</v>
      </c>
      <c r="Q36" s="9">
        <v>64.506990769740014</v>
      </c>
      <c r="R36" s="9">
        <v>65.909173086044291</v>
      </c>
      <c r="S36" s="9">
        <f t="shared" si="27"/>
        <v>-1.1502039822164289</v>
      </c>
      <c r="T36" s="9">
        <v>4.0909090909090899</v>
      </c>
      <c r="U36" s="9">
        <f t="shared" si="20"/>
        <v>0.31468531468531463</v>
      </c>
      <c r="V36" s="9">
        <v>4</v>
      </c>
      <c r="W36" s="9">
        <v>11</v>
      </c>
      <c r="X36" s="9" t="str">
        <f t="shared" si="28"/>
        <v/>
      </c>
      <c r="AA36" s="3">
        <v>34</v>
      </c>
      <c r="AB36" s="4" t="str">
        <f t="shared" si="25"/>
        <v/>
      </c>
      <c r="AC36" s="3" t="str">
        <f t="shared" si="6"/>
        <v>Fortune Favors The Bold</v>
      </c>
      <c r="AD36" s="3" t="str">
        <f t="shared" si="7"/>
        <v>Will-2015</v>
      </c>
      <c r="AE36" s="3">
        <f t="shared" si="8"/>
        <v>-0.49948141450816574</v>
      </c>
      <c r="AF36" s="3">
        <f t="shared" si="29"/>
        <v>49.145104101095853</v>
      </c>
      <c r="AG36" s="3">
        <f t="shared" si="29"/>
        <v>60.537949783379858</v>
      </c>
      <c r="AH36" s="3">
        <f t="shared" si="29"/>
        <v>45.468534031230767</v>
      </c>
      <c r="AI36" s="3">
        <f t="shared" si="29"/>
        <v>59.78737792320338</v>
      </c>
      <c r="AJ36" s="3">
        <f t="shared" si="29"/>
        <v>63.512300343256477</v>
      </c>
      <c r="AK36" s="3">
        <f t="shared" si="29"/>
        <v>70.512627150068852</v>
      </c>
      <c r="AL36" s="3">
        <f t="shared" si="29"/>
        <v>77.71926764514744</v>
      </c>
      <c r="AM36" s="3">
        <f t="shared" si="29"/>
        <v>76.749262147435019</v>
      </c>
      <c r="AN36" s="3">
        <f t="shared" si="29"/>
        <v>51.211771405344052</v>
      </c>
      <c r="AO36" s="3">
        <f t="shared" si="29"/>
        <v>55.651412031369659</v>
      </c>
      <c r="AP36" s="3">
        <f t="shared" si="29"/>
        <v>62.925551095767531</v>
      </c>
    </row>
    <row r="37" spans="1:55" x14ac:dyDescent="0.25">
      <c r="A37" s="9">
        <v>2016</v>
      </c>
      <c r="B37" s="9">
        <v>11</v>
      </c>
      <c r="C37" s="10">
        <f t="shared" si="16"/>
        <v>41</v>
      </c>
      <c r="D37" s="10">
        <f t="shared" si="17"/>
        <v>41</v>
      </c>
      <c r="E37" s="9" t="s">
        <v>41</v>
      </c>
      <c r="F37" s="9" t="s">
        <v>36</v>
      </c>
      <c r="G37" s="9" t="str">
        <f t="shared" si="18"/>
        <v>Charles-2016</v>
      </c>
      <c r="H37" s="9">
        <v>63.462612402968347</v>
      </c>
      <c r="I37" s="9">
        <v>70.420721573864967</v>
      </c>
      <c r="J37" s="9">
        <v>62.462647930441875</v>
      </c>
      <c r="K37" s="9">
        <v>62.380685126993157</v>
      </c>
      <c r="L37" s="9">
        <v>19.187667341694535</v>
      </c>
      <c r="M37" s="9">
        <v>40.594590426217657</v>
      </c>
      <c r="N37" s="9">
        <v>39.759667306474782</v>
      </c>
      <c r="O37" s="9">
        <v>54.759424440483222</v>
      </c>
      <c r="P37" s="9">
        <v>55.500621296222143</v>
      </c>
      <c r="Q37" s="9">
        <v>64.46780743953714</v>
      </c>
      <c r="R37" s="9">
        <v>63.43127649513491</v>
      </c>
      <c r="S37" s="9">
        <f t="shared" si="27"/>
        <v>-1.2057093814899333</v>
      </c>
      <c r="T37" s="9">
        <v>4.3636363636363633</v>
      </c>
      <c r="U37" s="9">
        <f t="shared" si="20"/>
        <v>0.33566433566433562</v>
      </c>
      <c r="V37" s="9">
        <v>5</v>
      </c>
      <c r="W37" s="9">
        <v>9</v>
      </c>
      <c r="X37" s="9" t="str">
        <f t="shared" si="28"/>
        <v/>
      </c>
      <c r="AA37" s="3">
        <v>35</v>
      </c>
      <c r="AB37" s="4" t="str">
        <f t="shared" si="25"/>
        <v/>
      </c>
      <c r="AC37" s="3" t="str">
        <f t="shared" si="6"/>
        <v>Fortune Favors The Bold</v>
      </c>
      <c r="AD37" s="3" t="str">
        <f t="shared" si="7"/>
        <v>Will-2017</v>
      </c>
      <c r="AE37" s="3">
        <f t="shared" si="8"/>
        <v>-0.61575020202332409</v>
      </c>
      <c r="AF37" s="3">
        <f t="shared" si="29"/>
        <v>98.29688961992133</v>
      </c>
      <c r="AG37" s="3">
        <f t="shared" si="29"/>
        <v>95.545835821780315</v>
      </c>
      <c r="AH37" s="3">
        <f t="shared" si="29"/>
        <v>93.423875844542437</v>
      </c>
      <c r="AI37" s="3">
        <f t="shared" si="29"/>
        <v>77.702629548358729</v>
      </c>
      <c r="AJ37" s="3">
        <f t="shared" si="29"/>
        <v>74.866235534338728</v>
      </c>
      <c r="AK37" s="3">
        <f t="shared" si="29"/>
        <v>68.518236565983372</v>
      </c>
      <c r="AL37" s="3">
        <f t="shared" si="29"/>
        <v>54.955082022234862</v>
      </c>
      <c r="AM37" s="3">
        <f t="shared" si="29"/>
        <v>56.440759883598247</v>
      </c>
      <c r="AN37" s="3">
        <f t="shared" si="29"/>
        <v>70.678422125512341</v>
      </c>
      <c r="AO37" s="3">
        <f t="shared" si="29"/>
        <v>75.237225289455637</v>
      </c>
      <c r="AP37" s="3">
        <f t="shared" si="29"/>
        <v>75.237225289455637</v>
      </c>
    </row>
    <row r="38" spans="1:55" x14ac:dyDescent="0.25">
      <c r="A38" s="9">
        <v>2016</v>
      </c>
      <c r="B38" s="9">
        <v>12</v>
      </c>
      <c r="C38" s="10">
        <f t="shared" si="16"/>
        <v>46</v>
      </c>
      <c r="D38" s="10">
        <f t="shared" si="17"/>
        <v>46</v>
      </c>
      <c r="E38" s="9" t="s">
        <v>43</v>
      </c>
      <c r="F38" s="9" t="s">
        <v>32</v>
      </c>
      <c r="G38" s="9" t="str">
        <f t="shared" si="18"/>
        <v>Will-2016</v>
      </c>
      <c r="H38" s="9">
        <v>47.297542068278773</v>
      </c>
      <c r="I38" s="9">
        <v>49.051975747043642</v>
      </c>
      <c r="J38" s="9">
        <v>58.987105984594621</v>
      </c>
      <c r="K38" s="9">
        <v>49.258588130913971</v>
      </c>
      <c r="L38" s="9">
        <v>63.529769944495797</v>
      </c>
      <c r="M38" s="9">
        <v>64.226303056688849</v>
      </c>
      <c r="N38" s="9">
        <v>57.551811375181074</v>
      </c>
      <c r="O38" s="9">
        <v>50.846616067208004</v>
      </c>
      <c r="P38" s="9">
        <v>57.197979808817195</v>
      </c>
      <c r="Q38" s="9">
        <v>48.430272106307008</v>
      </c>
      <c r="R38" s="9">
        <v>59.976975175270852</v>
      </c>
      <c r="S38" s="9">
        <f t="shared" si="27"/>
        <v>-1.8711132274081812</v>
      </c>
      <c r="T38" s="9">
        <v>3.0909090909090904</v>
      </c>
      <c r="U38" s="9">
        <f t="shared" si="20"/>
        <v>0.23776223776223773</v>
      </c>
      <c r="V38" s="9">
        <v>4</v>
      </c>
      <c r="W38" s="9">
        <v>12</v>
      </c>
      <c r="X38" s="9">
        <f t="shared" si="28"/>
        <v>-1</v>
      </c>
      <c r="AA38" s="3">
        <v>36</v>
      </c>
      <c r="AB38" s="4" t="str">
        <f t="shared" si="25"/>
        <v/>
      </c>
      <c r="AC38" s="3" t="str">
        <f t="shared" si="6"/>
        <v>4th and 20</v>
      </c>
      <c r="AD38" s="3" t="str">
        <f t="shared" si="7"/>
        <v>Akshay-2014</v>
      </c>
      <c r="AE38" s="3">
        <f t="shared" si="8"/>
        <v>-0.65088288701210339</v>
      </c>
      <c r="AF38" s="3">
        <f t="shared" si="29"/>
        <v>65.548101273502738</v>
      </c>
      <c r="AG38" s="3">
        <f t="shared" si="29"/>
        <v>68.280180521531975</v>
      </c>
      <c r="AH38" s="3">
        <f t="shared" si="29"/>
        <v>77.003651586639805</v>
      </c>
      <c r="AI38" s="3">
        <f t="shared" si="29"/>
        <v>78.985013118619449</v>
      </c>
      <c r="AJ38" s="3">
        <f t="shared" si="29"/>
        <v>66.502173925959937</v>
      </c>
      <c r="AK38" s="3">
        <f t="shared" si="29"/>
        <v>63.1186501712385</v>
      </c>
      <c r="AL38" s="3">
        <f t="shared" si="29"/>
        <v>56.302128373897872</v>
      </c>
      <c r="AM38" s="3">
        <f t="shared" si="29"/>
        <v>69.76553332673501</v>
      </c>
      <c r="AN38" s="3">
        <f t="shared" si="29"/>
        <v>68.042216404184188</v>
      </c>
      <c r="AO38" s="3">
        <f t="shared" si="29"/>
        <v>73.958407313090419</v>
      </c>
      <c r="AP38" s="3">
        <f t="shared" si="29"/>
        <v>70.496301723984828</v>
      </c>
    </row>
    <row r="39" spans="1:55" x14ac:dyDescent="0.25">
      <c r="A39" s="7">
        <v>2017</v>
      </c>
      <c r="B39" s="7">
        <v>1</v>
      </c>
      <c r="C39" s="10">
        <f t="shared" si="16"/>
        <v>17</v>
      </c>
      <c r="D39" s="10">
        <f t="shared" si="17"/>
        <v>3</v>
      </c>
      <c r="E39" s="7" t="s">
        <v>58</v>
      </c>
      <c r="F39" s="7" t="s">
        <v>27</v>
      </c>
      <c r="G39" s="10" t="str">
        <f t="shared" si="18"/>
        <v>Tony-2017</v>
      </c>
      <c r="H39" s="7">
        <v>85.689288581176001</v>
      </c>
      <c r="I39" s="7">
        <v>89.379442880619806</v>
      </c>
      <c r="J39" s="7">
        <v>89.505986318840556</v>
      </c>
      <c r="K39" s="7">
        <v>96.737159046456654</v>
      </c>
      <c r="L39" s="7">
        <v>99.957876172449673</v>
      </c>
      <c r="M39" s="7">
        <v>93.289701055700135</v>
      </c>
      <c r="N39" s="7">
        <v>98.955533768604951</v>
      </c>
      <c r="O39" s="7">
        <v>95.199406199144462</v>
      </c>
      <c r="P39" s="7">
        <v>89.277888791854508</v>
      </c>
      <c r="Q39" s="7">
        <v>96.903150003964129</v>
      </c>
      <c r="R39" s="7">
        <f>Q39</f>
        <v>96.903150003964129</v>
      </c>
      <c r="S39" s="9">
        <f>(AVERAGE(H39:R39)-AVERAGE($H$39:$Q$48))/(_xlfn.STDEV.P($H$39:$Q$48)*_xlfn.STDEV.P(H39:R39))+(R39-AVERAGE($R$39:$R$48))/_xlfn.STDEV.P($R$39:$R$48)+(MAX($W$39:$W$48)-W39)/MAX($W$39:$W$48)</f>
        <v>2.3671884607784639</v>
      </c>
      <c r="T39" s="7">
        <v>6.6666666666666661</v>
      </c>
      <c r="U39" s="7">
        <f>T39/12</f>
        <v>0.55555555555555547</v>
      </c>
      <c r="V39" s="7">
        <v>10</v>
      </c>
      <c r="W39" s="7">
        <v>5</v>
      </c>
      <c r="X39" s="7" t="str">
        <f>IF(W39=MAX($W$39:$W$48),-1,IF(W39=1,1,""))</f>
        <v/>
      </c>
      <c r="Y39" s="2">
        <f>AVERAGE(H39:Q48)</f>
        <v>80.77734757310354</v>
      </c>
      <c r="AA39" s="3">
        <v>37</v>
      </c>
      <c r="AB39" s="4" t="str">
        <f t="shared" si="25"/>
        <v/>
      </c>
      <c r="AC39" s="3" t="str">
        <f t="shared" si="6"/>
        <v>All I Do is Winston</v>
      </c>
      <c r="AD39" s="3" t="str">
        <f t="shared" si="7"/>
        <v>Pranay-2017</v>
      </c>
      <c r="AE39" s="3">
        <f t="shared" si="8"/>
        <v>-0.66346969068531936</v>
      </c>
      <c r="AF39" s="3">
        <f t="shared" si="29"/>
        <v>96.786258642855643</v>
      </c>
      <c r="AG39" s="3">
        <f t="shared" si="29"/>
        <v>99.066843185260311</v>
      </c>
      <c r="AH39" s="3">
        <f t="shared" si="29"/>
        <v>85.189861194465777</v>
      </c>
      <c r="AI39" s="3">
        <f t="shared" si="29"/>
        <v>82.344432296699821</v>
      </c>
      <c r="AJ39" s="3">
        <f t="shared" si="29"/>
        <v>90.776234694752887</v>
      </c>
      <c r="AK39" s="3">
        <f t="shared" si="29"/>
        <v>76.86824882668698</v>
      </c>
      <c r="AL39" s="3">
        <f t="shared" si="29"/>
        <v>54.342159878294048</v>
      </c>
      <c r="AM39" s="3">
        <f t="shared" si="29"/>
        <v>64.068345387725117</v>
      </c>
      <c r="AN39" s="3">
        <f t="shared" si="29"/>
        <v>58.611533128102153</v>
      </c>
      <c r="AO39" s="3">
        <f t="shared" si="29"/>
        <v>73.750729407070452</v>
      </c>
      <c r="AP39" s="3">
        <f t="shared" si="29"/>
        <v>73.750729407070452</v>
      </c>
    </row>
    <row r="40" spans="1:55" x14ac:dyDescent="0.25">
      <c r="A40" s="7">
        <v>2017</v>
      </c>
      <c r="B40" s="7">
        <v>2</v>
      </c>
      <c r="C40" s="10">
        <f t="shared" si="16"/>
        <v>3</v>
      </c>
      <c r="D40" s="10">
        <f t="shared" si="17"/>
        <v>4</v>
      </c>
      <c r="E40" s="7" t="s">
        <v>52</v>
      </c>
      <c r="F40" s="7" t="s">
        <v>21</v>
      </c>
      <c r="G40" s="10" t="str">
        <f t="shared" si="18"/>
        <v>Rohit-2017</v>
      </c>
      <c r="H40" s="7">
        <v>101.25144846627126</v>
      </c>
      <c r="I40" s="7">
        <v>107.63787784209615</v>
      </c>
      <c r="J40" s="7">
        <v>95.092655987025068</v>
      </c>
      <c r="K40" s="7">
        <v>103.11139337381189</v>
      </c>
      <c r="L40" s="7">
        <v>108.43515641243737</v>
      </c>
      <c r="M40" s="7">
        <v>106.6649148576173</v>
      </c>
      <c r="N40" s="7">
        <v>95.724251778203367</v>
      </c>
      <c r="O40" s="7">
        <v>102.80913620846437</v>
      </c>
      <c r="P40" s="7">
        <v>102.74660379721669</v>
      </c>
      <c r="Q40" s="7">
        <v>92.234025941380892</v>
      </c>
      <c r="R40" s="7">
        <f t="shared" ref="R40:R48" si="30">Q40</f>
        <v>92.234025941380892</v>
      </c>
      <c r="S40" s="9">
        <f t="shared" ref="S40:S47" si="31">(AVERAGE(H40:R40)-AVERAGE($H$39:$Q$48))/(_xlfn.STDEV.P($H$39:$Q$48)*_xlfn.STDEV.P(H40:R40))+(R40-AVERAGE($R$39:$R$48))/_xlfn.STDEV.P($R$39:$R$48)+(MAX($W$39:$W$48)-W40)/MAX($W$39:$W$48)</f>
        <v>2.3212509543629354</v>
      </c>
      <c r="T40" s="7">
        <v>8.8888888888888893</v>
      </c>
      <c r="U40" s="7">
        <f t="shared" ref="U40:U48" si="32">T40/12</f>
        <v>0.74074074074074081</v>
      </c>
      <c r="V40" s="7">
        <v>5</v>
      </c>
      <c r="W40" s="7">
        <v>1</v>
      </c>
      <c r="X40" s="7">
        <f t="shared" ref="X40:X47" si="33">IF(W40=MAX($W$39:$W$48),-1,IF(W40=1,1,""))</f>
        <v>1</v>
      </c>
      <c r="AA40" s="3">
        <v>38</v>
      </c>
      <c r="AB40" s="4" t="str">
        <f t="shared" si="25"/>
        <v/>
      </c>
      <c r="AC40" s="3" t="str">
        <f t="shared" si="6"/>
        <v>WINTER IS NEVER COMING</v>
      </c>
      <c r="AD40" s="3" t="str">
        <f t="shared" si="7"/>
        <v>Jeff-2014</v>
      </c>
      <c r="AE40" s="3">
        <f t="shared" si="8"/>
        <v>-0.73414845471252133</v>
      </c>
      <c r="AF40" s="3">
        <f t="shared" si="29"/>
        <v>76.324030028614203</v>
      </c>
      <c r="AG40" s="3">
        <f t="shared" si="29"/>
        <v>57.222298464980568</v>
      </c>
      <c r="AH40" s="3">
        <f t="shared" si="29"/>
        <v>74.464779341596994</v>
      </c>
      <c r="AI40" s="3">
        <f t="shared" si="29"/>
        <v>78.968557742426825</v>
      </c>
      <c r="AJ40" s="3">
        <f t="shared" si="29"/>
        <v>64.525063406108657</v>
      </c>
      <c r="AK40" s="3">
        <f t="shared" si="29"/>
        <v>70.349933677286614</v>
      </c>
      <c r="AL40" s="3">
        <f t="shared" si="29"/>
        <v>55.811728308515043</v>
      </c>
      <c r="AM40" s="3">
        <f t="shared" si="29"/>
        <v>70.471156989015611</v>
      </c>
      <c r="AN40" s="3">
        <f t="shared" si="29"/>
        <v>58.301939166345988</v>
      </c>
      <c r="AO40" s="3">
        <f t="shared" si="29"/>
        <v>72.549301087336673</v>
      </c>
      <c r="AP40" s="3">
        <f t="shared" si="29"/>
        <v>73.60122143113324</v>
      </c>
    </row>
    <row r="41" spans="1:55" x14ac:dyDescent="0.25">
      <c r="A41" s="7">
        <v>2017</v>
      </c>
      <c r="B41" s="7">
        <v>3</v>
      </c>
      <c r="C41" s="10">
        <f t="shared" si="16"/>
        <v>29</v>
      </c>
      <c r="D41" s="10">
        <f t="shared" si="17"/>
        <v>16</v>
      </c>
      <c r="E41" s="7" t="s">
        <v>59</v>
      </c>
      <c r="F41" s="7" t="s">
        <v>37</v>
      </c>
      <c r="G41" s="10" t="str">
        <f t="shared" si="18"/>
        <v>Mili/Vinay-2017</v>
      </c>
      <c r="H41" s="7">
        <v>45.480838655882195</v>
      </c>
      <c r="I41" s="7">
        <v>52.547608194650564</v>
      </c>
      <c r="J41" s="7">
        <v>55.026873789809073</v>
      </c>
      <c r="K41" s="7">
        <v>63.042125349853606</v>
      </c>
      <c r="L41" s="7">
        <v>71.090958052158285</v>
      </c>
      <c r="M41" s="7">
        <v>66.831429178795958</v>
      </c>
      <c r="N41" s="7">
        <v>77.994715210885957</v>
      </c>
      <c r="O41" s="7">
        <v>78.463234308305019</v>
      </c>
      <c r="P41" s="7">
        <v>77.417914143122516</v>
      </c>
      <c r="Q41" s="7">
        <v>87.277752303761474</v>
      </c>
      <c r="R41" s="7">
        <f t="shared" si="30"/>
        <v>87.277752303761474</v>
      </c>
      <c r="S41" s="9">
        <f t="shared" si="31"/>
        <v>1.3003958036854788</v>
      </c>
      <c r="T41" s="7">
        <v>5.3333333333333339</v>
      </c>
      <c r="U41" s="7">
        <f t="shared" si="32"/>
        <v>0.44444444444444448</v>
      </c>
      <c r="V41" s="7">
        <v>5</v>
      </c>
      <c r="W41" s="7">
        <v>3</v>
      </c>
      <c r="X41" s="7" t="str">
        <f t="shared" si="33"/>
        <v/>
      </c>
      <c r="AA41" s="3">
        <v>39</v>
      </c>
      <c r="AB41" s="4" t="str">
        <f t="shared" si="25"/>
        <v/>
      </c>
      <c r="AC41" s="3" t="str">
        <f t="shared" si="6"/>
        <v>G - Lit</v>
      </c>
      <c r="AD41" s="3" t="str">
        <f t="shared" si="7"/>
        <v>Galit-2016</v>
      </c>
      <c r="AE41" s="3">
        <f t="shared" si="8"/>
        <v>-0.75525672788096299</v>
      </c>
      <c r="AF41" s="3">
        <f t="shared" si="29"/>
        <v>74.615713418658714</v>
      </c>
      <c r="AG41" s="3">
        <f t="shared" si="29"/>
        <v>81.105985595679527</v>
      </c>
      <c r="AH41" s="3">
        <f t="shared" si="29"/>
        <v>70.607930111990541</v>
      </c>
      <c r="AI41" s="3">
        <f t="shared" si="29"/>
        <v>77.45794942715608</v>
      </c>
      <c r="AJ41" s="3">
        <f t="shared" si="29"/>
        <v>57.539752947091941</v>
      </c>
      <c r="AK41" s="3">
        <f t="shared" si="29"/>
        <v>70.565388933096258</v>
      </c>
      <c r="AL41" s="3">
        <f t="shared" si="29"/>
        <v>75.405828166740093</v>
      </c>
      <c r="AM41" s="3">
        <f t="shared" si="29"/>
        <v>78.490042365835819</v>
      </c>
      <c r="AN41" s="3">
        <f t="shared" si="29"/>
        <v>67.046950278833094</v>
      </c>
      <c r="AO41" s="3">
        <f t="shared" si="29"/>
        <v>68.461125151281209</v>
      </c>
      <c r="AP41" s="3">
        <f t="shared" si="29"/>
        <v>66.530454147995641</v>
      </c>
    </row>
    <row r="42" spans="1:55" x14ac:dyDescent="0.25">
      <c r="A42" s="7">
        <v>2017</v>
      </c>
      <c r="B42" s="7">
        <v>4</v>
      </c>
      <c r="C42" s="10">
        <f t="shared" si="16"/>
        <v>22</v>
      </c>
      <c r="D42" s="10">
        <f t="shared" si="17"/>
        <v>18</v>
      </c>
      <c r="E42" s="7" t="s">
        <v>56</v>
      </c>
      <c r="F42" s="7" t="s">
        <v>25</v>
      </c>
      <c r="G42" s="10" t="str">
        <f t="shared" si="18"/>
        <v>Caryn-2017</v>
      </c>
      <c r="H42" s="7">
        <v>67.268724955213614</v>
      </c>
      <c r="I42" s="7">
        <v>72.09636564280062</v>
      </c>
      <c r="J42" s="7">
        <v>81.905210624824022</v>
      </c>
      <c r="K42" s="7">
        <v>83.066460177711349</v>
      </c>
      <c r="L42" s="7">
        <v>73.939745523335162</v>
      </c>
      <c r="M42" s="7">
        <v>85.72856219455501</v>
      </c>
      <c r="N42" s="7">
        <v>80.510971148524177</v>
      </c>
      <c r="O42" s="7">
        <v>75.406888491056932</v>
      </c>
      <c r="P42" s="7">
        <v>82.127602055420496</v>
      </c>
      <c r="Q42" s="7">
        <v>83.286824713923764</v>
      </c>
      <c r="R42" s="7">
        <f t="shared" si="30"/>
        <v>83.286824713923764</v>
      </c>
      <c r="S42" s="9">
        <f t="shared" si="31"/>
        <v>1.0219229146962459</v>
      </c>
      <c r="T42" s="7">
        <v>5.8888888888888902</v>
      </c>
      <c r="U42" s="7">
        <f t="shared" si="32"/>
        <v>0.49074074074074087</v>
      </c>
      <c r="V42" s="7">
        <v>5</v>
      </c>
      <c r="W42" s="7">
        <v>2</v>
      </c>
      <c r="X42" s="7" t="str">
        <f t="shared" si="33"/>
        <v/>
      </c>
      <c r="AA42" s="3">
        <v>40</v>
      </c>
      <c r="AB42" s="4" t="str">
        <f t="shared" si="25"/>
        <v/>
      </c>
      <c r="AC42" s="3" t="str">
        <f t="shared" si="6"/>
        <v>WINTER IS NEVER COMING</v>
      </c>
      <c r="AD42" s="3" t="str">
        <f t="shared" si="7"/>
        <v>Jeff-2016</v>
      </c>
      <c r="AE42" s="3">
        <f t="shared" si="8"/>
        <v>-1.1502039822164289</v>
      </c>
      <c r="AF42" s="3">
        <f t="shared" si="29"/>
        <v>83.450131364057199</v>
      </c>
      <c r="AG42" s="3">
        <f t="shared" si="29"/>
        <v>67.826088058097596</v>
      </c>
      <c r="AH42" s="3">
        <f t="shared" si="29"/>
        <v>74.533107036134638</v>
      </c>
      <c r="AI42" s="3">
        <f t="shared" si="29"/>
        <v>78.275910902852971</v>
      </c>
      <c r="AJ42" s="3">
        <f t="shared" si="29"/>
        <v>66.802882891024524</v>
      </c>
      <c r="AK42" s="3">
        <f t="shared" si="29"/>
        <v>56.350166655026626</v>
      </c>
      <c r="AL42" s="3">
        <f t="shared" si="29"/>
        <v>73.488252152506561</v>
      </c>
      <c r="AM42" s="3">
        <f t="shared" si="29"/>
        <v>65.722829041265641</v>
      </c>
      <c r="AN42" s="3">
        <f t="shared" si="29"/>
        <v>60.471468238225533</v>
      </c>
      <c r="AO42" s="3">
        <f t="shared" si="29"/>
        <v>64.506990769740014</v>
      </c>
      <c r="AP42" s="3">
        <f t="shared" si="29"/>
        <v>65.909173086044291</v>
      </c>
    </row>
    <row r="43" spans="1:55" x14ac:dyDescent="0.25">
      <c r="A43" s="7">
        <v>2017</v>
      </c>
      <c r="B43" s="7">
        <v>5</v>
      </c>
      <c r="C43" s="10">
        <f t="shared" si="16"/>
        <v>13</v>
      </c>
      <c r="D43" s="10">
        <f t="shared" si="17"/>
        <v>26</v>
      </c>
      <c r="E43" s="7" t="s">
        <v>54</v>
      </c>
      <c r="F43" s="7" t="s">
        <v>63</v>
      </c>
      <c r="G43" s="10" t="str">
        <f t="shared" si="18"/>
        <v>Ross-2017</v>
      </c>
      <c r="H43" s="7">
        <v>99.341015645451961</v>
      </c>
      <c r="I43" s="7">
        <v>86.561931443849318</v>
      </c>
      <c r="J43" s="7">
        <v>93.884102960667917</v>
      </c>
      <c r="K43" s="7">
        <v>94.80140044530512</v>
      </c>
      <c r="L43" s="7">
        <v>75.071780416606259</v>
      </c>
      <c r="M43" s="7">
        <v>80.908378121518837</v>
      </c>
      <c r="N43" s="7">
        <v>83.27006219726087</v>
      </c>
      <c r="O43" s="7">
        <v>77.574908879153526</v>
      </c>
      <c r="P43" s="7">
        <v>81.369718373061914</v>
      </c>
      <c r="Q43" s="7">
        <v>82.738647110983152</v>
      </c>
      <c r="R43" s="7">
        <f t="shared" si="30"/>
        <v>82.738647110983152</v>
      </c>
      <c r="S43" s="9">
        <f t="shared" si="31"/>
        <v>0.43112449246098622</v>
      </c>
      <c r="T43" s="7">
        <v>6.7777777777777777</v>
      </c>
      <c r="U43" s="7">
        <f t="shared" si="32"/>
        <v>0.56481481481481477</v>
      </c>
      <c r="V43" s="7">
        <v>6</v>
      </c>
      <c r="W43" s="7">
        <v>8</v>
      </c>
      <c r="X43" s="7" t="str">
        <f t="shared" si="33"/>
        <v/>
      </c>
      <c r="AA43" s="3">
        <v>41</v>
      </c>
      <c r="AB43" s="4" t="str">
        <f t="shared" si="25"/>
        <v/>
      </c>
      <c r="AC43" s="3" t="str">
        <f t="shared" si="6"/>
        <v>Do You Even Lift?</v>
      </c>
      <c r="AD43" s="3" t="str">
        <f t="shared" si="7"/>
        <v>Charles-2016</v>
      </c>
      <c r="AE43" s="3">
        <f t="shared" si="8"/>
        <v>-1.2057093814899333</v>
      </c>
      <c r="AF43" s="3">
        <f t="shared" ref="AF43:AP48" si="34">INDEX($F:$R,MATCH($AA43,$D:$D,0),RIGHT(AF$2,2))</f>
        <v>63.462612402968347</v>
      </c>
      <c r="AG43" s="3">
        <f t="shared" si="34"/>
        <v>70.420721573864967</v>
      </c>
      <c r="AH43" s="3">
        <f t="shared" si="34"/>
        <v>62.462647930441875</v>
      </c>
      <c r="AI43" s="3">
        <f t="shared" si="34"/>
        <v>62.380685126993157</v>
      </c>
      <c r="AJ43" s="3">
        <f t="shared" si="34"/>
        <v>19.187667341694535</v>
      </c>
      <c r="AK43" s="3">
        <f t="shared" si="34"/>
        <v>40.594590426217657</v>
      </c>
      <c r="AL43" s="3">
        <f t="shared" si="34"/>
        <v>39.759667306474782</v>
      </c>
      <c r="AM43" s="3">
        <f t="shared" si="34"/>
        <v>54.759424440483222</v>
      </c>
      <c r="AN43" s="3">
        <f t="shared" si="34"/>
        <v>55.500621296222143</v>
      </c>
      <c r="AO43" s="3">
        <f t="shared" si="34"/>
        <v>64.46780743953714</v>
      </c>
      <c r="AP43" s="3">
        <f t="shared" si="34"/>
        <v>63.43127649513491</v>
      </c>
    </row>
    <row r="44" spans="1:55" x14ac:dyDescent="0.25">
      <c r="A44" s="7">
        <v>2017</v>
      </c>
      <c r="B44" s="7">
        <v>6</v>
      </c>
      <c r="C44" s="10">
        <f t="shared" si="16"/>
        <v>29</v>
      </c>
      <c r="D44" s="10">
        <f t="shared" si="17"/>
        <v>22</v>
      </c>
      <c r="E44" s="7" t="s">
        <v>55</v>
      </c>
      <c r="F44" s="7" t="s">
        <v>31</v>
      </c>
      <c r="G44" s="10" t="str">
        <f t="shared" si="18"/>
        <v>Jeff-2017</v>
      </c>
      <c r="H44" s="7">
        <v>84.251451445455629</v>
      </c>
      <c r="I44" s="7">
        <v>89.237509783867566</v>
      </c>
      <c r="J44" s="7">
        <v>85.140775974329671</v>
      </c>
      <c r="K44" s="7">
        <v>71.844532062210334</v>
      </c>
      <c r="L44" s="7">
        <v>81.532029643026434</v>
      </c>
      <c r="M44" s="7">
        <v>74.696507291768299</v>
      </c>
      <c r="N44" s="7">
        <v>42.065996616910283</v>
      </c>
      <c r="O44" s="7">
        <v>51.452939475731775</v>
      </c>
      <c r="P44" s="7">
        <v>71.609735933644998</v>
      </c>
      <c r="Q44" s="7">
        <v>80.667554742777895</v>
      </c>
      <c r="R44" s="7">
        <f t="shared" si="30"/>
        <v>80.667554742777895</v>
      </c>
      <c r="S44" s="9">
        <f t="shared" si="31"/>
        <v>0.53747973769366109</v>
      </c>
      <c r="T44" s="7">
        <v>5.3333333333333339</v>
      </c>
      <c r="U44" s="7">
        <f t="shared" si="32"/>
        <v>0.44444444444444448</v>
      </c>
      <c r="V44" s="7">
        <v>7</v>
      </c>
      <c r="W44" s="7">
        <v>4</v>
      </c>
      <c r="X44" s="7" t="str">
        <f t="shared" si="33"/>
        <v/>
      </c>
      <c r="AA44" s="3">
        <v>42</v>
      </c>
      <c r="AB44" s="4" t="str">
        <f t="shared" si="25"/>
        <v/>
      </c>
      <c r="AC44" s="3" t="str">
        <f t="shared" si="6"/>
        <v>Team Moyer</v>
      </c>
      <c r="AD44" s="3" t="str">
        <f t="shared" si="7"/>
        <v>Ally-2015</v>
      </c>
      <c r="AE44" s="3">
        <f t="shared" si="8"/>
        <v>-1.4631107743485396</v>
      </c>
      <c r="AF44" s="3">
        <f t="shared" si="34"/>
        <v>61.252427738453292</v>
      </c>
      <c r="AG44" s="3">
        <f t="shared" si="34"/>
        <v>54.09337657105025</v>
      </c>
      <c r="AH44" s="3">
        <f t="shared" si="34"/>
        <v>43.445615124219131</v>
      </c>
      <c r="AI44" s="3">
        <f t="shared" si="34"/>
        <v>15.638018053045208</v>
      </c>
      <c r="AJ44" s="3">
        <f t="shared" si="34"/>
        <v>27.535438840324325</v>
      </c>
      <c r="AK44" s="3">
        <f t="shared" si="34"/>
        <v>33.201626852585477</v>
      </c>
      <c r="AL44" s="3">
        <f t="shared" si="34"/>
        <v>47.328136691133828</v>
      </c>
      <c r="AM44" s="3">
        <f t="shared" si="34"/>
        <v>47.970950221245729</v>
      </c>
      <c r="AN44" s="3">
        <f t="shared" si="34"/>
        <v>45.858101816632988</v>
      </c>
      <c r="AO44" s="3">
        <f t="shared" si="34"/>
        <v>49.531126111864111</v>
      </c>
      <c r="AP44" s="3">
        <f t="shared" si="34"/>
        <v>52.449589511739283</v>
      </c>
      <c r="AR44" s="3" t="s">
        <v>47</v>
      </c>
      <c r="AS44" s="3">
        <f>MAX(AF:AF)</f>
        <v>126.11973571489759</v>
      </c>
      <c r="AT44" s="3">
        <f>MAX(AG:AG)</f>
        <v>110.53467811481752</v>
      </c>
      <c r="AU44" s="3">
        <f t="shared" ref="AU44:BC44" si="35">MAX(AH:AH)</f>
        <v>109.67798567945444</v>
      </c>
      <c r="AV44" s="3">
        <f t="shared" si="35"/>
        <v>107.34716301405658</v>
      </c>
      <c r="AW44" s="3">
        <f t="shared" si="35"/>
        <v>114.96906432406287</v>
      </c>
      <c r="AX44" s="3">
        <f t="shared" si="35"/>
        <v>114.16677127310599</v>
      </c>
      <c r="AY44" s="3">
        <f t="shared" si="35"/>
        <v>113.06326136645643</v>
      </c>
      <c r="AZ44" s="3">
        <f t="shared" si="35"/>
        <v>102.80913620846437</v>
      </c>
      <c r="BA44" s="3">
        <f t="shared" si="35"/>
        <v>122.61699605725315</v>
      </c>
      <c r="BB44" s="3">
        <f t="shared" si="35"/>
        <v>107.3174336526064</v>
      </c>
      <c r="BC44" s="3">
        <f t="shared" si="35"/>
        <v>118.31182273824533</v>
      </c>
    </row>
    <row r="45" spans="1:55" x14ac:dyDescent="0.25">
      <c r="A45" s="7">
        <v>2017</v>
      </c>
      <c r="B45" s="7">
        <v>7</v>
      </c>
      <c r="C45" s="10">
        <f t="shared" si="16"/>
        <v>23</v>
      </c>
      <c r="D45" s="10">
        <f t="shared" si="17"/>
        <v>28</v>
      </c>
      <c r="E45" s="7" t="s">
        <v>57</v>
      </c>
      <c r="F45" s="7" t="s">
        <v>26</v>
      </c>
      <c r="G45" s="10" t="str">
        <f t="shared" si="18"/>
        <v>Akshay-2017</v>
      </c>
      <c r="H45" s="7">
        <v>96.822323866328105</v>
      </c>
      <c r="I45" s="7">
        <v>70.529112918712741</v>
      </c>
      <c r="J45" s="7">
        <v>82.270442217735166</v>
      </c>
      <c r="K45" s="7">
        <v>92.171491524358132</v>
      </c>
      <c r="L45" s="7">
        <v>73.886342912824347</v>
      </c>
      <c r="M45" s="7">
        <v>81.655874236137393</v>
      </c>
      <c r="N45" s="7">
        <v>84.564950021570453</v>
      </c>
      <c r="O45" s="7">
        <v>70.361868742438503</v>
      </c>
      <c r="P45" s="7">
        <v>75.724651889825651</v>
      </c>
      <c r="Q45" s="7">
        <v>75.845837810213993</v>
      </c>
      <c r="R45" s="7">
        <f t="shared" si="30"/>
        <v>75.845837810213993</v>
      </c>
      <c r="S45" s="9">
        <f t="shared" si="31"/>
        <v>-0.13731368236251484</v>
      </c>
      <c r="T45" s="7">
        <v>5.8888888888888893</v>
      </c>
      <c r="U45" s="7">
        <f t="shared" si="32"/>
        <v>0.49074074074074076</v>
      </c>
      <c r="V45" s="7">
        <v>5</v>
      </c>
      <c r="W45" s="7">
        <v>6</v>
      </c>
      <c r="X45" s="7" t="str">
        <f t="shared" si="33"/>
        <v/>
      </c>
      <c r="AA45" s="3">
        <v>43</v>
      </c>
      <c r="AB45" s="4" t="str">
        <f t="shared" si="25"/>
        <v/>
      </c>
      <c r="AC45" s="3" t="str">
        <f t="shared" si="6"/>
        <v>FETTY WATT</v>
      </c>
      <c r="AD45" s="3" t="str">
        <f t="shared" si="7"/>
        <v>Tony-2015</v>
      </c>
      <c r="AE45" s="3">
        <f t="shared" si="8"/>
        <v>-1.6813045998357476</v>
      </c>
      <c r="AF45" s="3">
        <f t="shared" si="34"/>
        <v>56.352983930484811</v>
      </c>
      <c r="AG45" s="3">
        <f t="shared" si="34"/>
        <v>64.065928315992608</v>
      </c>
      <c r="AH45" s="3">
        <f t="shared" si="34"/>
        <v>72.067140994744591</v>
      </c>
      <c r="AI45" s="3">
        <f t="shared" si="34"/>
        <v>69.861661291205365</v>
      </c>
      <c r="AJ45" s="3">
        <f t="shared" si="34"/>
        <v>72.826802813735767</v>
      </c>
      <c r="AK45" s="3">
        <f t="shared" si="34"/>
        <v>79.951180823966283</v>
      </c>
      <c r="AL45" s="3">
        <f t="shared" si="34"/>
        <v>75.534526952691081</v>
      </c>
      <c r="AM45" s="3">
        <f t="shared" si="34"/>
        <v>76.984350599036659</v>
      </c>
      <c r="AN45" s="3">
        <f t="shared" si="34"/>
        <v>62.010647323667591</v>
      </c>
      <c r="AO45" s="3">
        <f t="shared" si="34"/>
        <v>70.962179589999934</v>
      </c>
      <c r="AP45" s="3">
        <f t="shared" si="34"/>
        <v>45.839290597591798</v>
      </c>
      <c r="AR45" s="3" t="s">
        <v>13</v>
      </c>
      <c r="AS45" s="3" t="str">
        <f t="shared" ref="AS45:BC45" si="36">INDEX($AC:$AC,MATCH(AS44,AF:AF,0))</f>
        <v>Abdullah Matata</v>
      </c>
      <c r="AT45" s="3" t="str">
        <f t="shared" si="36"/>
        <v>Taniquetil Eagles</v>
      </c>
      <c r="AU45" s="3" t="str">
        <f t="shared" si="36"/>
        <v>Taniquetil Eagles</v>
      </c>
      <c r="AV45" s="3" t="str">
        <f t="shared" si="36"/>
        <v>da muffins</v>
      </c>
      <c r="AW45" s="3" t="str">
        <f t="shared" si="36"/>
        <v>Taniquetil Eagles</v>
      </c>
      <c r="AX45" s="3" t="str">
        <f t="shared" si="36"/>
        <v>The Decepticons</v>
      </c>
      <c r="AY45" s="3" t="str">
        <f t="shared" si="36"/>
        <v>The Decepticons</v>
      </c>
      <c r="AZ45" s="3" t="str">
        <f t="shared" si="36"/>
        <v>Avacado Seeds</v>
      </c>
      <c r="BA45" s="3" t="str">
        <f t="shared" si="36"/>
        <v>The Decepticons</v>
      </c>
      <c r="BB45" s="3" t="str">
        <f t="shared" si="36"/>
        <v>What Would Gronk Do</v>
      </c>
      <c r="BC45" s="3" t="str">
        <f t="shared" si="36"/>
        <v>The Decepticons</v>
      </c>
    </row>
    <row r="46" spans="1:55" x14ac:dyDescent="0.25">
      <c r="A46" s="7">
        <v>2017</v>
      </c>
      <c r="B46" s="7">
        <v>8</v>
      </c>
      <c r="C46" s="10">
        <f t="shared" si="16"/>
        <v>26</v>
      </c>
      <c r="D46" s="10">
        <f t="shared" si="17"/>
        <v>35</v>
      </c>
      <c r="E46" s="7" t="s">
        <v>43</v>
      </c>
      <c r="F46" s="7" t="s">
        <v>32</v>
      </c>
      <c r="G46" s="10" t="str">
        <f t="shared" si="18"/>
        <v>Will-2017</v>
      </c>
      <c r="H46" s="7">
        <v>98.29688961992133</v>
      </c>
      <c r="I46" s="7">
        <v>95.545835821780315</v>
      </c>
      <c r="J46" s="7">
        <v>93.423875844542437</v>
      </c>
      <c r="K46" s="7">
        <v>77.702629548358729</v>
      </c>
      <c r="L46" s="7">
        <v>74.866235534338728</v>
      </c>
      <c r="M46" s="7">
        <v>68.518236565983372</v>
      </c>
      <c r="N46" s="7">
        <v>54.955082022234862</v>
      </c>
      <c r="O46" s="7">
        <v>56.440759883598247</v>
      </c>
      <c r="P46" s="7">
        <v>70.678422125512341</v>
      </c>
      <c r="Q46" s="7">
        <v>75.237225289455637</v>
      </c>
      <c r="R46" s="7">
        <f t="shared" si="30"/>
        <v>75.237225289455637</v>
      </c>
      <c r="S46" s="9">
        <f t="shared" si="31"/>
        <v>-0.61575020202332409</v>
      </c>
      <c r="T46" s="7">
        <v>5.6666666666666661</v>
      </c>
      <c r="U46" s="7">
        <f t="shared" si="32"/>
        <v>0.47222222222222215</v>
      </c>
      <c r="V46" s="7">
        <v>5</v>
      </c>
      <c r="W46" s="7">
        <v>10</v>
      </c>
      <c r="X46" s="7">
        <f t="shared" si="33"/>
        <v>-1</v>
      </c>
      <c r="AA46" s="3">
        <v>44</v>
      </c>
      <c r="AB46" s="4" t="str">
        <f t="shared" si="25"/>
        <v/>
      </c>
      <c r="AC46" s="3" t="str">
        <f t="shared" si="6"/>
        <v>Team Wagers</v>
      </c>
      <c r="AD46" s="3" t="str">
        <f t="shared" si="7"/>
        <v>Will-2014</v>
      </c>
      <c r="AE46" s="3">
        <f t="shared" si="8"/>
        <v>-1.6916173967696553</v>
      </c>
      <c r="AF46" s="3">
        <f t="shared" si="34"/>
        <v>67.936528273374236</v>
      </c>
      <c r="AG46" s="3">
        <f t="shared" si="34"/>
        <v>79.767252679339464</v>
      </c>
      <c r="AH46" s="3">
        <f t="shared" si="34"/>
        <v>84.091999142638358</v>
      </c>
      <c r="AI46" s="3">
        <f t="shared" si="34"/>
        <v>75.063555663255869</v>
      </c>
      <c r="AJ46" s="3">
        <f t="shared" si="34"/>
        <v>77.288670868565688</v>
      </c>
      <c r="AK46" s="3">
        <f t="shared" si="34"/>
        <v>42.322639344810867</v>
      </c>
      <c r="AL46" s="3">
        <f t="shared" si="34"/>
        <v>54.057014927774553</v>
      </c>
      <c r="AM46" s="3">
        <f t="shared" si="34"/>
        <v>56.811240471678275</v>
      </c>
      <c r="AN46" s="3">
        <f t="shared" si="34"/>
        <v>61.525768380103479</v>
      </c>
      <c r="AO46" s="3">
        <f t="shared" si="34"/>
        <v>62.618696822980752</v>
      </c>
      <c r="AP46" s="3">
        <f t="shared" si="34"/>
        <v>59.329142441202279</v>
      </c>
      <c r="AR46" s="3" t="s">
        <v>48</v>
      </c>
      <c r="AS46" s="3">
        <f>MIN(AF:AF)</f>
        <v>39.719259479749425</v>
      </c>
      <c r="AT46" s="3">
        <f t="shared" ref="AT46" si="37">MIN(AG:AG)</f>
        <v>49.051975747043642</v>
      </c>
      <c r="AU46" s="3">
        <f t="shared" ref="AU46" si="38">MIN(AH:AH)</f>
        <v>43.445615124219131</v>
      </c>
      <c r="AV46" s="3">
        <f t="shared" ref="AV46" si="39">MIN(AI:AI)</f>
        <v>15.638018053045208</v>
      </c>
      <c r="AW46" s="3">
        <f t="shared" ref="AW46" si="40">MIN(AJ:AJ)</f>
        <v>19.187667341694535</v>
      </c>
      <c r="AX46" s="3">
        <f t="shared" ref="AX46" si="41">MIN(AK:AK)</f>
        <v>33.201626852585477</v>
      </c>
      <c r="AY46" s="3">
        <f t="shared" ref="AY46" si="42">MIN(AL:AL)</f>
        <v>39.759667306474782</v>
      </c>
      <c r="AZ46" s="3">
        <f t="shared" ref="AZ46" si="43">MIN(AM:AM)</f>
        <v>47.970950221245729</v>
      </c>
      <c r="BA46" s="3">
        <f t="shared" ref="BA46" si="44">MIN(AN:AN)</f>
        <v>45.858101816632988</v>
      </c>
      <c r="BB46" s="3">
        <f t="shared" ref="BB46" si="45">MIN(AO:AO)</f>
        <v>48.430272106307008</v>
      </c>
      <c r="BC46" s="3">
        <f t="shared" ref="BC46" si="46">MIN(AP:AP)</f>
        <v>45.839290597591798</v>
      </c>
    </row>
    <row r="47" spans="1:55" x14ac:dyDescent="0.25">
      <c r="A47" s="7">
        <v>2017</v>
      </c>
      <c r="B47" s="7">
        <v>9</v>
      </c>
      <c r="C47" s="10">
        <f t="shared" si="16"/>
        <v>28</v>
      </c>
      <c r="D47" s="10">
        <f t="shared" si="17"/>
        <v>37</v>
      </c>
      <c r="E47" s="7" t="s">
        <v>53</v>
      </c>
      <c r="F47" s="7" t="s">
        <v>28</v>
      </c>
      <c r="G47" s="10" t="str">
        <f t="shared" si="18"/>
        <v>Pranay-2017</v>
      </c>
      <c r="H47" s="7">
        <v>96.786258642855643</v>
      </c>
      <c r="I47" s="7">
        <v>99.066843185260311</v>
      </c>
      <c r="J47" s="7">
        <v>85.189861194465777</v>
      </c>
      <c r="K47" s="7">
        <v>82.344432296699821</v>
      </c>
      <c r="L47" s="7">
        <v>90.776234694752887</v>
      </c>
      <c r="M47" s="7">
        <v>76.86824882668698</v>
      </c>
      <c r="N47" s="7">
        <v>54.342159878294048</v>
      </c>
      <c r="O47" s="7">
        <v>64.068345387725117</v>
      </c>
      <c r="P47" s="7">
        <v>58.611533128102153</v>
      </c>
      <c r="Q47" s="7">
        <v>73.750729407070452</v>
      </c>
      <c r="R47" s="7">
        <f t="shared" si="30"/>
        <v>73.750729407070452</v>
      </c>
      <c r="S47" s="9">
        <f t="shared" si="31"/>
        <v>-0.66346969068531936</v>
      </c>
      <c r="T47" s="7">
        <v>5.4444444444444446</v>
      </c>
      <c r="U47" s="7">
        <f t="shared" si="32"/>
        <v>0.45370370370370372</v>
      </c>
      <c r="V47" s="7">
        <v>7</v>
      </c>
      <c r="W47" s="7">
        <v>9</v>
      </c>
      <c r="X47" s="7" t="str">
        <f t="shared" si="33"/>
        <v/>
      </c>
      <c r="AA47" s="3">
        <v>45</v>
      </c>
      <c r="AB47" s="4" t="str">
        <f t="shared" si="25"/>
        <v/>
      </c>
      <c r="AC47" s="3" t="str">
        <f t="shared" si="6"/>
        <v>G - Lit</v>
      </c>
      <c r="AD47" s="3" t="str">
        <f t="shared" si="7"/>
        <v>Galit-2017</v>
      </c>
      <c r="AE47" s="3">
        <f t="shared" si="8"/>
        <v>-1.7969199561255851</v>
      </c>
      <c r="AF47" s="3">
        <f t="shared" si="34"/>
        <v>85.747471322292867</v>
      </c>
      <c r="AG47" s="3">
        <f t="shared" si="34"/>
        <v>81.317863301167108</v>
      </c>
      <c r="AH47" s="3">
        <f t="shared" si="34"/>
        <v>87.860208432586091</v>
      </c>
      <c r="AI47" s="3">
        <f t="shared" si="34"/>
        <v>59.099808866595851</v>
      </c>
      <c r="AJ47" s="3">
        <f t="shared" si="34"/>
        <v>73.961351076001307</v>
      </c>
      <c r="AK47" s="3">
        <f t="shared" si="34"/>
        <v>74.201290888806369</v>
      </c>
      <c r="AL47" s="3">
        <f t="shared" si="34"/>
        <v>66.424608959221985</v>
      </c>
      <c r="AM47" s="3">
        <f t="shared" si="34"/>
        <v>64.217664255853236</v>
      </c>
      <c r="AN47" s="3">
        <f t="shared" si="34"/>
        <v>73.027337033880983</v>
      </c>
      <c r="AO47" s="3">
        <f t="shared" si="34"/>
        <v>61.439737374658449</v>
      </c>
      <c r="AP47" s="3">
        <f t="shared" si="34"/>
        <v>61.439737374658449</v>
      </c>
      <c r="AR47" s="3" t="s">
        <v>13</v>
      </c>
      <c r="AS47" s="3" t="str">
        <f t="shared" ref="AS47:BC47" si="47">INDEX($AC:$AC,MATCH(AS46,AF:AF,0))</f>
        <v>I'm About To Go H.A.M</v>
      </c>
      <c r="AT47" s="3" t="str">
        <f t="shared" si="47"/>
        <v>Fortune Favors The Bold</v>
      </c>
      <c r="AU47" s="3" t="str">
        <f t="shared" si="47"/>
        <v>Team Moyer</v>
      </c>
      <c r="AV47" s="3" t="str">
        <f t="shared" si="47"/>
        <v>Team Moyer</v>
      </c>
      <c r="AW47" s="3" t="str">
        <f t="shared" si="47"/>
        <v>Do You Even Lift?</v>
      </c>
      <c r="AX47" s="3" t="str">
        <f t="shared" si="47"/>
        <v>Team Moyer</v>
      </c>
      <c r="AY47" s="3" t="str">
        <f t="shared" si="47"/>
        <v>Do You Even Lift?</v>
      </c>
      <c r="AZ47" s="3" t="str">
        <f t="shared" si="47"/>
        <v>Team Moyer</v>
      </c>
      <c r="BA47" s="3" t="str">
        <f t="shared" si="47"/>
        <v>Team Moyer</v>
      </c>
      <c r="BB47" s="3" t="str">
        <f t="shared" si="47"/>
        <v>Fortune Favors The Bold</v>
      </c>
      <c r="BC47" s="3" t="str">
        <f t="shared" si="47"/>
        <v>FETTY WATT</v>
      </c>
    </row>
    <row r="48" spans="1:55" x14ac:dyDescent="0.25">
      <c r="A48" s="7">
        <v>2017</v>
      </c>
      <c r="B48" s="7">
        <v>10</v>
      </c>
      <c r="C48" s="10">
        <f t="shared" si="16"/>
        <v>42</v>
      </c>
      <c r="D48" s="10">
        <f t="shared" si="17"/>
        <v>45</v>
      </c>
      <c r="E48" s="7" t="s">
        <v>20</v>
      </c>
      <c r="F48" s="7" t="s">
        <v>22</v>
      </c>
      <c r="G48" s="10" t="str">
        <f t="shared" si="18"/>
        <v>Galit-2017</v>
      </c>
      <c r="H48" s="7">
        <v>85.747471322292867</v>
      </c>
      <c r="I48" s="7">
        <v>81.317863301167108</v>
      </c>
      <c r="J48" s="7">
        <v>87.860208432586091</v>
      </c>
      <c r="K48" s="7">
        <v>59.099808866595851</v>
      </c>
      <c r="L48" s="7">
        <v>73.961351076001307</v>
      </c>
      <c r="M48" s="7">
        <v>74.201290888806369</v>
      </c>
      <c r="N48" s="7">
        <v>66.424608959221985</v>
      </c>
      <c r="O48" s="7">
        <v>64.217664255853236</v>
      </c>
      <c r="P48" s="7">
        <v>73.027337033880983</v>
      </c>
      <c r="Q48" s="7">
        <v>61.439737374658449</v>
      </c>
      <c r="R48" s="7">
        <f t="shared" si="30"/>
        <v>61.439737374658449</v>
      </c>
      <c r="S48" s="9">
        <f>(AVERAGE(H48:R48)-AVERAGE($H$39:$Q$48))/(_xlfn.STDEV.P($H$39:$Q$48)*_xlfn.STDEV.P(H48:R48))+(R48-AVERAGE($R$39:$R$48))/_xlfn.STDEV.P($R$39:$R$48)+(MAX($W$39:$W$48)-W48)/MAX($W$39:$W$48)</f>
        <v>-1.7969199561255851</v>
      </c>
      <c r="T48" s="7">
        <v>4.0000000000000009</v>
      </c>
      <c r="U48" s="7">
        <f t="shared" si="32"/>
        <v>0.33333333333333343</v>
      </c>
      <c r="V48" s="7">
        <v>5</v>
      </c>
      <c r="W48" s="7">
        <v>7</v>
      </c>
      <c r="X48" s="7" t="str">
        <f>IF(W48=MAX($W$39:$W$48),-1,IF(W48=1,1,""))</f>
        <v/>
      </c>
      <c r="AA48" s="3">
        <v>46</v>
      </c>
      <c r="AB48" s="4" t="str">
        <f t="shared" si="25"/>
        <v/>
      </c>
      <c r="AC48" s="3" t="str">
        <f t="shared" si="6"/>
        <v>Fortune Favors The Bold</v>
      </c>
      <c r="AD48" s="3" t="str">
        <f t="shared" si="7"/>
        <v>Will-2016</v>
      </c>
      <c r="AE48" s="3">
        <f t="shared" si="8"/>
        <v>-1.8711132274081812</v>
      </c>
      <c r="AF48" s="3">
        <f t="shared" si="34"/>
        <v>47.297542068278773</v>
      </c>
      <c r="AG48" s="3">
        <f t="shared" si="34"/>
        <v>49.051975747043642</v>
      </c>
      <c r="AH48" s="3">
        <f t="shared" si="34"/>
        <v>58.987105984594621</v>
      </c>
      <c r="AI48" s="3">
        <f t="shared" si="34"/>
        <v>49.258588130913971</v>
      </c>
      <c r="AJ48" s="3">
        <f t="shared" si="34"/>
        <v>63.529769944495797</v>
      </c>
      <c r="AK48" s="3">
        <f t="shared" si="34"/>
        <v>64.226303056688849</v>
      </c>
      <c r="AL48" s="3">
        <f t="shared" si="34"/>
        <v>57.551811375181074</v>
      </c>
      <c r="AM48" s="3">
        <f t="shared" si="34"/>
        <v>50.846616067208004</v>
      </c>
      <c r="AN48" s="3">
        <f t="shared" si="34"/>
        <v>57.197979808817195</v>
      </c>
      <c r="AO48" s="3">
        <f t="shared" si="34"/>
        <v>48.430272106307008</v>
      </c>
      <c r="AP48" s="3">
        <f t="shared" si="34"/>
        <v>59.976975175270852</v>
      </c>
      <c r="AR48" s="3" t="s">
        <v>103</v>
      </c>
      <c r="AS48" s="3">
        <f>MEDIAN(AF:AF)</f>
        <v>84.899091957669654</v>
      </c>
      <c r="AT48" s="3">
        <f t="shared" ref="AT48:BC48" si="48">MEDIAN(AG:AG)</f>
        <v>81.906251459505583</v>
      </c>
      <c r="AU48" s="3">
        <f t="shared" si="48"/>
        <v>83.203995288147752</v>
      </c>
      <c r="AV48" s="3">
        <f t="shared" si="48"/>
        <v>79.035739674340732</v>
      </c>
      <c r="AW48" s="3">
        <f t="shared" si="48"/>
        <v>77.597308455719286</v>
      </c>
      <c r="AX48" s="3">
        <f t="shared" si="48"/>
        <v>80.061075505277174</v>
      </c>
      <c r="AY48" s="3">
        <f t="shared" si="48"/>
        <v>80.845045573707324</v>
      </c>
      <c r="AZ48" s="3">
        <f t="shared" si="48"/>
        <v>77.2796297390951</v>
      </c>
      <c r="BA48" s="3">
        <f t="shared" si="48"/>
        <v>77.343348200356502</v>
      </c>
      <c r="BB48" s="3">
        <f t="shared" si="48"/>
        <v>80.244022403539617</v>
      </c>
      <c r="BC48" s="3">
        <f t="shared" si="48"/>
        <v>82.553929301566257</v>
      </c>
    </row>
    <row r="49" spans="1:27" x14ac:dyDescent="0.25">
      <c r="A49" s="9">
        <v>2018</v>
      </c>
      <c r="B49" s="9">
        <v>1</v>
      </c>
      <c r="C49" s="10">
        <f>RANK(U49,$U$3:$U$58)</f>
        <v>47</v>
      </c>
      <c r="D49" s="10" t="e">
        <f t="shared" si="17"/>
        <v>#N/A</v>
      </c>
      <c r="E49" s="9" t="s">
        <v>64</v>
      </c>
      <c r="F49" s="9" t="s">
        <v>37</v>
      </c>
      <c r="G49" s="9" t="str">
        <f t="shared" si="18"/>
        <v>Mili/Vinay-2018</v>
      </c>
      <c r="H49" s="12">
        <v>75.126277084950274</v>
      </c>
      <c r="I49" s="12">
        <v>80.612329514866559</v>
      </c>
      <c r="J49" s="12">
        <v>91.983319359243893</v>
      </c>
      <c r="K49" s="12">
        <v>89.524542547548791</v>
      </c>
      <c r="L49" s="12">
        <v>92.552834932086739</v>
      </c>
      <c r="M49" s="12">
        <v>99.674308626069688</v>
      </c>
      <c r="N49" s="13">
        <f>$M49</f>
        <v>99.674308626069688</v>
      </c>
      <c r="O49" s="13">
        <f t="shared" ref="O49:R49" si="49">$M49</f>
        <v>99.674308626069688</v>
      </c>
      <c r="P49" s="13">
        <f t="shared" si="49"/>
        <v>99.674308626069688</v>
      </c>
      <c r="Q49" s="13">
        <f t="shared" si="49"/>
        <v>99.674308626069688</v>
      </c>
      <c r="R49" s="13">
        <f t="shared" si="49"/>
        <v>99.674308626069688</v>
      </c>
      <c r="S49" s="9">
        <f>(AVERAGE(H49:R49)-AVERAGE($H$49:$Q$58))/(_xlfn.STDEV.P($H$49:$Q$58)*_xlfn.STDEV.P(H49:R49))+(R49-AVERAGE($R$49:$R$58))/_xlfn.STDEV.P($R$49:$R$58)+(MAX($W$49:$W$58)-W49)/MAX($W$49:$W$58)</f>
        <v>2.7269670186662691</v>
      </c>
      <c r="T49" s="13"/>
      <c r="U49" s="9">
        <f>T49/13</f>
        <v>0</v>
      </c>
      <c r="V49" s="13"/>
      <c r="W49" s="13">
        <v>1</v>
      </c>
      <c r="X49" s="13"/>
      <c r="Y49" s="2">
        <f>AVERAGE(H49:M58)</f>
        <v>80</v>
      </c>
      <c r="AA49" s="3">
        <v>47</v>
      </c>
    </row>
    <row r="50" spans="1:27" x14ac:dyDescent="0.25">
      <c r="A50" s="9">
        <v>2018</v>
      </c>
      <c r="B50" s="9">
        <v>2</v>
      </c>
      <c r="C50" s="10">
        <f t="shared" ref="C50:C58" si="50">RANK(U50,$U$3:$U$58)</f>
        <v>47</v>
      </c>
      <c r="D50" s="10" t="e">
        <f t="shared" si="17"/>
        <v>#N/A</v>
      </c>
      <c r="E50" s="9" t="s">
        <v>65</v>
      </c>
      <c r="F50" s="9" t="s">
        <v>74</v>
      </c>
      <c r="G50" s="9" t="str">
        <f t="shared" si="18"/>
        <v>MattK-2018</v>
      </c>
      <c r="H50" s="12">
        <v>90.383241473766603</v>
      </c>
      <c r="I50" s="12">
        <v>92.642111461436471</v>
      </c>
      <c r="J50" s="12">
        <v>92.193025530354475</v>
      </c>
      <c r="K50" s="12">
        <v>94.226483999938964</v>
      </c>
      <c r="L50" s="12">
        <v>99.728810293183955</v>
      </c>
      <c r="M50" s="12">
        <v>98.984607762017617</v>
      </c>
      <c r="N50" s="13">
        <f t="shared" ref="N50:R58" si="51">$M50</f>
        <v>98.984607762017617</v>
      </c>
      <c r="O50" s="13">
        <f t="shared" si="51"/>
        <v>98.984607762017617</v>
      </c>
      <c r="P50" s="13">
        <f t="shared" si="51"/>
        <v>98.984607762017617</v>
      </c>
      <c r="Q50" s="13">
        <f t="shared" si="51"/>
        <v>98.984607762017617</v>
      </c>
      <c r="R50" s="13">
        <f t="shared" si="51"/>
        <v>98.984607762017617</v>
      </c>
      <c r="S50" s="9">
        <f t="shared" ref="S50:S58" si="52">(AVERAGE(H50:R50)-AVERAGE($H$49:$Q$58))/(_xlfn.STDEV.P($H$49:$Q$58)*_xlfn.STDEV.P(H50:R50))+(R50-AVERAGE($R$49:$R$58))/_xlfn.STDEV.P($R$49:$R$58)+(MAX($W$49:$W$58)-W50)/MAX($W$49:$W$58)</f>
        <v>2.8218941014963832</v>
      </c>
      <c r="T50" s="13"/>
      <c r="U50" s="9">
        <f t="shared" ref="U50:U58" si="53">T50/13</f>
        <v>0</v>
      </c>
      <c r="V50" s="13"/>
      <c r="W50" s="13">
        <v>2</v>
      </c>
      <c r="X50" s="13" t="str">
        <f t="shared" ref="X50:X57" si="54">IF(W50=MAX($W$49:$W$58),-1,IF(W50=1,1,""))</f>
        <v/>
      </c>
      <c r="AA50" s="3">
        <v>48</v>
      </c>
    </row>
    <row r="51" spans="1:27" x14ac:dyDescent="0.25">
      <c r="A51" s="9">
        <v>2018</v>
      </c>
      <c r="B51" s="9">
        <v>3</v>
      </c>
      <c r="C51" s="10">
        <f t="shared" si="50"/>
        <v>47</v>
      </c>
      <c r="D51" s="10" t="e">
        <f t="shared" si="17"/>
        <v>#N/A</v>
      </c>
      <c r="E51" s="9" t="s">
        <v>66</v>
      </c>
      <c r="F51" s="9" t="s">
        <v>28</v>
      </c>
      <c r="G51" s="9" t="str">
        <f t="shared" si="18"/>
        <v>Pranay-2018</v>
      </c>
      <c r="H51" s="12">
        <v>87.623426758890631</v>
      </c>
      <c r="I51" s="12">
        <v>86.631659720504587</v>
      </c>
      <c r="J51" s="12">
        <v>95.224855324352816</v>
      </c>
      <c r="K51" s="12">
        <v>99.34287710482235</v>
      </c>
      <c r="L51" s="12">
        <v>95.667750214907841</v>
      </c>
      <c r="M51" s="12">
        <v>86.008066512724412</v>
      </c>
      <c r="N51" s="13">
        <f t="shared" si="51"/>
        <v>86.008066512724412</v>
      </c>
      <c r="O51" s="13">
        <f t="shared" si="51"/>
        <v>86.008066512724412</v>
      </c>
      <c r="P51" s="13">
        <f t="shared" si="51"/>
        <v>86.008066512724412</v>
      </c>
      <c r="Q51" s="13">
        <f t="shared" si="51"/>
        <v>86.008066512724412</v>
      </c>
      <c r="R51" s="13">
        <f t="shared" si="51"/>
        <v>86.008066512724412</v>
      </c>
      <c r="S51" s="9">
        <f t="shared" si="52"/>
        <v>1.3248504323842731</v>
      </c>
      <c r="T51" s="13"/>
      <c r="U51" s="9">
        <f t="shared" si="53"/>
        <v>0</v>
      </c>
      <c r="V51" s="13"/>
      <c r="W51" s="13">
        <v>3</v>
      </c>
      <c r="X51" s="13" t="str">
        <f t="shared" si="54"/>
        <v/>
      </c>
      <c r="AA51" s="3">
        <v>49</v>
      </c>
    </row>
    <row r="52" spans="1:27" x14ac:dyDescent="0.25">
      <c r="A52" s="9">
        <v>2018</v>
      </c>
      <c r="B52" s="9">
        <v>4</v>
      </c>
      <c r="C52" s="10">
        <f t="shared" si="50"/>
        <v>47</v>
      </c>
      <c r="D52" s="10" t="e">
        <f t="shared" si="17"/>
        <v>#N/A</v>
      </c>
      <c r="E52" s="9" t="s">
        <v>67</v>
      </c>
      <c r="F52" s="9" t="s">
        <v>25</v>
      </c>
      <c r="G52" s="9" t="str">
        <f t="shared" si="18"/>
        <v>Caryn-2018</v>
      </c>
      <c r="H52" s="12">
        <v>109.11860882271502</v>
      </c>
      <c r="I52" s="12">
        <v>111.43925463433807</v>
      </c>
      <c r="J52" s="12">
        <v>101.44425181286884</v>
      </c>
      <c r="K52" s="12">
        <v>82.050056475757785</v>
      </c>
      <c r="L52" s="12">
        <v>75.963177361731013</v>
      </c>
      <c r="M52" s="12">
        <v>83.020326413713107</v>
      </c>
      <c r="N52" s="13">
        <f t="shared" si="51"/>
        <v>83.020326413713107</v>
      </c>
      <c r="O52" s="13">
        <f t="shared" si="51"/>
        <v>83.020326413713107</v>
      </c>
      <c r="P52" s="13">
        <f t="shared" si="51"/>
        <v>83.020326413713107</v>
      </c>
      <c r="Q52" s="13">
        <f t="shared" si="51"/>
        <v>83.020326413713107</v>
      </c>
      <c r="R52" s="13">
        <f t="shared" si="51"/>
        <v>83.020326413713107</v>
      </c>
      <c r="S52" s="9">
        <f t="shared" si="52"/>
        <v>0.8707773811481786</v>
      </c>
      <c r="T52" s="13"/>
      <c r="U52" s="9">
        <f t="shared" si="53"/>
        <v>0</v>
      </c>
      <c r="V52" s="13"/>
      <c r="W52" s="13">
        <v>4</v>
      </c>
      <c r="X52" s="13" t="str">
        <f t="shared" si="54"/>
        <v/>
      </c>
      <c r="AA52" s="3">
        <v>50</v>
      </c>
    </row>
    <row r="53" spans="1:27" x14ac:dyDescent="0.25">
      <c r="A53" s="9">
        <v>2018</v>
      </c>
      <c r="B53" s="9">
        <v>5</v>
      </c>
      <c r="C53" s="10">
        <f t="shared" si="50"/>
        <v>47</v>
      </c>
      <c r="D53" s="10" t="e">
        <f t="shared" si="17"/>
        <v>#N/A</v>
      </c>
      <c r="E53" s="9" t="s">
        <v>68</v>
      </c>
      <c r="F53" s="9" t="s">
        <v>23</v>
      </c>
      <c r="G53" s="9" t="str">
        <f t="shared" si="18"/>
        <v>Ally-2018</v>
      </c>
      <c r="H53" s="12">
        <v>55.259444006496238</v>
      </c>
      <c r="I53" s="12">
        <v>67.931395348355153</v>
      </c>
      <c r="J53" s="12">
        <v>75.515391305328066</v>
      </c>
      <c r="K53" s="12">
        <v>78.113809669940707</v>
      </c>
      <c r="L53" s="12">
        <v>78.973386349170696</v>
      </c>
      <c r="M53" s="12">
        <v>78.753072429577642</v>
      </c>
      <c r="N53" s="13">
        <f t="shared" si="51"/>
        <v>78.753072429577642</v>
      </c>
      <c r="O53" s="13">
        <f t="shared" si="51"/>
        <v>78.753072429577642</v>
      </c>
      <c r="P53" s="13">
        <f t="shared" si="51"/>
        <v>78.753072429577642</v>
      </c>
      <c r="Q53" s="13">
        <f t="shared" si="51"/>
        <v>78.753072429577642</v>
      </c>
      <c r="R53" s="13">
        <f t="shared" si="51"/>
        <v>78.753072429577642</v>
      </c>
      <c r="S53" s="9">
        <f t="shared" si="52"/>
        <v>0.27669383540242665</v>
      </c>
      <c r="T53" s="13"/>
      <c r="U53" s="9">
        <f t="shared" si="53"/>
        <v>0</v>
      </c>
      <c r="V53" s="13"/>
      <c r="W53" s="13">
        <v>5</v>
      </c>
      <c r="X53" s="13" t="str">
        <f t="shared" si="54"/>
        <v/>
      </c>
      <c r="AA53" s="3">
        <v>51</v>
      </c>
    </row>
    <row r="54" spans="1:27" x14ac:dyDescent="0.25">
      <c r="A54" s="9">
        <v>2018</v>
      </c>
      <c r="B54" s="9">
        <v>6</v>
      </c>
      <c r="C54" s="10">
        <f t="shared" si="50"/>
        <v>47</v>
      </c>
      <c r="D54" s="10" t="e">
        <f t="shared" si="17"/>
        <v>#N/A</v>
      </c>
      <c r="E54" s="9" t="s">
        <v>69</v>
      </c>
      <c r="F54" s="9" t="s">
        <v>22</v>
      </c>
      <c r="G54" s="9" t="str">
        <f t="shared" si="18"/>
        <v>Galit-2018</v>
      </c>
      <c r="H54" s="12">
        <v>76.961964427267617</v>
      </c>
      <c r="I54" s="12">
        <v>90.744831926661334</v>
      </c>
      <c r="J54" s="12">
        <v>77.025899335914914</v>
      </c>
      <c r="K54" s="12">
        <v>93.881136550201305</v>
      </c>
      <c r="L54" s="12">
        <v>97.162957863596844</v>
      </c>
      <c r="M54" s="12">
        <v>78.328739015014079</v>
      </c>
      <c r="N54" s="13">
        <f t="shared" si="51"/>
        <v>78.328739015014079</v>
      </c>
      <c r="O54" s="13">
        <f t="shared" si="51"/>
        <v>78.328739015014079</v>
      </c>
      <c r="P54" s="13">
        <f t="shared" si="51"/>
        <v>78.328739015014079</v>
      </c>
      <c r="Q54" s="13">
        <f t="shared" si="51"/>
        <v>78.328739015014079</v>
      </c>
      <c r="R54" s="13">
        <f t="shared" si="51"/>
        <v>78.328739015014079</v>
      </c>
      <c r="S54" s="9">
        <f t="shared" si="52"/>
        <v>0.21564813485952922</v>
      </c>
      <c r="T54" s="13"/>
      <c r="U54" s="9">
        <f t="shared" si="53"/>
        <v>0</v>
      </c>
      <c r="V54" s="13"/>
      <c r="W54" s="13">
        <v>6</v>
      </c>
      <c r="X54" s="13" t="str">
        <f t="shared" si="54"/>
        <v/>
      </c>
      <c r="AA54" s="3">
        <v>52</v>
      </c>
    </row>
    <row r="55" spans="1:27" x14ac:dyDescent="0.25">
      <c r="A55" s="9">
        <v>2018</v>
      </c>
      <c r="B55" s="9">
        <v>7</v>
      </c>
      <c r="C55" s="10">
        <f t="shared" si="50"/>
        <v>47</v>
      </c>
      <c r="D55" s="10" t="e">
        <f t="shared" si="17"/>
        <v>#N/A</v>
      </c>
      <c r="E55" s="9" t="s">
        <v>70</v>
      </c>
      <c r="F55" s="9" t="s">
        <v>21</v>
      </c>
      <c r="G55" s="9" t="str">
        <f t="shared" si="18"/>
        <v>Rohit-2018</v>
      </c>
      <c r="H55" s="12">
        <v>59.808993240381639</v>
      </c>
      <c r="I55" s="12">
        <v>60.756363974885744</v>
      </c>
      <c r="J55" s="12">
        <v>54.720607733268174</v>
      </c>
      <c r="K55" s="12">
        <v>64.796562118111439</v>
      </c>
      <c r="L55" s="12">
        <v>74.472765357234394</v>
      </c>
      <c r="M55" s="12">
        <v>75.591840688310882</v>
      </c>
      <c r="N55" s="13">
        <f t="shared" si="51"/>
        <v>75.591840688310882</v>
      </c>
      <c r="O55" s="13">
        <f t="shared" si="51"/>
        <v>75.591840688310882</v>
      </c>
      <c r="P55" s="13">
        <f t="shared" si="51"/>
        <v>75.591840688310882</v>
      </c>
      <c r="Q55" s="13">
        <f t="shared" si="51"/>
        <v>75.591840688310882</v>
      </c>
      <c r="R55" s="13">
        <f t="shared" si="51"/>
        <v>75.591840688310882</v>
      </c>
      <c r="S55" s="9">
        <f t="shared" si="52"/>
        <v>-0.25649126653118254</v>
      </c>
      <c r="T55" s="13"/>
      <c r="U55" s="9">
        <f t="shared" si="53"/>
        <v>0</v>
      </c>
      <c r="V55" s="13"/>
      <c r="W55" s="13">
        <v>7</v>
      </c>
      <c r="X55" s="13" t="str">
        <f t="shared" si="54"/>
        <v/>
      </c>
      <c r="AA55" s="3">
        <v>53</v>
      </c>
    </row>
    <row r="56" spans="1:27" x14ac:dyDescent="0.25">
      <c r="A56" s="9">
        <v>2018</v>
      </c>
      <c r="B56" s="9">
        <v>8</v>
      </c>
      <c r="C56" s="10">
        <f t="shared" si="50"/>
        <v>47</v>
      </c>
      <c r="D56" s="10" t="e">
        <f t="shared" si="17"/>
        <v>#N/A</v>
      </c>
      <c r="E56" s="9" t="s">
        <v>71</v>
      </c>
      <c r="F56" s="9" t="s">
        <v>31</v>
      </c>
      <c r="G56" s="9" t="str">
        <f t="shared" si="18"/>
        <v>Jeff-2018</v>
      </c>
      <c r="H56" s="12">
        <v>65.983150353120408</v>
      </c>
      <c r="I56" s="12">
        <v>78.874900682324039</v>
      </c>
      <c r="J56" s="12">
        <v>59.700248757908589</v>
      </c>
      <c r="K56" s="12">
        <v>58.414754986579524</v>
      </c>
      <c r="L56" s="12">
        <v>66.523756655331141</v>
      </c>
      <c r="M56" s="12">
        <v>71.991989152864676</v>
      </c>
      <c r="N56" s="13">
        <f t="shared" si="51"/>
        <v>71.991989152864676</v>
      </c>
      <c r="O56" s="13">
        <f t="shared" si="51"/>
        <v>71.991989152864676</v>
      </c>
      <c r="P56" s="13">
        <f t="shared" si="51"/>
        <v>71.991989152864676</v>
      </c>
      <c r="Q56" s="13">
        <f t="shared" si="51"/>
        <v>71.991989152864676</v>
      </c>
      <c r="R56" s="13">
        <f t="shared" si="51"/>
        <v>71.991989152864676</v>
      </c>
      <c r="S56" s="9">
        <f t="shared" si="52"/>
        <v>-0.72268470024098663</v>
      </c>
      <c r="T56" s="13"/>
      <c r="U56" s="9">
        <f t="shared" si="53"/>
        <v>0</v>
      </c>
      <c r="V56" s="13"/>
      <c r="W56" s="13">
        <v>8</v>
      </c>
      <c r="X56" s="13" t="str">
        <f t="shared" si="54"/>
        <v/>
      </c>
      <c r="AA56" s="3">
        <v>54</v>
      </c>
    </row>
    <row r="57" spans="1:27" x14ac:dyDescent="0.25">
      <c r="A57" s="9">
        <v>2018</v>
      </c>
      <c r="B57" s="9">
        <v>9</v>
      </c>
      <c r="C57" s="10">
        <f t="shared" si="50"/>
        <v>47</v>
      </c>
      <c r="D57" s="10" t="e">
        <f t="shared" si="17"/>
        <v>#N/A</v>
      </c>
      <c r="E57" s="9" t="s">
        <v>72</v>
      </c>
      <c r="F57" s="9" t="s">
        <v>26</v>
      </c>
      <c r="G57" s="9" t="str">
        <f t="shared" si="18"/>
        <v>Akshay-2018</v>
      </c>
      <c r="H57" s="12">
        <v>68.435853449654019</v>
      </c>
      <c r="I57" s="12">
        <v>71.753969222317778</v>
      </c>
      <c r="J57" s="12">
        <v>80.504394713371184</v>
      </c>
      <c r="K57" s="12">
        <v>82.711975181564782</v>
      </c>
      <c r="L57" s="12">
        <v>70.477302940763522</v>
      </c>
      <c r="M57" s="12">
        <v>71.262338075977937</v>
      </c>
      <c r="N57" s="13">
        <f t="shared" si="51"/>
        <v>71.262338075977937</v>
      </c>
      <c r="O57" s="13">
        <f t="shared" si="51"/>
        <v>71.262338075977937</v>
      </c>
      <c r="P57" s="13">
        <f t="shared" si="51"/>
        <v>71.262338075977937</v>
      </c>
      <c r="Q57" s="13">
        <f t="shared" si="51"/>
        <v>71.262338075977937</v>
      </c>
      <c r="R57" s="13">
        <f t="shared" si="51"/>
        <v>71.262338075977937</v>
      </c>
      <c r="S57" s="9">
        <f t="shared" si="52"/>
        <v>-0.87471193922163704</v>
      </c>
      <c r="T57" s="13"/>
      <c r="U57" s="9">
        <f t="shared" si="53"/>
        <v>0</v>
      </c>
      <c r="V57" s="13"/>
      <c r="W57" s="13">
        <v>9</v>
      </c>
      <c r="X57" s="13" t="str">
        <f t="shared" si="54"/>
        <v/>
      </c>
      <c r="AA57" s="3">
        <v>55</v>
      </c>
    </row>
    <row r="58" spans="1:27" x14ac:dyDescent="0.25">
      <c r="A58" s="9">
        <v>2018</v>
      </c>
      <c r="B58" s="9">
        <v>10</v>
      </c>
      <c r="C58" s="10">
        <f t="shared" si="50"/>
        <v>47</v>
      </c>
      <c r="D58" s="10" t="e">
        <f t="shared" si="17"/>
        <v>#N/A</v>
      </c>
      <c r="E58" s="9" t="s">
        <v>73</v>
      </c>
      <c r="F58" s="9" t="s">
        <v>27</v>
      </c>
      <c r="G58" s="9" t="str">
        <f t="shared" si="18"/>
        <v>Tony-2018</v>
      </c>
      <c r="H58" s="12">
        <v>69.525074981237211</v>
      </c>
      <c r="I58" s="12">
        <v>80.880705426349778</v>
      </c>
      <c r="J58" s="12">
        <v>64.623397281629977</v>
      </c>
      <c r="K58" s="12">
        <v>64.629203113696079</v>
      </c>
      <c r="L58" s="12">
        <v>60.961699915591232</v>
      </c>
      <c r="M58" s="12">
        <v>62.779920027210252</v>
      </c>
      <c r="N58" s="13">
        <f t="shared" si="51"/>
        <v>62.779920027210252</v>
      </c>
      <c r="O58" s="13">
        <f t="shared" si="51"/>
        <v>62.779920027210252</v>
      </c>
      <c r="P58" s="13">
        <f t="shared" si="51"/>
        <v>62.779920027210252</v>
      </c>
      <c r="Q58" s="13">
        <f t="shared" si="51"/>
        <v>62.779920027210252</v>
      </c>
      <c r="R58" s="13">
        <f t="shared" si="51"/>
        <v>62.779920027210252</v>
      </c>
      <c r="S58" s="9">
        <f t="shared" si="52"/>
        <v>-1.8152674726960107</v>
      </c>
      <c r="T58" s="13"/>
      <c r="U58" s="9">
        <f t="shared" si="53"/>
        <v>0</v>
      </c>
      <c r="V58" s="13"/>
      <c r="W58" s="13">
        <v>10</v>
      </c>
      <c r="X58" s="13"/>
      <c r="AA58" s="3">
        <v>56</v>
      </c>
    </row>
  </sheetData>
  <sheetProtection algorithmName="SHA-512" hashValue="HSUdFzoqU1wdxl1b3umCvcQomyx74IufUkVAEW3cJ3+rayeq6ALIaE9i8dN6cMkLt6ldBbvG0CenAq3xIT7Njw==" saltValue="fkMCxluC/rfy6OO35M1LCA==" spinCount="100000" sheet="1" objects="1" scenarios="1" selectLockedCells="1"/>
  <sortState ref="BO2:BO17">
    <sortCondition ref="BO17"/>
  </sortState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</cp:lastModifiedBy>
  <dcterms:created xsi:type="dcterms:W3CDTF">2017-11-11T17:07:54Z</dcterms:created>
  <dcterms:modified xsi:type="dcterms:W3CDTF">2018-11-04T03:27:37Z</dcterms:modified>
</cp:coreProperties>
</file>