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H:\"/>
    </mc:Choice>
  </mc:AlternateContent>
  <xr:revisionPtr revIDLastSave="0" documentId="13_ncr:1_{DBA0F6E9-E4DF-4FBC-AA9B-7C11F629E0B3}" xr6:coauthVersionLast="41" xr6:coauthVersionMax="41" xr10:uidLastSave="{00000000-0000-0000-0000-000000000000}"/>
  <bookViews>
    <workbookView xWindow="-120" yWindow="-120" windowWidth="20730" windowHeight="11160" tabRatio="623" firstSheet="1" activeTab="1" xr2:uid="{00000000-000D-0000-FFFF-FFFF00000000}"/>
  </bookViews>
  <sheets>
    <sheet name="Demo" sheetId="32" state="hidden" r:id="rId1"/>
    <sheet name="Entry" sheetId="30" r:id="rId2"/>
    <sheet name="data" sheetId="4" state="hidden" r:id="rId3"/>
    <sheet name="Mid1" sheetId="34" r:id="rId4"/>
    <sheet name="Mid2" sheetId="35" r:id="rId5"/>
    <sheet name="Final" sheetId="38" r:id="rId6"/>
    <sheet name="1.OBE" sheetId="31" r:id="rId7"/>
    <sheet name="2.OBE" sheetId="27" r:id="rId8"/>
    <sheet name="3.Tabulation" sheetId="23" r:id="rId9"/>
    <sheet name="4.Summary" sheetId="20" r:id="rId10"/>
    <sheet name="5.CQI" sheetId="40" r:id="rId11"/>
  </sheets>
  <definedNames>
    <definedName name="CO_PO_CSE103">data!$D$91:$O$94</definedName>
    <definedName name="CO_PO_CSE105">data!$D$98:$O$101</definedName>
    <definedName name="CO_PO_CSE106">data!$D$105:$O$108</definedName>
    <definedName name="CO_PO_CSE107">data!$D$112:$O$115</definedName>
    <definedName name="CO_PO_CSE109">data!$D$119:$O$122</definedName>
    <definedName name="CO_PO_CSE110">data!$D$126:$O$129</definedName>
    <definedName name="CO_PO_CSE200">data!$D$133:$O$136</definedName>
    <definedName name="CO_PO_CSE205">data!$D$140:$O$143</definedName>
    <definedName name="CO_PO_CSE207">data!$D$147:$O$150</definedName>
    <definedName name="CO_PO_CSE209">data!$D$154:$O$157</definedName>
    <definedName name="CO_PO_CSE225">data!$D$161:$O$164</definedName>
    <definedName name="CO_PO_CSE245">data!$D$168:$O$171</definedName>
    <definedName name="CO_PO_CSE246">data!$D$175:$O$178</definedName>
    <definedName name="CO_PO_CSE248">data!$D$182:$O$185</definedName>
    <definedName name="CO_PO_CSE251">data!$D$189:$O$192</definedName>
    <definedName name="CO_PO_CSE301">data!$D$196:$O$199</definedName>
    <definedName name="CO_PO_CSE302">data!$D$203:$O$206</definedName>
    <definedName name="CO_PO_CSE313">data!$D$210:$O$213</definedName>
    <definedName name="CO_PO_CSE325">data!$D$217:$O$220</definedName>
    <definedName name="CO_PO_CSE345">data!$D$224:$O$227</definedName>
    <definedName name="CO_PO_CSE347">data!$D$231:$O$234</definedName>
    <definedName name="CO_PO_CSE350">data!$D$238:$O$241</definedName>
    <definedName name="CO_PO_CSE355">data!$D$245:$O$248</definedName>
    <definedName name="CO_PO_CSE360">data!$D$252:$O$255</definedName>
    <definedName name="CO_PO_CSE365">data!$D$259:$O$262</definedName>
    <definedName name="CO_PO_CSE366">data!$D$266:$O$269</definedName>
    <definedName name="CO_PO_CSE370">data!$D$273:$O$276</definedName>
    <definedName name="CO_PO_CSE375">data!$D$280:$O$283</definedName>
    <definedName name="CO_PO_CSE399">data!$D$287:$O$290</definedName>
    <definedName name="CO_PO_CSE400">data!$D$294:$O$297</definedName>
    <definedName name="CO_PO_CSE405">data!$D$301:$O$304</definedName>
    <definedName name="CO_PO_CSE406">data!$D$308:$O$311</definedName>
    <definedName name="CO_PO_CSE411">data!$D$315:$O$318</definedName>
    <definedName name="CO_PO_CSE412">data!$D$322:$O$325</definedName>
    <definedName name="CO_PO_CSE420">data!$D$329:$O$332</definedName>
    <definedName name="CO_PO_CSE422">data!$D$336:$O$339</definedName>
    <definedName name="CO_PO_CSE423">data!$D$343:$O$346</definedName>
    <definedName name="CO_PO_CSE425">data!$D$350:$O$353</definedName>
    <definedName name="CO_PO_CSE428">data!$D$357:$O$360</definedName>
    <definedName name="CO_PO_CSE430">data!$D$364:$O$367</definedName>
    <definedName name="CO_PO_CSE438">data!$D$371:$O$374</definedName>
    <definedName name="CO_PO_CSE442">data!$D$378:$O$381</definedName>
    <definedName name="CO_PO_CSE452">data!$D$385:$O$388</definedName>
    <definedName name="CO_PO_CSE453">data!$D$392:$O$395</definedName>
    <definedName name="CO_PO_CSE457">data!$D$399:$O$402</definedName>
    <definedName name="CO_PO_CSE471">data!$D$406:$O$409</definedName>
    <definedName name="CO_PO_CSE475">data!$D$413:$O$416</definedName>
    <definedName name="CO_PO_CSE477">data!$D$420:$O$423</definedName>
    <definedName name="CO_PO_CSE479">data!$D$427:$O$430</definedName>
    <definedName name="CO_PO_CSE483">data!$D$434:$O$437</definedName>
    <definedName name="CO_PO_CSE484">data!$D$441:$O$444</definedName>
    <definedName name="CO_PO_CSE486">data!$D$448:$O$451</definedName>
    <definedName name="CO_PO_CSE4871">data!$D$455:$O$458</definedName>
    <definedName name="CO_PO_CSE4872">data!$D$462:$O$465</definedName>
    <definedName name="CO_PO_CSE489">data!$D$469:$O$472</definedName>
    <definedName name="CO_PO_CSE491">data!$D$476:$O$479</definedName>
    <definedName name="CO_PO_CSE492">data!$D$483:$O$486</definedName>
    <definedName name="CO_PO_CSE494">data!$D$490:$O$493</definedName>
    <definedName name="CO_PO_CSE498">data!$D$497:$O$500</definedName>
    <definedName name="CO_PO_SHORTNAME">data!$V$17:$V$76</definedName>
    <definedName name="CO_threshold">data!$H$3</definedName>
    <definedName name="CO1_">data!$D$17:$D$76</definedName>
    <definedName name="CO2_">data!$E$17:$E$76</definedName>
    <definedName name="CO3_">data!$F$17:$F$76</definedName>
    <definedName name="CO4_">data!$G$17:$G$76</definedName>
    <definedName name="Course_Code">data!$B$17:$B$76</definedName>
    <definedName name="Course_index">data!$A$17:$A$76</definedName>
    <definedName name="Credit">data!$L$17:$L$76</definedName>
    <definedName name="CS1_">data!$W$17:$W$76</definedName>
    <definedName name="CS2_">data!$X$17:$X$76</definedName>
    <definedName name="CS3_">data!$Y$17:$Y$76</definedName>
    <definedName name="CT1_">data!$Z$17:$Z$76</definedName>
    <definedName name="CT2_">data!$AA$17:$AA$76</definedName>
    <definedName name="CT3_">data!$AB$17:$AB$76</definedName>
    <definedName name="EWU_LG">data!$F$1:$F$15</definedName>
    <definedName name="Final">data!$O$17:$O$76</definedName>
    <definedName name="GP">data!$D$1:$D$15</definedName>
    <definedName name="Grades">Entry!$AU$16:$AU$65</definedName>
    <definedName name="LG">data!$C$1:$C$15</definedName>
    <definedName name="LL1_">data!$AC$17:$AC$76</definedName>
    <definedName name="LL2_">data!$AD$17:$AD$76</definedName>
    <definedName name="Mark">data!$B$1:$B$13</definedName>
    <definedName name="no_of_incomplete">'4.Summary'!$B$23</definedName>
    <definedName name="no_of_withdrawn">'4.Summary'!$C$23</definedName>
    <definedName name="PO_threshold">data!$I$3</definedName>
    <definedName name="_xlnm.Print_Titles" localSheetId="6">'1.OBE'!$1:$4</definedName>
    <definedName name="_xlnm.Print_Titles" localSheetId="7">'2.OBE'!$A:$B,'2.OBE'!$1:$4</definedName>
    <definedName name="_xlnm.Print_Titles" localSheetId="8">'3.Tabulation'!$1:$4</definedName>
    <definedName name="_xlnm.Print_Titles" localSheetId="1">Entry!$12:$15</definedName>
    <definedName name="ratio_attendance">Entry!$Y$12/Entry!$Y$13</definedName>
    <definedName name="ratio_final">Entry!$S$12/Entry!$S$13</definedName>
    <definedName name="ratio_lab">Entry!$J$9</definedName>
    <definedName name="ratio_mid1">Entry!$G$12/Entry!$G$13</definedName>
    <definedName name="ratio_mid2">Entry!$M$12/Entry!$M$13</definedName>
    <definedName name="ratio_project">Entry!$AE$8</definedName>
    <definedName name="ratio_quiz">Entry!$AE$12/Entry!$AE$13</definedName>
    <definedName name="SUF">data!$E$1:$E$15</definedName>
    <definedName name="Title">data!$C$17:$C$76</definedName>
    <definedName name="total_students">Entry!$A$66</definedName>
  </definedNames>
  <calcPr calcId="181029"/>
</workbook>
</file>

<file path=xl/calcChain.xml><?xml version="1.0" encoding="utf-8"?>
<calcChain xmlns="http://schemas.openxmlformats.org/spreadsheetml/2006/main">
  <c r="AG34" i="30" l="1"/>
  <c r="H7" i="30" l="1"/>
  <c r="J7" i="30" l="1"/>
  <c r="AK28" i="30" l="1"/>
  <c r="AK16" i="30" l="1"/>
  <c r="AK17" i="30"/>
  <c r="AK18" i="30"/>
  <c r="AK19" i="30"/>
  <c r="AK20" i="30"/>
  <c r="AK21" i="30"/>
  <c r="AK22" i="30"/>
  <c r="AK23" i="30"/>
  <c r="AK24" i="30"/>
  <c r="AK25" i="30"/>
  <c r="AK26" i="30"/>
  <c r="AK27" i="30"/>
  <c r="AK29" i="30"/>
  <c r="AK30" i="30"/>
  <c r="AK31" i="30"/>
  <c r="AK32" i="30"/>
  <c r="AK33" i="30"/>
  <c r="AK34" i="30"/>
  <c r="AK35" i="30"/>
  <c r="AK36" i="30"/>
  <c r="AK37" i="30"/>
  <c r="AK38" i="30"/>
  <c r="AK39" i="30"/>
  <c r="AK40" i="30"/>
  <c r="AB16" i="30"/>
  <c r="AC16" i="30"/>
  <c r="AD16" i="30"/>
  <c r="AB17" i="30"/>
  <c r="AC17" i="30"/>
  <c r="AD17" i="30"/>
  <c r="AB18" i="30"/>
  <c r="AC18" i="30"/>
  <c r="AD18" i="30"/>
  <c r="AB19" i="30"/>
  <c r="AC19" i="30"/>
  <c r="AD19" i="30"/>
  <c r="AB20" i="30"/>
  <c r="AC20" i="30"/>
  <c r="AD20" i="30"/>
  <c r="AB21" i="30"/>
  <c r="AC21" i="30"/>
  <c r="AD21" i="30"/>
  <c r="AB22" i="30"/>
  <c r="AC22" i="30"/>
  <c r="AD22" i="30"/>
  <c r="AB23" i="30"/>
  <c r="AC23" i="30"/>
  <c r="AD23" i="30"/>
  <c r="AB24" i="30"/>
  <c r="AC24" i="30"/>
  <c r="AD24" i="30"/>
  <c r="AB25" i="30"/>
  <c r="AC25" i="30"/>
  <c r="AD25" i="30"/>
  <c r="AB26" i="30"/>
  <c r="AC26" i="30"/>
  <c r="AD26" i="30"/>
  <c r="AB27" i="30"/>
  <c r="AC27" i="30"/>
  <c r="AD27" i="30"/>
  <c r="AB28" i="30"/>
  <c r="AC28" i="30"/>
  <c r="AD28" i="30"/>
  <c r="AB29" i="30"/>
  <c r="AC29" i="30"/>
  <c r="AD29" i="30"/>
  <c r="AB30" i="30"/>
  <c r="AC30" i="30"/>
  <c r="AD30" i="30"/>
  <c r="AB31" i="30"/>
  <c r="AC31" i="30"/>
  <c r="AD31" i="30"/>
  <c r="AB32" i="30"/>
  <c r="AC32" i="30"/>
  <c r="AD32" i="30"/>
  <c r="AB33" i="30"/>
  <c r="AC33" i="30"/>
  <c r="AD33" i="30"/>
  <c r="AB34" i="30"/>
  <c r="AC34" i="30"/>
  <c r="AD34" i="30"/>
  <c r="AB35" i="30"/>
  <c r="AC35" i="30"/>
  <c r="AD35" i="30"/>
  <c r="AB36" i="30"/>
  <c r="AC36" i="30"/>
  <c r="AD36" i="30"/>
  <c r="AB37" i="30"/>
  <c r="AC37" i="30"/>
  <c r="AD37" i="30"/>
  <c r="AB38" i="30"/>
  <c r="AC38" i="30"/>
  <c r="AD38" i="30"/>
  <c r="AB39" i="30"/>
  <c r="AC39" i="30"/>
  <c r="AD39" i="30"/>
  <c r="H35" i="30" l="1"/>
  <c r="C10" i="34" l="1"/>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B10" i="38"/>
  <c r="B11" i="38"/>
  <c r="B12" i="38"/>
  <c r="B13" i="38"/>
  <c r="B14" i="38"/>
  <c r="B15" i="38"/>
  <c r="B16" i="38"/>
  <c r="B17" i="38"/>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45" i="38"/>
  <c r="B46" i="38"/>
  <c r="B47" i="38"/>
  <c r="B48" i="38"/>
  <c r="B49" i="38"/>
  <c r="B50" i="38"/>
  <c r="B51" i="38"/>
  <c r="B52" i="38"/>
  <c r="B53" i="38"/>
  <c r="B54" i="38"/>
  <c r="B55" i="38"/>
  <c r="B56" i="38"/>
  <c r="B57" i="38"/>
  <c r="B58" i="38"/>
  <c r="B59" i="38"/>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B10" i="35"/>
  <c r="B11" i="35"/>
  <c r="B12" i="35"/>
  <c r="B13" i="35"/>
  <c r="B14" i="35"/>
  <c r="B15" i="35"/>
  <c r="B16" i="35"/>
  <c r="B17" i="35"/>
  <c r="B18" i="35"/>
  <c r="B19" i="35"/>
  <c r="B20" i="35"/>
  <c r="B21" i="35"/>
  <c r="B22" i="35"/>
  <c r="B23" i="35"/>
  <c r="B24" i="35"/>
  <c r="B25" i="35"/>
  <c r="B26" i="35"/>
  <c r="B27" i="35"/>
  <c r="B28" i="35"/>
  <c r="B29" i="35"/>
  <c r="B30" i="35"/>
  <c r="B31" i="35"/>
  <c r="B32" i="35"/>
  <c r="B33" i="35"/>
  <c r="B34" i="35"/>
  <c r="B35" i="35"/>
  <c r="B36" i="35"/>
  <c r="B37" i="35"/>
  <c r="B38" i="35"/>
  <c r="B39" i="35"/>
  <c r="B40" i="35"/>
  <c r="B41" i="35"/>
  <c r="B42" i="35"/>
  <c r="B43" i="35"/>
  <c r="B44" i="35"/>
  <c r="B45" i="35"/>
  <c r="B46" i="35"/>
  <c r="B47" i="35"/>
  <c r="B48" i="35"/>
  <c r="B49" i="35"/>
  <c r="B50" i="35"/>
  <c r="B51" i="35"/>
  <c r="B52" i="35"/>
  <c r="B53" i="35"/>
  <c r="B54" i="35"/>
  <c r="B55" i="35"/>
  <c r="B56" i="35"/>
  <c r="B57" i="35"/>
  <c r="B58" i="35"/>
  <c r="B59" i="35"/>
  <c r="B10" i="34"/>
  <c r="B11" i="34"/>
  <c r="B12" i="34"/>
  <c r="B13" i="34"/>
  <c r="B14" i="34"/>
  <c r="B15" i="34"/>
  <c r="B16" i="34"/>
  <c r="B17" i="34"/>
  <c r="B18" i="34"/>
  <c r="B19" i="34"/>
  <c r="B20" i="34"/>
  <c r="B21" i="34"/>
  <c r="B22" i="34"/>
  <c r="B23" i="34"/>
  <c r="B24" i="34"/>
  <c r="B25" i="34"/>
  <c r="B26" i="34"/>
  <c r="B27" i="34"/>
  <c r="B28" i="34"/>
  <c r="B29" i="34"/>
  <c r="B30" i="34"/>
  <c r="B31" i="34"/>
  <c r="B32" i="34"/>
  <c r="B33" i="34"/>
  <c r="B34" i="34"/>
  <c r="B35" i="34"/>
  <c r="B36" i="34"/>
  <c r="B37" i="34"/>
  <c r="B38" i="34"/>
  <c r="B39" i="34"/>
  <c r="B40" i="34"/>
  <c r="B41" i="34"/>
  <c r="B42" i="34"/>
  <c r="B43" i="34"/>
  <c r="B44" i="34"/>
  <c r="B45" i="34"/>
  <c r="B46" i="34"/>
  <c r="B47" i="34"/>
  <c r="B48" i="34"/>
  <c r="B49" i="34"/>
  <c r="B50" i="34"/>
  <c r="B51" i="34"/>
  <c r="B52" i="34"/>
  <c r="B53" i="34"/>
  <c r="B54" i="34"/>
  <c r="B55" i="34"/>
  <c r="B56" i="34"/>
  <c r="B57" i="34"/>
  <c r="B58" i="34"/>
  <c r="B59" i="34"/>
  <c r="A30" i="34"/>
  <c r="A10" i="34"/>
  <c r="A11" i="34"/>
  <c r="A12" i="34"/>
  <c r="A13" i="34"/>
  <c r="A14" i="34"/>
  <c r="A15" i="34"/>
  <c r="A16" i="34"/>
  <c r="A17" i="34"/>
  <c r="A18" i="34"/>
  <c r="A19" i="34"/>
  <c r="A20" i="34"/>
  <c r="A21" i="34"/>
  <c r="A22" i="34"/>
  <c r="A23" i="34"/>
  <c r="A24" i="34"/>
  <c r="A25" i="34"/>
  <c r="A26" i="34"/>
  <c r="A27"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16" i="35" l="1"/>
  <c r="A4" i="35"/>
  <c r="B2" i="40" l="1"/>
  <c r="A1" i="27"/>
  <c r="A1" i="31"/>
  <c r="U19" i="4" l="1"/>
  <c r="V19" i="4" s="1"/>
  <c r="U20" i="4"/>
  <c r="V20" i="4" s="1"/>
  <c r="U21" i="4"/>
  <c r="V21" i="4" s="1"/>
  <c r="U22" i="4"/>
  <c r="V22" i="4" s="1"/>
  <c r="U23" i="4"/>
  <c r="V23" i="4" s="1"/>
  <c r="U24" i="4"/>
  <c r="V24" i="4" s="1"/>
  <c r="U25" i="4"/>
  <c r="V25" i="4" s="1"/>
  <c r="U26" i="4"/>
  <c r="V26" i="4" s="1"/>
  <c r="U27" i="4"/>
  <c r="V27" i="4" s="1"/>
  <c r="U28" i="4"/>
  <c r="V28" i="4" s="1"/>
  <c r="U29" i="4"/>
  <c r="V29" i="4" s="1"/>
  <c r="U30" i="4"/>
  <c r="V30" i="4" s="1"/>
  <c r="U31" i="4"/>
  <c r="V31" i="4" s="1"/>
  <c r="U32" i="4"/>
  <c r="V32" i="4" s="1"/>
  <c r="U33" i="4"/>
  <c r="V33" i="4" s="1"/>
  <c r="U34" i="4"/>
  <c r="V34" i="4" s="1"/>
  <c r="U35" i="4"/>
  <c r="V35" i="4" s="1"/>
  <c r="U36" i="4"/>
  <c r="V36" i="4" s="1"/>
  <c r="U37" i="4"/>
  <c r="V37" i="4" s="1"/>
  <c r="U38" i="4"/>
  <c r="V38" i="4" s="1"/>
  <c r="U39" i="4"/>
  <c r="V39" i="4" s="1"/>
  <c r="U40" i="4"/>
  <c r="V40" i="4" s="1"/>
  <c r="U41" i="4"/>
  <c r="V41" i="4" s="1"/>
  <c r="U42" i="4"/>
  <c r="V42" i="4" s="1"/>
  <c r="U43" i="4"/>
  <c r="V43" i="4" s="1"/>
  <c r="U44" i="4"/>
  <c r="V44" i="4" s="1"/>
  <c r="U45" i="4"/>
  <c r="V45" i="4" s="1"/>
  <c r="U46" i="4"/>
  <c r="V46" i="4" s="1"/>
  <c r="U47" i="4"/>
  <c r="V47" i="4" s="1"/>
  <c r="U48" i="4"/>
  <c r="V48" i="4" s="1"/>
  <c r="U49" i="4"/>
  <c r="V49" i="4" s="1"/>
  <c r="U50" i="4"/>
  <c r="V50" i="4" s="1"/>
  <c r="U51" i="4"/>
  <c r="V51" i="4" s="1"/>
  <c r="U52" i="4"/>
  <c r="V52" i="4" s="1"/>
  <c r="U53" i="4"/>
  <c r="V53" i="4" s="1"/>
  <c r="U54" i="4"/>
  <c r="V54" i="4" s="1"/>
  <c r="U55" i="4"/>
  <c r="V55" i="4" s="1"/>
  <c r="U56" i="4"/>
  <c r="V56" i="4" s="1"/>
  <c r="U57" i="4"/>
  <c r="V57" i="4" s="1"/>
  <c r="U58" i="4"/>
  <c r="V58" i="4" s="1"/>
  <c r="U59" i="4"/>
  <c r="V59" i="4" s="1"/>
  <c r="U60" i="4"/>
  <c r="V60" i="4" s="1"/>
  <c r="U61" i="4"/>
  <c r="V61" i="4" s="1"/>
  <c r="U62" i="4"/>
  <c r="V62" i="4" s="1"/>
  <c r="U63" i="4"/>
  <c r="V63" i="4" s="1"/>
  <c r="U64" i="4"/>
  <c r="V64" i="4" s="1"/>
  <c r="U65" i="4"/>
  <c r="V65" i="4" s="1"/>
  <c r="U66" i="4"/>
  <c r="V66" i="4" s="1"/>
  <c r="U67" i="4"/>
  <c r="V67" i="4" s="1"/>
  <c r="U68" i="4"/>
  <c r="V68" i="4" s="1"/>
  <c r="U69" i="4"/>
  <c r="V69" i="4" s="1"/>
  <c r="U70" i="4"/>
  <c r="V70" i="4" s="1"/>
  <c r="U71" i="4"/>
  <c r="V71" i="4" s="1"/>
  <c r="U72" i="4"/>
  <c r="V72" i="4" s="1"/>
  <c r="U73" i="4"/>
  <c r="V73" i="4" s="1"/>
  <c r="U74" i="4"/>
  <c r="V74" i="4" s="1"/>
  <c r="U75" i="4"/>
  <c r="V75" i="4" s="1"/>
  <c r="U76" i="4"/>
  <c r="V76" i="4" s="1"/>
  <c r="U18" i="4"/>
  <c r="V18" i="4" s="1"/>
  <c r="A531" i="4"/>
  <c r="A524" i="4"/>
  <c r="A517" i="4"/>
  <c r="A510" i="4"/>
  <c r="A503" i="4"/>
  <c r="A496" i="4"/>
  <c r="A489" i="4"/>
  <c r="A482" i="4"/>
  <c r="A475" i="4"/>
  <c r="A468" i="4"/>
  <c r="A461" i="4"/>
  <c r="A454" i="4"/>
  <c r="A447" i="4"/>
  <c r="A440" i="4"/>
  <c r="A433" i="4"/>
  <c r="A426" i="4"/>
  <c r="A419" i="4"/>
  <c r="A412" i="4"/>
  <c r="A405" i="4"/>
  <c r="A398" i="4"/>
  <c r="A391" i="4"/>
  <c r="A384" i="4"/>
  <c r="A377" i="4"/>
  <c r="A370" i="4"/>
  <c r="A363" i="4"/>
  <c r="A356" i="4"/>
  <c r="A349" i="4"/>
  <c r="A342" i="4"/>
  <c r="A335" i="4"/>
  <c r="A328" i="4"/>
  <c r="A321" i="4"/>
  <c r="A314" i="4"/>
  <c r="A307" i="4"/>
  <c r="A300" i="4"/>
  <c r="A293" i="4"/>
  <c r="A286" i="4"/>
  <c r="A279" i="4"/>
  <c r="A272" i="4"/>
  <c r="A265" i="4"/>
  <c r="A258" i="4"/>
  <c r="A251" i="4"/>
  <c r="A244" i="4"/>
  <c r="A237" i="4"/>
  <c r="A230" i="4"/>
  <c r="A223" i="4"/>
  <c r="A216" i="4"/>
  <c r="A209" i="4"/>
  <c r="A202" i="4"/>
  <c r="A195" i="4"/>
  <c r="A188" i="4"/>
  <c r="A181" i="4"/>
  <c r="A174" i="4"/>
  <c r="A167" i="4"/>
  <c r="A160" i="4"/>
  <c r="A153" i="4"/>
  <c r="A146" i="4"/>
  <c r="A139" i="4"/>
  <c r="A132" i="4"/>
  <c r="A125" i="4"/>
  <c r="A118" i="4"/>
  <c r="A111" i="4"/>
  <c r="A104" i="4"/>
  <c r="A97" i="4"/>
  <c r="A90" i="4"/>
  <c r="C293" i="4" l="1"/>
  <c r="O298" i="4"/>
  <c r="N298" i="4"/>
  <c r="M298" i="4"/>
  <c r="L298" i="4"/>
  <c r="K298" i="4"/>
  <c r="J298" i="4"/>
  <c r="I298" i="4"/>
  <c r="H298" i="4"/>
  <c r="G298" i="4"/>
  <c r="F298" i="4"/>
  <c r="E298" i="4"/>
  <c r="D298" i="4"/>
  <c r="O536" i="4"/>
  <c r="N536" i="4"/>
  <c r="M536" i="4"/>
  <c r="L536" i="4"/>
  <c r="K536" i="4"/>
  <c r="J536" i="4"/>
  <c r="I536" i="4"/>
  <c r="H536" i="4"/>
  <c r="G536" i="4"/>
  <c r="F536" i="4"/>
  <c r="E536" i="4"/>
  <c r="D536" i="4"/>
  <c r="C531" i="4"/>
  <c r="O529" i="4"/>
  <c r="N529" i="4"/>
  <c r="M529" i="4"/>
  <c r="L529" i="4"/>
  <c r="K529" i="4"/>
  <c r="J529" i="4"/>
  <c r="I529" i="4"/>
  <c r="H529" i="4"/>
  <c r="G529" i="4"/>
  <c r="F529" i="4"/>
  <c r="E529" i="4"/>
  <c r="D529" i="4"/>
  <c r="C524" i="4"/>
  <c r="O522" i="4"/>
  <c r="N522" i="4"/>
  <c r="M522" i="4"/>
  <c r="L522" i="4"/>
  <c r="K522" i="4"/>
  <c r="J522" i="4"/>
  <c r="I522" i="4"/>
  <c r="H522" i="4"/>
  <c r="G522" i="4"/>
  <c r="F522" i="4"/>
  <c r="E522" i="4"/>
  <c r="D522" i="4"/>
  <c r="C517" i="4"/>
  <c r="O515" i="4"/>
  <c r="N515" i="4"/>
  <c r="M515" i="4"/>
  <c r="L515" i="4"/>
  <c r="K515" i="4"/>
  <c r="J515" i="4"/>
  <c r="I515" i="4"/>
  <c r="H515" i="4"/>
  <c r="G515" i="4"/>
  <c r="F515" i="4"/>
  <c r="E515" i="4"/>
  <c r="D515" i="4"/>
  <c r="C510" i="4"/>
  <c r="O508" i="4"/>
  <c r="N508" i="4"/>
  <c r="M508" i="4"/>
  <c r="L508" i="4"/>
  <c r="K508" i="4"/>
  <c r="J508" i="4"/>
  <c r="I508" i="4"/>
  <c r="H508" i="4"/>
  <c r="G508" i="4"/>
  <c r="F508" i="4"/>
  <c r="E508" i="4"/>
  <c r="D508" i="4"/>
  <c r="C503" i="4"/>
  <c r="O501" i="4"/>
  <c r="N501" i="4"/>
  <c r="M501" i="4"/>
  <c r="L501" i="4"/>
  <c r="K501" i="4"/>
  <c r="J501" i="4"/>
  <c r="I501" i="4"/>
  <c r="H501" i="4"/>
  <c r="G501" i="4"/>
  <c r="F501" i="4"/>
  <c r="E501" i="4"/>
  <c r="D501" i="4"/>
  <c r="C496" i="4"/>
  <c r="O494" i="4"/>
  <c r="N494" i="4"/>
  <c r="M494" i="4"/>
  <c r="L494" i="4"/>
  <c r="K494" i="4"/>
  <c r="J494" i="4"/>
  <c r="I494" i="4"/>
  <c r="H494" i="4"/>
  <c r="G494" i="4"/>
  <c r="F494" i="4"/>
  <c r="E494" i="4"/>
  <c r="D494" i="4"/>
  <c r="C489" i="4"/>
  <c r="O487" i="4"/>
  <c r="N487" i="4"/>
  <c r="M487" i="4"/>
  <c r="L487" i="4"/>
  <c r="K487" i="4"/>
  <c r="J487" i="4"/>
  <c r="I487" i="4"/>
  <c r="H487" i="4"/>
  <c r="G487" i="4"/>
  <c r="F487" i="4"/>
  <c r="E487" i="4"/>
  <c r="D487" i="4"/>
  <c r="C482" i="4"/>
  <c r="O480" i="4"/>
  <c r="N480" i="4"/>
  <c r="M480" i="4"/>
  <c r="L480" i="4"/>
  <c r="K480" i="4"/>
  <c r="J480" i="4"/>
  <c r="I480" i="4"/>
  <c r="H480" i="4"/>
  <c r="G480" i="4"/>
  <c r="F480" i="4"/>
  <c r="E480" i="4"/>
  <c r="D480" i="4"/>
  <c r="C475" i="4"/>
  <c r="O473" i="4"/>
  <c r="N473" i="4"/>
  <c r="M473" i="4"/>
  <c r="L473" i="4"/>
  <c r="K473" i="4"/>
  <c r="J473" i="4"/>
  <c r="I473" i="4"/>
  <c r="H473" i="4"/>
  <c r="G473" i="4"/>
  <c r="F473" i="4"/>
  <c r="E473" i="4"/>
  <c r="D473" i="4"/>
  <c r="C468" i="4"/>
  <c r="O466" i="4"/>
  <c r="N466" i="4"/>
  <c r="M466" i="4"/>
  <c r="L466" i="4"/>
  <c r="K466" i="4"/>
  <c r="J466" i="4"/>
  <c r="I466" i="4"/>
  <c r="H466" i="4"/>
  <c r="G466" i="4"/>
  <c r="F466" i="4"/>
  <c r="E466" i="4"/>
  <c r="D466" i="4"/>
  <c r="C461" i="4"/>
  <c r="O459" i="4"/>
  <c r="N459" i="4"/>
  <c r="M459" i="4"/>
  <c r="L459" i="4"/>
  <c r="K459" i="4"/>
  <c r="J459" i="4"/>
  <c r="I459" i="4"/>
  <c r="H459" i="4"/>
  <c r="G459" i="4"/>
  <c r="F459" i="4"/>
  <c r="E459" i="4"/>
  <c r="D459" i="4"/>
  <c r="C454" i="4"/>
  <c r="O452" i="4"/>
  <c r="N452" i="4"/>
  <c r="M452" i="4"/>
  <c r="L452" i="4"/>
  <c r="K452" i="4"/>
  <c r="J452" i="4"/>
  <c r="I452" i="4"/>
  <c r="H452" i="4"/>
  <c r="G452" i="4"/>
  <c r="F452" i="4"/>
  <c r="E452" i="4"/>
  <c r="D452" i="4"/>
  <c r="C447" i="4"/>
  <c r="O445" i="4"/>
  <c r="N445" i="4"/>
  <c r="M445" i="4"/>
  <c r="L445" i="4"/>
  <c r="K445" i="4"/>
  <c r="J445" i="4"/>
  <c r="I445" i="4"/>
  <c r="H445" i="4"/>
  <c r="G445" i="4"/>
  <c r="F445" i="4"/>
  <c r="E445" i="4"/>
  <c r="D445" i="4"/>
  <c r="C440" i="4"/>
  <c r="O438" i="4"/>
  <c r="N438" i="4"/>
  <c r="M438" i="4"/>
  <c r="L438" i="4"/>
  <c r="K438" i="4"/>
  <c r="J438" i="4"/>
  <c r="I438" i="4"/>
  <c r="H438" i="4"/>
  <c r="G438" i="4"/>
  <c r="F438" i="4"/>
  <c r="E438" i="4"/>
  <c r="D438" i="4"/>
  <c r="C433" i="4"/>
  <c r="O431" i="4"/>
  <c r="N431" i="4"/>
  <c r="M431" i="4"/>
  <c r="L431" i="4"/>
  <c r="K431" i="4"/>
  <c r="J431" i="4"/>
  <c r="I431" i="4"/>
  <c r="H431" i="4"/>
  <c r="G431" i="4"/>
  <c r="F431" i="4"/>
  <c r="E431" i="4"/>
  <c r="D431" i="4"/>
  <c r="C426" i="4"/>
  <c r="O424" i="4"/>
  <c r="N424" i="4"/>
  <c r="M424" i="4"/>
  <c r="L424" i="4"/>
  <c r="K424" i="4"/>
  <c r="J424" i="4"/>
  <c r="I424" i="4"/>
  <c r="H424" i="4"/>
  <c r="G424" i="4"/>
  <c r="F424" i="4"/>
  <c r="E424" i="4"/>
  <c r="D424" i="4"/>
  <c r="C419" i="4"/>
  <c r="O417" i="4"/>
  <c r="N417" i="4"/>
  <c r="M417" i="4"/>
  <c r="L417" i="4"/>
  <c r="K417" i="4"/>
  <c r="J417" i="4"/>
  <c r="I417" i="4"/>
  <c r="H417" i="4"/>
  <c r="G417" i="4"/>
  <c r="F417" i="4"/>
  <c r="E417" i="4"/>
  <c r="D417" i="4"/>
  <c r="C412" i="4"/>
  <c r="O410" i="4"/>
  <c r="N410" i="4"/>
  <c r="M410" i="4"/>
  <c r="L410" i="4"/>
  <c r="K410" i="4"/>
  <c r="J410" i="4"/>
  <c r="I410" i="4"/>
  <c r="H410" i="4"/>
  <c r="G410" i="4"/>
  <c r="F410" i="4"/>
  <c r="E410" i="4"/>
  <c r="D410" i="4"/>
  <c r="C405" i="4"/>
  <c r="O403" i="4"/>
  <c r="N403" i="4"/>
  <c r="M403" i="4"/>
  <c r="L403" i="4"/>
  <c r="K403" i="4"/>
  <c r="J403" i="4"/>
  <c r="I403" i="4"/>
  <c r="H403" i="4"/>
  <c r="G403" i="4"/>
  <c r="F403" i="4"/>
  <c r="E403" i="4"/>
  <c r="D403" i="4"/>
  <c r="C398" i="4"/>
  <c r="O396" i="4"/>
  <c r="N396" i="4"/>
  <c r="M396" i="4"/>
  <c r="L396" i="4"/>
  <c r="K396" i="4"/>
  <c r="J396" i="4"/>
  <c r="I396" i="4"/>
  <c r="H396" i="4"/>
  <c r="G396" i="4"/>
  <c r="F396" i="4"/>
  <c r="E396" i="4"/>
  <c r="D396" i="4"/>
  <c r="C391" i="4"/>
  <c r="O389" i="4"/>
  <c r="N389" i="4"/>
  <c r="M389" i="4"/>
  <c r="L389" i="4"/>
  <c r="K389" i="4"/>
  <c r="J389" i="4"/>
  <c r="I389" i="4"/>
  <c r="H389" i="4"/>
  <c r="G389" i="4"/>
  <c r="F389" i="4"/>
  <c r="E389" i="4"/>
  <c r="D389" i="4"/>
  <c r="C384" i="4"/>
  <c r="O382" i="4"/>
  <c r="N382" i="4"/>
  <c r="M382" i="4"/>
  <c r="L382" i="4"/>
  <c r="K382" i="4"/>
  <c r="J382" i="4"/>
  <c r="I382" i="4"/>
  <c r="H382" i="4"/>
  <c r="G382" i="4"/>
  <c r="F382" i="4"/>
  <c r="E382" i="4"/>
  <c r="D382" i="4"/>
  <c r="C377" i="4"/>
  <c r="O375" i="4"/>
  <c r="N375" i="4"/>
  <c r="M375" i="4"/>
  <c r="L375" i="4"/>
  <c r="K375" i="4"/>
  <c r="J375" i="4"/>
  <c r="I375" i="4"/>
  <c r="H375" i="4"/>
  <c r="G375" i="4"/>
  <c r="F375" i="4"/>
  <c r="E375" i="4"/>
  <c r="D375" i="4"/>
  <c r="C370" i="4"/>
  <c r="O368" i="4"/>
  <c r="N368" i="4"/>
  <c r="M368" i="4"/>
  <c r="L368" i="4"/>
  <c r="K368" i="4"/>
  <c r="J368" i="4"/>
  <c r="I368" i="4"/>
  <c r="H368" i="4"/>
  <c r="G368" i="4"/>
  <c r="F368" i="4"/>
  <c r="E368" i="4"/>
  <c r="D368" i="4"/>
  <c r="C363" i="4"/>
  <c r="O361" i="4"/>
  <c r="N361" i="4"/>
  <c r="M361" i="4"/>
  <c r="L361" i="4"/>
  <c r="K361" i="4"/>
  <c r="J361" i="4"/>
  <c r="I361" i="4"/>
  <c r="H361" i="4"/>
  <c r="G361" i="4"/>
  <c r="F361" i="4"/>
  <c r="E361" i="4"/>
  <c r="D361" i="4"/>
  <c r="C356" i="4"/>
  <c r="O354" i="4"/>
  <c r="N354" i="4"/>
  <c r="M354" i="4"/>
  <c r="L354" i="4"/>
  <c r="K354" i="4"/>
  <c r="J354" i="4"/>
  <c r="I354" i="4"/>
  <c r="H354" i="4"/>
  <c r="G354" i="4"/>
  <c r="F354" i="4"/>
  <c r="E354" i="4"/>
  <c r="D354" i="4"/>
  <c r="C349" i="4"/>
  <c r="O347" i="4"/>
  <c r="N347" i="4"/>
  <c r="M347" i="4"/>
  <c r="L347" i="4"/>
  <c r="K347" i="4"/>
  <c r="J347" i="4"/>
  <c r="I347" i="4"/>
  <c r="H347" i="4"/>
  <c r="G347" i="4"/>
  <c r="F347" i="4"/>
  <c r="E347" i="4"/>
  <c r="D347" i="4"/>
  <c r="C342" i="4"/>
  <c r="O340" i="4"/>
  <c r="N340" i="4"/>
  <c r="M340" i="4"/>
  <c r="L340" i="4"/>
  <c r="K340" i="4"/>
  <c r="J340" i="4"/>
  <c r="I340" i="4"/>
  <c r="H340" i="4"/>
  <c r="G340" i="4"/>
  <c r="F340" i="4"/>
  <c r="E340" i="4"/>
  <c r="D340" i="4"/>
  <c r="C335" i="4"/>
  <c r="O333" i="4"/>
  <c r="N333" i="4"/>
  <c r="M333" i="4"/>
  <c r="L333" i="4"/>
  <c r="K333" i="4"/>
  <c r="J333" i="4"/>
  <c r="I333" i="4"/>
  <c r="H333" i="4"/>
  <c r="G333" i="4"/>
  <c r="F333" i="4"/>
  <c r="E333" i="4"/>
  <c r="D333" i="4"/>
  <c r="C328" i="4"/>
  <c r="O326" i="4"/>
  <c r="N326" i="4"/>
  <c r="M326" i="4"/>
  <c r="L326" i="4"/>
  <c r="K326" i="4"/>
  <c r="J326" i="4"/>
  <c r="I326" i="4"/>
  <c r="H326" i="4"/>
  <c r="G326" i="4"/>
  <c r="F326" i="4"/>
  <c r="E326" i="4"/>
  <c r="D326" i="4"/>
  <c r="C321" i="4"/>
  <c r="O319" i="4"/>
  <c r="N319" i="4"/>
  <c r="M319" i="4"/>
  <c r="L319" i="4"/>
  <c r="K319" i="4"/>
  <c r="J319" i="4"/>
  <c r="I319" i="4"/>
  <c r="H319" i="4"/>
  <c r="G319" i="4"/>
  <c r="F319" i="4"/>
  <c r="E319" i="4"/>
  <c r="D319" i="4"/>
  <c r="C314" i="4"/>
  <c r="O312" i="4"/>
  <c r="N312" i="4"/>
  <c r="M312" i="4"/>
  <c r="L312" i="4"/>
  <c r="K312" i="4"/>
  <c r="J312" i="4"/>
  <c r="I312" i="4"/>
  <c r="H312" i="4"/>
  <c r="G312" i="4"/>
  <c r="F312" i="4"/>
  <c r="E312" i="4"/>
  <c r="D312" i="4"/>
  <c r="C307" i="4"/>
  <c r="O305" i="4"/>
  <c r="N305" i="4"/>
  <c r="M305" i="4"/>
  <c r="L305" i="4"/>
  <c r="K305" i="4"/>
  <c r="J305" i="4"/>
  <c r="I305" i="4"/>
  <c r="H305" i="4"/>
  <c r="G305" i="4"/>
  <c r="F305" i="4"/>
  <c r="E305" i="4"/>
  <c r="D305" i="4"/>
  <c r="C300" i="4"/>
  <c r="O291" i="4"/>
  <c r="N291" i="4"/>
  <c r="M291" i="4"/>
  <c r="L291" i="4"/>
  <c r="K291" i="4"/>
  <c r="J291" i="4"/>
  <c r="I291" i="4"/>
  <c r="H291" i="4"/>
  <c r="G291" i="4"/>
  <c r="F291" i="4"/>
  <c r="E291" i="4"/>
  <c r="D291" i="4"/>
  <c r="C286" i="4"/>
  <c r="O284" i="4"/>
  <c r="N284" i="4"/>
  <c r="M284" i="4"/>
  <c r="L284" i="4"/>
  <c r="K284" i="4"/>
  <c r="J284" i="4"/>
  <c r="I284" i="4"/>
  <c r="H284" i="4"/>
  <c r="G284" i="4"/>
  <c r="F284" i="4"/>
  <c r="E284" i="4"/>
  <c r="D284" i="4"/>
  <c r="C279" i="4"/>
  <c r="O277" i="4"/>
  <c r="N277" i="4"/>
  <c r="M277" i="4"/>
  <c r="L277" i="4"/>
  <c r="K277" i="4"/>
  <c r="J277" i="4"/>
  <c r="I277" i="4"/>
  <c r="H277" i="4"/>
  <c r="G277" i="4"/>
  <c r="F277" i="4"/>
  <c r="E277" i="4"/>
  <c r="D277" i="4"/>
  <c r="C272" i="4"/>
  <c r="O270" i="4"/>
  <c r="N270" i="4"/>
  <c r="M270" i="4"/>
  <c r="L270" i="4"/>
  <c r="K270" i="4"/>
  <c r="J270" i="4"/>
  <c r="I270" i="4"/>
  <c r="H270" i="4"/>
  <c r="G270" i="4"/>
  <c r="F270" i="4"/>
  <c r="E270" i="4"/>
  <c r="D270" i="4"/>
  <c r="C265" i="4"/>
  <c r="O263" i="4"/>
  <c r="N263" i="4"/>
  <c r="M263" i="4"/>
  <c r="L263" i="4"/>
  <c r="K263" i="4"/>
  <c r="J263" i="4"/>
  <c r="I263" i="4"/>
  <c r="H263" i="4"/>
  <c r="G263" i="4"/>
  <c r="F263" i="4"/>
  <c r="E263" i="4"/>
  <c r="D263" i="4"/>
  <c r="C258" i="4"/>
  <c r="O256" i="4"/>
  <c r="N256" i="4"/>
  <c r="M256" i="4"/>
  <c r="L256" i="4"/>
  <c r="K256" i="4"/>
  <c r="J256" i="4"/>
  <c r="I256" i="4"/>
  <c r="H256" i="4"/>
  <c r="G256" i="4"/>
  <c r="F256" i="4"/>
  <c r="E256" i="4"/>
  <c r="D256" i="4"/>
  <c r="C251" i="4"/>
  <c r="O249" i="4"/>
  <c r="N249" i="4"/>
  <c r="M249" i="4"/>
  <c r="L249" i="4"/>
  <c r="K249" i="4"/>
  <c r="J249" i="4"/>
  <c r="I249" i="4"/>
  <c r="H249" i="4"/>
  <c r="G249" i="4"/>
  <c r="F249" i="4"/>
  <c r="E249" i="4"/>
  <c r="D249" i="4"/>
  <c r="C244" i="4"/>
  <c r="O242" i="4"/>
  <c r="N242" i="4"/>
  <c r="M242" i="4"/>
  <c r="L242" i="4"/>
  <c r="K242" i="4"/>
  <c r="J242" i="4"/>
  <c r="I242" i="4"/>
  <c r="H242" i="4"/>
  <c r="G242" i="4"/>
  <c r="F242" i="4"/>
  <c r="E242" i="4"/>
  <c r="D242" i="4"/>
  <c r="C237" i="4"/>
  <c r="O235" i="4"/>
  <c r="N235" i="4"/>
  <c r="M235" i="4"/>
  <c r="L235" i="4"/>
  <c r="K235" i="4"/>
  <c r="J235" i="4"/>
  <c r="I235" i="4"/>
  <c r="H235" i="4"/>
  <c r="G235" i="4"/>
  <c r="F235" i="4"/>
  <c r="E235" i="4"/>
  <c r="D235" i="4"/>
  <c r="C230" i="4"/>
  <c r="O228" i="4"/>
  <c r="N228" i="4"/>
  <c r="M228" i="4"/>
  <c r="L228" i="4"/>
  <c r="K228" i="4"/>
  <c r="J228" i="4"/>
  <c r="I228" i="4"/>
  <c r="H228" i="4"/>
  <c r="G228" i="4"/>
  <c r="F228" i="4"/>
  <c r="E228" i="4"/>
  <c r="D228" i="4"/>
  <c r="C223" i="4"/>
  <c r="O221" i="4"/>
  <c r="N221" i="4"/>
  <c r="M221" i="4"/>
  <c r="L221" i="4"/>
  <c r="K221" i="4"/>
  <c r="J221" i="4"/>
  <c r="I221" i="4"/>
  <c r="H221" i="4"/>
  <c r="G221" i="4"/>
  <c r="F221" i="4"/>
  <c r="E221" i="4"/>
  <c r="D221" i="4"/>
  <c r="C216" i="4"/>
  <c r="O214" i="4"/>
  <c r="N214" i="4"/>
  <c r="M214" i="4"/>
  <c r="L214" i="4"/>
  <c r="K214" i="4"/>
  <c r="J214" i="4"/>
  <c r="I214" i="4"/>
  <c r="H214" i="4"/>
  <c r="G214" i="4"/>
  <c r="F214" i="4"/>
  <c r="E214" i="4"/>
  <c r="D214" i="4"/>
  <c r="C209" i="4"/>
  <c r="O207" i="4"/>
  <c r="N207" i="4"/>
  <c r="M207" i="4"/>
  <c r="L207" i="4"/>
  <c r="K207" i="4"/>
  <c r="J207" i="4"/>
  <c r="I207" i="4"/>
  <c r="H207" i="4"/>
  <c r="G207" i="4"/>
  <c r="F207" i="4"/>
  <c r="E207" i="4"/>
  <c r="D207" i="4"/>
  <c r="C202" i="4"/>
  <c r="O200" i="4"/>
  <c r="N200" i="4"/>
  <c r="M200" i="4"/>
  <c r="L200" i="4"/>
  <c r="K200" i="4"/>
  <c r="J200" i="4"/>
  <c r="I200" i="4"/>
  <c r="H200" i="4"/>
  <c r="G200" i="4"/>
  <c r="F200" i="4"/>
  <c r="E200" i="4"/>
  <c r="D200" i="4"/>
  <c r="C195" i="4"/>
  <c r="O193" i="4"/>
  <c r="N193" i="4"/>
  <c r="M193" i="4"/>
  <c r="L193" i="4"/>
  <c r="K193" i="4"/>
  <c r="J193" i="4"/>
  <c r="I193" i="4"/>
  <c r="H193" i="4"/>
  <c r="G193" i="4"/>
  <c r="F193" i="4"/>
  <c r="E193" i="4"/>
  <c r="D193" i="4"/>
  <c r="C188" i="4"/>
  <c r="O186" i="4"/>
  <c r="N186" i="4"/>
  <c r="M186" i="4"/>
  <c r="L186" i="4"/>
  <c r="K186" i="4"/>
  <c r="J186" i="4"/>
  <c r="I186" i="4"/>
  <c r="H186" i="4"/>
  <c r="G186" i="4"/>
  <c r="F186" i="4"/>
  <c r="E186" i="4"/>
  <c r="D186" i="4"/>
  <c r="C181" i="4"/>
  <c r="O179" i="4"/>
  <c r="N179" i="4"/>
  <c r="M179" i="4"/>
  <c r="L179" i="4"/>
  <c r="K179" i="4"/>
  <c r="J179" i="4"/>
  <c r="I179" i="4"/>
  <c r="H179" i="4"/>
  <c r="G179" i="4"/>
  <c r="F179" i="4"/>
  <c r="E179" i="4"/>
  <c r="D179" i="4"/>
  <c r="C174" i="4"/>
  <c r="O172" i="4"/>
  <c r="N172" i="4"/>
  <c r="M172" i="4"/>
  <c r="L172" i="4"/>
  <c r="K172" i="4"/>
  <c r="J172" i="4"/>
  <c r="I172" i="4"/>
  <c r="H172" i="4"/>
  <c r="G172" i="4"/>
  <c r="F172" i="4"/>
  <c r="E172" i="4"/>
  <c r="D172" i="4"/>
  <c r="C167" i="4"/>
  <c r="O165" i="4"/>
  <c r="N165" i="4"/>
  <c r="M165" i="4"/>
  <c r="L165" i="4"/>
  <c r="K165" i="4"/>
  <c r="J165" i="4"/>
  <c r="I165" i="4"/>
  <c r="H165" i="4"/>
  <c r="G165" i="4"/>
  <c r="F165" i="4"/>
  <c r="E165" i="4"/>
  <c r="D165" i="4"/>
  <c r="C160" i="4"/>
  <c r="O158" i="4"/>
  <c r="N158" i="4"/>
  <c r="M158" i="4"/>
  <c r="L158" i="4"/>
  <c r="K158" i="4"/>
  <c r="J158" i="4"/>
  <c r="I158" i="4"/>
  <c r="H158" i="4"/>
  <c r="G158" i="4"/>
  <c r="F158" i="4"/>
  <c r="E158" i="4"/>
  <c r="D158" i="4"/>
  <c r="C153" i="4"/>
  <c r="O151" i="4"/>
  <c r="N151" i="4"/>
  <c r="M151" i="4"/>
  <c r="L151" i="4"/>
  <c r="K151" i="4"/>
  <c r="J151" i="4"/>
  <c r="I151" i="4"/>
  <c r="H151" i="4"/>
  <c r="G151" i="4"/>
  <c r="F151" i="4"/>
  <c r="E151" i="4"/>
  <c r="D151" i="4"/>
  <c r="C146" i="4"/>
  <c r="O144" i="4"/>
  <c r="N144" i="4"/>
  <c r="M144" i="4"/>
  <c r="L144" i="4"/>
  <c r="K144" i="4"/>
  <c r="J144" i="4"/>
  <c r="I144" i="4"/>
  <c r="H144" i="4"/>
  <c r="G144" i="4"/>
  <c r="F144" i="4"/>
  <c r="E144" i="4"/>
  <c r="D144" i="4"/>
  <c r="C139" i="4"/>
  <c r="O137" i="4"/>
  <c r="N137" i="4"/>
  <c r="M137" i="4"/>
  <c r="L137" i="4"/>
  <c r="K137" i="4"/>
  <c r="J137" i="4"/>
  <c r="I137" i="4"/>
  <c r="H137" i="4"/>
  <c r="G137" i="4"/>
  <c r="F137" i="4"/>
  <c r="E137" i="4"/>
  <c r="D137" i="4"/>
  <c r="C132" i="4"/>
  <c r="O130" i="4"/>
  <c r="N130" i="4"/>
  <c r="M130" i="4"/>
  <c r="L130" i="4"/>
  <c r="K130" i="4"/>
  <c r="J130" i="4"/>
  <c r="I130" i="4"/>
  <c r="H130" i="4"/>
  <c r="G130" i="4"/>
  <c r="F130" i="4"/>
  <c r="E130" i="4"/>
  <c r="D130" i="4"/>
  <c r="C125" i="4"/>
  <c r="O123" i="4"/>
  <c r="N123" i="4"/>
  <c r="M123" i="4"/>
  <c r="L123" i="4"/>
  <c r="K123" i="4"/>
  <c r="J123" i="4"/>
  <c r="I123" i="4"/>
  <c r="H123" i="4"/>
  <c r="G123" i="4"/>
  <c r="F123" i="4"/>
  <c r="E123" i="4"/>
  <c r="D123" i="4"/>
  <c r="C118" i="4"/>
  <c r="O116" i="4"/>
  <c r="N116" i="4"/>
  <c r="M116" i="4"/>
  <c r="L116" i="4"/>
  <c r="K116" i="4"/>
  <c r="J116" i="4"/>
  <c r="I116" i="4"/>
  <c r="H116" i="4"/>
  <c r="G116" i="4"/>
  <c r="F116" i="4"/>
  <c r="E116" i="4"/>
  <c r="D116" i="4"/>
  <c r="C111" i="4"/>
  <c r="O109" i="4"/>
  <c r="N109" i="4"/>
  <c r="M109" i="4"/>
  <c r="L109" i="4"/>
  <c r="K109" i="4"/>
  <c r="J109" i="4"/>
  <c r="I109" i="4"/>
  <c r="H109" i="4"/>
  <c r="G109" i="4"/>
  <c r="F109" i="4"/>
  <c r="E109" i="4"/>
  <c r="D109" i="4"/>
  <c r="C104" i="4"/>
  <c r="O102" i="4"/>
  <c r="N102" i="4"/>
  <c r="M102" i="4"/>
  <c r="L102" i="4"/>
  <c r="K102" i="4"/>
  <c r="J102" i="4"/>
  <c r="I102" i="4"/>
  <c r="H102" i="4"/>
  <c r="G102" i="4"/>
  <c r="F102" i="4"/>
  <c r="E102" i="4"/>
  <c r="D102" i="4"/>
  <c r="C97" i="4"/>
  <c r="C90" i="4"/>
  <c r="C540" i="4"/>
  <c r="D2" i="40"/>
  <c r="D3" i="40"/>
  <c r="C2" i="40"/>
  <c r="B27" i="40"/>
  <c r="B28" i="40" l="1"/>
  <c r="A2" i="40"/>
  <c r="A3" i="40"/>
  <c r="A4" i="40"/>
  <c r="D59" i="35"/>
  <c r="D58" i="35"/>
  <c r="D57" i="35"/>
  <c r="D56" i="35"/>
  <c r="D55" i="35"/>
  <c r="D54" i="35"/>
  <c r="D53" i="35"/>
  <c r="D52" i="35"/>
  <c r="D51" i="35"/>
  <c r="D50" i="35"/>
  <c r="D49" i="35"/>
  <c r="D48" i="35"/>
  <c r="D47" i="35"/>
  <c r="D46" i="35"/>
  <c r="D45" i="35"/>
  <c r="D44" i="35"/>
  <c r="D43" i="35"/>
  <c r="D42" i="35"/>
  <c r="D41" i="35"/>
  <c r="D40" i="35"/>
  <c r="B4" i="38"/>
  <c r="B4" i="34"/>
  <c r="B54" i="31" l="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B11" i="31"/>
  <c r="B10" i="31"/>
  <c r="B9" i="31"/>
  <c r="B8" i="31"/>
  <c r="B7" i="31"/>
  <c r="B6" i="31"/>
  <c r="B5" i="31"/>
  <c r="C45" i="23"/>
  <c r="B45" i="23"/>
  <c r="C44" i="23"/>
  <c r="B44" i="23"/>
  <c r="C43" i="23"/>
  <c r="B43" i="23"/>
  <c r="C42" i="23"/>
  <c r="B42" i="23"/>
  <c r="C41" i="23"/>
  <c r="B41" i="23"/>
  <c r="C40" i="23"/>
  <c r="B40" i="23"/>
  <c r="C39" i="23"/>
  <c r="B39" i="23"/>
  <c r="C38" i="23"/>
  <c r="B38" i="23"/>
  <c r="C37" i="23"/>
  <c r="B37" i="23"/>
  <c r="C36" i="23"/>
  <c r="B36" i="23"/>
  <c r="C35" i="23"/>
  <c r="B35" i="23"/>
  <c r="C34" i="23"/>
  <c r="B34" i="23"/>
  <c r="C33" i="23"/>
  <c r="B33" i="23"/>
  <c r="C32" i="23"/>
  <c r="B32" i="23"/>
  <c r="C31" i="23"/>
  <c r="B31" i="23"/>
  <c r="C30" i="23"/>
  <c r="B30" i="23"/>
  <c r="C29" i="23"/>
  <c r="B29" i="23"/>
  <c r="C28" i="23"/>
  <c r="B28" i="23"/>
  <c r="C27" i="23"/>
  <c r="B27" i="23"/>
  <c r="C26" i="23"/>
  <c r="B26" i="23"/>
  <c r="C25" i="23"/>
  <c r="B25" i="23"/>
  <c r="C24" i="23"/>
  <c r="B24" i="23"/>
  <c r="C23" i="23"/>
  <c r="B23" i="23"/>
  <c r="C22" i="23"/>
  <c r="B22" i="23"/>
  <c r="C21" i="23"/>
  <c r="B21" i="23"/>
  <c r="C20" i="23"/>
  <c r="B20" i="23"/>
  <c r="C19" i="23"/>
  <c r="B19"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6" i="23"/>
  <c r="B56" i="23"/>
  <c r="C55" i="23"/>
  <c r="B55" i="23"/>
  <c r="C54" i="23"/>
  <c r="B54" i="23"/>
  <c r="C53" i="23"/>
  <c r="B53" i="23"/>
  <c r="C52" i="23"/>
  <c r="B52" i="23"/>
  <c r="C51" i="23"/>
  <c r="B51" i="23"/>
  <c r="C50" i="23"/>
  <c r="B50" i="23"/>
  <c r="C49" i="23"/>
  <c r="B49" i="23"/>
  <c r="C48" i="23"/>
  <c r="B48" i="23"/>
  <c r="C47" i="23"/>
  <c r="B47" i="23"/>
  <c r="B46" i="23"/>
  <c r="B48" i="27" l="1"/>
  <c r="B49" i="27"/>
  <c r="B50" i="27"/>
  <c r="B51" i="27"/>
  <c r="B52" i="27"/>
  <c r="B53" i="27"/>
  <c r="B54" i="27"/>
  <c r="B55" i="27"/>
  <c r="B56" i="27"/>
  <c r="B47"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5" i="27"/>
  <c r="B45" i="27"/>
  <c r="A47" i="27"/>
  <c r="A48" i="27"/>
  <c r="A49" i="27"/>
  <c r="A50" i="27"/>
  <c r="A51" i="27"/>
  <c r="A52" i="27"/>
  <c r="A53" i="27"/>
  <c r="A54" i="27"/>
  <c r="A55" i="27"/>
  <c r="A35" i="27"/>
  <c r="A36" i="27"/>
  <c r="A37" i="27"/>
  <c r="A38" i="27"/>
  <c r="A39" i="27"/>
  <c r="A40" i="27"/>
  <c r="A41" i="27"/>
  <c r="A42" i="27"/>
  <c r="A43" i="27"/>
  <c r="A44" i="27"/>
  <c r="A56" i="27"/>
  <c r="C56" i="27"/>
  <c r="D56" i="27"/>
  <c r="E56" i="27"/>
  <c r="F56" i="27"/>
  <c r="G56" i="27"/>
  <c r="H56" i="27"/>
  <c r="I56" i="27"/>
  <c r="J56" i="27"/>
  <c r="A47" i="23"/>
  <c r="A48" i="23"/>
  <c r="A49" i="23"/>
  <c r="A50" i="23"/>
  <c r="A51" i="23"/>
  <c r="A52" i="23"/>
  <c r="A53" i="23"/>
  <c r="A54" i="23"/>
  <c r="A55" i="23"/>
  <c r="A56" i="23"/>
  <c r="D56" i="23"/>
  <c r="E56" i="23"/>
  <c r="F56" i="23"/>
  <c r="G56" i="23"/>
  <c r="H56" i="23"/>
  <c r="I56" i="23"/>
  <c r="J56" i="23"/>
  <c r="K56" i="23"/>
  <c r="L56" i="23"/>
  <c r="A45" i="23"/>
  <c r="D59" i="34"/>
  <c r="D54" i="38" l="1"/>
  <c r="D55" i="38"/>
  <c r="D56" i="38"/>
  <c r="D57" i="38"/>
  <c r="D58" i="38"/>
  <c r="D59" i="38"/>
  <c r="G59" i="38" s="1"/>
  <c r="A1"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2" i="38"/>
  <c r="M1" i="38"/>
  <c r="L1" i="38"/>
  <c r="K1" i="38"/>
  <c r="J1" i="38"/>
  <c r="I1" i="38"/>
  <c r="A1" i="35"/>
  <c r="E59" i="35"/>
  <c r="G59"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5" i="35"/>
  <c r="A14" i="35"/>
  <c r="A13" i="35"/>
  <c r="A12" i="35"/>
  <c r="A11" i="35"/>
  <c r="A10" i="35"/>
  <c r="A2" i="35"/>
  <c r="M1" i="35"/>
  <c r="L1" i="35"/>
  <c r="K1" i="35"/>
  <c r="J1" i="35"/>
  <c r="I1" i="35"/>
  <c r="E59" i="34"/>
  <c r="I1" i="34"/>
  <c r="J1" i="34"/>
  <c r="K1" i="34"/>
  <c r="L1" i="34"/>
  <c r="M1" i="34"/>
  <c r="G59" i="34"/>
  <c r="H22" i="30"/>
  <c r="D16" i="34" s="1"/>
  <c r="A2" i="34"/>
  <c r="A1" i="34"/>
  <c r="E59" i="38" l="1"/>
  <c r="F70" i="32"/>
  <c r="O68" i="32"/>
  <c r="A66" i="32"/>
  <c r="AN65" i="32"/>
  <c r="AN64" i="32"/>
  <c r="AN63" i="32"/>
  <c r="AN62" i="32"/>
  <c r="AN61" i="32"/>
  <c r="AN60" i="32"/>
  <c r="AN59" i="32"/>
  <c r="AN58" i="32"/>
  <c r="AN57" i="32"/>
  <c r="AN56" i="32"/>
  <c r="AN55" i="32"/>
  <c r="B14" i="32"/>
  <c r="B13" i="32"/>
  <c r="K2" i="32"/>
  <c r="C548" i="4" l="1"/>
  <c r="B548" i="4" s="1"/>
  <c r="L2" i="30"/>
  <c r="G3" i="32" l="1"/>
  <c r="D9" i="32"/>
  <c r="D6" i="32"/>
  <c r="F4" i="32"/>
  <c r="Z15" i="32" s="1"/>
  <c r="D7" i="32"/>
  <c r="D3" i="32"/>
  <c r="D8" i="32"/>
  <c r="D4" i="32"/>
  <c r="E3" i="32"/>
  <c r="AU65" i="30"/>
  <c r="K56" i="27" s="1"/>
  <c r="B47" i="20"/>
  <c r="P4" i="20"/>
  <c r="P49" i="20" s="1"/>
  <c r="D5" i="32" l="1"/>
  <c r="D15" i="32" s="1"/>
  <c r="E7" i="32"/>
  <c r="O15" i="32" s="1"/>
  <c r="F9" i="32"/>
  <c r="AJ15" i="32" s="1"/>
  <c r="Z64" i="32"/>
  <c r="Z60" i="32"/>
  <c r="Z65" i="32"/>
  <c r="Z61" i="32"/>
  <c r="Z62" i="32"/>
  <c r="Z63" i="32"/>
  <c r="Z59" i="32"/>
  <c r="Z55" i="32"/>
  <c r="Z50" i="32"/>
  <c r="Z46" i="32"/>
  <c r="Z57" i="32"/>
  <c r="Z54" i="32"/>
  <c r="Z51" i="32"/>
  <c r="Z58" i="32"/>
  <c r="Z56" i="32"/>
  <c r="Z53" i="32"/>
  <c r="Z52" i="32"/>
  <c r="Z48" i="32"/>
  <c r="Z49" i="32"/>
  <c r="Z45" i="32"/>
  <c r="Z41" i="32"/>
  <c r="Z37" i="32"/>
  <c r="Z38" i="32"/>
  <c r="Z36" i="32"/>
  <c r="Z32" i="32"/>
  <c r="Z28" i="32"/>
  <c r="Z44" i="32"/>
  <c r="Z33" i="32"/>
  <c r="Z47" i="32"/>
  <c r="Z43" i="32"/>
  <c r="Z40" i="32"/>
  <c r="Z34" i="32"/>
  <c r="Z30" i="32"/>
  <c r="Z42" i="32"/>
  <c r="Z39" i="32"/>
  <c r="Z35" i="32"/>
  <c r="Z31" i="32"/>
  <c r="Z27" i="32"/>
  <c r="Z23" i="32"/>
  <c r="Z19" i="32"/>
  <c r="Z26" i="32"/>
  <c r="Z17" i="32"/>
  <c r="Z29" i="32"/>
  <c r="Z25" i="32"/>
  <c r="Z22" i="32"/>
  <c r="Z24" i="32"/>
  <c r="Z21" i="32"/>
  <c r="Z18" i="32"/>
  <c r="Z20" i="32"/>
  <c r="Z16" i="32"/>
  <c r="I15" i="32"/>
  <c r="V15" i="32"/>
  <c r="G5" i="32"/>
  <c r="G15" i="32" s="1"/>
  <c r="T15" i="32"/>
  <c r="F5" i="32"/>
  <c r="F15" i="32" s="1"/>
  <c r="N15" i="32"/>
  <c r="E9" i="32"/>
  <c r="AI15" i="32" s="1"/>
  <c r="E8" i="32"/>
  <c r="AD15" i="32" s="1"/>
  <c r="G7" i="32"/>
  <c r="Q15" i="32" s="1"/>
  <c r="G9" i="32"/>
  <c r="AK15" i="32" s="1"/>
  <c r="F6" i="32"/>
  <c r="K15" i="32" s="1"/>
  <c r="AC15" i="32"/>
  <c r="S15" i="32"/>
  <c r="E5" i="32"/>
  <c r="E15" i="32" s="1"/>
  <c r="E4" i="32"/>
  <c r="Y15" i="32" s="1"/>
  <c r="G6" i="32"/>
  <c r="L15" i="32" s="1"/>
  <c r="G4" i="32"/>
  <c r="AA15" i="32" s="1"/>
  <c r="X15" i="32"/>
  <c r="E6" i="32"/>
  <c r="J15" i="32" s="1"/>
  <c r="F8" i="32"/>
  <c r="AE15" i="32" s="1"/>
  <c r="F7" i="32"/>
  <c r="P15" i="32" s="1"/>
  <c r="AH15" i="32"/>
  <c r="G8" i="32"/>
  <c r="AF15" i="32" s="1"/>
  <c r="F3" i="32"/>
  <c r="H3" i="32" s="1"/>
  <c r="I550" i="4"/>
  <c r="I555" i="4"/>
  <c r="G556" i="4"/>
  <c r="I552" i="4"/>
  <c r="I551" i="4"/>
  <c r="H556" i="4"/>
  <c r="F556" i="4"/>
  <c r="I553" i="4"/>
  <c r="I554" i="4"/>
  <c r="E556" i="4"/>
  <c r="I549" i="4"/>
  <c r="P2" i="20"/>
  <c r="P47" i="20" s="1"/>
  <c r="E2" i="20"/>
  <c r="E47" i="20" s="1"/>
  <c r="D10" i="32" l="1"/>
  <c r="AF62" i="32"/>
  <c r="AF58" i="32"/>
  <c r="AF63" i="32"/>
  <c r="AF64" i="32"/>
  <c r="AF65" i="32"/>
  <c r="AF61" i="32"/>
  <c r="AF57" i="32"/>
  <c r="AF53" i="32"/>
  <c r="AF55" i="32"/>
  <c r="AF52" i="32"/>
  <c r="AF48" i="32"/>
  <c r="AF44" i="32"/>
  <c r="AF54" i="32"/>
  <c r="AF49" i="32"/>
  <c r="AF60" i="32"/>
  <c r="AF59" i="32"/>
  <c r="AF50" i="32"/>
  <c r="AF56" i="32"/>
  <c r="AF51" i="32"/>
  <c r="AF47" i="32"/>
  <c r="AF43" i="32"/>
  <c r="AF39" i="32"/>
  <c r="AF45" i="32"/>
  <c r="AF42" i="32"/>
  <c r="AF34" i="32"/>
  <c r="AF30" i="32"/>
  <c r="AF26" i="32"/>
  <c r="AF46" i="32"/>
  <c r="AF41" i="32"/>
  <c r="AF38" i="32"/>
  <c r="AF35" i="32"/>
  <c r="AF31" i="32"/>
  <c r="AF40" i="32"/>
  <c r="AF37" i="32"/>
  <c r="AF36" i="32"/>
  <c r="AF32" i="32"/>
  <c r="AF33" i="32"/>
  <c r="AF29" i="32"/>
  <c r="AF25" i="32"/>
  <c r="AF21" i="32"/>
  <c r="AF28" i="32"/>
  <c r="AF23" i="32"/>
  <c r="AF20" i="32"/>
  <c r="AF22" i="32"/>
  <c r="AF19" i="32"/>
  <c r="AF16" i="32"/>
  <c r="AF18" i="32"/>
  <c r="AF17" i="32"/>
  <c r="AF27" i="32"/>
  <c r="AF24" i="32"/>
  <c r="P62" i="32"/>
  <c r="P58" i="32"/>
  <c r="P63" i="32"/>
  <c r="P64" i="32"/>
  <c r="P65" i="32"/>
  <c r="P61" i="32"/>
  <c r="P57" i="32"/>
  <c r="P53" i="32"/>
  <c r="P55" i="32"/>
  <c r="P52" i="32"/>
  <c r="P48" i="32"/>
  <c r="P44" i="32"/>
  <c r="P54" i="32"/>
  <c r="P49" i="32"/>
  <c r="P60" i="32"/>
  <c r="P59" i="32"/>
  <c r="P50" i="32"/>
  <c r="P56" i="32"/>
  <c r="P51" i="32"/>
  <c r="P47" i="32"/>
  <c r="P43" i="32"/>
  <c r="P39" i="32"/>
  <c r="P45" i="32"/>
  <c r="P42" i="32"/>
  <c r="P34" i="32"/>
  <c r="P30" i="32"/>
  <c r="P46" i="32"/>
  <c r="P41" i="32"/>
  <c r="P38" i="32"/>
  <c r="P35" i="32"/>
  <c r="P31" i="32"/>
  <c r="P40" i="32"/>
  <c r="P37" i="32"/>
  <c r="P36" i="32"/>
  <c r="P32" i="32"/>
  <c r="P33" i="32"/>
  <c r="P29" i="32"/>
  <c r="P25" i="32"/>
  <c r="P21" i="32"/>
  <c r="P28" i="32"/>
  <c r="P26" i="32"/>
  <c r="P23" i="32"/>
  <c r="P20" i="32"/>
  <c r="P22" i="32"/>
  <c r="P19" i="32"/>
  <c r="P16" i="32"/>
  <c r="P18" i="32"/>
  <c r="P17" i="32"/>
  <c r="P27" i="32"/>
  <c r="P24" i="32"/>
  <c r="AA63" i="32"/>
  <c r="AA59" i="32"/>
  <c r="AA64" i="32"/>
  <c r="AA60" i="32"/>
  <c r="AA65" i="32"/>
  <c r="AA61" i="32"/>
  <c r="AA62" i="32"/>
  <c r="AA58" i="32"/>
  <c r="AA54" i="32"/>
  <c r="AA55" i="32"/>
  <c r="AA49" i="32"/>
  <c r="AA45" i="32"/>
  <c r="AA50" i="32"/>
  <c r="AA57" i="32"/>
  <c r="AA51" i="32"/>
  <c r="AA56" i="32"/>
  <c r="AA53" i="32"/>
  <c r="AA52" i="32"/>
  <c r="AA48" i="32"/>
  <c r="AA44" i="32"/>
  <c r="AA40" i="32"/>
  <c r="AA42" i="32"/>
  <c r="AA39" i="32"/>
  <c r="AA35" i="32"/>
  <c r="AA31" i="32"/>
  <c r="AA27" i="32"/>
  <c r="AA41" i="32"/>
  <c r="AA38" i="32"/>
  <c r="AA36" i="32"/>
  <c r="AA32" i="32"/>
  <c r="AA46" i="32"/>
  <c r="AA37" i="32"/>
  <c r="AA33" i="32"/>
  <c r="AA47" i="32"/>
  <c r="AA43" i="32"/>
  <c r="AA34" i="32"/>
  <c r="AA30" i="32"/>
  <c r="AA26" i="32"/>
  <c r="AA22" i="32"/>
  <c r="AA18" i="32"/>
  <c r="AA23" i="32"/>
  <c r="AA20" i="32"/>
  <c r="AA16" i="32"/>
  <c r="AA28" i="32"/>
  <c r="AA19" i="32"/>
  <c r="AA17" i="32"/>
  <c r="AA29" i="32"/>
  <c r="AA25" i="32"/>
  <c r="AA24" i="32"/>
  <c r="AA21" i="32"/>
  <c r="Y65" i="32"/>
  <c r="Y61" i="32"/>
  <c r="Y62" i="32"/>
  <c r="Y63" i="32"/>
  <c r="Y64" i="32"/>
  <c r="Y60" i="32"/>
  <c r="Y56" i="32"/>
  <c r="Y57" i="32"/>
  <c r="Y54" i="32"/>
  <c r="Y51" i="32"/>
  <c r="Y47" i="32"/>
  <c r="Y58" i="32"/>
  <c r="Y53" i="32"/>
  <c r="Y52" i="32"/>
  <c r="Y48" i="32"/>
  <c r="Y49" i="32"/>
  <c r="Y59" i="32"/>
  <c r="Y55" i="32"/>
  <c r="Y50" i="32"/>
  <c r="Y46" i="32"/>
  <c r="Y42" i="32"/>
  <c r="Y38" i="32"/>
  <c r="Y44" i="32"/>
  <c r="Y41" i="32"/>
  <c r="Y33" i="32"/>
  <c r="Y29" i="32"/>
  <c r="Y45" i="32"/>
  <c r="Y43" i="32"/>
  <c r="Y40" i="32"/>
  <c r="Y37" i="32"/>
  <c r="Y34" i="32"/>
  <c r="Y30" i="32"/>
  <c r="Y39" i="32"/>
  <c r="Y35" i="32"/>
  <c r="Y31" i="32"/>
  <c r="Y36" i="32"/>
  <c r="Y32" i="32"/>
  <c r="Y28" i="32"/>
  <c r="Y24" i="32"/>
  <c r="Y20" i="32"/>
  <c r="Y27" i="32"/>
  <c r="Y25" i="32"/>
  <c r="Y22" i="32"/>
  <c r="Y19" i="32"/>
  <c r="Y21" i="32"/>
  <c r="Y18" i="32"/>
  <c r="Y16" i="32"/>
  <c r="Y26" i="32"/>
  <c r="Y23" i="32"/>
  <c r="Y17" i="32"/>
  <c r="I65" i="32"/>
  <c r="I61" i="32"/>
  <c r="I62" i="32"/>
  <c r="I63" i="32"/>
  <c r="I64" i="32"/>
  <c r="I60" i="32"/>
  <c r="I56" i="32"/>
  <c r="I57" i="32"/>
  <c r="I54" i="32"/>
  <c r="I51" i="32"/>
  <c r="I47" i="32"/>
  <c r="I58" i="32"/>
  <c r="I53" i="32"/>
  <c r="I52" i="32"/>
  <c r="I48" i="32"/>
  <c r="I49" i="32"/>
  <c r="I59" i="32"/>
  <c r="I55" i="32"/>
  <c r="I50" i="32"/>
  <c r="I46" i="32"/>
  <c r="I42" i="32"/>
  <c r="I38" i="32"/>
  <c r="I44" i="32"/>
  <c r="I41" i="32"/>
  <c r="I33" i="32"/>
  <c r="I29" i="32"/>
  <c r="I45" i="32"/>
  <c r="I43" i="32"/>
  <c r="I40" i="32"/>
  <c r="I37" i="32"/>
  <c r="I34" i="32"/>
  <c r="I30" i="32"/>
  <c r="I39" i="32"/>
  <c r="I35" i="32"/>
  <c r="I31" i="32"/>
  <c r="I36" i="32"/>
  <c r="I32" i="32"/>
  <c r="I28" i="32"/>
  <c r="I24" i="32"/>
  <c r="I20" i="32"/>
  <c r="I27" i="32"/>
  <c r="I25" i="32"/>
  <c r="I22" i="32"/>
  <c r="I19" i="32"/>
  <c r="I21" i="32"/>
  <c r="I18" i="32"/>
  <c r="I16" i="32"/>
  <c r="M15" i="32"/>
  <c r="I26" i="32"/>
  <c r="I23" i="32"/>
  <c r="I17" i="32"/>
  <c r="X62" i="32"/>
  <c r="X58" i="32"/>
  <c r="X63" i="32"/>
  <c r="X64" i="32"/>
  <c r="X65" i="32"/>
  <c r="X61" i="32"/>
  <c r="X57" i="32"/>
  <c r="X53" i="32"/>
  <c r="X60" i="32"/>
  <c r="X52" i="32"/>
  <c r="X48" i="32"/>
  <c r="X44" i="32"/>
  <c r="X56" i="32"/>
  <c r="X49" i="32"/>
  <c r="X59" i="32"/>
  <c r="X55" i="32"/>
  <c r="X50" i="32"/>
  <c r="X54" i="32"/>
  <c r="X51" i="32"/>
  <c r="X47" i="32"/>
  <c r="X43" i="32"/>
  <c r="X39" i="32"/>
  <c r="X45" i="32"/>
  <c r="X40" i="32"/>
  <c r="X37" i="32"/>
  <c r="AB37" i="32" s="1"/>
  <c r="X34" i="32"/>
  <c r="X30" i="32"/>
  <c r="X46" i="32"/>
  <c r="X35" i="32"/>
  <c r="X31" i="32"/>
  <c r="X42" i="32"/>
  <c r="X36" i="32"/>
  <c r="X32" i="32"/>
  <c r="X41" i="32"/>
  <c r="X38" i="32"/>
  <c r="X33" i="32"/>
  <c r="X29" i="32"/>
  <c r="X25" i="32"/>
  <c r="X21" i="32"/>
  <c r="X28" i="32"/>
  <c r="X18" i="32"/>
  <c r="X24" i="32"/>
  <c r="X16" i="32"/>
  <c r="AB15" i="32"/>
  <c r="X26" i="32"/>
  <c r="X23" i="32"/>
  <c r="X20" i="32"/>
  <c r="X17" i="32"/>
  <c r="X27" i="32"/>
  <c r="X22" i="32"/>
  <c r="X19" i="32"/>
  <c r="AC65" i="32"/>
  <c r="AC61" i="32"/>
  <c r="AC62" i="32"/>
  <c r="AC63" i="32"/>
  <c r="AC64" i="32"/>
  <c r="AC60" i="32"/>
  <c r="AC56" i="32"/>
  <c r="AC53" i="32"/>
  <c r="AC51" i="32"/>
  <c r="AC47" i="32"/>
  <c r="AC59" i="32"/>
  <c r="AC52" i="32"/>
  <c r="AC48" i="32"/>
  <c r="AC55" i="32"/>
  <c r="AC49" i="32"/>
  <c r="AC58" i="32"/>
  <c r="AC57" i="32"/>
  <c r="AC54" i="32"/>
  <c r="AC50" i="32"/>
  <c r="AC46" i="32"/>
  <c r="AC42" i="32"/>
  <c r="AC38" i="32"/>
  <c r="AC43" i="32"/>
  <c r="AC40" i="32"/>
  <c r="AC37" i="32"/>
  <c r="AC33" i="32"/>
  <c r="AC29" i="32"/>
  <c r="AC39" i="32"/>
  <c r="AC34" i="32"/>
  <c r="AC30" i="32"/>
  <c r="AC44" i="32"/>
  <c r="AC35" i="32"/>
  <c r="AC31" i="32"/>
  <c r="AC45" i="32"/>
  <c r="AC41" i="32"/>
  <c r="AC36" i="32"/>
  <c r="AC32" i="32"/>
  <c r="AC28" i="32"/>
  <c r="AC24" i="32"/>
  <c r="AC20" i="32"/>
  <c r="AC21" i="32"/>
  <c r="AC18" i="32"/>
  <c r="AC26" i="32"/>
  <c r="AC27" i="32"/>
  <c r="AC23" i="32"/>
  <c r="AC16" i="32"/>
  <c r="AG15" i="32"/>
  <c r="AC25" i="32"/>
  <c r="AC22" i="32"/>
  <c r="AC19" i="32"/>
  <c r="AC17" i="32"/>
  <c r="AD64" i="32"/>
  <c r="AD60" i="32"/>
  <c r="AD65" i="32"/>
  <c r="AD61" i="32"/>
  <c r="AD62" i="32"/>
  <c r="AD63" i="32"/>
  <c r="AD59" i="32"/>
  <c r="AD55" i="32"/>
  <c r="AD58" i="32"/>
  <c r="AD57" i="32"/>
  <c r="AD54" i="32"/>
  <c r="AD50" i="32"/>
  <c r="AD46" i="32"/>
  <c r="AD56" i="32"/>
  <c r="AD53" i="32"/>
  <c r="AD51" i="32"/>
  <c r="AD52" i="32"/>
  <c r="AD48" i="32"/>
  <c r="AD49" i="32"/>
  <c r="AD45" i="32"/>
  <c r="AD41" i="32"/>
  <c r="AD37" i="32"/>
  <c r="AD47" i="32"/>
  <c r="AD36" i="32"/>
  <c r="AD32" i="32"/>
  <c r="AD28" i="32"/>
  <c r="AD43" i="32"/>
  <c r="AD40" i="32"/>
  <c r="AD33" i="32"/>
  <c r="AD42" i="32"/>
  <c r="AD39" i="32"/>
  <c r="AD34" i="32"/>
  <c r="AD30" i="32"/>
  <c r="AD44" i="32"/>
  <c r="AD38" i="32"/>
  <c r="AD35" i="32"/>
  <c r="AD31" i="32"/>
  <c r="AD27" i="32"/>
  <c r="AD23" i="32"/>
  <c r="AD19" i="32"/>
  <c r="AD25" i="32"/>
  <c r="AD22" i="32"/>
  <c r="AD17" i="32"/>
  <c r="AD24" i="32"/>
  <c r="AD21" i="32"/>
  <c r="AD18" i="32"/>
  <c r="AD26" i="32"/>
  <c r="AD20" i="32"/>
  <c r="AD29" i="32"/>
  <c r="AD16" i="32"/>
  <c r="N64" i="32"/>
  <c r="N60" i="32"/>
  <c r="N65" i="32"/>
  <c r="N61" i="32"/>
  <c r="N62" i="32"/>
  <c r="N63" i="32"/>
  <c r="N59" i="32"/>
  <c r="N55" i="32"/>
  <c r="N58" i="32"/>
  <c r="N57" i="32"/>
  <c r="N54" i="32"/>
  <c r="N50" i="32"/>
  <c r="N46" i="32"/>
  <c r="N56" i="32"/>
  <c r="N53" i="32"/>
  <c r="N51" i="32"/>
  <c r="N52" i="32"/>
  <c r="N48" i="32"/>
  <c r="N49" i="32"/>
  <c r="N45" i="32"/>
  <c r="N41" i="32"/>
  <c r="N37" i="32"/>
  <c r="N47" i="32"/>
  <c r="N36" i="32"/>
  <c r="N32" i="32"/>
  <c r="N28" i="32"/>
  <c r="N43" i="32"/>
  <c r="N40" i="32"/>
  <c r="N33" i="32"/>
  <c r="N42" i="32"/>
  <c r="N39" i="32"/>
  <c r="N34" i="32"/>
  <c r="N30" i="32"/>
  <c r="N44" i="32"/>
  <c r="N38" i="32"/>
  <c r="N35" i="32"/>
  <c r="N31" i="32"/>
  <c r="N27" i="32"/>
  <c r="N23" i="32"/>
  <c r="N19" i="32"/>
  <c r="N25" i="32"/>
  <c r="N22" i="32"/>
  <c r="N17" i="32"/>
  <c r="N24" i="32"/>
  <c r="N21" i="32"/>
  <c r="N18" i="32"/>
  <c r="N20" i="32"/>
  <c r="N29" i="32"/>
  <c r="N26" i="32"/>
  <c r="N16" i="32"/>
  <c r="R15" i="32"/>
  <c r="T62" i="32"/>
  <c r="T58" i="32"/>
  <c r="T63" i="32"/>
  <c r="T64" i="32"/>
  <c r="T65" i="32"/>
  <c r="T61" i="32"/>
  <c r="T57" i="32"/>
  <c r="T53" i="32"/>
  <c r="T59" i="32"/>
  <c r="T54" i="32"/>
  <c r="T52" i="32"/>
  <c r="T48" i="32"/>
  <c r="T44" i="32"/>
  <c r="T49" i="32"/>
  <c r="T56" i="32"/>
  <c r="T50" i="32"/>
  <c r="T60" i="32"/>
  <c r="T55" i="32"/>
  <c r="T51" i="32"/>
  <c r="T47" i="32"/>
  <c r="T43" i="32"/>
  <c r="T39" i="32"/>
  <c r="T41" i="32"/>
  <c r="T38" i="32"/>
  <c r="T34" i="32"/>
  <c r="T30" i="32"/>
  <c r="T40" i="32"/>
  <c r="T37" i="32"/>
  <c r="T35" i="32"/>
  <c r="T31" i="32"/>
  <c r="T45" i="32"/>
  <c r="T36" i="32"/>
  <c r="T32" i="32"/>
  <c r="T46" i="32"/>
  <c r="T42" i="32"/>
  <c r="T33" i="32"/>
  <c r="T29" i="32"/>
  <c r="T25" i="32"/>
  <c r="T21" i="32"/>
  <c r="T22" i="32"/>
  <c r="T19" i="32"/>
  <c r="T27" i="32"/>
  <c r="T18" i="32"/>
  <c r="T16" i="32"/>
  <c r="T28" i="32"/>
  <c r="T24" i="32"/>
  <c r="T17" i="32"/>
  <c r="T26" i="32"/>
  <c r="T23" i="32"/>
  <c r="T20" i="32"/>
  <c r="V64" i="32"/>
  <c r="V60" i="32"/>
  <c r="V65" i="32"/>
  <c r="V61" i="32"/>
  <c r="V62" i="32"/>
  <c r="V63" i="32"/>
  <c r="V59" i="32"/>
  <c r="V55" i="32"/>
  <c r="V58" i="32"/>
  <c r="V50" i="32"/>
  <c r="V46" i="32"/>
  <c r="V51" i="32"/>
  <c r="V57" i="32"/>
  <c r="V54" i="32"/>
  <c r="V52" i="32"/>
  <c r="V48" i="32"/>
  <c r="V56" i="32"/>
  <c r="V53" i="32"/>
  <c r="V49" i="32"/>
  <c r="V45" i="32"/>
  <c r="V41" i="32"/>
  <c r="V37" i="32"/>
  <c r="V47" i="32"/>
  <c r="V42" i="32"/>
  <c r="V39" i="32"/>
  <c r="V36" i="32"/>
  <c r="V32" i="32"/>
  <c r="V28" i="32"/>
  <c r="V38" i="32"/>
  <c r="V33" i="32"/>
  <c r="V34" i="32"/>
  <c r="V30" i="32"/>
  <c r="V44" i="32"/>
  <c r="V43" i="32"/>
  <c r="V40" i="32"/>
  <c r="V35" i="32"/>
  <c r="V31" i="32"/>
  <c r="V27" i="32"/>
  <c r="V23" i="32"/>
  <c r="V19" i="32"/>
  <c r="V20" i="32"/>
  <c r="V17" i="32"/>
  <c r="V26" i="32"/>
  <c r="V25" i="32"/>
  <c r="V22" i="32"/>
  <c r="V29" i="32"/>
  <c r="V24" i="32"/>
  <c r="V21" i="32"/>
  <c r="V18" i="32"/>
  <c r="V16" i="32"/>
  <c r="F10" i="32"/>
  <c r="U15" i="32"/>
  <c r="AQ15" i="32" s="1"/>
  <c r="AH64" i="32"/>
  <c r="AH60" i="32"/>
  <c r="AH65" i="32"/>
  <c r="AH61" i="32"/>
  <c r="AH62" i="32"/>
  <c r="AH63" i="32"/>
  <c r="AH59" i="32"/>
  <c r="AH55" i="32"/>
  <c r="AH56" i="32"/>
  <c r="AH53" i="32"/>
  <c r="AH50" i="32"/>
  <c r="AH46" i="32"/>
  <c r="AH51" i="32"/>
  <c r="AH58" i="32"/>
  <c r="AH52" i="32"/>
  <c r="AH48" i="32"/>
  <c r="AH57" i="32"/>
  <c r="AH54" i="32"/>
  <c r="AH49" i="32"/>
  <c r="AH45" i="32"/>
  <c r="AH41" i="32"/>
  <c r="AH37" i="32"/>
  <c r="AH43" i="32"/>
  <c r="AH40" i="32"/>
  <c r="AH36" i="32"/>
  <c r="AH32" i="32"/>
  <c r="AH28" i="32"/>
  <c r="AH44" i="32"/>
  <c r="AH42" i="32"/>
  <c r="AH39" i="32"/>
  <c r="AH33" i="32"/>
  <c r="AH47" i="32"/>
  <c r="AH38" i="32"/>
  <c r="AH34" i="32"/>
  <c r="AH30" i="32"/>
  <c r="AH35" i="32"/>
  <c r="AH31" i="32"/>
  <c r="AH27" i="32"/>
  <c r="AH23" i="32"/>
  <c r="AH19" i="32"/>
  <c r="AH26" i="32"/>
  <c r="AH24" i="32"/>
  <c r="AH21" i="32"/>
  <c r="AH18" i="32"/>
  <c r="AH17" i="32"/>
  <c r="AH29" i="32"/>
  <c r="AH20" i="32"/>
  <c r="AH25" i="32"/>
  <c r="AH22" i="32"/>
  <c r="AH16" i="32"/>
  <c r="AL15" i="32"/>
  <c r="AE63" i="32"/>
  <c r="AE59" i="32"/>
  <c r="AE64" i="32"/>
  <c r="AE60" i="32"/>
  <c r="AE65" i="32"/>
  <c r="AE61" i="32"/>
  <c r="AE62" i="32"/>
  <c r="AE58" i="32"/>
  <c r="AE54" i="32"/>
  <c r="AE49" i="32"/>
  <c r="AE45" i="32"/>
  <c r="AE57" i="32"/>
  <c r="AE50" i="32"/>
  <c r="AE56" i="32"/>
  <c r="AE53" i="32"/>
  <c r="AE51" i="32"/>
  <c r="AE55" i="32"/>
  <c r="AE52" i="32"/>
  <c r="AE48" i="32"/>
  <c r="AE44" i="32"/>
  <c r="AE40" i="32"/>
  <c r="AE46" i="32"/>
  <c r="AE41" i="32"/>
  <c r="AE38" i="32"/>
  <c r="AE35" i="32"/>
  <c r="AE31" i="32"/>
  <c r="AE27" i="32"/>
  <c r="AE47" i="32"/>
  <c r="AE37" i="32"/>
  <c r="AE36" i="32"/>
  <c r="AE32" i="32"/>
  <c r="AE43" i="32"/>
  <c r="AE33" i="32"/>
  <c r="AE42" i="32"/>
  <c r="AE39" i="32"/>
  <c r="AE34" i="32"/>
  <c r="AE30" i="32"/>
  <c r="AE26" i="32"/>
  <c r="AE22" i="32"/>
  <c r="AE18" i="32"/>
  <c r="AE29" i="32"/>
  <c r="AE19" i="32"/>
  <c r="AE16" i="32"/>
  <c r="AE25" i="32"/>
  <c r="AE17" i="32"/>
  <c r="AE24" i="32"/>
  <c r="AE21" i="32"/>
  <c r="AE28" i="32"/>
  <c r="AE23" i="32"/>
  <c r="AE20" i="32"/>
  <c r="L62" i="32"/>
  <c r="L58" i="32"/>
  <c r="L63" i="32"/>
  <c r="L64" i="32"/>
  <c r="L65" i="32"/>
  <c r="L61" i="32"/>
  <c r="L57" i="32"/>
  <c r="L53" i="32"/>
  <c r="L59" i="32"/>
  <c r="L56" i="32"/>
  <c r="L52" i="32"/>
  <c r="L48" i="32"/>
  <c r="L44" i="32"/>
  <c r="L60" i="32"/>
  <c r="L55" i="32"/>
  <c r="L49" i="32"/>
  <c r="L54" i="32"/>
  <c r="L50" i="32"/>
  <c r="L51" i="32"/>
  <c r="L47" i="32"/>
  <c r="L43" i="32"/>
  <c r="L39" i="32"/>
  <c r="L34" i="32"/>
  <c r="L30" i="32"/>
  <c r="L42" i="32"/>
  <c r="L35" i="32"/>
  <c r="L31" i="32"/>
  <c r="L45" i="32"/>
  <c r="L41" i="32"/>
  <c r="L38" i="32"/>
  <c r="L36" i="32"/>
  <c r="L32" i="32"/>
  <c r="L46" i="32"/>
  <c r="L40" i="32"/>
  <c r="L37" i="32"/>
  <c r="L33" i="32"/>
  <c r="L29" i="32"/>
  <c r="L25" i="32"/>
  <c r="L21" i="32"/>
  <c r="L24" i="32"/>
  <c r="L27" i="32"/>
  <c r="L26" i="32"/>
  <c r="L23" i="32"/>
  <c r="L20" i="32"/>
  <c r="L16" i="32"/>
  <c r="L28" i="32"/>
  <c r="L22" i="32"/>
  <c r="L19" i="32"/>
  <c r="L17" i="32"/>
  <c r="L18" i="32"/>
  <c r="E65" i="32"/>
  <c r="E61" i="32"/>
  <c r="E62" i="32"/>
  <c r="E63" i="32"/>
  <c r="E64" i="32"/>
  <c r="E60" i="32"/>
  <c r="E56" i="32"/>
  <c r="E55" i="32"/>
  <c r="E51" i="32"/>
  <c r="E47" i="32"/>
  <c r="E59" i="32"/>
  <c r="E57" i="32"/>
  <c r="E54" i="32"/>
  <c r="E52" i="32"/>
  <c r="E48" i="32"/>
  <c r="E53" i="32"/>
  <c r="E49" i="32"/>
  <c r="E58" i="32"/>
  <c r="E50" i="32"/>
  <c r="E46" i="32"/>
  <c r="E42" i="32"/>
  <c r="E38" i="32"/>
  <c r="E33" i="32"/>
  <c r="E29" i="32"/>
  <c r="E41" i="32"/>
  <c r="E34" i="32"/>
  <c r="E44" i="32"/>
  <c r="E43" i="32"/>
  <c r="E40" i="32"/>
  <c r="E37" i="32"/>
  <c r="E35" i="32"/>
  <c r="E31" i="32"/>
  <c r="E45" i="32"/>
  <c r="E39" i="32"/>
  <c r="E36" i="32"/>
  <c r="E32" i="32"/>
  <c r="E28" i="32"/>
  <c r="E24" i="32"/>
  <c r="E20" i="32"/>
  <c r="E26" i="32"/>
  <c r="E23" i="32"/>
  <c r="E25" i="32"/>
  <c r="E22" i="32"/>
  <c r="E19" i="32"/>
  <c r="E27" i="32"/>
  <c r="E21" i="32"/>
  <c r="E18" i="32"/>
  <c r="E16" i="32"/>
  <c r="AP15" i="32"/>
  <c r="E30" i="32"/>
  <c r="E17" i="32"/>
  <c r="S63" i="32"/>
  <c r="S59" i="32"/>
  <c r="S64" i="32"/>
  <c r="S60" i="32"/>
  <c r="S65" i="32"/>
  <c r="S61" i="32"/>
  <c r="S62" i="32"/>
  <c r="S58" i="32"/>
  <c r="S54" i="32"/>
  <c r="S57" i="32"/>
  <c r="S49" i="32"/>
  <c r="S45" i="32"/>
  <c r="S56" i="32"/>
  <c r="S53" i="32"/>
  <c r="S50" i="32"/>
  <c r="S55" i="32"/>
  <c r="S51" i="32"/>
  <c r="S52" i="32"/>
  <c r="S48" i="32"/>
  <c r="S44" i="32"/>
  <c r="S40" i="32"/>
  <c r="S37" i="32"/>
  <c r="S35" i="32"/>
  <c r="S31" i="32"/>
  <c r="S27" i="32"/>
  <c r="S43" i="32"/>
  <c r="S36" i="32"/>
  <c r="S32" i="32"/>
  <c r="S46" i="32"/>
  <c r="S42" i="32"/>
  <c r="S39" i="32"/>
  <c r="S33" i="32"/>
  <c r="S47" i="32"/>
  <c r="S41" i="32"/>
  <c r="S38" i="32"/>
  <c r="S34" i="32"/>
  <c r="S30" i="32"/>
  <c r="S26" i="32"/>
  <c r="S22" i="32"/>
  <c r="S18" i="32"/>
  <c r="S25" i="32"/>
  <c r="S16" i="32"/>
  <c r="S28" i="32"/>
  <c r="S24" i="32"/>
  <c r="S21" i="32"/>
  <c r="S17" i="32"/>
  <c r="S29" i="32"/>
  <c r="S23" i="32"/>
  <c r="S20" i="32"/>
  <c r="S19" i="32"/>
  <c r="D62" i="32"/>
  <c r="D58" i="32"/>
  <c r="D63" i="32"/>
  <c r="D64" i="32"/>
  <c r="D65" i="32"/>
  <c r="D61" i="32"/>
  <c r="D57" i="32"/>
  <c r="D59" i="32"/>
  <c r="D54" i="32"/>
  <c r="D52" i="32"/>
  <c r="D48" i="32"/>
  <c r="D44" i="32"/>
  <c r="D60" i="32"/>
  <c r="D53" i="32"/>
  <c r="D49" i="32"/>
  <c r="D56" i="32"/>
  <c r="D50" i="32"/>
  <c r="D55" i="32"/>
  <c r="D51" i="32"/>
  <c r="D47" i="32"/>
  <c r="D43" i="32"/>
  <c r="D39" i="32"/>
  <c r="D41" i="32"/>
  <c r="D38" i="32"/>
  <c r="D34" i="32"/>
  <c r="D30" i="32"/>
  <c r="D40" i="32"/>
  <c r="D37" i="32"/>
  <c r="D35" i="32"/>
  <c r="D31" i="32"/>
  <c r="D45" i="32"/>
  <c r="D36" i="32"/>
  <c r="D32" i="32"/>
  <c r="D46" i="32"/>
  <c r="D42" i="32"/>
  <c r="D33" i="32"/>
  <c r="D29" i="32"/>
  <c r="D25" i="32"/>
  <c r="D21" i="32"/>
  <c r="D22" i="32"/>
  <c r="D19" i="32"/>
  <c r="D27" i="32"/>
  <c r="D18" i="32"/>
  <c r="D16" i="32"/>
  <c r="AO15" i="32"/>
  <c r="H15" i="32"/>
  <c r="D28" i="32"/>
  <c r="D24" i="32"/>
  <c r="D17" i="32"/>
  <c r="D26" i="32"/>
  <c r="D23" i="32"/>
  <c r="D20" i="32"/>
  <c r="H8" i="32"/>
  <c r="AF12" i="32" s="1"/>
  <c r="H7" i="32"/>
  <c r="Q12" i="32" s="1"/>
  <c r="G10" i="32"/>
  <c r="H9" i="32"/>
  <c r="AK12" i="32" s="1"/>
  <c r="H6" i="32"/>
  <c r="L12" i="32" s="1"/>
  <c r="H4" i="32"/>
  <c r="AA12" i="32" s="1"/>
  <c r="Q65" i="32"/>
  <c r="Q61" i="32"/>
  <c r="Q62" i="32"/>
  <c r="Q63" i="32"/>
  <c r="Q64" i="32"/>
  <c r="Q60" i="32"/>
  <c r="Q56" i="32"/>
  <c r="Q51" i="32"/>
  <c r="Q47" i="32"/>
  <c r="Q58" i="32"/>
  <c r="Q55" i="32"/>
  <c r="Q52" i="32"/>
  <c r="Q48" i="32"/>
  <c r="Q57" i="32"/>
  <c r="Q54" i="32"/>
  <c r="Q49" i="32"/>
  <c r="Q59" i="32"/>
  <c r="Q53" i="32"/>
  <c r="Q50" i="32"/>
  <c r="Q46" i="32"/>
  <c r="Q42" i="32"/>
  <c r="Q38" i="32"/>
  <c r="Q44" i="32"/>
  <c r="Q39" i="32"/>
  <c r="Q33" i="32"/>
  <c r="Q29" i="32"/>
  <c r="Q45" i="32"/>
  <c r="Q34" i="32"/>
  <c r="Q30" i="32"/>
  <c r="Q41" i="32"/>
  <c r="Q35" i="32"/>
  <c r="Q31" i="32"/>
  <c r="Q43" i="32"/>
  <c r="Q40" i="32"/>
  <c r="Q37" i="32"/>
  <c r="Q36" i="32"/>
  <c r="Q32" i="32"/>
  <c r="Q28" i="32"/>
  <c r="Q24" i="32"/>
  <c r="Q20" i="32"/>
  <c r="Q27" i="32"/>
  <c r="Q26" i="32"/>
  <c r="Q23" i="32"/>
  <c r="Q25" i="32"/>
  <c r="Q22" i="32"/>
  <c r="Q19" i="32"/>
  <c r="Q16" i="32"/>
  <c r="Q21" i="32"/>
  <c r="Q18" i="32"/>
  <c r="Q17" i="32"/>
  <c r="O63" i="32"/>
  <c r="O59" i="32"/>
  <c r="O64" i="32"/>
  <c r="O60" i="32"/>
  <c r="O65" i="32"/>
  <c r="O61" i="32"/>
  <c r="O62" i="32"/>
  <c r="O58" i="32"/>
  <c r="O54" i="32"/>
  <c r="O49" i="32"/>
  <c r="O45" i="32"/>
  <c r="O57" i="32"/>
  <c r="O50" i="32"/>
  <c r="O56" i="32"/>
  <c r="O53" i="32"/>
  <c r="O51" i="32"/>
  <c r="O55" i="32"/>
  <c r="O52" i="32"/>
  <c r="O48" i="32"/>
  <c r="O44" i="32"/>
  <c r="O40" i="32"/>
  <c r="O46" i="32"/>
  <c r="O41" i="32"/>
  <c r="O38" i="32"/>
  <c r="O35" i="32"/>
  <c r="O31" i="32"/>
  <c r="O27" i="32"/>
  <c r="O47" i="32"/>
  <c r="O37" i="32"/>
  <c r="O36" i="32"/>
  <c r="O32" i="32"/>
  <c r="O43" i="32"/>
  <c r="O33" i="32"/>
  <c r="O42" i="32"/>
  <c r="O39" i="32"/>
  <c r="O34" i="32"/>
  <c r="O30" i="32"/>
  <c r="O26" i="32"/>
  <c r="O22" i="32"/>
  <c r="O18" i="32"/>
  <c r="O29" i="32"/>
  <c r="O19" i="32"/>
  <c r="O16" i="32"/>
  <c r="O25" i="32"/>
  <c r="O17" i="32"/>
  <c r="O24" i="32"/>
  <c r="O21" i="32"/>
  <c r="O28" i="32"/>
  <c r="O23" i="32"/>
  <c r="O20" i="32"/>
  <c r="F64" i="32"/>
  <c r="F60" i="32"/>
  <c r="F65" i="32"/>
  <c r="F61" i="32"/>
  <c r="F62" i="32"/>
  <c r="F63" i="32"/>
  <c r="F59" i="32"/>
  <c r="F55" i="32"/>
  <c r="F58" i="32"/>
  <c r="F50" i="32"/>
  <c r="F46" i="32"/>
  <c r="F51" i="32"/>
  <c r="F57" i="32"/>
  <c r="F54" i="32"/>
  <c r="F52" i="32"/>
  <c r="F48" i="32"/>
  <c r="F56" i="32"/>
  <c r="F53" i="32"/>
  <c r="F49" i="32"/>
  <c r="F45" i="32"/>
  <c r="F41" i="32"/>
  <c r="F37" i="32"/>
  <c r="F47" i="32"/>
  <c r="F42" i="32"/>
  <c r="F39" i="32"/>
  <c r="F36" i="32"/>
  <c r="F32" i="32"/>
  <c r="F28" i="32"/>
  <c r="F38" i="32"/>
  <c r="F33" i="32"/>
  <c r="F34" i="32"/>
  <c r="F44" i="32"/>
  <c r="F43" i="32"/>
  <c r="F40" i="32"/>
  <c r="F35" i="32"/>
  <c r="F31" i="32"/>
  <c r="F27" i="32"/>
  <c r="F23" i="32"/>
  <c r="F19" i="32"/>
  <c r="F30" i="32"/>
  <c r="F20" i="32"/>
  <c r="F17" i="32"/>
  <c r="F26" i="32"/>
  <c r="F25" i="32"/>
  <c r="F22" i="32"/>
  <c r="F29" i="32"/>
  <c r="F24" i="32"/>
  <c r="F21" i="32"/>
  <c r="F18" i="32"/>
  <c r="F16" i="32"/>
  <c r="V12" i="32"/>
  <c r="K63" i="32"/>
  <c r="K59" i="32"/>
  <c r="K64" i="32"/>
  <c r="K65" i="32"/>
  <c r="K61" i="32"/>
  <c r="K62" i="32"/>
  <c r="K58" i="32"/>
  <c r="K54" i="32"/>
  <c r="K60" i="32"/>
  <c r="K55" i="32"/>
  <c r="K49" i="32"/>
  <c r="K45" i="32"/>
  <c r="K50" i="32"/>
  <c r="K57" i="32"/>
  <c r="K51" i="32"/>
  <c r="K56" i="32"/>
  <c r="K53" i="32"/>
  <c r="K52" i="32"/>
  <c r="K48" i="32"/>
  <c r="K44" i="32"/>
  <c r="K40" i="32"/>
  <c r="K42" i="32"/>
  <c r="K39" i="32"/>
  <c r="K35" i="32"/>
  <c r="K31" i="32"/>
  <c r="K27" i="32"/>
  <c r="K41" i="32"/>
  <c r="K38" i="32"/>
  <c r="K36" i="32"/>
  <c r="K32" i="32"/>
  <c r="K46" i="32"/>
  <c r="K37" i="32"/>
  <c r="K33" i="32"/>
  <c r="K47" i="32"/>
  <c r="K43" i="32"/>
  <c r="K34" i="32"/>
  <c r="K30" i="32"/>
  <c r="K26" i="32"/>
  <c r="K22" i="32"/>
  <c r="K18" i="32"/>
  <c r="K23" i="32"/>
  <c r="K20" i="32"/>
  <c r="K16" i="32"/>
  <c r="K28" i="32"/>
  <c r="K19" i="32"/>
  <c r="K17" i="32"/>
  <c r="K29" i="32"/>
  <c r="K25" i="32"/>
  <c r="K24" i="32"/>
  <c r="K21" i="32"/>
  <c r="AI63" i="32"/>
  <c r="AI59" i="32"/>
  <c r="AI64" i="32"/>
  <c r="AI60" i="32"/>
  <c r="AI65" i="32"/>
  <c r="AI61" i="32"/>
  <c r="AI62" i="32"/>
  <c r="AI58" i="32"/>
  <c r="AI54" i="32"/>
  <c r="AI57" i="32"/>
  <c r="AI49" i="32"/>
  <c r="AI45" i="32"/>
  <c r="AI56" i="32"/>
  <c r="AI53" i="32"/>
  <c r="AI50" i="32"/>
  <c r="AI55" i="32"/>
  <c r="AI51" i="32"/>
  <c r="AI52" i="32"/>
  <c r="AI48" i="32"/>
  <c r="AI44" i="32"/>
  <c r="AI40" i="32"/>
  <c r="AI37" i="32"/>
  <c r="AI35" i="32"/>
  <c r="AI31" i="32"/>
  <c r="AI27" i="32"/>
  <c r="AI43" i="32"/>
  <c r="AI36" i="32"/>
  <c r="AI32" i="32"/>
  <c r="AI46" i="32"/>
  <c r="AI42" i="32"/>
  <c r="AI39" i="32"/>
  <c r="AI33" i="32"/>
  <c r="AI47" i="32"/>
  <c r="AI41" i="32"/>
  <c r="AI38" i="32"/>
  <c r="AI34" i="32"/>
  <c r="AI30" i="32"/>
  <c r="AI26" i="32"/>
  <c r="AI22" i="32"/>
  <c r="AI18" i="32"/>
  <c r="AI25" i="32"/>
  <c r="AI16" i="32"/>
  <c r="AI28" i="32"/>
  <c r="AI24" i="32"/>
  <c r="AI21" i="32"/>
  <c r="AI17" i="32"/>
  <c r="AI29" i="32"/>
  <c r="AI23" i="32"/>
  <c r="AI20" i="32"/>
  <c r="AI19" i="32"/>
  <c r="G63" i="32"/>
  <c r="G59" i="32"/>
  <c r="G64" i="32"/>
  <c r="G65" i="32"/>
  <c r="G61" i="32"/>
  <c r="G62" i="32"/>
  <c r="G58" i="32"/>
  <c r="G54" i="32"/>
  <c r="G56" i="32"/>
  <c r="G53" i="32"/>
  <c r="G49" i="32"/>
  <c r="G45" i="32"/>
  <c r="G55" i="32"/>
  <c r="G50" i="32"/>
  <c r="G60" i="32"/>
  <c r="G51" i="32"/>
  <c r="G57" i="32"/>
  <c r="G52" i="32"/>
  <c r="G48" i="32"/>
  <c r="G44" i="32"/>
  <c r="G40" i="32"/>
  <c r="G46" i="32"/>
  <c r="G43" i="32"/>
  <c r="G35" i="32"/>
  <c r="G31" i="32"/>
  <c r="G27" i="32"/>
  <c r="G47" i="32"/>
  <c r="G42" i="32"/>
  <c r="G39" i="32"/>
  <c r="G36" i="32"/>
  <c r="G32" i="32"/>
  <c r="G41" i="32"/>
  <c r="G38" i="32"/>
  <c r="G33" i="32"/>
  <c r="G37" i="32"/>
  <c r="G34" i="32"/>
  <c r="G30" i="32"/>
  <c r="G26" i="32"/>
  <c r="G22" i="32"/>
  <c r="G18" i="32"/>
  <c r="G29" i="32"/>
  <c r="G24" i="32"/>
  <c r="G21" i="32"/>
  <c r="G16" i="32"/>
  <c r="AR15" i="32"/>
  <c r="G23" i="32"/>
  <c r="G20" i="32"/>
  <c r="G17" i="32"/>
  <c r="G19" i="32"/>
  <c r="G28" i="32"/>
  <c r="G25" i="32"/>
  <c r="J64" i="32"/>
  <c r="J60" i="32"/>
  <c r="J65" i="32"/>
  <c r="J61" i="32"/>
  <c r="J62" i="32"/>
  <c r="J63" i="32"/>
  <c r="J59" i="32"/>
  <c r="J55" i="32"/>
  <c r="J50" i="32"/>
  <c r="J46" i="32"/>
  <c r="J57" i="32"/>
  <c r="J54" i="32"/>
  <c r="J51" i="32"/>
  <c r="J58" i="32"/>
  <c r="J56" i="32"/>
  <c r="J53" i="32"/>
  <c r="J52" i="32"/>
  <c r="J48" i="32"/>
  <c r="J49" i="32"/>
  <c r="J45" i="32"/>
  <c r="J41" i="32"/>
  <c r="J37" i="32"/>
  <c r="J38" i="32"/>
  <c r="J36" i="32"/>
  <c r="J32" i="32"/>
  <c r="J28" i="32"/>
  <c r="J44" i="32"/>
  <c r="J33" i="32"/>
  <c r="J47" i="32"/>
  <c r="J43" i="32"/>
  <c r="J40" i="32"/>
  <c r="J34" i="32"/>
  <c r="J42" i="32"/>
  <c r="J39" i="32"/>
  <c r="J35" i="32"/>
  <c r="J31" i="32"/>
  <c r="J27" i="32"/>
  <c r="J23" i="32"/>
  <c r="J19" i="32"/>
  <c r="J26" i="32"/>
  <c r="J17" i="32"/>
  <c r="J30" i="32"/>
  <c r="J29" i="32"/>
  <c r="J25" i="32"/>
  <c r="J22" i="32"/>
  <c r="J24" i="32"/>
  <c r="J21" i="32"/>
  <c r="J18" i="32"/>
  <c r="J20" i="32"/>
  <c r="J16" i="32"/>
  <c r="AK65" i="32"/>
  <c r="AK61" i="32"/>
  <c r="AK62" i="32"/>
  <c r="AK63" i="32"/>
  <c r="AK64" i="32"/>
  <c r="AK60" i="32"/>
  <c r="AK56" i="32"/>
  <c r="AK55" i="32"/>
  <c r="AK51" i="32"/>
  <c r="AK47" i="32"/>
  <c r="AK59" i="32"/>
  <c r="AK57" i="32"/>
  <c r="AK54" i="32"/>
  <c r="AK52" i="32"/>
  <c r="AK48" i="32"/>
  <c r="AK53" i="32"/>
  <c r="AK49" i="32"/>
  <c r="AK58" i="32"/>
  <c r="AK50" i="32"/>
  <c r="AK46" i="32"/>
  <c r="AK42" i="32"/>
  <c r="AK38" i="32"/>
  <c r="AK33" i="32"/>
  <c r="AK29" i="32"/>
  <c r="AK41" i="32"/>
  <c r="AK34" i="32"/>
  <c r="AK30" i="32"/>
  <c r="AK44" i="32"/>
  <c r="AK43" i="32"/>
  <c r="AK40" i="32"/>
  <c r="AK37" i="32"/>
  <c r="AK35" i="32"/>
  <c r="AK31" i="32"/>
  <c r="AK45" i="32"/>
  <c r="AK39" i="32"/>
  <c r="AK36" i="32"/>
  <c r="AK32" i="32"/>
  <c r="AK28" i="32"/>
  <c r="AK24" i="32"/>
  <c r="AK20" i="32"/>
  <c r="AK23" i="32"/>
  <c r="AK26" i="32"/>
  <c r="AK25" i="32"/>
  <c r="AK22" i="32"/>
  <c r="AK19" i="32"/>
  <c r="AK27" i="32"/>
  <c r="AK21" i="32"/>
  <c r="AK18" i="32"/>
  <c r="AK16" i="32"/>
  <c r="AK17" i="32"/>
  <c r="AJ62" i="32"/>
  <c r="AJ58" i="32"/>
  <c r="AJ63" i="32"/>
  <c r="AJ64" i="32"/>
  <c r="AJ60" i="32"/>
  <c r="AJ65" i="32"/>
  <c r="AJ61" i="32"/>
  <c r="AJ57" i="32"/>
  <c r="AJ53" i="32"/>
  <c r="AJ59" i="32"/>
  <c r="AJ54" i="32"/>
  <c r="AJ52" i="32"/>
  <c r="AJ48" i="32"/>
  <c r="AJ44" i="32"/>
  <c r="AJ49" i="32"/>
  <c r="AJ56" i="32"/>
  <c r="AJ50" i="32"/>
  <c r="AJ55" i="32"/>
  <c r="AJ51" i="32"/>
  <c r="AJ47" i="32"/>
  <c r="AJ43" i="32"/>
  <c r="AJ39" i="32"/>
  <c r="AJ41" i="32"/>
  <c r="AJ38" i="32"/>
  <c r="AJ34" i="32"/>
  <c r="AJ30" i="32"/>
  <c r="AJ26" i="32"/>
  <c r="AJ40" i="32"/>
  <c r="AJ37" i="32"/>
  <c r="AJ35" i="32"/>
  <c r="AJ31" i="32"/>
  <c r="AJ45" i="32"/>
  <c r="AJ36" i="32"/>
  <c r="AJ32" i="32"/>
  <c r="AJ46" i="32"/>
  <c r="AJ42" i="32"/>
  <c r="AJ33" i="32"/>
  <c r="AJ29" i="32"/>
  <c r="AJ25" i="32"/>
  <c r="AJ21" i="32"/>
  <c r="AJ22" i="32"/>
  <c r="AJ19" i="32"/>
  <c r="AJ27" i="32"/>
  <c r="AJ18" i="32"/>
  <c r="AJ16" i="32"/>
  <c r="AJ28" i="32"/>
  <c r="AJ24" i="32"/>
  <c r="AJ17" i="32"/>
  <c r="AJ23" i="32"/>
  <c r="AJ20" i="32"/>
  <c r="H5" i="32"/>
  <c r="G12" i="32" s="1"/>
  <c r="E10" i="32"/>
  <c r="I556" i="4"/>
  <c r="A4" i="27"/>
  <c r="B4" i="27"/>
  <c r="AB24" i="32" l="1"/>
  <c r="AB35" i="32"/>
  <c r="AB31" i="32"/>
  <c r="AB57" i="32"/>
  <c r="AB60" i="32"/>
  <c r="AB20" i="32"/>
  <c r="AB18" i="32"/>
  <c r="AB64" i="32"/>
  <c r="W15" i="32"/>
  <c r="AM15" i="32" s="1"/>
  <c r="AB46" i="32"/>
  <c r="AB21" i="32"/>
  <c r="AB42" i="32"/>
  <c r="AB29" i="32"/>
  <c r="AB38" i="32"/>
  <c r="AB51" i="32"/>
  <c r="AB59" i="32"/>
  <c r="AB17" i="32"/>
  <c r="AB28" i="32"/>
  <c r="AB55" i="32"/>
  <c r="AB27" i="32"/>
  <c r="AB26" i="32"/>
  <c r="AB32" i="32"/>
  <c r="AB43" i="32"/>
  <c r="AB19" i="32"/>
  <c r="AB30" i="32"/>
  <c r="AB45" i="32"/>
  <c r="AB48" i="32"/>
  <c r="AB63" i="32"/>
  <c r="AB33" i="32"/>
  <c r="AB36" i="32"/>
  <c r="AB40" i="32"/>
  <c r="AB47" i="32"/>
  <c r="AB44" i="32"/>
  <c r="AB53" i="32"/>
  <c r="AB50" i="32"/>
  <c r="AB56" i="32"/>
  <c r="AB65" i="32"/>
  <c r="AB62" i="32"/>
  <c r="AR28" i="32"/>
  <c r="AV28" i="32" s="1"/>
  <c r="AR24" i="32"/>
  <c r="AV24" i="32" s="1"/>
  <c r="AR33" i="32"/>
  <c r="AV33" i="32" s="1"/>
  <c r="AR36" i="32"/>
  <c r="AV36" i="32" s="1"/>
  <c r="AR46" i="32"/>
  <c r="AV46" i="32" s="1"/>
  <c r="AR50" i="32"/>
  <c r="AV50" i="32" s="1"/>
  <c r="AR53" i="32"/>
  <c r="AV53" i="32" s="1"/>
  <c r="AR62" i="32"/>
  <c r="AV62" i="32" s="1"/>
  <c r="AZ62" i="32" s="1"/>
  <c r="AR59" i="32"/>
  <c r="AV59" i="32" s="1"/>
  <c r="AZ59" i="32" s="1"/>
  <c r="AR25" i="32"/>
  <c r="AV25" i="32" s="1"/>
  <c r="AR20" i="32"/>
  <c r="AV20" i="32" s="1"/>
  <c r="AR21" i="32"/>
  <c r="AV21" i="32" s="1"/>
  <c r="AR22" i="32"/>
  <c r="AV22" i="32" s="1"/>
  <c r="AR37" i="32"/>
  <c r="AV37" i="32" s="1"/>
  <c r="AR48" i="32"/>
  <c r="AV48" i="32" s="1"/>
  <c r="AG36" i="32"/>
  <c r="AR18" i="32"/>
  <c r="AV18" i="32" s="1"/>
  <c r="AR35" i="32"/>
  <c r="AV35" i="32" s="1"/>
  <c r="AR44" i="32"/>
  <c r="AV44" i="32" s="1"/>
  <c r="AR16" i="32"/>
  <c r="AO20" i="32"/>
  <c r="AS20" i="32" s="1"/>
  <c r="H20" i="32"/>
  <c r="AO24" i="32"/>
  <c r="AS24" i="32" s="1"/>
  <c r="H24" i="32"/>
  <c r="H16" i="32"/>
  <c r="AO16" i="32"/>
  <c r="AO22" i="32"/>
  <c r="AS22" i="32" s="1"/>
  <c r="H22" i="32"/>
  <c r="AO33" i="32"/>
  <c r="AS33" i="32" s="1"/>
  <c r="H33" i="32"/>
  <c r="H36" i="32"/>
  <c r="AO36" i="32"/>
  <c r="AS36" i="32" s="1"/>
  <c r="H37" i="32"/>
  <c r="AO37" i="32"/>
  <c r="AS37" i="32" s="1"/>
  <c r="AO38" i="32"/>
  <c r="AS38" i="32" s="1"/>
  <c r="H38" i="32"/>
  <c r="AO47" i="32"/>
  <c r="AS47" i="32" s="1"/>
  <c r="H47" i="32"/>
  <c r="AO56" i="32"/>
  <c r="AS56" i="32" s="1"/>
  <c r="AW56" i="32" s="1"/>
  <c r="H56" i="32"/>
  <c r="H44" i="32"/>
  <c r="AO44" i="32"/>
  <c r="AS44" i="32" s="1"/>
  <c r="H59" i="32"/>
  <c r="AO59" i="32"/>
  <c r="AS59" i="32" s="1"/>
  <c r="AW59" i="32" s="1"/>
  <c r="H64" i="32"/>
  <c r="AO64" i="32"/>
  <c r="AS64" i="32" s="1"/>
  <c r="AW64" i="32" s="1"/>
  <c r="R16" i="32"/>
  <c r="AR17" i="32"/>
  <c r="AV17" i="32" s="1"/>
  <c r="AR34" i="32"/>
  <c r="AV34" i="32" s="1"/>
  <c r="AR42" i="32"/>
  <c r="AV42" i="32" s="1"/>
  <c r="AR45" i="32"/>
  <c r="AV45" i="32" s="1"/>
  <c r="AR65" i="32"/>
  <c r="AV65" i="32" s="1"/>
  <c r="AZ65" i="32" s="1"/>
  <c r="AR19" i="32"/>
  <c r="AV19" i="32" s="1"/>
  <c r="AR29" i="32"/>
  <c r="AV29" i="32" s="1"/>
  <c r="AR30" i="32"/>
  <c r="AV30" i="32" s="1"/>
  <c r="AR38" i="32"/>
  <c r="AV38" i="32" s="1"/>
  <c r="AR39" i="32"/>
  <c r="AV39" i="32" s="1"/>
  <c r="AR31" i="32"/>
  <c r="AV31" i="32" s="1"/>
  <c r="AR40" i="32"/>
  <c r="AV40" i="32" s="1"/>
  <c r="AR57" i="32"/>
  <c r="AV57" i="32" s="1"/>
  <c r="AZ57" i="32" s="1"/>
  <c r="AR55" i="32"/>
  <c r="AV55" i="32" s="1"/>
  <c r="AZ55" i="32" s="1"/>
  <c r="AR56" i="32"/>
  <c r="AV56" i="32" s="1"/>
  <c r="AZ56" i="32" s="1"/>
  <c r="AR61" i="32"/>
  <c r="AV61" i="32" s="1"/>
  <c r="AZ61" i="32" s="1"/>
  <c r="AR63" i="32"/>
  <c r="AV63" i="32" s="1"/>
  <c r="AZ63" i="32" s="1"/>
  <c r="AP30" i="32"/>
  <c r="AT30" i="32" s="1"/>
  <c r="AP21" i="32"/>
  <c r="AT21" i="32" s="1"/>
  <c r="AP25" i="32"/>
  <c r="AT25" i="32" s="1"/>
  <c r="AP24" i="32"/>
  <c r="AT24" i="32" s="1"/>
  <c r="AP39" i="32"/>
  <c r="AT39" i="32" s="1"/>
  <c r="AP37" i="32"/>
  <c r="AT37" i="32" s="1"/>
  <c r="AP34" i="32"/>
  <c r="AT34" i="32" s="1"/>
  <c r="AP38" i="32"/>
  <c r="AT38" i="32" s="1"/>
  <c r="AP58" i="32"/>
  <c r="AT58" i="32" s="1"/>
  <c r="AX58" i="32" s="1"/>
  <c r="AP52" i="32"/>
  <c r="AT52" i="32" s="1"/>
  <c r="AP47" i="32"/>
  <c r="AT47" i="32" s="1"/>
  <c r="AP60" i="32"/>
  <c r="AT60" i="32" s="1"/>
  <c r="AX60" i="32" s="1"/>
  <c r="AP61" i="32"/>
  <c r="AT61" i="32" s="1"/>
  <c r="AX61" i="32" s="1"/>
  <c r="AL22" i="32"/>
  <c r="AL17" i="32"/>
  <c r="AL26" i="32"/>
  <c r="AL31" i="32"/>
  <c r="AL38" i="32"/>
  <c r="AL42" i="32"/>
  <c r="AL36" i="32"/>
  <c r="AL41" i="32"/>
  <c r="AL57" i="32"/>
  <c r="AL51" i="32"/>
  <c r="AL56" i="32"/>
  <c r="AL62" i="32"/>
  <c r="AL64" i="32"/>
  <c r="R18" i="32"/>
  <c r="R22" i="32"/>
  <c r="R27" i="32"/>
  <c r="R44" i="32"/>
  <c r="R42" i="32"/>
  <c r="R28" i="32"/>
  <c r="R37" i="32"/>
  <c r="R48" i="32"/>
  <c r="R56" i="32"/>
  <c r="R57" i="32"/>
  <c r="R63" i="32"/>
  <c r="R60" i="32"/>
  <c r="AG17" i="32"/>
  <c r="AG26" i="32"/>
  <c r="AG24" i="32"/>
  <c r="AG41" i="32"/>
  <c r="AG44" i="32"/>
  <c r="AG29" i="32"/>
  <c r="AG43" i="32"/>
  <c r="AG50" i="32"/>
  <c r="AG49" i="32"/>
  <c r="AG59" i="32"/>
  <c r="AG56" i="32"/>
  <c r="AG62" i="32"/>
  <c r="AB22" i="32"/>
  <c r="AB23" i="32"/>
  <c r="AB25" i="32"/>
  <c r="AB41" i="32"/>
  <c r="AB34" i="32"/>
  <c r="AB39" i="32"/>
  <c r="AB54" i="32"/>
  <c r="AB49" i="32"/>
  <c r="AB52" i="32"/>
  <c r="AB61" i="32"/>
  <c r="AB58" i="32"/>
  <c r="M26" i="32"/>
  <c r="M21" i="32"/>
  <c r="M27" i="32"/>
  <c r="M32" i="32"/>
  <c r="M39" i="32"/>
  <c r="M40" i="32"/>
  <c r="M33" i="32"/>
  <c r="M42" i="32"/>
  <c r="M59" i="32"/>
  <c r="M53" i="32"/>
  <c r="M54" i="32"/>
  <c r="M64" i="32"/>
  <c r="M65" i="32"/>
  <c r="H17" i="32"/>
  <c r="AO17" i="32"/>
  <c r="AS17" i="32" s="1"/>
  <c r="AO19" i="32"/>
  <c r="AS19" i="32" s="1"/>
  <c r="H19" i="32"/>
  <c r="AO29" i="32"/>
  <c r="AS29" i="32" s="1"/>
  <c r="H29" i="32"/>
  <c r="H32" i="32"/>
  <c r="AO32" i="32"/>
  <c r="AS32" i="32" s="1"/>
  <c r="H35" i="32"/>
  <c r="AO35" i="32"/>
  <c r="AS35" i="32" s="1"/>
  <c r="H34" i="32"/>
  <c r="AO34" i="32"/>
  <c r="AS34" i="32" s="1"/>
  <c r="H43" i="32"/>
  <c r="AO43" i="32"/>
  <c r="AS43" i="32" s="1"/>
  <c r="H50" i="32"/>
  <c r="AO50" i="32"/>
  <c r="AS50" i="32" s="1"/>
  <c r="AO60" i="32"/>
  <c r="AS60" i="32" s="1"/>
  <c r="AW60" i="32" s="1"/>
  <c r="H60" i="32"/>
  <c r="AO54" i="32"/>
  <c r="AS54" i="32" s="1"/>
  <c r="H54" i="32"/>
  <c r="AO65" i="32"/>
  <c r="AS65" i="32" s="1"/>
  <c r="AW65" i="32" s="1"/>
  <c r="H65" i="32"/>
  <c r="H62" i="32"/>
  <c r="AO62" i="32"/>
  <c r="AS62" i="32" s="1"/>
  <c r="AW62" i="32" s="1"/>
  <c r="AL16" i="32"/>
  <c r="AB16" i="32"/>
  <c r="AR23" i="32"/>
  <c r="AV23" i="32" s="1"/>
  <c r="AR26" i="32"/>
  <c r="AV26" i="32" s="1"/>
  <c r="AR27" i="32"/>
  <c r="AV27" i="32" s="1"/>
  <c r="AR52" i="32"/>
  <c r="AV52" i="32" s="1"/>
  <c r="AP17" i="32"/>
  <c r="AT17" i="32" s="1"/>
  <c r="AP18" i="32"/>
  <c r="AT18" i="32" s="1"/>
  <c r="AP22" i="32"/>
  <c r="AT22" i="32" s="1"/>
  <c r="AP20" i="32"/>
  <c r="AT20" i="32" s="1"/>
  <c r="AP36" i="32"/>
  <c r="AT36" i="32" s="1"/>
  <c r="AP35" i="32"/>
  <c r="AT35" i="32" s="1"/>
  <c r="AP44" i="32"/>
  <c r="AT44" i="32" s="1"/>
  <c r="AP33" i="32"/>
  <c r="AT33" i="32" s="1"/>
  <c r="AP50" i="32"/>
  <c r="AT50" i="32" s="1"/>
  <c r="AP48" i="32"/>
  <c r="AT48" i="32" s="1"/>
  <c r="AP59" i="32"/>
  <c r="AT59" i="32" s="1"/>
  <c r="AX59" i="32" s="1"/>
  <c r="AP56" i="32"/>
  <c r="AT56" i="32" s="1"/>
  <c r="AX56" i="32" s="1"/>
  <c r="AP62" i="32"/>
  <c r="AT62" i="32" s="1"/>
  <c r="AX62" i="32" s="1"/>
  <c r="AL29" i="32"/>
  <c r="AL24" i="32"/>
  <c r="AL27" i="32"/>
  <c r="AL34" i="32"/>
  <c r="AL39" i="32"/>
  <c r="AL32" i="32"/>
  <c r="AL37" i="32"/>
  <c r="AL54" i="32"/>
  <c r="AL58" i="32"/>
  <c r="AL53" i="32"/>
  <c r="AL63" i="32"/>
  <c r="AL60" i="32"/>
  <c r="R20" i="32"/>
  <c r="R17" i="32"/>
  <c r="R23" i="32"/>
  <c r="R38" i="32"/>
  <c r="R39" i="32"/>
  <c r="R43" i="32"/>
  <c r="R47" i="32"/>
  <c r="R49" i="32"/>
  <c r="R53" i="32"/>
  <c r="R54" i="32"/>
  <c r="R59" i="32"/>
  <c r="R65" i="32"/>
  <c r="AG25" i="32"/>
  <c r="AG27" i="32"/>
  <c r="AG20" i="32"/>
  <c r="AG35" i="32"/>
  <c r="AG39" i="32"/>
  <c r="AG40" i="32"/>
  <c r="AG46" i="32"/>
  <c r="AG58" i="32"/>
  <c r="AG52" i="32"/>
  <c r="AG53" i="32"/>
  <c r="AG63" i="32"/>
  <c r="M23" i="32"/>
  <c r="M18" i="32"/>
  <c r="M25" i="32"/>
  <c r="M28" i="32"/>
  <c r="M35" i="32"/>
  <c r="M37" i="32"/>
  <c r="M29" i="32"/>
  <c r="M38" i="32"/>
  <c r="M55" i="32"/>
  <c r="M52" i="32"/>
  <c r="M51" i="32"/>
  <c r="M60" i="32"/>
  <c r="M61" i="32"/>
  <c r="H26" i="32"/>
  <c r="AO26" i="32"/>
  <c r="AS26" i="32" s="1"/>
  <c r="AO27" i="32"/>
  <c r="AS27" i="32" s="1"/>
  <c r="H27" i="32"/>
  <c r="H25" i="32"/>
  <c r="AO25" i="32"/>
  <c r="AS25" i="32" s="1"/>
  <c r="AO46" i="32"/>
  <c r="AS46" i="32" s="1"/>
  <c r="H46" i="32"/>
  <c r="H31" i="32"/>
  <c r="AO31" i="32"/>
  <c r="AS31" i="32" s="1"/>
  <c r="H30" i="32"/>
  <c r="AO30" i="32"/>
  <c r="AS30" i="32" s="1"/>
  <c r="H39" i="32"/>
  <c r="AO39" i="32"/>
  <c r="AS39" i="32" s="1"/>
  <c r="H55" i="32"/>
  <c r="AO55" i="32"/>
  <c r="AS55" i="32" s="1"/>
  <c r="AW55" i="32" s="1"/>
  <c r="H53" i="32"/>
  <c r="AO53" i="32"/>
  <c r="AS53" i="32" s="1"/>
  <c r="H52" i="32"/>
  <c r="AO52" i="32"/>
  <c r="AS52" i="32" s="1"/>
  <c r="AO61" i="32"/>
  <c r="AS61" i="32" s="1"/>
  <c r="AW61" i="32" s="1"/>
  <c r="H61" i="32"/>
  <c r="H58" i="32"/>
  <c r="AO58" i="32"/>
  <c r="AS58" i="32" s="1"/>
  <c r="AW58" i="32" s="1"/>
  <c r="AP16" i="32"/>
  <c r="M16" i="32"/>
  <c r="AR32" i="32"/>
  <c r="AV32" i="32" s="1"/>
  <c r="AR47" i="32"/>
  <c r="AV47" i="32" s="1"/>
  <c r="AR60" i="32"/>
  <c r="AV60" i="32" s="1"/>
  <c r="AZ60" i="32" s="1"/>
  <c r="AR49" i="32"/>
  <c r="AV49" i="32" s="1"/>
  <c r="AR58" i="32"/>
  <c r="AV58" i="32" s="1"/>
  <c r="AZ58" i="32" s="1"/>
  <c r="AR64" i="32"/>
  <c r="AV64" i="32" s="1"/>
  <c r="AZ64" i="32" s="1"/>
  <c r="AP19" i="32"/>
  <c r="AT19" i="32" s="1"/>
  <c r="AP26" i="32"/>
  <c r="AT26" i="32" s="1"/>
  <c r="AP32" i="32"/>
  <c r="AT32" i="32" s="1"/>
  <c r="AP31" i="32"/>
  <c r="AT31" i="32" s="1"/>
  <c r="AP43" i="32"/>
  <c r="AT43" i="32" s="1"/>
  <c r="AP29" i="32"/>
  <c r="AT29" i="32" s="1"/>
  <c r="AP46" i="32"/>
  <c r="AT46" i="32" s="1"/>
  <c r="AP53" i="32"/>
  <c r="AT53" i="32" s="1"/>
  <c r="AP57" i="32"/>
  <c r="AT57" i="32" s="1"/>
  <c r="AX57" i="32" s="1"/>
  <c r="AP55" i="32"/>
  <c r="AT55" i="32" s="1"/>
  <c r="AX55" i="32" s="1"/>
  <c r="AP63" i="32"/>
  <c r="AT63" i="32" s="1"/>
  <c r="AX63" i="32" s="1"/>
  <c r="AL20" i="32"/>
  <c r="AL21" i="32"/>
  <c r="AL23" i="32"/>
  <c r="AL30" i="32"/>
  <c r="AL33" i="32"/>
  <c r="AL28" i="32"/>
  <c r="AL43" i="32"/>
  <c r="AL49" i="32"/>
  <c r="AL52" i="32"/>
  <c r="AL50" i="32"/>
  <c r="AL59" i="32"/>
  <c r="AL65" i="32"/>
  <c r="R29" i="32"/>
  <c r="R24" i="32"/>
  <c r="R19" i="32"/>
  <c r="R35" i="32"/>
  <c r="R34" i="32"/>
  <c r="R40" i="32"/>
  <c r="R36" i="32"/>
  <c r="R45" i="32"/>
  <c r="R51" i="32"/>
  <c r="R50" i="32"/>
  <c r="R55" i="32"/>
  <c r="R61" i="32"/>
  <c r="AG22" i="32"/>
  <c r="AG23" i="32"/>
  <c r="AG21" i="32"/>
  <c r="AG32" i="32"/>
  <c r="AG31" i="32"/>
  <c r="AG34" i="32"/>
  <c r="AG37" i="32"/>
  <c r="AG42" i="32"/>
  <c r="AG57" i="32"/>
  <c r="AG48" i="32"/>
  <c r="AG51" i="32"/>
  <c r="AG64" i="32"/>
  <c r="AG65" i="32"/>
  <c r="M17" i="32"/>
  <c r="M22" i="32"/>
  <c r="M24" i="32"/>
  <c r="M31" i="32"/>
  <c r="M34" i="32"/>
  <c r="M45" i="32"/>
  <c r="M44" i="32"/>
  <c r="M50" i="32"/>
  <c r="M48" i="32"/>
  <c r="M47" i="32"/>
  <c r="M56" i="32"/>
  <c r="M62" i="32"/>
  <c r="H23" i="32"/>
  <c r="AO23" i="32"/>
  <c r="AS23" i="32" s="1"/>
  <c r="AO28" i="32"/>
  <c r="AS28" i="32" s="1"/>
  <c r="H28" i="32"/>
  <c r="H18" i="32"/>
  <c r="AO18" i="32"/>
  <c r="AS18" i="32" s="1"/>
  <c r="H21" i="32"/>
  <c r="AO21" i="32"/>
  <c r="AS21" i="32" s="1"/>
  <c r="AO42" i="32"/>
  <c r="AS42" i="32" s="1"/>
  <c r="H42" i="32"/>
  <c r="H45" i="32"/>
  <c r="AO45" i="32"/>
  <c r="AS45" i="32" s="1"/>
  <c r="H40" i="32"/>
  <c r="AO40" i="32"/>
  <c r="AS40" i="32" s="1"/>
  <c r="AO41" i="32"/>
  <c r="AS41" i="32" s="1"/>
  <c r="H41" i="32"/>
  <c r="AO51" i="32"/>
  <c r="AS51" i="32" s="1"/>
  <c r="H51" i="32"/>
  <c r="H49" i="32"/>
  <c r="AO49" i="32"/>
  <c r="AS49" i="32" s="1"/>
  <c r="H48" i="32"/>
  <c r="AO48" i="32"/>
  <c r="AS48" i="32" s="1"/>
  <c r="AO57" i="32"/>
  <c r="AS57" i="32" s="1"/>
  <c r="AW57" i="32" s="1"/>
  <c r="H57" i="32"/>
  <c r="H63" i="32"/>
  <c r="AO63" i="32"/>
  <c r="AS63" i="32" s="1"/>
  <c r="AW63" i="32" s="1"/>
  <c r="U65" i="32"/>
  <c r="W65" i="32" s="1"/>
  <c r="U61" i="32"/>
  <c r="AQ61" i="32" s="1"/>
  <c r="AU61" i="32" s="1"/>
  <c r="AY61" i="32" s="1"/>
  <c r="U62" i="32"/>
  <c r="W62" i="32" s="1"/>
  <c r="U63" i="32"/>
  <c r="AQ63" i="32" s="1"/>
  <c r="AU63" i="32" s="1"/>
  <c r="AY63" i="32" s="1"/>
  <c r="U64" i="32"/>
  <c r="W64" i="32" s="1"/>
  <c r="U60" i="32"/>
  <c r="AQ60" i="32" s="1"/>
  <c r="AU60" i="32" s="1"/>
  <c r="AY60" i="32" s="1"/>
  <c r="U56" i="32"/>
  <c r="W56" i="32" s="1"/>
  <c r="U55" i="32"/>
  <c r="W55" i="32" s="1"/>
  <c r="U51" i="32"/>
  <c r="AQ51" i="32" s="1"/>
  <c r="AU51" i="32" s="1"/>
  <c r="U47" i="32"/>
  <c r="W47" i="32" s="1"/>
  <c r="U59" i="32"/>
  <c r="AQ59" i="32" s="1"/>
  <c r="AU59" i="32" s="1"/>
  <c r="AY59" i="32" s="1"/>
  <c r="U57" i="32"/>
  <c r="AQ57" i="32" s="1"/>
  <c r="AU57" i="32" s="1"/>
  <c r="AY57" i="32" s="1"/>
  <c r="U54" i="32"/>
  <c r="AQ54" i="32" s="1"/>
  <c r="AU54" i="32" s="1"/>
  <c r="U52" i="32"/>
  <c r="AQ52" i="32" s="1"/>
  <c r="AU52" i="32" s="1"/>
  <c r="U48" i="32"/>
  <c r="W48" i="32" s="1"/>
  <c r="U53" i="32"/>
  <c r="AQ53" i="32" s="1"/>
  <c r="AU53" i="32" s="1"/>
  <c r="U49" i="32"/>
  <c r="W49" i="32" s="1"/>
  <c r="U58" i="32"/>
  <c r="W58" i="32" s="1"/>
  <c r="U50" i="32"/>
  <c r="AQ50" i="32" s="1"/>
  <c r="AU50" i="32" s="1"/>
  <c r="U46" i="32"/>
  <c r="W46" i="32" s="1"/>
  <c r="U42" i="32"/>
  <c r="AQ42" i="32" s="1"/>
  <c r="AU42" i="32" s="1"/>
  <c r="U38" i="32"/>
  <c r="W38" i="32" s="1"/>
  <c r="U33" i="32"/>
  <c r="AQ33" i="32" s="1"/>
  <c r="AU33" i="32" s="1"/>
  <c r="U29" i="32"/>
  <c r="AQ29" i="32" s="1"/>
  <c r="AU29" i="32" s="1"/>
  <c r="U41" i="32"/>
  <c r="W41" i="32" s="1"/>
  <c r="U34" i="32"/>
  <c r="AQ34" i="32" s="1"/>
  <c r="AU34" i="32" s="1"/>
  <c r="U30" i="32"/>
  <c r="W30" i="32" s="1"/>
  <c r="U44" i="32"/>
  <c r="W44" i="32" s="1"/>
  <c r="U43" i="32"/>
  <c r="AQ43" i="32" s="1"/>
  <c r="AU43" i="32" s="1"/>
  <c r="U40" i="32"/>
  <c r="AQ40" i="32" s="1"/>
  <c r="AU40" i="32" s="1"/>
  <c r="U37" i="32"/>
  <c r="AQ37" i="32" s="1"/>
  <c r="AU37" i="32" s="1"/>
  <c r="U35" i="32"/>
  <c r="W35" i="32" s="1"/>
  <c r="U31" i="32"/>
  <c r="W31" i="32" s="1"/>
  <c r="U45" i="32"/>
  <c r="W45" i="32" s="1"/>
  <c r="U39" i="32"/>
  <c r="W39" i="32" s="1"/>
  <c r="U36" i="32"/>
  <c r="AQ36" i="32" s="1"/>
  <c r="AU36" i="32" s="1"/>
  <c r="U32" i="32"/>
  <c r="AQ32" i="32" s="1"/>
  <c r="AU32" i="32" s="1"/>
  <c r="U28" i="32"/>
  <c r="AQ28" i="32" s="1"/>
  <c r="AU28" i="32" s="1"/>
  <c r="U24" i="32"/>
  <c r="AQ24" i="32" s="1"/>
  <c r="AU24" i="32" s="1"/>
  <c r="U20" i="32"/>
  <c r="AQ20" i="32" s="1"/>
  <c r="AU20" i="32" s="1"/>
  <c r="U26" i="32"/>
  <c r="AQ26" i="32" s="1"/>
  <c r="AU26" i="32" s="1"/>
  <c r="U23" i="32"/>
  <c r="AQ23" i="32" s="1"/>
  <c r="AU23" i="32" s="1"/>
  <c r="U25" i="32"/>
  <c r="W25" i="32" s="1"/>
  <c r="U22" i="32"/>
  <c r="W22" i="32" s="1"/>
  <c r="U19" i="32"/>
  <c r="W19" i="32" s="1"/>
  <c r="U27" i="32"/>
  <c r="W27" i="32" s="1"/>
  <c r="U21" i="32"/>
  <c r="AQ21" i="32" s="1"/>
  <c r="AU21" i="32" s="1"/>
  <c r="U18" i="32"/>
  <c r="W18" i="32" s="1"/>
  <c r="U16" i="32"/>
  <c r="W16" i="32" s="1"/>
  <c r="U17" i="32"/>
  <c r="AQ17" i="32" s="1"/>
  <c r="AU17" i="32" s="1"/>
  <c r="AG16" i="32"/>
  <c r="AR43" i="32"/>
  <c r="AV43" i="32" s="1"/>
  <c r="AR41" i="32"/>
  <c r="AV41" i="32" s="1"/>
  <c r="AR51" i="32"/>
  <c r="AV51" i="32" s="1"/>
  <c r="AR54" i="32"/>
  <c r="AV54" i="32" s="1"/>
  <c r="H10" i="32"/>
  <c r="AP27" i="32"/>
  <c r="AT27" i="32" s="1"/>
  <c r="AP23" i="32"/>
  <c r="AT23" i="32" s="1"/>
  <c r="AP28" i="32"/>
  <c r="AT28" i="32" s="1"/>
  <c r="AP45" i="32"/>
  <c r="AT45" i="32" s="1"/>
  <c r="AP40" i="32"/>
  <c r="AT40" i="32" s="1"/>
  <c r="AP41" i="32"/>
  <c r="AT41" i="32" s="1"/>
  <c r="AP42" i="32"/>
  <c r="AT42" i="32" s="1"/>
  <c r="AP49" i="32"/>
  <c r="AT49" i="32" s="1"/>
  <c r="AP54" i="32"/>
  <c r="AT54" i="32" s="1"/>
  <c r="AP51" i="32"/>
  <c r="AT51" i="32" s="1"/>
  <c r="AP64" i="32"/>
  <c r="AT64" i="32" s="1"/>
  <c r="AX64" i="32" s="1"/>
  <c r="AP65" i="32"/>
  <c r="AT65" i="32" s="1"/>
  <c r="AX65" i="32" s="1"/>
  <c r="AL25" i="32"/>
  <c r="AL18" i="32"/>
  <c r="AL19" i="32"/>
  <c r="AL35" i="32"/>
  <c r="AL47" i="32"/>
  <c r="AL44" i="32"/>
  <c r="AL40" i="32"/>
  <c r="AL45" i="32"/>
  <c r="AL48" i="32"/>
  <c r="AL46" i="32"/>
  <c r="AL55" i="32"/>
  <c r="AL61" i="32"/>
  <c r="R26" i="32"/>
  <c r="R21" i="32"/>
  <c r="R25" i="32"/>
  <c r="R31" i="32"/>
  <c r="R30" i="32"/>
  <c r="R33" i="32"/>
  <c r="R32" i="32"/>
  <c r="R41" i="32"/>
  <c r="R52" i="32"/>
  <c r="R46" i="32"/>
  <c r="R58" i="32"/>
  <c r="R62" i="32"/>
  <c r="R64" i="32"/>
  <c r="AG19" i="32"/>
  <c r="AG18" i="32"/>
  <c r="AG28" i="32"/>
  <c r="AG45" i="32"/>
  <c r="AG30" i="32"/>
  <c r="AG33" i="32"/>
  <c r="AG38" i="32"/>
  <c r="AG54" i="32"/>
  <c r="AG55" i="32"/>
  <c r="AG47" i="32"/>
  <c r="AG60" i="32"/>
  <c r="AG61" i="32"/>
  <c r="M19" i="32"/>
  <c r="M20" i="32"/>
  <c r="M36" i="32"/>
  <c r="M30" i="32"/>
  <c r="M43" i="32"/>
  <c r="M41" i="32"/>
  <c r="M46" i="32"/>
  <c r="M49" i="32"/>
  <c r="M58" i="32"/>
  <c r="M57" i="32"/>
  <c r="M63" i="32"/>
  <c r="C1" i="31"/>
  <c r="G1" i="31"/>
  <c r="H1" i="31"/>
  <c r="L1" i="31"/>
  <c r="M1" i="31"/>
  <c r="Q1" i="31"/>
  <c r="R1" i="31"/>
  <c r="V1" i="31"/>
  <c r="W1" i="31"/>
  <c r="AA1" i="31"/>
  <c r="AB1" i="31"/>
  <c r="AF1" i="31"/>
  <c r="AG1" i="31"/>
  <c r="AK1" i="31"/>
  <c r="AL1" i="31"/>
  <c r="AM1" i="31"/>
  <c r="AN1" i="31"/>
  <c r="AR1" i="31"/>
  <c r="C3" i="31"/>
  <c r="D3" i="31"/>
  <c r="E3" i="31"/>
  <c r="F3" i="31"/>
  <c r="H3" i="31"/>
  <c r="I3" i="31"/>
  <c r="J3" i="31"/>
  <c r="K3" i="31"/>
  <c r="M3" i="31"/>
  <c r="N3" i="31"/>
  <c r="O3" i="31"/>
  <c r="P3" i="31"/>
  <c r="R3" i="31"/>
  <c r="S3" i="31"/>
  <c r="T3" i="31"/>
  <c r="U3" i="31"/>
  <c r="W3" i="31"/>
  <c r="X3" i="31"/>
  <c r="Y3" i="31"/>
  <c r="Z3" i="31"/>
  <c r="AB3" i="31"/>
  <c r="AC3" i="31"/>
  <c r="AD3" i="31"/>
  <c r="AE3" i="31"/>
  <c r="AG3" i="31"/>
  <c r="AH3" i="31"/>
  <c r="AI3" i="31"/>
  <c r="AJ3" i="31"/>
  <c r="AN3" i="31"/>
  <c r="AO3" i="31"/>
  <c r="AP3" i="31"/>
  <c r="AQ3" i="31"/>
  <c r="AR3" i="31"/>
  <c r="AS3" i="31"/>
  <c r="AT3" i="31"/>
  <c r="AU3" i="31"/>
  <c r="AV3" i="31"/>
  <c r="AW3" i="31"/>
  <c r="AX3" i="31"/>
  <c r="AY3" i="31"/>
  <c r="AR4" i="31"/>
  <c r="AS4" i="31"/>
  <c r="AT4" i="31"/>
  <c r="AU4" i="31"/>
  <c r="AV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B55" i="31"/>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K1" i="27"/>
  <c r="C3" i="27"/>
  <c r="D3" i="27"/>
  <c r="E3" i="27"/>
  <c r="F3" i="27"/>
  <c r="G3" i="27"/>
  <c r="H3" i="27"/>
  <c r="I3" i="27"/>
  <c r="J3" i="27"/>
  <c r="C4" i="27"/>
  <c r="D4" i="27"/>
  <c r="E4" i="27"/>
  <c r="F4" i="27"/>
  <c r="G4" i="27"/>
  <c r="C1" i="27"/>
  <c r="W43" i="32" l="1"/>
  <c r="AM43" i="32" s="1"/>
  <c r="AQ62" i="32"/>
  <c r="AU62" i="32" s="1"/>
  <c r="AY62" i="32" s="1"/>
  <c r="W57" i="32"/>
  <c r="AM57" i="32" s="1"/>
  <c r="W37" i="32"/>
  <c r="AM37" i="32" s="1"/>
  <c r="AQ22" i="32"/>
  <c r="AU22" i="32" s="1"/>
  <c r="W21" i="32"/>
  <c r="AM21" i="32" s="1"/>
  <c r="AQ27" i="32"/>
  <c r="AU27" i="32" s="1"/>
  <c r="AQ18" i="32"/>
  <c r="AU18" i="32" s="1"/>
  <c r="W51" i="32"/>
  <c r="AM51" i="32" s="1"/>
  <c r="W26" i="32"/>
  <c r="AM26" i="32" s="1"/>
  <c r="AQ41" i="32"/>
  <c r="AU41" i="32" s="1"/>
  <c r="W61" i="32"/>
  <c r="AM61" i="32" s="1"/>
  <c r="W42" i="32"/>
  <c r="AM42" i="32" s="1"/>
  <c r="AQ56" i="32"/>
  <c r="AU56" i="32" s="1"/>
  <c r="AY56" i="32" s="1"/>
  <c r="AQ65" i="32"/>
  <c r="AU65" i="32" s="1"/>
  <c r="AY65" i="32" s="1"/>
  <c r="AQ31" i="32"/>
  <c r="AU31" i="32" s="1"/>
  <c r="W32" i="32"/>
  <c r="AM32" i="32" s="1"/>
  <c r="AQ19" i="32"/>
  <c r="AU19" i="32" s="1"/>
  <c r="AQ64" i="32"/>
  <c r="AU64" i="32" s="1"/>
  <c r="AY64" i="32" s="1"/>
  <c r="W63" i="32"/>
  <c r="AM63" i="32" s="1"/>
  <c r="AQ44" i="32"/>
  <c r="AU44" i="32" s="1"/>
  <c r="AQ49" i="32"/>
  <c r="AU49" i="32" s="1"/>
  <c r="W59" i="32"/>
  <c r="AM59" i="32" s="1"/>
  <c r="AM41" i="32"/>
  <c r="AQ25" i="32"/>
  <c r="AU25" i="32" s="1"/>
  <c r="W53" i="32"/>
  <c r="AM53" i="32" s="1"/>
  <c r="W20" i="32"/>
  <c r="AQ58" i="32"/>
  <c r="AU58" i="32" s="1"/>
  <c r="AY58" i="32" s="1"/>
  <c r="AQ39" i="32"/>
  <c r="AU39" i="32" s="1"/>
  <c r="AM48" i="32"/>
  <c r="AM18" i="32"/>
  <c r="W54" i="32"/>
  <c r="AM54" i="32" s="1"/>
  <c r="AQ55" i="32"/>
  <c r="AU55" i="32" s="1"/>
  <c r="AY55" i="32" s="1"/>
  <c r="AQ30" i="32"/>
  <c r="AU30" i="32" s="1"/>
  <c r="AM58" i="32"/>
  <c r="AM55" i="32"/>
  <c r="AM30" i="32"/>
  <c r="W33" i="32"/>
  <c r="AM33" i="32" s="1"/>
  <c r="W29" i="32"/>
  <c r="AM29" i="32" s="1"/>
  <c r="AQ46" i="32"/>
  <c r="AU46" i="32" s="1"/>
  <c r="AM65" i="32"/>
  <c r="W50" i="32"/>
  <c r="AM50" i="32" s="1"/>
  <c r="AM56" i="32"/>
  <c r="AM38" i="32"/>
  <c r="AM22" i="32"/>
  <c r="AM16" i="32"/>
  <c r="AV16" i="32"/>
  <c r="W40" i="32"/>
  <c r="AM40" i="32" s="1"/>
  <c r="AQ45" i="32"/>
  <c r="AU45" i="32" s="1"/>
  <c r="AM46" i="32"/>
  <c r="AM27" i="32"/>
  <c r="W28" i="32"/>
  <c r="AM28" i="32" s="1"/>
  <c r="AQ47" i="32"/>
  <c r="AU47" i="32" s="1"/>
  <c r="AM62" i="32"/>
  <c r="W36" i="32"/>
  <c r="AM36" i="32" s="1"/>
  <c r="W17" i="32"/>
  <c r="AM64" i="32"/>
  <c r="AM44" i="32"/>
  <c r="AM20" i="32"/>
  <c r="AS16" i="32"/>
  <c r="AM49" i="32"/>
  <c r="AM45" i="32"/>
  <c r="W23" i="32"/>
  <c r="AM23" i="32" s="1"/>
  <c r="AQ48" i="32"/>
  <c r="AU48" i="32" s="1"/>
  <c r="AM39" i="32"/>
  <c r="AM31" i="32"/>
  <c r="AM25" i="32"/>
  <c r="AQ35" i="32"/>
  <c r="AU35" i="32" s="1"/>
  <c r="AM19" i="32"/>
  <c r="AM47" i="32"/>
  <c r="AT16" i="32"/>
  <c r="W52" i="32"/>
  <c r="AM52" i="32" s="1"/>
  <c r="AQ38" i="32"/>
  <c r="AU38" i="32" s="1"/>
  <c r="W24" i="32"/>
  <c r="AM24" i="32" s="1"/>
  <c r="W60" i="32"/>
  <c r="AM60" i="32" s="1"/>
  <c r="W34" i="32"/>
  <c r="AM34" i="32" s="1"/>
  <c r="AM35" i="32"/>
  <c r="AQ16" i="32"/>
  <c r="AU16" i="32" l="1"/>
  <c r="AM17" i="32"/>
  <c r="A2" i="23"/>
  <c r="B2" i="23"/>
  <c r="C2" i="23"/>
  <c r="A3" i="23"/>
  <c r="A4" i="23"/>
  <c r="C4" i="23"/>
  <c r="A5" i="23"/>
  <c r="B5" i="23"/>
  <c r="C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66" i="30"/>
  <c r="G10" i="30"/>
  <c r="F10" i="30"/>
  <c r="E10" i="30"/>
  <c r="D10" i="30"/>
  <c r="H9" i="30"/>
  <c r="I9" i="30" s="1"/>
  <c r="H8" i="30"/>
  <c r="I8" i="30" s="1"/>
  <c r="H6" i="30"/>
  <c r="H5" i="30"/>
  <c r="H4" i="30"/>
  <c r="I4" i="30" s="1"/>
  <c r="H3" i="30"/>
  <c r="I3" i="30" s="1"/>
  <c r="A6" i="35" l="1"/>
  <c r="A7" i="35"/>
  <c r="A6" i="34"/>
  <c r="J5" i="30"/>
  <c r="A7" i="38"/>
  <c r="A6" i="38"/>
  <c r="M13" i="30"/>
  <c r="J3" i="30"/>
  <c r="AE13" i="30"/>
  <c r="AE8" i="30"/>
  <c r="Y12" i="30"/>
  <c r="AE9" i="30"/>
  <c r="AQ13" i="30"/>
  <c r="J9" i="30"/>
  <c r="AE6" i="30"/>
  <c r="J6" i="30"/>
  <c r="Z66" i="32"/>
  <c r="AI66" i="32"/>
  <c r="Y66" i="32"/>
  <c r="AE66" i="32"/>
  <c r="E66" i="32"/>
  <c r="AK66" i="32"/>
  <c r="AA66" i="32"/>
  <c r="AF66" i="32"/>
  <c r="P66" i="32"/>
  <c r="F66" i="32"/>
  <c r="N66" i="32"/>
  <c r="J66" i="32"/>
  <c r="AH66" i="32"/>
  <c r="Q66" i="32"/>
  <c r="V66" i="32"/>
  <c r="AJ66" i="32"/>
  <c r="G66" i="32"/>
  <c r="L66" i="32"/>
  <c r="K66" i="32"/>
  <c r="AD66" i="32"/>
  <c r="D66" i="32"/>
  <c r="T66" i="32"/>
  <c r="I66" i="32"/>
  <c r="AC66" i="32"/>
  <c r="O66" i="32"/>
  <c r="X66" i="32"/>
  <c r="S66" i="32"/>
  <c r="AG66" i="32"/>
  <c r="AL66" i="32"/>
  <c r="H66" i="32"/>
  <c r="AO66" i="32"/>
  <c r="AP66" i="32"/>
  <c r="M66" i="32"/>
  <c r="AR66" i="32"/>
  <c r="AB66" i="32"/>
  <c r="U66" i="32"/>
  <c r="R66" i="32"/>
  <c r="W66" i="32"/>
  <c r="AS66" i="32"/>
  <c r="AU66" i="32"/>
  <c r="AT66" i="32"/>
  <c r="AQ66" i="32"/>
  <c r="AV66" i="32"/>
  <c r="S12" i="30"/>
  <c r="AE12" i="30"/>
  <c r="AK12" i="30"/>
  <c r="G12" i="30"/>
  <c r="AQ12" i="30"/>
  <c r="M12" i="30"/>
  <c r="K52" i="31"/>
  <c r="K48" i="31"/>
  <c r="K47" i="31"/>
  <c r="K46" i="31"/>
  <c r="K45" i="31"/>
  <c r="K44" i="31"/>
  <c r="K43" i="31"/>
  <c r="K42" i="31"/>
  <c r="K41" i="31"/>
  <c r="K40" i="31"/>
  <c r="K39" i="31"/>
  <c r="K38" i="31"/>
  <c r="K37" i="31"/>
  <c r="K36" i="31"/>
  <c r="K35" i="31"/>
  <c r="K34" i="31"/>
  <c r="K33" i="31"/>
  <c r="K32" i="31"/>
  <c r="K31" i="31"/>
  <c r="K30" i="31"/>
  <c r="K29" i="31"/>
  <c r="K28" i="31"/>
  <c r="K27" i="31"/>
  <c r="K26" i="31"/>
  <c r="K25" i="31"/>
  <c r="K24" i="31"/>
  <c r="K23" i="31"/>
  <c r="K22" i="31"/>
  <c r="K21" i="31"/>
  <c r="K20" i="31"/>
  <c r="K19" i="31"/>
  <c r="K18" i="31"/>
  <c r="K17" i="31"/>
  <c r="K16" i="31"/>
  <c r="K15" i="31"/>
  <c r="K14" i="31"/>
  <c r="K13" i="31"/>
  <c r="K12" i="31"/>
  <c r="K11" i="31"/>
  <c r="K51" i="31"/>
  <c r="K54" i="31"/>
  <c r="K50" i="31"/>
  <c r="K53" i="31"/>
  <c r="K49" i="31"/>
  <c r="P51" i="31"/>
  <c r="P47" i="31"/>
  <c r="P43" i="31"/>
  <c r="P39" i="31"/>
  <c r="P35" i="31"/>
  <c r="P54" i="31"/>
  <c r="P50" i="31"/>
  <c r="P46" i="31"/>
  <c r="P42" i="31"/>
  <c r="P38" i="31"/>
  <c r="P53" i="31"/>
  <c r="P49" i="31"/>
  <c r="P45" i="31"/>
  <c r="P41" i="31"/>
  <c r="P37" i="31"/>
  <c r="P52" i="31"/>
  <c r="P48" i="31"/>
  <c r="P44" i="31"/>
  <c r="P40" i="31"/>
  <c r="P36" i="31"/>
  <c r="F4" i="23"/>
  <c r="J4" i="23"/>
  <c r="E4" i="23"/>
  <c r="I4" i="23"/>
  <c r="I54" i="31"/>
  <c r="I53" i="31"/>
  <c r="I52" i="31"/>
  <c r="I51" i="31"/>
  <c r="I50" i="31"/>
  <c r="I49" i="31"/>
  <c r="I48" i="31"/>
  <c r="I47" i="31"/>
  <c r="I46" i="31"/>
  <c r="I45" i="31"/>
  <c r="I44" i="31"/>
  <c r="I43" i="31"/>
  <c r="I42" i="31"/>
  <c r="I41" i="31"/>
  <c r="I40" i="31"/>
  <c r="I39" i="31"/>
  <c r="I38" i="31"/>
  <c r="I37" i="31"/>
  <c r="I36" i="31"/>
  <c r="I35" i="31"/>
  <c r="I34" i="31"/>
  <c r="I33" i="31"/>
  <c r="I32" i="31"/>
  <c r="I31" i="31"/>
  <c r="I30" i="31"/>
  <c r="I29" i="31"/>
  <c r="I28" i="31"/>
  <c r="I27" i="31"/>
  <c r="I26" i="31"/>
  <c r="I25" i="31"/>
  <c r="I24" i="31"/>
  <c r="I23" i="31"/>
  <c r="I22" i="31"/>
  <c r="I21" i="31"/>
  <c r="I20" i="31"/>
  <c r="I19" i="31"/>
  <c r="I18" i="31"/>
  <c r="I17" i="31"/>
  <c r="I16" i="31"/>
  <c r="I15" i="31"/>
  <c r="I14" i="31"/>
  <c r="I13" i="31"/>
  <c r="I12" i="31"/>
  <c r="I11" i="31"/>
  <c r="N54" i="31"/>
  <c r="N53" i="31"/>
  <c r="N52" i="31"/>
  <c r="N51" i="31"/>
  <c r="N50" i="31"/>
  <c r="N49" i="31"/>
  <c r="N48" i="31"/>
  <c r="N47" i="31"/>
  <c r="N46" i="31"/>
  <c r="N45" i="31"/>
  <c r="N44" i="31"/>
  <c r="N43" i="31"/>
  <c r="N42" i="31"/>
  <c r="N41" i="31"/>
  <c r="N40" i="31"/>
  <c r="N39" i="31"/>
  <c r="N38" i="31"/>
  <c r="N37" i="31"/>
  <c r="N36" i="31"/>
  <c r="N35" i="31"/>
  <c r="N34" i="31"/>
  <c r="N33" i="31"/>
  <c r="N32" i="31"/>
  <c r="N31" i="31"/>
  <c r="N30" i="31"/>
  <c r="N29" i="31"/>
  <c r="N28" i="31"/>
  <c r="N27" i="31"/>
  <c r="N26" i="31"/>
  <c r="N25" i="31"/>
  <c r="N24" i="31"/>
  <c r="N23" i="31"/>
  <c r="N22" i="31"/>
  <c r="N21" i="31"/>
  <c r="N20" i="31"/>
  <c r="N19" i="31"/>
  <c r="N18" i="31"/>
  <c r="N17" i="31"/>
  <c r="N16" i="31"/>
  <c r="N15" i="31"/>
  <c r="N14" i="31"/>
  <c r="N13" i="31"/>
  <c r="N12" i="31"/>
  <c r="N11" i="31"/>
  <c r="D4" i="23"/>
  <c r="H4" i="23"/>
  <c r="J48" i="31"/>
  <c r="J46" i="31"/>
  <c r="J43" i="31"/>
  <c r="J41" i="31"/>
  <c r="J39" i="31"/>
  <c r="J37" i="31"/>
  <c r="J34" i="31"/>
  <c r="J32" i="31"/>
  <c r="J30" i="31"/>
  <c r="J27" i="31"/>
  <c r="J25" i="31"/>
  <c r="J23" i="31"/>
  <c r="J21" i="31"/>
  <c r="J19" i="31"/>
  <c r="J16" i="31"/>
  <c r="J14" i="31"/>
  <c r="J12" i="31"/>
  <c r="J51" i="31"/>
  <c r="J54" i="31"/>
  <c r="J50" i="31"/>
  <c r="J53" i="31"/>
  <c r="J49" i="31"/>
  <c r="J52" i="31"/>
  <c r="J47" i="31"/>
  <c r="J45" i="31"/>
  <c r="J44" i="31"/>
  <c r="J42" i="31"/>
  <c r="J40" i="31"/>
  <c r="J38" i="31"/>
  <c r="J36" i="31"/>
  <c r="J35" i="31"/>
  <c r="J33" i="31"/>
  <c r="J31" i="31"/>
  <c r="J29" i="31"/>
  <c r="J28" i="31"/>
  <c r="J26" i="31"/>
  <c r="J24" i="31"/>
  <c r="J22" i="31"/>
  <c r="J20" i="31"/>
  <c r="J18" i="31"/>
  <c r="J17" i="31"/>
  <c r="J15" i="31"/>
  <c r="J13" i="31"/>
  <c r="J11" i="31"/>
  <c r="O54" i="31"/>
  <c r="O50" i="31"/>
  <c r="O46" i="31"/>
  <c r="O38" i="31"/>
  <c r="O34" i="31"/>
  <c r="O30" i="31"/>
  <c r="O53" i="31"/>
  <c r="O49" i="31"/>
  <c r="O45" i="31"/>
  <c r="O41" i="31"/>
  <c r="O37" i="31"/>
  <c r="O33" i="31"/>
  <c r="O29" i="31"/>
  <c r="O25" i="31"/>
  <c r="O21" i="31"/>
  <c r="O17" i="31"/>
  <c r="O13" i="31"/>
  <c r="O52" i="31"/>
  <c r="O48" i="31"/>
  <c r="O44" i="31"/>
  <c r="O40" i="31"/>
  <c r="O36" i="31"/>
  <c r="O32" i="31"/>
  <c r="O28" i="31"/>
  <c r="O24" i="31"/>
  <c r="O20" i="31"/>
  <c r="O16" i="31"/>
  <c r="O12" i="31"/>
  <c r="O51" i="31"/>
  <c r="O47" i="31"/>
  <c r="O43" i="31"/>
  <c r="O39" i="31"/>
  <c r="O35" i="31"/>
  <c r="O31" i="31"/>
  <c r="O27" i="31"/>
  <c r="O23" i="31"/>
  <c r="O19" i="31"/>
  <c r="O15" i="31"/>
  <c r="O11" i="31"/>
  <c r="O42" i="31"/>
  <c r="O26" i="31"/>
  <c r="O22" i="31"/>
  <c r="O18" i="31"/>
  <c r="O14" i="31"/>
  <c r="G4" i="23"/>
  <c r="P3" i="20"/>
  <c r="P48" i="20" s="1"/>
  <c r="A55" i="31"/>
  <c r="A57" i="27"/>
  <c r="A45" i="27" s="1"/>
  <c r="A57" i="23"/>
  <c r="A46" i="23" s="1"/>
  <c r="H10" i="30"/>
  <c r="S13" i="30" l="1"/>
  <c r="N9" i="31" s="1"/>
  <c r="AE5" i="30"/>
  <c r="AE7" i="30"/>
  <c r="AE4" i="30"/>
  <c r="J4" i="30"/>
  <c r="J8" i="30"/>
  <c r="AK13" i="30"/>
  <c r="Y13" i="30"/>
  <c r="A7" i="34"/>
  <c r="AE3" i="30"/>
  <c r="G13" i="30"/>
  <c r="C54" i="31" s="1"/>
  <c r="U1" i="31"/>
  <c r="AP15" i="30"/>
  <c r="AO15" i="30"/>
  <c r="AN15" i="30"/>
  <c r="AQ15" i="30"/>
  <c r="M9" i="31"/>
  <c r="O9" i="31"/>
  <c r="N10" i="31"/>
  <c r="H10" i="31"/>
  <c r="J9" i="31"/>
  <c r="H8" i="31"/>
  <c r="J7" i="31"/>
  <c r="H6" i="31"/>
  <c r="K10" i="31"/>
  <c r="I9" i="31"/>
  <c r="K8" i="31"/>
  <c r="I7" i="31"/>
  <c r="K6" i="31"/>
  <c r="I10" i="31"/>
  <c r="K7" i="31"/>
  <c r="I6" i="31"/>
  <c r="J10" i="31"/>
  <c r="H9" i="31"/>
  <c r="H7" i="31"/>
  <c r="I8" i="31"/>
  <c r="J6" i="31"/>
  <c r="J8" i="31"/>
  <c r="K9" i="31"/>
  <c r="K1" i="31"/>
  <c r="M15" i="30"/>
  <c r="L15" i="30"/>
  <c r="J15" i="30"/>
  <c r="K15" i="30"/>
  <c r="Z1" i="31"/>
  <c r="AE15" i="30"/>
  <c r="AC15" i="30"/>
  <c r="AD15" i="30"/>
  <c r="AB15" i="30"/>
  <c r="AJ1" i="31"/>
  <c r="P1" i="31"/>
  <c r="P15" i="30"/>
  <c r="AE1" i="31"/>
  <c r="AM66" i="32"/>
  <c r="F1" i="31"/>
  <c r="M26" i="31"/>
  <c r="M42" i="31"/>
  <c r="T53" i="30"/>
  <c r="M23" i="31"/>
  <c r="M39" i="31"/>
  <c r="T50" i="30"/>
  <c r="M24" i="31"/>
  <c r="M40" i="31"/>
  <c r="T51" i="30"/>
  <c r="M25" i="31"/>
  <c r="M41" i="31"/>
  <c r="T52" i="30"/>
  <c r="N18" i="30"/>
  <c r="D12" i="35" s="1"/>
  <c r="H11" i="31"/>
  <c r="N22" i="30"/>
  <c r="D16" i="35" s="1"/>
  <c r="H15" i="31"/>
  <c r="N26" i="30"/>
  <c r="D20" i="35" s="1"/>
  <c r="H19" i="31"/>
  <c r="N30" i="30"/>
  <c r="D24" i="35" s="1"/>
  <c r="H23" i="31"/>
  <c r="N34" i="30"/>
  <c r="D28" i="35" s="1"/>
  <c r="H27" i="31"/>
  <c r="N38" i="30"/>
  <c r="D32" i="35" s="1"/>
  <c r="H31" i="31"/>
  <c r="N42" i="30"/>
  <c r="D36" i="35" s="1"/>
  <c r="H35" i="31"/>
  <c r="N46" i="30"/>
  <c r="H39" i="31"/>
  <c r="N50" i="30"/>
  <c r="H43" i="31"/>
  <c r="N54" i="30"/>
  <c r="H47" i="31"/>
  <c r="N58" i="30"/>
  <c r="H50" i="31"/>
  <c r="N61" i="30"/>
  <c r="H20" i="30"/>
  <c r="D14" i="34" s="1"/>
  <c r="H23" i="30"/>
  <c r="D17" i="34" s="1"/>
  <c r="H27" i="30"/>
  <c r="D21" i="34" s="1"/>
  <c r="H31" i="30"/>
  <c r="D25" i="34" s="1"/>
  <c r="D29" i="34"/>
  <c r="H39" i="30"/>
  <c r="D33" i="34" s="1"/>
  <c r="H43" i="30"/>
  <c r="D37" i="34" s="1"/>
  <c r="H47" i="30"/>
  <c r="H51" i="30"/>
  <c r="H55" i="30"/>
  <c r="H59" i="30"/>
  <c r="H63" i="30"/>
  <c r="H19" i="30"/>
  <c r="D13" i="34" s="1"/>
  <c r="M22" i="31"/>
  <c r="M38" i="31"/>
  <c r="T49" i="30"/>
  <c r="M54" i="31"/>
  <c r="T65" i="30"/>
  <c r="M19" i="31"/>
  <c r="M35" i="31"/>
  <c r="T46" i="30"/>
  <c r="M51" i="31"/>
  <c r="T62" i="30"/>
  <c r="U62" i="30" s="1"/>
  <c r="F53" i="23" s="1"/>
  <c r="M20" i="31"/>
  <c r="M36" i="31"/>
  <c r="T47" i="30"/>
  <c r="M52" i="31"/>
  <c r="T63" i="30"/>
  <c r="M21" i="31"/>
  <c r="M37" i="31"/>
  <c r="T48" i="30"/>
  <c r="M53" i="31"/>
  <c r="T64" i="30"/>
  <c r="N17" i="30"/>
  <c r="D11" i="35" s="1"/>
  <c r="N21" i="30"/>
  <c r="D15" i="35" s="1"/>
  <c r="H14" i="31"/>
  <c r="N25" i="30"/>
  <c r="D19" i="35" s="1"/>
  <c r="H18" i="31"/>
  <c r="N29" i="30"/>
  <c r="D23" i="35" s="1"/>
  <c r="H22" i="31"/>
  <c r="N33" i="30"/>
  <c r="D27" i="35" s="1"/>
  <c r="H26" i="31"/>
  <c r="N37" i="30"/>
  <c r="D31" i="35" s="1"/>
  <c r="H30" i="31"/>
  <c r="N41" i="30"/>
  <c r="D35" i="35" s="1"/>
  <c r="H34" i="31"/>
  <c r="N45" i="30"/>
  <c r="D39" i="35" s="1"/>
  <c r="H38" i="31"/>
  <c r="N49" i="30"/>
  <c r="H42" i="31"/>
  <c r="N53" i="30"/>
  <c r="H46" i="31"/>
  <c r="N57" i="30"/>
  <c r="H53" i="31"/>
  <c r="N64" i="30"/>
  <c r="O64" i="30" s="1"/>
  <c r="E55" i="23" s="1"/>
  <c r="H17" i="30"/>
  <c r="D11" i="34" s="1"/>
  <c r="H26" i="30"/>
  <c r="D20" i="34" s="1"/>
  <c r="H30" i="30"/>
  <c r="D24" i="34" s="1"/>
  <c r="H34" i="30"/>
  <c r="D28" i="34" s="1"/>
  <c r="H38" i="30"/>
  <c r="D32" i="34" s="1"/>
  <c r="H42" i="30"/>
  <c r="D36" i="34" s="1"/>
  <c r="H46" i="30"/>
  <c r="D40" i="34" s="1"/>
  <c r="H50" i="30"/>
  <c r="H54" i="30"/>
  <c r="H58" i="30"/>
  <c r="H62" i="30"/>
  <c r="M18" i="31"/>
  <c r="M34" i="31"/>
  <c r="M50" i="31"/>
  <c r="T61" i="30"/>
  <c r="M15" i="31"/>
  <c r="M31" i="31"/>
  <c r="M47" i="31"/>
  <c r="T58" i="30"/>
  <c r="M16" i="31"/>
  <c r="M32" i="31"/>
  <c r="M48" i="31"/>
  <c r="T59" i="30"/>
  <c r="M17" i="31"/>
  <c r="M33" i="31"/>
  <c r="M49" i="31"/>
  <c r="T60" i="30"/>
  <c r="N20" i="30"/>
  <c r="D14" i="35" s="1"/>
  <c r="H13" i="31"/>
  <c r="N24" i="30"/>
  <c r="D18" i="35" s="1"/>
  <c r="H17" i="31"/>
  <c r="N28" i="30"/>
  <c r="D22" i="35" s="1"/>
  <c r="H21" i="31"/>
  <c r="N32" i="30"/>
  <c r="D26" i="35" s="1"/>
  <c r="H25" i="31"/>
  <c r="N36" i="30"/>
  <c r="D30" i="35" s="1"/>
  <c r="H29" i="31"/>
  <c r="N40" i="30"/>
  <c r="D34" i="35" s="1"/>
  <c r="H33" i="31"/>
  <c r="N44" i="30"/>
  <c r="D38" i="35" s="1"/>
  <c r="H37" i="31"/>
  <c r="N48" i="30"/>
  <c r="H41" i="31"/>
  <c r="N52" i="30"/>
  <c r="H45" i="31"/>
  <c r="N56" i="30"/>
  <c r="H49" i="31"/>
  <c r="N60" i="30"/>
  <c r="H51" i="31"/>
  <c r="N62" i="30"/>
  <c r="H21" i="30"/>
  <c r="D15" i="34" s="1"/>
  <c r="H25" i="30"/>
  <c r="D19" i="34" s="1"/>
  <c r="H29" i="30"/>
  <c r="D23" i="34" s="1"/>
  <c r="H33" i="30"/>
  <c r="D27" i="34" s="1"/>
  <c r="H37" i="30"/>
  <c r="D31" i="34" s="1"/>
  <c r="H41" i="30"/>
  <c r="D35" i="34" s="1"/>
  <c r="H45" i="30"/>
  <c r="D39" i="34" s="1"/>
  <c r="H49" i="30"/>
  <c r="H53" i="30"/>
  <c r="H57" i="30"/>
  <c r="H61" i="30"/>
  <c r="H65" i="30"/>
  <c r="M14" i="31"/>
  <c r="M30" i="31"/>
  <c r="M46" i="31"/>
  <c r="T57" i="30"/>
  <c r="M11" i="31"/>
  <c r="M27" i="31"/>
  <c r="M43" i="31"/>
  <c r="T54" i="30"/>
  <c r="M12" i="31"/>
  <c r="M28" i="31"/>
  <c r="M44" i="31"/>
  <c r="T55" i="30"/>
  <c r="M13" i="31"/>
  <c r="M29" i="31"/>
  <c r="M45" i="31"/>
  <c r="T56" i="30"/>
  <c r="H52" i="31"/>
  <c r="N63" i="30"/>
  <c r="N19" i="30"/>
  <c r="D13" i="35" s="1"/>
  <c r="H12" i="31"/>
  <c r="N23" i="30"/>
  <c r="D17" i="35" s="1"/>
  <c r="H16" i="31"/>
  <c r="N27" i="30"/>
  <c r="D21" i="35" s="1"/>
  <c r="H20" i="31"/>
  <c r="N31" i="30"/>
  <c r="D25" i="35" s="1"/>
  <c r="H24" i="31"/>
  <c r="N35" i="30"/>
  <c r="D29" i="35" s="1"/>
  <c r="H28" i="31"/>
  <c r="N39" i="30"/>
  <c r="D33" i="35" s="1"/>
  <c r="H32" i="31"/>
  <c r="N43" i="30"/>
  <c r="D37" i="35" s="1"/>
  <c r="H36" i="31"/>
  <c r="N47" i="30"/>
  <c r="H40" i="31"/>
  <c r="N51" i="30"/>
  <c r="H44" i="31"/>
  <c r="N55" i="30"/>
  <c r="H48" i="31"/>
  <c r="N59" i="30"/>
  <c r="H54" i="31"/>
  <c r="N65" i="30"/>
  <c r="O65" i="30" s="1"/>
  <c r="H18" i="30"/>
  <c r="D12" i="34" s="1"/>
  <c r="H24" i="30"/>
  <c r="D18" i="34" s="1"/>
  <c r="H28" i="30"/>
  <c r="D22" i="34" s="1"/>
  <c r="H32" i="30"/>
  <c r="D26" i="34" s="1"/>
  <c r="H36" i="30"/>
  <c r="D30" i="34" s="1"/>
  <c r="H40" i="30"/>
  <c r="D34" i="34" s="1"/>
  <c r="H44" i="30"/>
  <c r="D38" i="34" s="1"/>
  <c r="H48" i="30"/>
  <c r="H52" i="30"/>
  <c r="H56" i="30"/>
  <c r="H60" i="30"/>
  <c r="H64" i="30"/>
  <c r="AM54" i="31"/>
  <c r="U61" i="30" l="1"/>
  <c r="F52" i="23" s="1"/>
  <c r="Q15" i="30"/>
  <c r="M10" i="31"/>
  <c r="M6" i="31"/>
  <c r="O6" i="31"/>
  <c r="O10" i="31"/>
  <c r="U64" i="30"/>
  <c r="F55" i="23" s="1"/>
  <c r="R15" i="30"/>
  <c r="N8" i="31"/>
  <c r="O7" i="31"/>
  <c r="M7" i="31"/>
  <c r="N7" i="31"/>
  <c r="U60" i="30"/>
  <c r="F51" i="23" s="1"/>
  <c r="U65" i="30"/>
  <c r="U63" i="30"/>
  <c r="F54" i="23" s="1"/>
  <c r="S15" i="30"/>
  <c r="P4" i="31" s="1"/>
  <c r="N6" i="31"/>
  <c r="M8" i="31"/>
  <c r="O8" i="31"/>
  <c r="E38" i="31"/>
  <c r="P5" i="31"/>
  <c r="G11" i="31"/>
  <c r="D29" i="31"/>
  <c r="F42" i="31"/>
  <c r="D26" i="31"/>
  <c r="F28" i="31"/>
  <c r="D15" i="30"/>
  <c r="C4" i="31" s="1"/>
  <c r="C22" i="31"/>
  <c r="C18" i="31"/>
  <c r="D13" i="31"/>
  <c r="F34" i="31"/>
  <c r="F15" i="30"/>
  <c r="E4" i="31" s="1"/>
  <c r="E13" i="31"/>
  <c r="E9" i="31"/>
  <c r="F9" i="31"/>
  <c r="E8" i="31"/>
  <c r="F22" i="31"/>
  <c r="C50" i="31"/>
  <c r="E20" i="31"/>
  <c r="G54" i="31"/>
  <c r="C7" i="31"/>
  <c r="C44" i="31"/>
  <c r="C51" i="31"/>
  <c r="D10" i="31"/>
  <c r="F6" i="31"/>
  <c r="C42" i="31"/>
  <c r="F15" i="31"/>
  <c r="F32" i="31"/>
  <c r="F13" i="31"/>
  <c r="C35" i="31"/>
  <c r="C16" i="31"/>
  <c r="D51" i="31"/>
  <c r="F29" i="31"/>
  <c r="F45" i="31"/>
  <c r="F26" i="31"/>
  <c r="F46" i="31"/>
  <c r="G15" i="30"/>
  <c r="F4" i="31" s="1"/>
  <c r="D11" i="31"/>
  <c r="C24" i="31"/>
  <c r="F52" i="31"/>
  <c r="E24" i="31"/>
  <c r="E6" i="31"/>
  <c r="E22" i="31"/>
  <c r="D46" i="31"/>
  <c r="F21" i="31"/>
  <c r="F10" i="31"/>
  <c r="C47" i="31"/>
  <c r="C46" i="31"/>
  <c r="E15" i="30"/>
  <c r="D4" i="31" s="1"/>
  <c r="D9" i="31"/>
  <c r="F17" i="31"/>
  <c r="E30" i="31"/>
  <c r="D7" i="31"/>
  <c r="C20" i="31"/>
  <c r="F44" i="31"/>
  <c r="C14" i="31"/>
  <c r="C30" i="31"/>
  <c r="F31" i="31"/>
  <c r="E42" i="31"/>
  <c r="E33" i="31"/>
  <c r="F18" i="31"/>
  <c r="C39" i="31"/>
  <c r="F50" i="31"/>
  <c r="E28" i="31"/>
  <c r="C48" i="31"/>
  <c r="F11" i="31"/>
  <c r="D22" i="31"/>
  <c r="D37" i="31"/>
  <c r="F8" i="31"/>
  <c r="D18" i="31"/>
  <c r="D34" i="31"/>
  <c r="C23" i="31"/>
  <c r="D21" i="31"/>
  <c r="E17" i="31"/>
  <c r="F37" i="31"/>
  <c r="F14" i="31"/>
  <c r="F30" i="31"/>
  <c r="F38" i="31"/>
  <c r="F54" i="31"/>
  <c r="D17" i="31"/>
  <c r="E21" i="31"/>
  <c r="F25" i="31"/>
  <c r="D33" i="31"/>
  <c r="E37" i="31"/>
  <c r="E49" i="31"/>
  <c r="C8" i="31"/>
  <c r="F16" i="31"/>
  <c r="E29" i="31"/>
  <c r="F41" i="31"/>
  <c r="D6" i="31"/>
  <c r="C19" i="31"/>
  <c r="F27" i="31"/>
  <c r="D38" i="31"/>
  <c r="C12" i="31"/>
  <c r="E16" i="31"/>
  <c r="F20" i="31"/>
  <c r="C28" i="31"/>
  <c r="E32" i="31"/>
  <c r="F36" i="31"/>
  <c r="D43" i="31"/>
  <c r="D54" i="31"/>
  <c r="C9" i="31"/>
  <c r="C13" i="31"/>
  <c r="C17" i="31"/>
  <c r="C21" i="31"/>
  <c r="C25" i="31"/>
  <c r="C29" i="31"/>
  <c r="C33" i="31"/>
  <c r="C37" i="31"/>
  <c r="E45" i="31"/>
  <c r="E53" i="31"/>
  <c r="C41" i="31"/>
  <c r="C45" i="31"/>
  <c r="C49" i="31"/>
  <c r="C53" i="31"/>
  <c r="D41" i="31"/>
  <c r="D45" i="31"/>
  <c r="D49" i="31"/>
  <c r="F24" i="31"/>
  <c r="C32" i="31"/>
  <c r="E36" i="31"/>
  <c r="D47" i="31"/>
  <c r="C6" i="31"/>
  <c r="E14" i="31"/>
  <c r="D27" i="31"/>
  <c r="C38" i="31"/>
  <c r="E54" i="31"/>
  <c r="F12" i="31"/>
  <c r="E25" i="31"/>
  <c r="C36" i="31"/>
  <c r="C10" i="31"/>
  <c r="D15" i="31"/>
  <c r="F19" i="31"/>
  <c r="C27" i="31"/>
  <c r="D31" i="31"/>
  <c r="F35" i="31"/>
  <c r="E41" i="31"/>
  <c r="C52" i="31"/>
  <c r="D8" i="31"/>
  <c r="D12" i="31"/>
  <c r="D16" i="31"/>
  <c r="D20" i="31"/>
  <c r="D24" i="31"/>
  <c r="D28" i="31"/>
  <c r="D32" i="31"/>
  <c r="D36" i="31"/>
  <c r="D42" i="31"/>
  <c r="D50" i="31"/>
  <c r="D40" i="31"/>
  <c r="D44" i="31"/>
  <c r="D48" i="31"/>
  <c r="D52" i="31"/>
  <c r="E40" i="31"/>
  <c r="E44" i="31"/>
  <c r="E48" i="31"/>
  <c r="C11" i="31"/>
  <c r="E26" i="31"/>
  <c r="C40" i="31"/>
  <c r="F7" i="31"/>
  <c r="C15" i="31"/>
  <c r="D19" i="31"/>
  <c r="F23" i="31"/>
  <c r="C31" i="31"/>
  <c r="D35" i="31"/>
  <c r="C43" i="31"/>
  <c r="F53" i="31"/>
  <c r="E12" i="31"/>
  <c r="D25" i="31"/>
  <c r="F33" i="31"/>
  <c r="E50" i="31"/>
  <c r="E10" i="31"/>
  <c r="D23" i="31"/>
  <c r="C34" i="31"/>
  <c r="E46" i="31"/>
  <c r="D14" i="31"/>
  <c r="E18" i="31"/>
  <c r="C26" i="31"/>
  <c r="D30" i="31"/>
  <c r="E34" i="31"/>
  <c r="D39" i="31"/>
  <c r="F49" i="31"/>
  <c r="E7" i="31"/>
  <c r="E11" i="31"/>
  <c r="E15" i="31"/>
  <c r="E19" i="31"/>
  <c r="E23" i="31"/>
  <c r="E27" i="31"/>
  <c r="E31" i="31"/>
  <c r="E35" i="31"/>
  <c r="F40" i="31"/>
  <c r="F48" i="31"/>
  <c r="E39" i="31"/>
  <c r="E43" i="31"/>
  <c r="E47" i="31"/>
  <c r="E51" i="31"/>
  <c r="F39" i="31"/>
  <c r="F43" i="31"/>
  <c r="F47" i="31"/>
  <c r="F51" i="31"/>
  <c r="U57" i="30"/>
  <c r="F48" i="23" s="1"/>
  <c r="D51" i="38"/>
  <c r="U59" i="30"/>
  <c r="F50" i="23" s="1"/>
  <c r="D53" i="38"/>
  <c r="U56" i="30"/>
  <c r="F47" i="23" s="1"/>
  <c r="D50" i="38"/>
  <c r="U58" i="30"/>
  <c r="F49" i="23" s="1"/>
  <c r="D52" i="38"/>
  <c r="X15" i="30"/>
  <c r="T4" i="31" s="1"/>
  <c r="Y15" i="30"/>
  <c r="U4" i="31" s="1"/>
  <c r="V15" i="30"/>
  <c r="R4" i="31" s="1"/>
  <c r="W15" i="30"/>
  <c r="S4" i="31" s="1"/>
  <c r="E52" i="31"/>
  <c r="D53" i="31"/>
  <c r="G53" i="31"/>
  <c r="D58" i="34"/>
  <c r="O63" i="30"/>
  <c r="E54" i="23" s="1"/>
  <c r="O62" i="30"/>
  <c r="E53" i="23" s="1"/>
  <c r="O59" i="30"/>
  <c r="E50" i="23" s="1"/>
  <c r="O56" i="30"/>
  <c r="E47" i="23" s="1"/>
  <c r="O61" i="30"/>
  <c r="E52" i="23" s="1"/>
  <c r="O60" i="30"/>
  <c r="E51" i="23" s="1"/>
  <c r="O57" i="30"/>
  <c r="E48" i="23" s="1"/>
  <c r="O58" i="30"/>
  <c r="E49" i="23" s="1"/>
  <c r="I62" i="30"/>
  <c r="D53" i="23" s="1"/>
  <c r="D56" i="34"/>
  <c r="I61" i="30"/>
  <c r="D52" i="23" s="1"/>
  <c r="D55" i="34"/>
  <c r="I58" i="30"/>
  <c r="D49" i="23" s="1"/>
  <c r="D52" i="34"/>
  <c r="G48" i="31"/>
  <c r="D53" i="34"/>
  <c r="G52" i="31"/>
  <c r="D57" i="34"/>
  <c r="I57" i="30"/>
  <c r="D48" i="23" s="1"/>
  <c r="D51" i="34"/>
  <c r="I56" i="30"/>
  <c r="D47" i="23" s="1"/>
  <c r="D50" i="34"/>
  <c r="G49" i="31"/>
  <c r="D54" i="34"/>
  <c r="U48" i="30"/>
  <c r="F38" i="23" s="1"/>
  <c r="D42" i="38"/>
  <c r="U46" i="30"/>
  <c r="F36" i="23" s="1"/>
  <c r="D40" i="38"/>
  <c r="U50" i="30"/>
  <c r="F40" i="23" s="1"/>
  <c r="D44" i="38"/>
  <c r="U55" i="30"/>
  <c r="F45" i="23" s="1"/>
  <c r="D49" i="38"/>
  <c r="U53" i="30"/>
  <c r="F43" i="23" s="1"/>
  <c r="D47" i="38"/>
  <c r="U47" i="30"/>
  <c r="F37" i="23" s="1"/>
  <c r="D41" i="38"/>
  <c r="U49" i="30"/>
  <c r="F39" i="23" s="1"/>
  <c r="D43" i="38"/>
  <c r="U54" i="30"/>
  <c r="F44" i="23" s="1"/>
  <c r="D48" i="38"/>
  <c r="U52" i="30"/>
  <c r="F42" i="23" s="1"/>
  <c r="D46" i="38"/>
  <c r="U51" i="30"/>
  <c r="F41" i="23" s="1"/>
  <c r="D45" i="38"/>
  <c r="O52" i="30"/>
  <c r="E42" i="23" s="1"/>
  <c r="O50" i="30"/>
  <c r="E40" i="23" s="1"/>
  <c r="O55" i="30"/>
  <c r="E45" i="23" s="1"/>
  <c r="O51" i="30"/>
  <c r="E41" i="23" s="1"/>
  <c r="O53" i="30"/>
  <c r="E43" i="23" s="1"/>
  <c r="O54" i="30"/>
  <c r="E44" i="23" s="1"/>
  <c r="G41" i="31"/>
  <c r="D46" i="34"/>
  <c r="I54" i="30"/>
  <c r="D44" i="23" s="1"/>
  <c r="D48" i="34"/>
  <c r="I55" i="30"/>
  <c r="D45" i="23" s="1"/>
  <c r="D49" i="34"/>
  <c r="I53" i="30"/>
  <c r="D43" i="23" s="1"/>
  <c r="D47" i="34"/>
  <c r="I50" i="30"/>
  <c r="D40" i="23" s="1"/>
  <c r="D44" i="34"/>
  <c r="G40" i="31"/>
  <c r="D45" i="34"/>
  <c r="O48" i="30"/>
  <c r="E38" i="23" s="1"/>
  <c r="O47" i="30"/>
  <c r="E37" i="23" s="1"/>
  <c r="O49" i="30"/>
  <c r="E39" i="23" s="1"/>
  <c r="O45" i="30"/>
  <c r="E35" i="23" s="1"/>
  <c r="G37" i="31"/>
  <c r="D42" i="34"/>
  <c r="I49" i="30"/>
  <c r="D39" i="23" s="1"/>
  <c r="D43" i="34"/>
  <c r="I47" i="30"/>
  <c r="D37" i="23" s="1"/>
  <c r="D41" i="34"/>
  <c r="I18" i="30"/>
  <c r="D8" i="23" s="1"/>
  <c r="G34" i="31"/>
  <c r="I29" i="30"/>
  <c r="D19" i="23" s="1"/>
  <c r="I42" i="30"/>
  <c r="D32" i="23" s="1"/>
  <c r="G15" i="31"/>
  <c r="G32" i="31"/>
  <c r="G16" i="31"/>
  <c r="I64" i="30"/>
  <c r="D55" i="23" s="1"/>
  <c r="I60" i="30"/>
  <c r="D51" i="23" s="1"/>
  <c r="I65" i="30"/>
  <c r="I63" i="30"/>
  <c r="D54" i="23" s="1"/>
  <c r="G44" i="31"/>
  <c r="G43" i="31"/>
  <c r="G45" i="31"/>
  <c r="G42" i="31"/>
  <c r="G21" i="31"/>
  <c r="G30" i="31"/>
  <c r="G14" i="31"/>
  <c r="I38" i="30"/>
  <c r="D28" i="23" s="1"/>
  <c r="I23" i="30"/>
  <c r="D13" i="23" s="1"/>
  <c r="I51" i="30"/>
  <c r="D41" i="23" s="1"/>
  <c r="G36" i="31"/>
  <c r="G47" i="31"/>
  <c r="G51" i="31"/>
  <c r="G46" i="31"/>
  <c r="G33" i="31"/>
  <c r="G17" i="31"/>
  <c r="G26" i="31"/>
  <c r="I21" i="30"/>
  <c r="D11" i="23" s="1"/>
  <c r="I34" i="30"/>
  <c r="D24" i="23" s="1"/>
  <c r="I17" i="30"/>
  <c r="D7" i="23" s="1"/>
  <c r="I19" i="30"/>
  <c r="D9" i="23" s="1"/>
  <c r="G24" i="31"/>
  <c r="G9" i="31"/>
  <c r="G50" i="31"/>
  <c r="G29" i="31"/>
  <c r="G13" i="31"/>
  <c r="G35" i="31"/>
  <c r="G20" i="31"/>
  <c r="I52" i="30"/>
  <c r="D42" i="23" s="1"/>
  <c r="I59" i="30"/>
  <c r="D50" i="23" s="1"/>
  <c r="G28" i="31"/>
  <c r="G22" i="31"/>
  <c r="I30" i="30"/>
  <c r="D20" i="23" s="1"/>
  <c r="G25" i="31"/>
  <c r="O46" i="30"/>
  <c r="E36" i="23" s="1"/>
  <c r="O44" i="30"/>
  <c r="E34" i="23" s="1"/>
  <c r="O43" i="30"/>
  <c r="E33" i="23" s="1"/>
  <c r="O42" i="30"/>
  <c r="E32" i="23" s="1"/>
  <c r="O41" i="30"/>
  <c r="E31" i="23" s="1"/>
  <c r="O40" i="30"/>
  <c r="E30" i="23" s="1"/>
  <c r="O39" i="30"/>
  <c r="E29" i="23" s="1"/>
  <c r="O38" i="30"/>
  <c r="E28" i="23" s="1"/>
  <c r="O37" i="30"/>
  <c r="E27" i="23" s="1"/>
  <c r="O36" i="30"/>
  <c r="E26" i="23" s="1"/>
  <c r="O35" i="30"/>
  <c r="E25" i="23" s="1"/>
  <c r="O34" i="30"/>
  <c r="E24" i="23" s="1"/>
  <c r="O33" i="30"/>
  <c r="E23" i="23" s="1"/>
  <c r="O32" i="30"/>
  <c r="E22" i="23" s="1"/>
  <c r="O31" i="30"/>
  <c r="E21" i="23" s="1"/>
  <c r="O30" i="30"/>
  <c r="E20" i="23" s="1"/>
  <c r="O29" i="30"/>
  <c r="E19" i="23" s="1"/>
  <c r="O28" i="30"/>
  <c r="E18" i="23" s="1"/>
  <c r="O27" i="30"/>
  <c r="E17" i="23" s="1"/>
  <c r="O26" i="30"/>
  <c r="E16" i="23" s="1"/>
  <c r="O25" i="30"/>
  <c r="E15" i="23" s="1"/>
  <c r="O24" i="30"/>
  <c r="E14" i="23" s="1"/>
  <c r="O23" i="30"/>
  <c r="E13" i="23" s="1"/>
  <c r="O22" i="30"/>
  <c r="E12" i="23" s="1"/>
  <c r="O21" i="30"/>
  <c r="E11" i="23" s="1"/>
  <c r="L9" i="31"/>
  <c r="O19" i="30"/>
  <c r="E9" i="23" s="1"/>
  <c r="L7" i="31"/>
  <c r="L6" i="31"/>
  <c r="I46" i="30"/>
  <c r="D36" i="23" s="1"/>
  <c r="I45" i="30"/>
  <c r="D35" i="23" s="1"/>
  <c r="G39" i="31"/>
  <c r="I48" i="30"/>
  <c r="D38" i="23" s="1"/>
  <c r="G38" i="31"/>
  <c r="I44" i="30"/>
  <c r="D34" i="23" s="1"/>
  <c r="L8" i="31"/>
  <c r="I22" i="30"/>
  <c r="D12" i="23" s="1"/>
  <c r="I28" i="30"/>
  <c r="D18" i="23" s="1"/>
  <c r="I33" i="30"/>
  <c r="D23" i="23" s="1"/>
  <c r="I31" i="30"/>
  <c r="D21" i="23" s="1"/>
  <c r="G27" i="31"/>
  <c r="I40" i="30"/>
  <c r="D30" i="23" s="1"/>
  <c r="I37" i="30"/>
  <c r="D27" i="23" s="1"/>
  <c r="I32" i="30"/>
  <c r="D22" i="23" s="1"/>
  <c r="I24" i="30"/>
  <c r="D14" i="23" s="1"/>
  <c r="I26" i="30"/>
  <c r="D16" i="23" s="1"/>
  <c r="I36" i="30"/>
  <c r="D26" i="23" s="1"/>
  <c r="I25" i="30"/>
  <c r="D15" i="23" s="1"/>
  <c r="I41" i="30"/>
  <c r="D31" i="23" s="1"/>
  <c r="I27" i="30"/>
  <c r="D17" i="23" s="1"/>
  <c r="I43" i="30"/>
  <c r="D33" i="23" s="1"/>
  <c r="G12" i="31"/>
  <c r="G31" i="31"/>
  <c r="G23" i="31"/>
  <c r="I39" i="30"/>
  <c r="D29" i="23" s="1"/>
  <c r="G19" i="31"/>
  <c r="G6" i="31"/>
  <c r="I35" i="30"/>
  <c r="D25" i="23" s="1"/>
  <c r="G18" i="31"/>
  <c r="AH15" i="30"/>
  <c r="AB4" i="31" s="1"/>
  <c r="AK15" i="30"/>
  <c r="AE4" i="31" s="1"/>
  <c r="AJ15" i="30"/>
  <c r="AI15" i="30"/>
  <c r="AC4" i="31" s="1"/>
  <c r="G10" i="31"/>
  <c r="L10" i="31"/>
  <c r="O20" i="30"/>
  <c r="E10" i="23" s="1"/>
  <c r="O17" i="30"/>
  <c r="E7" i="23" s="1"/>
  <c r="O18" i="30"/>
  <c r="E8" i="23" s="1"/>
  <c r="I20" i="30"/>
  <c r="D10" i="23" s="1"/>
  <c r="G7" i="31"/>
  <c r="G8" i="31"/>
  <c r="AR15" i="30"/>
  <c r="AQ16" i="30" s="1"/>
  <c r="E5" i="31"/>
  <c r="M4" i="31"/>
  <c r="Y4" i="31"/>
  <c r="I4" i="31"/>
  <c r="I5" i="31"/>
  <c r="W4" i="31"/>
  <c r="F5" i="31"/>
  <c r="N4" i="31"/>
  <c r="N5" i="31"/>
  <c r="X4" i="31"/>
  <c r="H4" i="31"/>
  <c r="K4" i="31"/>
  <c r="K5" i="31"/>
  <c r="D5" i="31"/>
  <c r="O4" i="31"/>
  <c r="O5" i="31"/>
  <c r="Z4" i="31"/>
  <c r="J4" i="31"/>
  <c r="J5" i="31"/>
  <c r="AJ4" i="31"/>
  <c r="AH4" i="31"/>
  <c r="AG4" i="31"/>
  <c r="AI4" i="31"/>
  <c r="AF15" i="30"/>
  <c r="N15" i="30"/>
  <c r="L4" i="31" s="1"/>
  <c r="L47" i="31"/>
  <c r="L53" i="31"/>
  <c r="Q53" i="31"/>
  <c r="Q51" i="31"/>
  <c r="Q45" i="31"/>
  <c r="L49" i="31"/>
  <c r="L54" i="31"/>
  <c r="Q46" i="31"/>
  <c r="L51" i="31"/>
  <c r="L45" i="31"/>
  <c r="Q48" i="31"/>
  <c r="Q50" i="31"/>
  <c r="L50" i="31"/>
  <c r="L48" i="31"/>
  <c r="Q49" i="31"/>
  <c r="Q47" i="31"/>
  <c r="L52" i="31"/>
  <c r="L46" i="31"/>
  <c r="Q52" i="31"/>
  <c r="Q54" i="31"/>
  <c r="L32" i="31"/>
  <c r="L44" i="31"/>
  <c r="L36" i="31"/>
  <c r="L20" i="31"/>
  <c r="L12" i="31"/>
  <c r="L42" i="31"/>
  <c r="L34" i="31"/>
  <c r="L26" i="31"/>
  <c r="L18" i="31"/>
  <c r="Q36" i="31"/>
  <c r="Q38" i="31"/>
  <c r="L24" i="31"/>
  <c r="L16" i="31"/>
  <c r="Q43" i="31"/>
  <c r="L41" i="31"/>
  <c r="L33" i="31"/>
  <c r="L25" i="31"/>
  <c r="L17" i="31"/>
  <c r="L39" i="31"/>
  <c r="L31" i="31"/>
  <c r="L23" i="31"/>
  <c r="L15" i="31"/>
  <c r="Q40" i="31"/>
  <c r="Q42" i="31"/>
  <c r="L40" i="31"/>
  <c r="L38" i="31"/>
  <c r="L30" i="31"/>
  <c r="L22" i="31"/>
  <c r="L14" i="31"/>
  <c r="Q37" i="31"/>
  <c r="Q35" i="31"/>
  <c r="L28" i="31"/>
  <c r="Q44" i="31"/>
  <c r="L37" i="31"/>
  <c r="L29" i="31"/>
  <c r="L21" i="31"/>
  <c r="L13" i="31"/>
  <c r="L43" i="31"/>
  <c r="L35" i="31"/>
  <c r="L27" i="31"/>
  <c r="L19" i="31"/>
  <c r="L11" i="31"/>
  <c r="Q41" i="31"/>
  <c r="Q39" i="31"/>
  <c r="T15" i="30" l="1"/>
  <c r="Q4" i="31" s="1"/>
  <c r="AC42" i="30"/>
  <c r="AE30" i="30"/>
  <c r="AE26" i="30"/>
  <c r="AC45" i="30"/>
  <c r="AB41" i="30"/>
  <c r="AE44" i="30"/>
  <c r="AE40" i="30"/>
  <c r="AS15" i="30"/>
  <c r="P9" i="31"/>
  <c r="T20" i="30"/>
  <c r="P13" i="31"/>
  <c r="T24" i="30"/>
  <c r="P17" i="31"/>
  <c r="T28" i="30"/>
  <c r="P21" i="31"/>
  <c r="T32" i="30"/>
  <c r="P25" i="31"/>
  <c r="T36" i="30"/>
  <c r="P29" i="31"/>
  <c r="T40" i="30"/>
  <c r="P33" i="31"/>
  <c r="T44" i="30"/>
  <c r="P8" i="31"/>
  <c r="T19" i="30"/>
  <c r="P12" i="31"/>
  <c r="T23" i="30"/>
  <c r="P16" i="31"/>
  <c r="T27" i="30"/>
  <c r="P20" i="31"/>
  <c r="T31" i="30"/>
  <c r="P24" i="31"/>
  <c r="T35" i="30"/>
  <c r="P28" i="31"/>
  <c r="T39" i="30"/>
  <c r="P32" i="31"/>
  <c r="T43" i="30"/>
  <c r="P7" i="31"/>
  <c r="T18" i="30"/>
  <c r="P11" i="31"/>
  <c r="T22" i="30"/>
  <c r="P15" i="31"/>
  <c r="T26" i="30"/>
  <c r="P19" i="31"/>
  <c r="T30" i="30"/>
  <c r="P23" i="31"/>
  <c r="T34" i="30"/>
  <c r="P27" i="31"/>
  <c r="T38" i="30"/>
  <c r="P31" i="31"/>
  <c r="T42" i="30"/>
  <c r="T17" i="30"/>
  <c r="P6" i="31"/>
  <c r="P10" i="31"/>
  <c r="T21" i="30"/>
  <c r="P14" i="31"/>
  <c r="T25" i="30"/>
  <c r="P18" i="31"/>
  <c r="T29" i="30"/>
  <c r="P22" i="31"/>
  <c r="T33" i="30"/>
  <c r="P26" i="31"/>
  <c r="T37" i="30"/>
  <c r="P30" i="31"/>
  <c r="T41" i="30"/>
  <c r="P34" i="31"/>
  <c r="T45" i="30"/>
  <c r="H15" i="30"/>
  <c r="G4" i="31" s="1"/>
  <c r="Z15" i="30"/>
  <c r="AX15" i="30"/>
  <c r="AP4" i="31" s="1"/>
  <c r="AA4" i="31"/>
  <c r="AE65" i="30"/>
  <c r="AE64" i="30"/>
  <c r="AE63" i="30"/>
  <c r="AE62" i="30"/>
  <c r="AE61" i="30"/>
  <c r="AE60" i="30"/>
  <c r="AE59" i="30"/>
  <c r="AE58" i="30"/>
  <c r="AE57" i="30"/>
  <c r="AE56" i="30"/>
  <c r="AE55" i="30"/>
  <c r="AE54" i="30"/>
  <c r="AE53" i="30"/>
  <c r="AE52" i="30"/>
  <c r="AE51" i="30"/>
  <c r="AE50" i="30"/>
  <c r="AE49" i="30"/>
  <c r="AE48" i="30"/>
  <c r="AE47" i="30"/>
  <c r="AE46" i="30"/>
  <c r="AE45" i="30"/>
  <c r="AE43" i="30"/>
  <c r="AE39" i="30"/>
  <c r="AE38" i="30"/>
  <c r="AE37" i="30"/>
  <c r="AE36" i="30"/>
  <c r="AE34" i="30"/>
  <c r="AE33" i="30"/>
  <c r="AE32" i="30"/>
  <c r="AD65" i="30"/>
  <c r="AD64" i="30"/>
  <c r="AD63" i="30"/>
  <c r="AD62" i="30"/>
  <c r="AD61" i="30"/>
  <c r="AD60" i="30"/>
  <c r="AD59" i="30"/>
  <c r="AD58" i="30"/>
  <c r="AD57" i="30"/>
  <c r="AD56" i="30"/>
  <c r="AD55" i="30"/>
  <c r="AD54" i="30"/>
  <c r="AD53" i="30"/>
  <c r="AD52" i="30"/>
  <c r="AD51" i="30"/>
  <c r="AD50" i="30"/>
  <c r="AD49" i="30"/>
  <c r="AD48" i="30"/>
  <c r="AD47" i="30"/>
  <c r="AD46" i="30"/>
  <c r="AD43" i="30"/>
  <c r="AC65" i="30"/>
  <c r="AC64" i="30"/>
  <c r="AC63" i="30"/>
  <c r="AC62" i="30"/>
  <c r="AC61" i="30"/>
  <c r="AC60" i="30"/>
  <c r="AC59" i="30"/>
  <c r="AC58" i="30"/>
  <c r="AC57" i="30"/>
  <c r="AC56" i="30"/>
  <c r="AC55" i="30"/>
  <c r="AC54" i="30"/>
  <c r="AC53" i="30"/>
  <c r="AC52" i="30"/>
  <c r="AC51" i="30"/>
  <c r="AC50" i="30"/>
  <c r="AC49" i="30"/>
  <c r="AC48" i="30"/>
  <c r="AC47" i="30"/>
  <c r="AC46" i="30"/>
  <c r="AC43" i="30"/>
  <c r="AB63" i="30"/>
  <c r="AB59" i="30"/>
  <c r="AB55" i="30"/>
  <c r="AB51" i="30"/>
  <c r="AB47" i="30"/>
  <c r="AB43" i="30"/>
  <c r="W5" i="31"/>
  <c r="AE17" i="30"/>
  <c r="AB56" i="30"/>
  <c r="AB62" i="30"/>
  <c r="AB58" i="30"/>
  <c r="AB54" i="30"/>
  <c r="AB50" i="30"/>
  <c r="AB46" i="30"/>
  <c r="AE27" i="30"/>
  <c r="AE22" i="30"/>
  <c r="AE21" i="30"/>
  <c r="AE20" i="30"/>
  <c r="AE18" i="30"/>
  <c r="AE16" i="30"/>
  <c r="Z5" i="31" s="1"/>
  <c r="AB60" i="30"/>
  <c r="AB48" i="30"/>
  <c r="AB65" i="30"/>
  <c r="AB61" i="30"/>
  <c r="AB57" i="30"/>
  <c r="AB53" i="30"/>
  <c r="AB49" i="30"/>
  <c r="Y5" i="31"/>
  <c r="AB64" i="30"/>
  <c r="AB52" i="30"/>
  <c r="X5" i="31"/>
  <c r="AV15" i="30"/>
  <c r="AN4" i="31" s="1"/>
  <c r="AD4" i="31"/>
  <c r="AW15" i="30"/>
  <c r="AO4" i="31" s="1"/>
  <c r="AK4" i="31"/>
  <c r="AL15" i="30"/>
  <c r="AY15" i="30"/>
  <c r="AQ4" i="31" s="1"/>
  <c r="T16" i="30"/>
  <c r="M5" i="31"/>
  <c r="N16" i="30"/>
  <c r="D10" i="35" s="1"/>
  <c r="H5" i="31"/>
  <c r="H16" i="30"/>
  <c r="C5" i="31"/>
  <c r="O15" i="30"/>
  <c r="U15" i="30"/>
  <c r="AG15" i="30"/>
  <c r="Q66" i="30"/>
  <c r="N55" i="31" s="1"/>
  <c r="K66" i="30"/>
  <c r="I55" i="31" s="1"/>
  <c r="E66" i="30"/>
  <c r="D55" i="31" s="1"/>
  <c r="R66" i="30"/>
  <c r="O55" i="31" s="1"/>
  <c r="L66" i="30"/>
  <c r="J55" i="31" s="1"/>
  <c r="F66" i="30"/>
  <c r="E55" i="31" s="1"/>
  <c r="S66" i="30"/>
  <c r="P55" i="31" s="1"/>
  <c r="M66" i="30"/>
  <c r="K55" i="31" s="1"/>
  <c r="G66" i="30"/>
  <c r="F55" i="31" s="1"/>
  <c r="P66" i="30"/>
  <c r="M55" i="31" s="1"/>
  <c r="J66" i="30"/>
  <c r="H55" i="31" s="1"/>
  <c r="D66" i="30"/>
  <c r="C55" i="31" s="1"/>
  <c r="X16" i="30" l="1"/>
  <c r="V22" i="30"/>
  <c r="V30" i="30"/>
  <c r="V38" i="30"/>
  <c r="V27" i="30"/>
  <c r="V28" i="30"/>
  <c r="V37" i="30"/>
  <c r="W16" i="30"/>
  <c r="V23" i="30"/>
  <c r="V31" i="30"/>
  <c r="V39" i="30"/>
  <c r="V34" i="30"/>
  <c r="V20" i="30"/>
  <c r="V29" i="30"/>
  <c r="V16" i="30"/>
  <c r="R5" i="31" s="1"/>
  <c r="V24" i="30"/>
  <c r="R13" i="31" s="1"/>
  <c r="V32" i="30"/>
  <c r="V35" i="30"/>
  <c r="V21" i="30"/>
  <c r="V17" i="30"/>
  <c r="R6" i="31" s="1"/>
  <c r="V25" i="30"/>
  <c r="V33" i="30"/>
  <c r="V26" i="30"/>
  <c r="V19" i="30"/>
  <c r="V36" i="30"/>
  <c r="V18" i="30"/>
  <c r="AE19" i="30"/>
  <c r="AE23" i="30"/>
  <c r="AD44" i="30"/>
  <c r="AD45" i="30"/>
  <c r="AE41" i="30"/>
  <c r="AB45" i="30"/>
  <c r="AE28" i="30"/>
  <c r="AB44" i="30"/>
  <c r="AC44" i="30"/>
  <c r="AD40" i="30"/>
  <c r="AE24" i="30"/>
  <c r="AC40" i="30"/>
  <c r="AD41" i="30"/>
  <c r="AE25" i="30"/>
  <c r="AE29" i="30"/>
  <c r="AB42" i="30"/>
  <c r="AC41" i="30"/>
  <c r="AD42" i="30"/>
  <c r="AE31" i="30"/>
  <c r="AE35" i="30"/>
  <c r="AE42" i="30"/>
  <c r="AB40" i="30"/>
  <c r="AJ45" i="30"/>
  <c r="AJ41" i="30"/>
  <c r="AJ37" i="30"/>
  <c r="AJ33" i="30"/>
  <c r="AI29" i="30"/>
  <c r="AC18" i="31" s="1"/>
  <c r="AJ21" i="30"/>
  <c r="AJ17" i="30"/>
  <c r="AJ44" i="30"/>
  <c r="AH40" i="30"/>
  <c r="AB29" i="31" s="1"/>
  <c r="AJ36" i="30"/>
  <c r="AJ32" i="30"/>
  <c r="AJ28" i="30"/>
  <c r="AJ24" i="30"/>
  <c r="AJ20" i="30"/>
  <c r="AM16" i="30"/>
  <c r="AK43" i="30"/>
  <c r="AJ39" i="30"/>
  <c r="AH27" i="30"/>
  <c r="AB16" i="31" s="1"/>
  <c r="AJ23" i="30"/>
  <c r="AK42" i="30"/>
  <c r="AH34" i="30"/>
  <c r="AB23" i="31" s="1"/>
  <c r="AH26" i="30"/>
  <c r="AB15" i="31" s="1"/>
  <c r="AH22" i="30"/>
  <c r="AB11" i="31" s="1"/>
  <c r="AJ18" i="30"/>
  <c r="AA15" i="30"/>
  <c r="W45" i="30"/>
  <c r="X41" i="30"/>
  <c r="T30" i="31" s="1"/>
  <c r="W37" i="30"/>
  <c r="S26" i="31" s="1"/>
  <c r="X33" i="30"/>
  <c r="T22" i="31" s="1"/>
  <c r="X29" i="30"/>
  <c r="T18" i="31" s="1"/>
  <c r="W25" i="30"/>
  <c r="S14" i="31" s="1"/>
  <c r="R10" i="31"/>
  <c r="Y44" i="30"/>
  <c r="W40" i="30"/>
  <c r="S29" i="31" s="1"/>
  <c r="Y36" i="30"/>
  <c r="U25" i="31" s="1"/>
  <c r="R21" i="31"/>
  <c r="Y28" i="30"/>
  <c r="U17" i="31" s="1"/>
  <c r="X24" i="30"/>
  <c r="T13" i="31" s="1"/>
  <c r="Y20" i="30"/>
  <c r="U9" i="31" s="1"/>
  <c r="X43" i="30"/>
  <c r="T32" i="31" s="1"/>
  <c r="Y39" i="30"/>
  <c r="U28" i="31" s="1"/>
  <c r="X35" i="30"/>
  <c r="T24" i="31" s="1"/>
  <c r="X31" i="30"/>
  <c r="T20" i="31" s="1"/>
  <c r="Y27" i="30"/>
  <c r="U16" i="31" s="1"/>
  <c r="W23" i="30"/>
  <c r="S12" i="31" s="1"/>
  <c r="Y19" i="30"/>
  <c r="U8" i="31" s="1"/>
  <c r="Y42" i="30"/>
  <c r="U31" i="31" s="1"/>
  <c r="R27" i="31"/>
  <c r="Y34" i="30"/>
  <c r="U23" i="31" s="1"/>
  <c r="Y30" i="30"/>
  <c r="U19" i="31" s="1"/>
  <c r="Y26" i="30"/>
  <c r="U15" i="31" s="1"/>
  <c r="Y22" i="30"/>
  <c r="U11" i="31" s="1"/>
  <c r="R7" i="31"/>
  <c r="D39" i="38"/>
  <c r="U45" i="30"/>
  <c r="F35" i="23" s="1"/>
  <c r="Q34" i="31"/>
  <c r="D35" i="38"/>
  <c r="Q30" i="31"/>
  <c r="U41" i="30"/>
  <c r="F31" i="23" s="1"/>
  <c r="D31" i="38"/>
  <c r="Q26" i="31"/>
  <c r="U37" i="30"/>
  <c r="F27" i="23" s="1"/>
  <c r="D27" i="38"/>
  <c r="U33" i="30"/>
  <c r="F23" i="23" s="1"/>
  <c r="Q22" i="31"/>
  <c r="D23" i="38"/>
  <c r="Q18" i="31"/>
  <c r="U29" i="30"/>
  <c r="F19" i="23" s="1"/>
  <c r="D19" i="38"/>
  <c r="U25" i="30"/>
  <c r="F15" i="23" s="1"/>
  <c r="Q14" i="31"/>
  <c r="D15" i="38"/>
  <c r="U21" i="30"/>
  <c r="F11" i="23" s="1"/>
  <c r="Q10" i="31"/>
  <c r="D36" i="38"/>
  <c r="U42" i="30"/>
  <c r="F32" i="23" s="1"/>
  <c r="Q31" i="31"/>
  <c r="D32" i="38"/>
  <c r="Q27" i="31"/>
  <c r="U38" i="30"/>
  <c r="F28" i="23" s="1"/>
  <c r="D28" i="38"/>
  <c r="U34" i="30"/>
  <c r="F24" i="23" s="1"/>
  <c r="Q23" i="31"/>
  <c r="D24" i="38"/>
  <c r="Q19" i="31"/>
  <c r="U30" i="30"/>
  <c r="F20" i="23" s="1"/>
  <c r="D20" i="38"/>
  <c r="Q15" i="31"/>
  <c r="U26" i="30"/>
  <c r="F16" i="23" s="1"/>
  <c r="D16" i="38"/>
  <c r="U22" i="30"/>
  <c r="F12" i="23" s="1"/>
  <c r="Q11" i="31"/>
  <c r="D12" i="38"/>
  <c r="Q7" i="31"/>
  <c r="U18" i="30"/>
  <c r="F8" i="23" s="1"/>
  <c r="D37" i="38"/>
  <c r="U43" i="30"/>
  <c r="F33" i="23" s="1"/>
  <c r="Q32" i="31"/>
  <c r="D33" i="38"/>
  <c r="U39" i="30"/>
  <c r="F29" i="23" s="1"/>
  <c r="Q28" i="31"/>
  <c r="D29" i="38"/>
  <c r="Q24" i="31"/>
  <c r="U35" i="30"/>
  <c r="F25" i="23" s="1"/>
  <c r="D25" i="38"/>
  <c r="U31" i="30"/>
  <c r="F21" i="23" s="1"/>
  <c r="Q20" i="31"/>
  <c r="D21" i="38"/>
  <c r="Q16" i="31"/>
  <c r="U27" i="30"/>
  <c r="F17" i="23" s="1"/>
  <c r="D17" i="38"/>
  <c r="U23" i="30"/>
  <c r="F13" i="23" s="1"/>
  <c r="Q12" i="31"/>
  <c r="D13" i="38"/>
  <c r="Q8" i="31"/>
  <c r="U19" i="30"/>
  <c r="F9" i="23" s="1"/>
  <c r="D38" i="38"/>
  <c r="U44" i="30"/>
  <c r="F34" i="23" s="1"/>
  <c r="Q33" i="31"/>
  <c r="D34" i="38"/>
  <c r="Q29" i="31"/>
  <c r="U40" i="30"/>
  <c r="F30" i="23" s="1"/>
  <c r="D30" i="38"/>
  <c r="U36" i="30"/>
  <c r="F26" i="23" s="1"/>
  <c r="Q25" i="31"/>
  <c r="D26" i="38"/>
  <c r="Q21" i="31"/>
  <c r="U32" i="30"/>
  <c r="F22" i="23" s="1"/>
  <c r="D22" i="38"/>
  <c r="Q17" i="31"/>
  <c r="U28" i="30"/>
  <c r="F18" i="23" s="1"/>
  <c r="D18" i="38"/>
  <c r="Q13" i="31"/>
  <c r="U24" i="30"/>
  <c r="F14" i="23" s="1"/>
  <c r="D14" i="38"/>
  <c r="Q9" i="31"/>
  <c r="U20" i="30"/>
  <c r="F10" i="23" s="1"/>
  <c r="D11" i="38"/>
  <c r="Q6" i="31"/>
  <c r="U17" i="30"/>
  <c r="F7" i="23" s="1"/>
  <c r="Y41" i="30"/>
  <c r="U30" i="31" s="1"/>
  <c r="V61" i="30"/>
  <c r="X51" i="30"/>
  <c r="Y58" i="30"/>
  <c r="Y46" i="30"/>
  <c r="Y55" i="30"/>
  <c r="X50" i="30"/>
  <c r="W51" i="30"/>
  <c r="V53" i="30"/>
  <c r="X34" i="30"/>
  <c r="T23" i="31" s="1"/>
  <c r="X65" i="30"/>
  <c r="V46" i="30"/>
  <c r="X64" i="30"/>
  <c r="W20" i="30"/>
  <c r="S9" i="31" s="1"/>
  <c r="W60" i="30"/>
  <c r="E48" i="34"/>
  <c r="D10" i="34"/>
  <c r="E16" i="34" s="1"/>
  <c r="I15" i="30"/>
  <c r="X49" i="30"/>
  <c r="Y65" i="30"/>
  <c r="V51" i="30"/>
  <c r="X62" i="30"/>
  <c r="X53" i="30"/>
  <c r="Y45" i="30"/>
  <c r="Y61" i="30"/>
  <c r="V41" i="30"/>
  <c r="R30" i="31" s="1"/>
  <c r="V47" i="30"/>
  <c r="V55" i="30"/>
  <c r="V62" i="30"/>
  <c r="X54" i="30"/>
  <c r="Y48" i="30"/>
  <c r="Y64" i="30"/>
  <c r="W44" i="30"/>
  <c r="W52" i="30"/>
  <c r="W63" i="30"/>
  <c r="Y25" i="30"/>
  <c r="U14" i="31" s="1"/>
  <c r="R12" i="31"/>
  <c r="V58" i="30"/>
  <c r="Y56" i="30"/>
  <c r="W48" i="30"/>
  <c r="X25" i="30"/>
  <c r="T14" i="31" s="1"/>
  <c r="X61" i="30"/>
  <c r="Y53" i="30"/>
  <c r="X48" i="30"/>
  <c r="W59" i="30"/>
  <c r="X21" i="30"/>
  <c r="T10" i="31" s="1"/>
  <c r="X59" i="30"/>
  <c r="Y49" i="30"/>
  <c r="Y63" i="30"/>
  <c r="V42" i="30"/>
  <c r="R31" i="31" s="1"/>
  <c r="V50" i="30"/>
  <c r="V57" i="30"/>
  <c r="V63" i="30"/>
  <c r="X58" i="30"/>
  <c r="Y54" i="30"/>
  <c r="W47" i="30"/>
  <c r="W55" i="30"/>
  <c r="X57" i="30"/>
  <c r="Y47" i="30"/>
  <c r="Y57" i="30"/>
  <c r="R22" i="31"/>
  <c r="V49" i="30"/>
  <c r="V54" i="30"/>
  <c r="V59" i="30"/>
  <c r="V65" i="30"/>
  <c r="X56" i="30"/>
  <c r="Y50" i="30"/>
  <c r="Y62" i="30"/>
  <c r="W43" i="30"/>
  <c r="S32" i="31" s="1"/>
  <c r="W50" i="30"/>
  <c r="W56" i="30"/>
  <c r="W64" i="30"/>
  <c r="V4" i="31"/>
  <c r="X46" i="30"/>
  <c r="X47" i="30"/>
  <c r="X44" i="30"/>
  <c r="X55" i="30"/>
  <c r="X63" i="30"/>
  <c r="Y29" i="30"/>
  <c r="U18" i="31" s="1"/>
  <c r="Y51" i="30"/>
  <c r="Y59" i="30"/>
  <c r="R17" i="31"/>
  <c r="V40" i="30"/>
  <c r="R29" i="31" s="1"/>
  <c r="V44" i="30"/>
  <c r="V48" i="30"/>
  <c r="V52" i="30"/>
  <c r="V56" i="30"/>
  <c r="V60" i="30"/>
  <c r="V64" i="30"/>
  <c r="X52" i="30"/>
  <c r="X60" i="30"/>
  <c r="Y18" i="30"/>
  <c r="U7" i="31" s="1"/>
  <c r="Y52" i="30"/>
  <c r="Y60" i="30"/>
  <c r="W41" i="30"/>
  <c r="S30" i="31" s="1"/>
  <c r="W49" i="30"/>
  <c r="W53" i="30"/>
  <c r="W57" i="30"/>
  <c r="W61" i="30"/>
  <c r="W65" i="30"/>
  <c r="W34" i="30"/>
  <c r="S23" i="31" s="1"/>
  <c r="W46" i="30"/>
  <c r="W54" i="30"/>
  <c r="W58" i="30"/>
  <c r="W62" i="30"/>
  <c r="H66" i="30"/>
  <c r="E56" i="34"/>
  <c r="E55" i="34"/>
  <c r="E53" i="34"/>
  <c r="E54" i="34"/>
  <c r="E51" i="34"/>
  <c r="E52" i="34"/>
  <c r="E57" i="34"/>
  <c r="E58" i="34"/>
  <c r="E50" i="34"/>
  <c r="AK65" i="30"/>
  <c r="AK64" i="30"/>
  <c r="AK63" i="30"/>
  <c r="AK62" i="30"/>
  <c r="AK61" i="30"/>
  <c r="AK60" i="30"/>
  <c r="AK59" i="30"/>
  <c r="AK58" i="30"/>
  <c r="AK57" i="30"/>
  <c r="AK56" i="30"/>
  <c r="AK55" i="30"/>
  <c r="AK54" i="30"/>
  <c r="AK53" i="30"/>
  <c r="AK52" i="30"/>
  <c r="AK51" i="30"/>
  <c r="AK50" i="30"/>
  <c r="AK49" i="30"/>
  <c r="AK48" i="30"/>
  <c r="AK47" i="30"/>
  <c r="AK46" i="30"/>
  <c r="AK45" i="30"/>
  <c r="AK44" i="30"/>
  <c r="AE5" i="31"/>
  <c r="AJ65" i="30"/>
  <c r="AJ64" i="30"/>
  <c r="AJ63" i="30"/>
  <c r="AJ62" i="30"/>
  <c r="AJ61" i="30"/>
  <c r="AJ60" i="30"/>
  <c r="AJ59" i="30"/>
  <c r="AJ58" i="30"/>
  <c r="AJ57" i="30"/>
  <c r="AJ56" i="30"/>
  <c r="AJ55" i="30"/>
  <c r="AJ54" i="30"/>
  <c r="AJ53" i="30"/>
  <c r="AJ52" i="30"/>
  <c r="AJ51" i="30"/>
  <c r="AJ50" i="30"/>
  <c r="AJ49" i="30"/>
  <c r="AJ48" i="30"/>
  <c r="AJ47" i="30"/>
  <c r="AJ46" i="30"/>
  <c r="AJ43" i="30"/>
  <c r="AJ42" i="30"/>
  <c r="AJ38" i="30"/>
  <c r="AJ35" i="30"/>
  <c r="AJ30" i="30"/>
  <c r="AJ29" i="30"/>
  <c r="AJ26" i="30"/>
  <c r="AJ25" i="30"/>
  <c r="AJ22" i="30"/>
  <c r="AJ19" i="30"/>
  <c r="AI65" i="30"/>
  <c r="AC54" i="31" s="1"/>
  <c r="AI64" i="30"/>
  <c r="AC53" i="31" s="1"/>
  <c r="AI63" i="30"/>
  <c r="AC52" i="31" s="1"/>
  <c r="AI62" i="30"/>
  <c r="AC51" i="31" s="1"/>
  <c r="AI61" i="30"/>
  <c r="AC50" i="31" s="1"/>
  <c r="AI60" i="30"/>
  <c r="AC49" i="31" s="1"/>
  <c r="AI59" i="30"/>
  <c r="AC48" i="31" s="1"/>
  <c r="AI58" i="30"/>
  <c r="AC47" i="31" s="1"/>
  <c r="AI57" i="30"/>
  <c r="AC46" i="31" s="1"/>
  <c r="AI56" i="30"/>
  <c r="AC45" i="31" s="1"/>
  <c r="AI55" i="30"/>
  <c r="AC44" i="31" s="1"/>
  <c r="AI54" i="30"/>
  <c r="AC43" i="31" s="1"/>
  <c r="AI53" i="30"/>
  <c r="AC42" i="31" s="1"/>
  <c r="AI52" i="30"/>
  <c r="AC41" i="31" s="1"/>
  <c r="AI51" i="30"/>
  <c r="AC40" i="31" s="1"/>
  <c r="AI50" i="30"/>
  <c r="AC39" i="31" s="1"/>
  <c r="AI49" i="30"/>
  <c r="AC38" i="31" s="1"/>
  <c r="AI48" i="30"/>
  <c r="AC37" i="31" s="1"/>
  <c r="AI47" i="30"/>
  <c r="AC36" i="31" s="1"/>
  <c r="AI46" i="30"/>
  <c r="AC35" i="31" s="1"/>
  <c r="AI44" i="30"/>
  <c r="AC33" i="31" s="1"/>
  <c r="AI43" i="30"/>
  <c r="AC32" i="31" s="1"/>
  <c r="AI38" i="30"/>
  <c r="AC27" i="31" s="1"/>
  <c r="AI37" i="30"/>
  <c r="AC26" i="31" s="1"/>
  <c r="AI36" i="30"/>
  <c r="AC25" i="31" s="1"/>
  <c r="AI32" i="30"/>
  <c r="AC21" i="31" s="1"/>
  <c r="AI27" i="30"/>
  <c r="AC16" i="31" s="1"/>
  <c r="AI25" i="30"/>
  <c r="AC14" i="31" s="1"/>
  <c r="AI22" i="30"/>
  <c r="AC11" i="31" s="1"/>
  <c r="AI21" i="30"/>
  <c r="AC10" i="31" s="1"/>
  <c r="AI20" i="30"/>
  <c r="AC9" i="31" s="1"/>
  <c r="AI16" i="30"/>
  <c r="AH65" i="30"/>
  <c r="AB54" i="31" s="1"/>
  <c r="AH61" i="30"/>
  <c r="AB50" i="31" s="1"/>
  <c r="AH57" i="30"/>
  <c r="AB46" i="31" s="1"/>
  <c r="AH53" i="30"/>
  <c r="AB42" i="31" s="1"/>
  <c r="AH49" i="30"/>
  <c r="AB38" i="31" s="1"/>
  <c r="AH37" i="30"/>
  <c r="AB26" i="31" s="1"/>
  <c r="AH29" i="30"/>
  <c r="AB18" i="31" s="1"/>
  <c r="AH21" i="30"/>
  <c r="AB10" i="31" s="1"/>
  <c r="AH18" i="30"/>
  <c r="AB7" i="31" s="1"/>
  <c r="AH64" i="30"/>
  <c r="AB53" i="31" s="1"/>
  <c r="AH60" i="30"/>
  <c r="AB49" i="31" s="1"/>
  <c r="AH56" i="30"/>
  <c r="AB45" i="31" s="1"/>
  <c r="AH52" i="30"/>
  <c r="AB41" i="31" s="1"/>
  <c r="AH48" i="30"/>
  <c r="AB37" i="31" s="1"/>
  <c r="AH36" i="30"/>
  <c r="AB25" i="31" s="1"/>
  <c r="AH32" i="30"/>
  <c r="AB21" i="31" s="1"/>
  <c r="AH20" i="30"/>
  <c r="AB9" i="31" s="1"/>
  <c r="AH16" i="30"/>
  <c r="AH58" i="30"/>
  <c r="AB47" i="31" s="1"/>
  <c r="AH50" i="30"/>
  <c r="AB39" i="31" s="1"/>
  <c r="AH30" i="30"/>
  <c r="AB19" i="31" s="1"/>
  <c r="AH63" i="30"/>
  <c r="AB52" i="31" s="1"/>
  <c r="AH59" i="30"/>
  <c r="AB48" i="31" s="1"/>
  <c r="AH55" i="30"/>
  <c r="AB44" i="31" s="1"/>
  <c r="AH51" i="30"/>
  <c r="AB40" i="31" s="1"/>
  <c r="AH47" i="30"/>
  <c r="AB36" i="31" s="1"/>
  <c r="AH43" i="30"/>
  <c r="AB32" i="31" s="1"/>
  <c r="AH39" i="30"/>
  <c r="AB28" i="31" s="1"/>
  <c r="AH62" i="30"/>
  <c r="AB51" i="31" s="1"/>
  <c r="AH54" i="30"/>
  <c r="AB43" i="31" s="1"/>
  <c r="AH46" i="30"/>
  <c r="AB35" i="31" s="1"/>
  <c r="E46" i="34"/>
  <c r="E44" i="34"/>
  <c r="E47" i="34"/>
  <c r="E45" i="34"/>
  <c r="E49" i="34"/>
  <c r="E19" i="34"/>
  <c r="E43" i="34"/>
  <c r="E42" i="34"/>
  <c r="E41" i="34"/>
  <c r="T66" i="30"/>
  <c r="D10" i="38"/>
  <c r="E36" i="34"/>
  <c r="E18" i="34"/>
  <c r="E24" i="34"/>
  <c r="E15" i="34"/>
  <c r="E21" i="34"/>
  <c r="E22" i="34"/>
  <c r="E31" i="34"/>
  <c r="E20" i="34"/>
  <c r="E28" i="34"/>
  <c r="E33" i="34"/>
  <c r="E37" i="34"/>
  <c r="E17" i="34"/>
  <c r="E11" i="34"/>
  <c r="E30" i="34"/>
  <c r="E12" i="34"/>
  <c r="E32" i="34"/>
  <c r="E38" i="34"/>
  <c r="E40" i="34"/>
  <c r="E39" i="34"/>
  <c r="E26" i="34"/>
  <c r="E35" i="34"/>
  <c r="E27" i="34"/>
  <c r="E29" i="34"/>
  <c r="E14" i="34"/>
  <c r="E25" i="34"/>
  <c r="E23" i="34"/>
  <c r="E34" i="34"/>
  <c r="N66" i="30"/>
  <c r="AF4" i="31"/>
  <c r="AM15" i="30"/>
  <c r="Q5" i="31"/>
  <c r="U16" i="30"/>
  <c r="AG16" i="30"/>
  <c r="AA5" i="31"/>
  <c r="I16" i="30"/>
  <c r="G5" i="31"/>
  <c r="O16" i="30"/>
  <c r="L5" i="31"/>
  <c r="K4" i="34" l="1"/>
  <c r="L4" i="34"/>
  <c r="I2" i="34"/>
  <c r="AT15" i="30"/>
  <c r="AL4" i="31" s="1"/>
  <c r="R15" i="31"/>
  <c r="Y17" i="30"/>
  <c r="U6" i="31" s="1"/>
  <c r="W42" i="30"/>
  <c r="S31" i="31" s="1"/>
  <c r="X32" i="30"/>
  <c r="T21" i="31" s="1"/>
  <c r="R20" i="31"/>
  <c r="W21" i="30"/>
  <c r="S10" i="31" s="1"/>
  <c r="X30" i="30"/>
  <c r="T19" i="31" s="1"/>
  <c r="X17" i="30"/>
  <c r="T6" i="31" s="1"/>
  <c r="R26" i="31"/>
  <c r="Y33" i="30"/>
  <c r="U22" i="31" s="1"/>
  <c r="Y16" i="30"/>
  <c r="U5" i="31" s="1"/>
  <c r="X20" i="30"/>
  <c r="T9" i="31" s="1"/>
  <c r="S5" i="31"/>
  <c r="W32" i="30"/>
  <c r="S21" i="31" s="1"/>
  <c r="W26" i="30"/>
  <c r="S15" i="31" s="1"/>
  <c r="Y35" i="30"/>
  <c r="U24" i="31" s="1"/>
  <c r="Y37" i="30"/>
  <c r="U26" i="31" s="1"/>
  <c r="X42" i="30"/>
  <c r="T31" i="31" s="1"/>
  <c r="R23" i="31"/>
  <c r="Y32" i="30"/>
  <c r="U21" i="31" s="1"/>
  <c r="W39" i="30"/>
  <c r="S28" i="31" s="1"/>
  <c r="R14" i="31"/>
  <c r="X37" i="30"/>
  <c r="T26" i="31" s="1"/>
  <c r="R28" i="31"/>
  <c r="AI34" i="30"/>
  <c r="AC23" i="31" s="1"/>
  <c r="AI39" i="30"/>
  <c r="AC28" i="31" s="1"/>
  <c r="R9" i="31"/>
  <c r="X36" i="30"/>
  <c r="T25" i="31" s="1"/>
  <c r="R19" i="31"/>
  <c r="AH38" i="30"/>
  <c r="AB27" i="31" s="1"/>
  <c r="AH23" i="30"/>
  <c r="AB12" i="31" s="1"/>
  <c r="AH28" i="30"/>
  <c r="AB17" i="31" s="1"/>
  <c r="AH44" i="30"/>
  <c r="AB33" i="31" s="1"/>
  <c r="AH41" i="30"/>
  <c r="AB30" i="31" s="1"/>
  <c r="AI18" i="30"/>
  <c r="AC7" i="31" s="1"/>
  <c r="AI23" i="30"/>
  <c r="AC12" i="31" s="1"/>
  <c r="AI28" i="30"/>
  <c r="AC17" i="31" s="1"/>
  <c r="AI40" i="30"/>
  <c r="AC29" i="31" s="1"/>
  <c r="AI45" i="30"/>
  <c r="AC34" i="31" s="1"/>
  <c r="AJ27" i="30"/>
  <c r="AJ34" i="30"/>
  <c r="AJ40" i="30"/>
  <c r="AK41" i="30"/>
  <c r="W30" i="30"/>
  <c r="S19" i="31" s="1"/>
  <c r="R25" i="31"/>
  <c r="Y21" i="30"/>
  <c r="U10" i="31" s="1"/>
  <c r="W35" i="30"/>
  <c r="S24" i="31" s="1"/>
  <c r="Y40" i="30"/>
  <c r="U29" i="31" s="1"/>
  <c r="W24" i="30"/>
  <c r="S13" i="31" s="1"/>
  <c r="R24" i="31"/>
  <c r="X19" i="30"/>
  <c r="T8" i="31" s="1"/>
  <c r="W18" i="30"/>
  <c r="S7" i="31" s="1"/>
  <c r="X23" i="30"/>
  <c r="T12" i="31" s="1"/>
  <c r="X39" i="30"/>
  <c r="T28" i="31" s="1"/>
  <c r="AH24" i="30"/>
  <c r="AB13" i="31" s="1"/>
  <c r="W36" i="30"/>
  <c r="S25" i="31" s="1"/>
  <c r="AH25" i="30"/>
  <c r="AB14" i="31" s="1"/>
  <c r="AH45" i="30"/>
  <c r="AB34" i="31" s="1"/>
  <c r="AI24" i="30"/>
  <c r="AC13" i="31" s="1"/>
  <c r="AI41" i="30"/>
  <c r="AC30" i="31" s="1"/>
  <c r="W19" i="30"/>
  <c r="S8" i="31" s="1"/>
  <c r="X40" i="30"/>
  <c r="T29" i="31" s="1"/>
  <c r="Y23" i="30"/>
  <c r="U12" i="31" s="1"/>
  <c r="X18" i="30"/>
  <c r="T7" i="31" s="1"/>
  <c r="Y24" i="30"/>
  <c r="U13" i="31" s="1"/>
  <c r="R8" i="31"/>
  <c r="AF5" i="31"/>
  <c r="AH42" i="30"/>
  <c r="AB31" i="31" s="1"/>
  <c r="W38" i="30"/>
  <c r="S27" i="31" s="1"/>
  <c r="X28" i="30"/>
  <c r="T17" i="31" s="1"/>
  <c r="AI26" i="30"/>
  <c r="AC15" i="31" s="1"/>
  <c r="AI30" i="30"/>
  <c r="AC19" i="31" s="1"/>
  <c r="AI42" i="30"/>
  <c r="AC31" i="31" s="1"/>
  <c r="AJ16" i="30"/>
  <c r="AD5" i="31" s="1"/>
  <c r="W33" i="30"/>
  <c r="S22" i="31" s="1"/>
  <c r="W17" i="30"/>
  <c r="S6" i="31" s="1"/>
  <c r="Y43" i="30"/>
  <c r="U32" i="31" s="1"/>
  <c r="X45" i="30"/>
  <c r="W27" i="30"/>
  <c r="S16" i="31" s="1"/>
  <c r="V43" i="30"/>
  <c r="R32" i="31" s="1"/>
  <c r="R11" i="31"/>
  <c r="X22" i="30"/>
  <c r="T11" i="31" s="1"/>
  <c r="Y38" i="30"/>
  <c r="U27" i="31" s="1"/>
  <c r="R18" i="31"/>
  <c r="V45" i="30"/>
  <c r="T5" i="31"/>
  <c r="X38" i="30"/>
  <c r="T27" i="31" s="1"/>
  <c r="W28" i="30"/>
  <c r="S17" i="31" s="1"/>
  <c r="X26" i="30"/>
  <c r="T15" i="31" s="1"/>
  <c r="X27" i="30"/>
  <c r="T16" i="31" s="1"/>
  <c r="W31" i="30"/>
  <c r="S20" i="31" s="1"/>
  <c r="Y31" i="30"/>
  <c r="U20" i="31" s="1"/>
  <c r="AI17" i="30"/>
  <c r="AC6" i="31" s="1"/>
  <c r="AI33" i="30"/>
  <c r="AC22" i="31" s="1"/>
  <c r="AJ31" i="30"/>
  <c r="W22" i="30"/>
  <c r="S11" i="31" s="1"/>
  <c r="R16" i="31"/>
  <c r="AH31" i="30"/>
  <c r="AB20" i="31" s="1"/>
  <c r="AH19" i="30"/>
  <c r="AB8" i="31" s="1"/>
  <c r="AH35" i="30"/>
  <c r="AB24" i="31" s="1"/>
  <c r="AH17" i="30"/>
  <c r="AB6" i="31" s="1"/>
  <c r="AH33" i="30"/>
  <c r="AB22" i="31" s="1"/>
  <c r="AI19" i="30"/>
  <c r="AC8" i="31" s="1"/>
  <c r="AI31" i="30"/>
  <c r="AC20" i="31" s="1"/>
  <c r="AI35" i="30"/>
  <c r="AC24" i="31" s="1"/>
  <c r="W29" i="30"/>
  <c r="S18" i="31" s="1"/>
  <c r="V11" i="31"/>
  <c r="AA22" i="30"/>
  <c r="G12" i="23" s="1"/>
  <c r="AA38" i="30"/>
  <c r="G28" i="23" s="1"/>
  <c r="V27" i="31"/>
  <c r="AA27" i="30"/>
  <c r="G17" i="23" s="1"/>
  <c r="V16" i="31"/>
  <c r="AA43" i="30"/>
  <c r="G33" i="23" s="1"/>
  <c r="V32" i="31"/>
  <c r="AA28" i="30"/>
  <c r="G18" i="23" s="1"/>
  <c r="V17" i="31"/>
  <c r="V18" i="31"/>
  <c r="AA29" i="30"/>
  <c r="G19" i="23" s="1"/>
  <c r="AA26" i="30"/>
  <c r="G16" i="23" s="1"/>
  <c r="V15" i="31"/>
  <c r="AA42" i="30"/>
  <c r="G32" i="23" s="1"/>
  <c r="V31" i="31"/>
  <c r="AA31" i="30"/>
  <c r="G21" i="23" s="1"/>
  <c r="V20" i="31"/>
  <c r="AA16" i="30"/>
  <c r="G6" i="23" s="1"/>
  <c r="V5" i="31"/>
  <c r="AA32" i="30"/>
  <c r="G22" i="23" s="1"/>
  <c r="V21" i="31"/>
  <c r="V6" i="31"/>
  <c r="AA17" i="30"/>
  <c r="G7" i="23" s="1"/>
  <c r="V22" i="31"/>
  <c r="AA33" i="30"/>
  <c r="G23" i="23" s="1"/>
  <c r="AA30" i="30"/>
  <c r="G20" i="23" s="1"/>
  <c r="V19" i="31"/>
  <c r="V8" i="31"/>
  <c r="AA19" i="30"/>
  <c r="G9" i="23" s="1"/>
  <c r="AA35" i="30"/>
  <c r="G25" i="23" s="1"/>
  <c r="V24" i="31"/>
  <c r="V9" i="31"/>
  <c r="AA20" i="30"/>
  <c r="G10" i="23" s="1"/>
  <c r="AA36" i="30"/>
  <c r="G26" i="23" s="1"/>
  <c r="V25" i="31"/>
  <c r="AA21" i="30"/>
  <c r="G11" i="23" s="1"/>
  <c r="V10" i="31"/>
  <c r="V26" i="31"/>
  <c r="AA37" i="30"/>
  <c r="G27" i="23" s="1"/>
  <c r="V7" i="31"/>
  <c r="AA18" i="30"/>
  <c r="G8" i="23" s="1"/>
  <c r="V23" i="31"/>
  <c r="AA34" i="30"/>
  <c r="G24" i="23" s="1"/>
  <c r="AA23" i="30"/>
  <c r="G13" i="23" s="1"/>
  <c r="V12" i="31"/>
  <c r="V28" i="31"/>
  <c r="AA39" i="30"/>
  <c r="G29" i="23" s="1"/>
  <c r="V13" i="31"/>
  <c r="AA24" i="30"/>
  <c r="G14" i="23" s="1"/>
  <c r="AA40" i="30"/>
  <c r="G30" i="23" s="1"/>
  <c r="V29" i="31"/>
  <c r="V14" i="31"/>
  <c r="AA25" i="30"/>
  <c r="G15" i="23" s="1"/>
  <c r="AA41" i="30"/>
  <c r="G31" i="23" s="1"/>
  <c r="V30" i="31"/>
  <c r="E13" i="34"/>
  <c r="J2" i="34"/>
  <c r="G3" i="34"/>
  <c r="G28" i="34" s="1"/>
  <c r="J4" i="34"/>
  <c r="L2" i="34"/>
  <c r="K2" i="34"/>
  <c r="E10" i="34"/>
  <c r="M4" i="34" s="1"/>
  <c r="I4" i="34"/>
  <c r="G55" i="31"/>
  <c r="E52" i="35"/>
  <c r="E57" i="35"/>
  <c r="E54" i="35"/>
  <c r="E55" i="35"/>
  <c r="E58" i="35"/>
  <c r="E56" i="35"/>
  <c r="E53" i="35"/>
  <c r="E51" i="35"/>
  <c r="E50" i="35"/>
  <c r="E58" i="38"/>
  <c r="E55" i="38"/>
  <c r="E57" i="38"/>
  <c r="E56" i="38"/>
  <c r="E52" i="38"/>
  <c r="E51" i="38"/>
  <c r="E53" i="38"/>
  <c r="E54" i="38"/>
  <c r="E50" i="38"/>
  <c r="AB5" i="31"/>
  <c r="AC5" i="31"/>
  <c r="G58" i="34"/>
  <c r="G40" i="34"/>
  <c r="G57" i="34"/>
  <c r="G55" i="34"/>
  <c r="G56" i="34"/>
  <c r="G52" i="34"/>
  <c r="G53" i="34"/>
  <c r="G51" i="34"/>
  <c r="G54" i="34"/>
  <c r="G50" i="34"/>
  <c r="G45" i="34"/>
  <c r="G48" i="34"/>
  <c r="G49" i="34"/>
  <c r="G47" i="34"/>
  <c r="G44" i="34"/>
  <c r="G46" i="34"/>
  <c r="E48" i="38"/>
  <c r="E47" i="38"/>
  <c r="E45" i="38"/>
  <c r="E44" i="38"/>
  <c r="E46" i="38"/>
  <c r="E49" i="38"/>
  <c r="E48" i="35"/>
  <c r="E44" i="35"/>
  <c r="E47" i="35"/>
  <c r="E45" i="35"/>
  <c r="E49" i="35"/>
  <c r="E46" i="35"/>
  <c r="G42" i="34"/>
  <c r="G43" i="34"/>
  <c r="G41" i="34"/>
  <c r="E43" i="38"/>
  <c r="E42" i="38"/>
  <c r="E41" i="38"/>
  <c r="E43" i="35"/>
  <c r="E41" i="35"/>
  <c r="E42" i="35"/>
  <c r="Q55" i="31"/>
  <c r="J4" i="38"/>
  <c r="E39" i="38"/>
  <c r="E12" i="38"/>
  <c r="E16" i="38"/>
  <c r="E31" i="38"/>
  <c r="K4" i="38"/>
  <c r="E20" i="38"/>
  <c r="E28" i="38"/>
  <c r="E36" i="38"/>
  <c r="E19" i="38"/>
  <c r="I4" i="38"/>
  <c r="E23" i="38"/>
  <c r="E37" i="38"/>
  <c r="E13" i="38"/>
  <c r="E40" i="38"/>
  <c r="E35" i="38"/>
  <c r="E11" i="38"/>
  <c r="E22" i="38"/>
  <c r="E30" i="38"/>
  <c r="E38" i="38"/>
  <c r="E27" i="38"/>
  <c r="E33" i="38"/>
  <c r="J2" i="38"/>
  <c r="E14" i="38"/>
  <c r="E25" i="38"/>
  <c r="K2" i="38"/>
  <c r="L2" i="38"/>
  <c r="E24" i="38"/>
  <c r="E32" i="38"/>
  <c r="I2" i="38"/>
  <c r="E17" i="38"/>
  <c r="E10" i="38"/>
  <c r="E15" i="38"/>
  <c r="E29" i="38"/>
  <c r="G3" i="38"/>
  <c r="G58" i="38" s="1"/>
  <c r="L4" i="38"/>
  <c r="E18" i="38"/>
  <c r="E26" i="38"/>
  <c r="E34" i="38"/>
  <c r="E21" i="38"/>
  <c r="L55" i="31"/>
  <c r="L4" i="35"/>
  <c r="E40" i="35"/>
  <c r="J2" i="35"/>
  <c r="J4" i="35"/>
  <c r="E29" i="35"/>
  <c r="K2" i="35"/>
  <c r="E13" i="35"/>
  <c r="I2" i="35"/>
  <c r="E12" i="35"/>
  <c r="E31" i="35"/>
  <c r="L2" i="35"/>
  <c r="E28" i="35"/>
  <c r="E36" i="35"/>
  <c r="E20" i="35"/>
  <c r="E27" i="35"/>
  <c r="E26" i="35"/>
  <c r="E16" i="35"/>
  <c r="E18" i="35"/>
  <c r="K4" i="35"/>
  <c r="E23" i="35"/>
  <c r="I4" i="35"/>
  <c r="E21" i="35"/>
  <c r="E35" i="35"/>
  <c r="E24" i="35"/>
  <c r="E32" i="35"/>
  <c r="E25" i="35"/>
  <c r="E15" i="35"/>
  <c r="E37" i="35"/>
  <c r="G3" i="35"/>
  <c r="G58" i="35" s="1"/>
  <c r="E17" i="35"/>
  <c r="E14" i="35"/>
  <c r="E33" i="35"/>
  <c r="E22" i="35"/>
  <c r="E30" i="35"/>
  <c r="E38" i="35"/>
  <c r="E19" i="35"/>
  <c r="E11" i="35"/>
  <c r="E10" i="35"/>
  <c r="E39" i="35"/>
  <c r="E34" i="35"/>
  <c r="F6" i="23"/>
  <c r="U66" i="30"/>
  <c r="F57" i="23" s="1"/>
  <c r="F46" i="23" s="1"/>
  <c r="D6" i="23"/>
  <c r="I66" i="30"/>
  <c r="D57" i="23" s="1"/>
  <c r="D46" i="23" s="1"/>
  <c r="I6" i="23"/>
  <c r="E6" i="23"/>
  <c r="O66" i="30"/>
  <c r="E57" i="23" s="1"/>
  <c r="E46" i="23" s="1"/>
  <c r="H6" i="23"/>
  <c r="AH66" i="30" l="1"/>
  <c r="AB55" i="31" s="1"/>
  <c r="AI66" i="30"/>
  <c r="AC55" i="31" s="1"/>
  <c r="G37" i="34"/>
  <c r="M2" i="38"/>
  <c r="G12" i="34"/>
  <c r="G36" i="34"/>
  <c r="G24" i="34"/>
  <c r="G17" i="34"/>
  <c r="G39" i="34"/>
  <c r="G29" i="34"/>
  <c r="G38" i="34"/>
  <c r="G33" i="34"/>
  <c r="G32" i="34"/>
  <c r="G26" i="34"/>
  <c r="G25" i="34"/>
  <c r="G35" i="34"/>
  <c r="G31" i="34"/>
  <c r="G16" i="34"/>
  <c r="G30" i="34"/>
  <c r="G19" i="34"/>
  <c r="G11" i="34"/>
  <c r="G20" i="34"/>
  <c r="G14" i="34"/>
  <c r="G27" i="34"/>
  <c r="G10" i="34"/>
  <c r="G22" i="34"/>
  <c r="G15" i="34"/>
  <c r="G13" i="34"/>
  <c r="G34" i="34"/>
  <c r="G23" i="34"/>
  <c r="G21" i="34"/>
  <c r="G18" i="34"/>
  <c r="M2" i="34"/>
  <c r="M4" i="38"/>
  <c r="G55" i="35"/>
  <c r="G54" i="35"/>
  <c r="G51" i="35"/>
  <c r="G50" i="35"/>
  <c r="G57" i="35"/>
  <c r="G52" i="35"/>
  <c r="G56" i="35"/>
  <c r="G53" i="35"/>
  <c r="G55" i="38"/>
  <c r="G51" i="38"/>
  <c r="G57" i="38"/>
  <c r="G54" i="38"/>
  <c r="G53" i="38"/>
  <c r="G56" i="38"/>
  <c r="G52" i="38"/>
  <c r="G50" i="38"/>
  <c r="G45" i="35"/>
  <c r="G44" i="35"/>
  <c r="G47" i="35"/>
  <c r="G46" i="35"/>
  <c r="G49" i="35"/>
  <c r="G48" i="35"/>
  <c r="G47" i="38"/>
  <c r="G45" i="38"/>
  <c r="G44" i="38"/>
  <c r="G49" i="38"/>
  <c r="G46" i="38"/>
  <c r="G48" i="38"/>
  <c r="G43" i="35"/>
  <c r="G42" i="35"/>
  <c r="G41" i="35"/>
  <c r="G10" i="38"/>
  <c r="G43" i="38"/>
  <c r="G41" i="38"/>
  <c r="G42" i="38"/>
  <c r="G11" i="38"/>
  <c r="G28" i="38"/>
  <c r="G13" i="38"/>
  <c r="G15" i="38"/>
  <c r="G40" i="38"/>
  <c r="G22" i="38"/>
  <c r="G30" i="38"/>
  <c r="G20" i="38"/>
  <c r="G14" i="38"/>
  <c r="G31" i="38"/>
  <c r="G21" i="38"/>
  <c r="G36" i="38"/>
  <c r="G26" i="38"/>
  <c r="G25" i="38"/>
  <c r="G27" i="38"/>
  <c r="G24" i="38"/>
  <c r="G35" i="38"/>
  <c r="G32" i="38"/>
  <c r="G16" i="38"/>
  <c r="G38" i="38"/>
  <c r="G33" i="38"/>
  <c r="G29" i="38"/>
  <c r="G17" i="38"/>
  <c r="G18" i="38"/>
  <c r="G39" i="38"/>
  <c r="G37" i="38"/>
  <c r="G12" i="38"/>
  <c r="G34" i="38"/>
  <c r="G19" i="38"/>
  <c r="G23" i="38"/>
  <c r="M4" i="35"/>
  <c r="G13" i="35"/>
  <c r="G12" i="35"/>
  <c r="G34" i="35"/>
  <c r="G26" i="35"/>
  <c r="G18" i="35"/>
  <c r="G27" i="35"/>
  <c r="G21" i="35"/>
  <c r="G17" i="35"/>
  <c r="G32" i="35"/>
  <c r="G19" i="35"/>
  <c r="G11" i="35"/>
  <c r="G14" i="35"/>
  <c r="G36" i="35"/>
  <c r="G28" i="35"/>
  <c r="G20" i="35"/>
  <c r="G35" i="35"/>
  <c r="G29" i="35"/>
  <c r="G23" i="35"/>
  <c r="G40" i="35"/>
  <c r="G39" i="35"/>
  <c r="G16" i="35"/>
  <c r="G25" i="35"/>
  <c r="G38" i="35"/>
  <c r="G30" i="35"/>
  <c r="G22" i="35"/>
  <c r="G15" i="35"/>
  <c r="G37" i="35"/>
  <c r="G31" i="35"/>
  <c r="G33" i="35"/>
  <c r="G24" i="35"/>
  <c r="G10" i="35"/>
  <c r="M2" i="35"/>
  <c r="G574" i="4"/>
  <c r="F574" i="4"/>
  <c r="E574" i="4"/>
  <c r="L3" i="34" l="1"/>
  <c r="J3" i="34"/>
  <c r="K3" i="34"/>
  <c r="I3" i="34"/>
  <c r="M3" i="34"/>
  <c r="G9" i="34"/>
  <c r="I3" i="38"/>
  <c r="L3" i="38"/>
  <c r="M3" i="38"/>
  <c r="K3" i="38"/>
  <c r="G9" i="38"/>
  <c r="J3" i="38"/>
  <c r="K3" i="35"/>
  <c r="M3" i="35"/>
  <c r="G9" i="35"/>
  <c r="L3" i="35"/>
  <c r="J3" i="35"/>
  <c r="I3" i="35"/>
  <c r="B540" i="4" l="1"/>
  <c r="D541" i="4" l="1" a="1"/>
  <c r="Q541" i="4" a="1"/>
  <c r="R482" i="4"/>
  <c r="O95" i="4"/>
  <c r="N95" i="4"/>
  <c r="M95" i="4"/>
  <c r="L95" i="4"/>
  <c r="K95" i="4"/>
  <c r="J95" i="4"/>
  <c r="I95" i="4"/>
  <c r="H95" i="4"/>
  <c r="G95" i="4"/>
  <c r="F95" i="4"/>
  <c r="E95" i="4"/>
  <c r="D95" i="4"/>
  <c r="Q543" i="4" l="1"/>
  <c r="X544" i="4"/>
  <c r="AB543" i="4"/>
  <c r="T543" i="4"/>
  <c r="Y544" i="4"/>
  <c r="Q544" i="4"/>
  <c r="U543" i="4"/>
  <c r="V544" i="4"/>
  <c r="Z543" i="4"/>
  <c r="R543" i="4"/>
  <c r="W544" i="4"/>
  <c r="AA543" i="4"/>
  <c r="S543" i="4"/>
  <c r="T544" i="4"/>
  <c r="X543" i="4"/>
  <c r="AB544" i="4"/>
  <c r="U544" i="4"/>
  <c r="Y543" i="4"/>
  <c r="Z544" i="4"/>
  <c r="R544" i="4"/>
  <c r="V543" i="4"/>
  <c r="AA544" i="4"/>
  <c r="S544" i="4"/>
  <c r="W543" i="4"/>
  <c r="D541" i="4"/>
  <c r="N3" i="30" s="1"/>
  <c r="O544" i="4"/>
  <c r="Y6" i="30" s="1"/>
  <c r="G544" i="4"/>
  <c r="K543" i="4"/>
  <c r="U5" i="30" s="1"/>
  <c r="O542" i="4"/>
  <c r="Y4" i="30" s="1"/>
  <c r="G542" i="4"/>
  <c r="Q4" i="30" s="1"/>
  <c r="K541" i="4"/>
  <c r="U3" i="30" s="1"/>
  <c r="N544" i="4"/>
  <c r="F544" i="4"/>
  <c r="P6" i="30" s="1"/>
  <c r="J543" i="4"/>
  <c r="T5" i="30" s="1"/>
  <c r="N542" i="4"/>
  <c r="X4" i="30" s="1"/>
  <c r="F542" i="4"/>
  <c r="P4" i="30" s="1"/>
  <c r="J541" i="4"/>
  <c r="T3" i="30" s="1"/>
  <c r="M544" i="4"/>
  <c r="W6" i="30" s="1"/>
  <c r="E544" i="4"/>
  <c r="O6" i="30" s="1"/>
  <c r="I543" i="4"/>
  <c r="M542" i="4"/>
  <c r="W4" i="30" s="1"/>
  <c r="E542" i="4"/>
  <c r="O4" i="30" s="1"/>
  <c r="I541" i="4"/>
  <c r="S3" i="30" s="1"/>
  <c r="L544" i="4"/>
  <c r="V6" i="30" s="1"/>
  <c r="D544" i="4"/>
  <c r="N6" i="30" s="1"/>
  <c r="H543" i="4"/>
  <c r="R5" i="30" s="1"/>
  <c r="L542" i="4"/>
  <c r="V4" i="30" s="1"/>
  <c r="D542" i="4"/>
  <c r="H541" i="4"/>
  <c r="R3" i="30" s="1"/>
  <c r="K544" i="4"/>
  <c r="U6" i="30" s="1"/>
  <c r="O543" i="4"/>
  <c r="Y5" i="30" s="1"/>
  <c r="G543" i="4"/>
  <c r="Q5" i="30" s="1"/>
  <c r="K542" i="4"/>
  <c r="U4" i="30" s="1"/>
  <c r="O541" i="4"/>
  <c r="Y3" i="30" s="1"/>
  <c r="G541" i="4"/>
  <c r="Q3" i="30" s="1"/>
  <c r="J544" i="4"/>
  <c r="T6" i="30" s="1"/>
  <c r="N543" i="4"/>
  <c r="X5" i="30" s="1"/>
  <c r="F543" i="4"/>
  <c r="P5" i="30" s="1"/>
  <c r="J542" i="4"/>
  <c r="T4" i="30" s="1"/>
  <c r="N541" i="4"/>
  <c r="F541" i="4"/>
  <c r="P3" i="30" s="1"/>
  <c r="I544" i="4"/>
  <c r="S6" i="30" s="1"/>
  <c r="M543" i="4"/>
  <c r="W5" i="30" s="1"/>
  <c r="E543" i="4"/>
  <c r="I542" i="4"/>
  <c r="S4" i="30" s="1"/>
  <c r="M541" i="4"/>
  <c r="W3" i="30" s="1"/>
  <c r="E541" i="4"/>
  <c r="O3" i="30" s="1"/>
  <c r="H544" i="4"/>
  <c r="L543" i="4"/>
  <c r="V5" i="30" s="1"/>
  <c r="D543" i="4"/>
  <c r="N5" i="30" s="1"/>
  <c r="H542" i="4"/>
  <c r="R4" i="30" s="1"/>
  <c r="L541" i="4"/>
  <c r="V3" i="30" s="1"/>
  <c r="W4" i="32"/>
  <c r="S5" i="32"/>
  <c r="M3" i="32"/>
  <c r="W5" i="32" l="1"/>
  <c r="R4" i="32"/>
  <c r="P4" i="32"/>
  <c r="X4" i="32"/>
  <c r="Q5" i="32"/>
  <c r="O5" i="32"/>
  <c r="P3" i="32"/>
  <c r="X5" i="32"/>
  <c r="U5" i="32"/>
  <c r="U4" i="32"/>
  <c r="S3" i="32"/>
  <c r="X6" i="32"/>
  <c r="M5" i="32"/>
  <c r="R6" i="32"/>
  <c r="N4" i="32"/>
  <c r="V5" i="32"/>
  <c r="N3" i="32"/>
  <c r="S4" i="32"/>
  <c r="N6" i="32"/>
  <c r="N545" i="4"/>
  <c r="V3" i="32"/>
  <c r="O3" i="32"/>
  <c r="Q3" i="32"/>
  <c r="T4" i="32"/>
  <c r="V4" i="32"/>
  <c r="O6" i="32"/>
  <c r="N5" i="32"/>
  <c r="O5" i="30"/>
  <c r="I545" i="4"/>
  <c r="S5" i="30"/>
  <c r="S7" i="30" s="1"/>
  <c r="W6" i="32"/>
  <c r="X6" i="30"/>
  <c r="T6" i="32"/>
  <c r="P6" i="32"/>
  <c r="Q6" i="30"/>
  <c r="W3" i="32"/>
  <c r="X3" i="30"/>
  <c r="Q6" i="32"/>
  <c r="R6" i="30"/>
  <c r="M4" i="32"/>
  <c r="N4" i="30"/>
  <c r="N7" i="30" s="1"/>
  <c r="X3" i="32"/>
  <c r="U3" i="32"/>
  <c r="P5" i="32"/>
  <c r="G545" i="4"/>
  <c r="S6" i="32"/>
  <c r="D545" i="4"/>
  <c r="L545" i="4"/>
  <c r="H545" i="4"/>
  <c r="U6" i="32"/>
  <c r="M6" i="32"/>
  <c r="T5" i="32"/>
  <c r="O545" i="4"/>
  <c r="J545" i="4"/>
  <c r="V7" i="30"/>
  <c r="R3" i="32"/>
  <c r="T3" i="32"/>
  <c r="E545" i="4"/>
  <c r="Y7" i="30"/>
  <c r="V6" i="32"/>
  <c r="M545" i="4"/>
  <c r="R5" i="32"/>
  <c r="F545" i="4"/>
  <c r="K545" i="4"/>
  <c r="O4" i="32"/>
  <c r="Q4" i="32"/>
  <c r="P7" i="30"/>
  <c r="U7" i="30"/>
  <c r="W7" i="30"/>
  <c r="T7" i="30"/>
  <c r="F14" i="4"/>
  <c r="O7" i="32" l="1"/>
  <c r="S7" i="32"/>
  <c r="X7" i="32"/>
  <c r="BM62" i="32" s="1"/>
  <c r="BZ62" i="32" s="1"/>
  <c r="N7" i="32"/>
  <c r="BC65" i="32" s="1"/>
  <c r="BP65" i="32" s="1"/>
  <c r="V7" i="32"/>
  <c r="BK60" i="32" s="1"/>
  <c r="BX60" i="32" s="1"/>
  <c r="M7" i="32"/>
  <c r="BB64" i="32" s="1"/>
  <c r="BO64" i="32" s="1"/>
  <c r="W7" i="32"/>
  <c r="BL63" i="32" s="1"/>
  <c r="BY63" i="32" s="1"/>
  <c r="U7" i="32"/>
  <c r="BJ37" i="32" s="1"/>
  <c r="BW37" i="32" s="1"/>
  <c r="P7" i="32"/>
  <c r="BE64" i="32" s="1"/>
  <c r="BR64" i="32" s="1"/>
  <c r="X7" i="30"/>
  <c r="BC24" i="32"/>
  <c r="BP24" i="32" s="1"/>
  <c r="R7" i="32"/>
  <c r="BG48" i="32" s="1"/>
  <c r="BT48" i="32" s="1"/>
  <c r="T7" i="32"/>
  <c r="BI64" i="32" s="1"/>
  <c r="BV64" i="32" s="1"/>
  <c r="BH60" i="32"/>
  <c r="BU60" i="32" s="1"/>
  <c r="BH27" i="32"/>
  <c r="BU27" i="32" s="1"/>
  <c r="BH23" i="32"/>
  <c r="BU23" i="32" s="1"/>
  <c r="BH59" i="32"/>
  <c r="BU59" i="32" s="1"/>
  <c r="BH55" i="32"/>
  <c r="BU55" i="32" s="1"/>
  <c r="BH39" i="32"/>
  <c r="BU39" i="32" s="1"/>
  <c r="BH16" i="32"/>
  <c r="BU16" i="32" s="1"/>
  <c r="BH36" i="32"/>
  <c r="BU36" i="32" s="1"/>
  <c r="BH20" i="32"/>
  <c r="BU20" i="32" s="1"/>
  <c r="BH25" i="32"/>
  <c r="BU25" i="32" s="1"/>
  <c r="BH56" i="32"/>
  <c r="BU56" i="32" s="1"/>
  <c r="BH49" i="32"/>
  <c r="BU49" i="32" s="1"/>
  <c r="BH61" i="32"/>
  <c r="BU61" i="32" s="1"/>
  <c r="BH53" i="32"/>
  <c r="BU53" i="32" s="1"/>
  <c r="BH40" i="32"/>
  <c r="BU40" i="32" s="1"/>
  <c r="BH46" i="32"/>
  <c r="BU46" i="32" s="1"/>
  <c r="BH43" i="32"/>
  <c r="BU43" i="32" s="1"/>
  <c r="BH19" i="32"/>
  <c r="BU19" i="32" s="1"/>
  <c r="BH24" i="32"/>
  <c r="BU24" i="32" s="1"/>
  <c r="BH35" i="32"/>
  <c r="BU35" i="32" s="1"/>
  <c r="BH64" i="32"/>
  <c r="BU64" i="32" s="1"/>
  <c r="BH32" i="32"/>
  <c r="BU32" i="32" s="1"/>
  <c r="BH47" i="32"/>
  <c r="BU47" i="32" s="1"/>
  <c r="BH18" i="32"/>
  <c r="BU18" i="32" s="1"/>
  <c r="BH58" i="32"/>
  <c r="BU58" i="32" s="1"/>
  <c r="BC29" i="32"/>
  <c r="BP29" i="32" s="1"/>
  <c r="Q7" i="32"/>
  <c r="BF19" i="32" s="1"/>
  <c r="BS19" i="32" s="1"/>
  <c r="BC48" i="32"/>
  <c r="BP48" i="32" s="1"/>
  <c r="BC40" i="32"/>
  <c r="BP40" i="32" s="1"/>
  <c r="O7" i="30"/>
  <c r="BC38" i="32"/>
  <c r="BP38" i="32" s="1"/>
  <c r="R7" i="30"/>
  <c r="BC60" i="32"/>
  <c r="BP60" i="32" s="1"/>
  <c r="BC19" i="32"/>
  <c r="BP19" i="32" s="1"/>
  <c r="BC64" i="32"/>
  <c r="BP64" i="32" s="1"/>
  <c r="BC16" i="32"/>
  <c r="BP16" i="32" s="1"/>
  <c r="BC56" i="32"/>
  <c r="BP56" i="32" s="1"/>
  <c r="BC33" i="32"/>
  <c r="BP33" i="32" s="1"/>
  <c r="BC34" i="32"/>
  <c r="BP34" i="32" s="1"/>
  <c r="BC59" i="32"/>
  <c r="BP59" i="32" s="1"/>
  <c r="BC47" i="32"/>
  <c r="BP47" i="32" s="1"/>
  <c r="BC54" i="32"/>
  <c r="BP54" i="32" s="1"/>
  <c r="BC30" i="32"/>
  <c r="BP30" i="32" s="1"/>
  <c r="BC21" i="32"/>
  <c r="BP21" i="32" s="1"/>
  <c r="BM17" i="32"/>
  <c r="BZ17" i="32" s="1"/>
  <c r="BC57" i="32"/>
  <c r="BP57" i="32" s="1"/>
  <c r="BC23" i="32"/>
  <c r="BP23" i="32" s="1"/>
  <c r="BC45" i="32"/>
  <c r="BP45" i="32" s="1"/>
  <c r="BC18" i="32"/>
  <c r="BP18" i="32" s="1"/>
  <c r="BC44" i="32"/>
  <c r="BP44" i="32" s="1"/>
  <c r="BC51" i="32"/>
  <c r="BP51" i="32" s="1"/>
  <c r="BC26" i="32"/>
  <c r="BP26" i="32" s="1"/>
  <c r="BC27" i="32"/>
  <c r="BP27" i="32" s="1"/>
  <c r="Q7" i="30"/>
  <c r="BC58" i="32"/>
  <c r="BP58" i="32" s="1"/>
  <c r="BC49" i="32"/>
  <c r="BP49" i="32" s="1"/>
  <c r="BC55" i="32"/>
  <c r="BP55" i="32" s="1"/>
  <c r="BC53" i="32"/>
  <c r="BP53" i="32" s="1"/>
  <c r="BC28" i="32"/>
  <c r="BP28" i="32" s="1"/>
  <c r="BC35" i="32"/>
  <c r="BP35" i="32" s="1"/>
  <c r="BC25" i="32"/>
  <c r="BP25" i="32" s="1"/>
  <c r="BC50" i="32"/>
  <c r="BP50" i="32" s="1"/>
  <c r="BC37" i="32"/>
  <c r="BP37" i="32" s="1"/>
  <c r="BC43" i="32"/>
  <c r="BP43" i="32" s="1"/>
  <c r="BC22" i="32"/>
  <c r="BP22" i="32" s="1"/>
  <c r="BC46" i="32"/>
  <c r="BP46" i="32" s="1"/>
  <c r="BC32" i="32"/>
  <c r="BP32" i="32" s="1"/>
  <c r="BC17" i="32"/>
  <c r="BP17" i="32" s="1"/>
  <c r="BC63" i="32"/>
  <c r="BP63" i="32" s="1"/>
  <c r="BC36" i="32"/>
  <c r="BP36" i="32" s="1"/>
  <c r="BC20" i="32"/>
  <c r="BP20" i="32" s="1"/>
  <c r="BC61" i="32"/>
  <c r="BP61" i="32" s="1"/>
  <c r="BC41" i="32"/>
  <c r="BP41" i="32" s="1"/>
  <c r="BC31" i="32"/>
  <c r="BP31" i="32" s="1"/>
  <c r="BC52" i="32"/>
  <c r="BP52" i="32" s="1"/>
  <c r="BC62" i="32"/>
  <c r="BP62" i="32" s="1"/>
  <c r="BC39" i="32"/>
  <c r="BP39" i="32" s="1"/>
  <c r="BD63" i="32"/>
  <c r="BQ63" i="32" s="1"/>
  <c r="BD60" i="32"/>
  <c r="BQ60" i="32" s="1"/>
  <c r="BD53" i="32"/>
  <c r="BQ53" i="32" s="1"/>
  <c r="BD44" i="32"/>
  <c r="BQ44" i="32" s="1"/>
  <c r="BD47" i="32"/>
  <c r="BQ47" i="32" s="1"/>
  <c r="BD34" i="32"/>
  <c r="BQ34" i="32" s="1"/>
  <c r="BD16" i="32"/>
  <c r="BQ16" i="32" s="1"/>
  <c r="BD58" i="32"/>
  <c r="BQ58" i="32" s="1"/>
  <c r="BD50" i="32"/>
  <c r="BQ50" i="32" s="1"/>
  <c r="BD43" i="32"/>
  <c r="BQ43" i="32" s="1"/>
  <c r="BD41" i="32"/>
  <c r="BQ41" i="32" s="1"/>
  <c r="BD18" i="32"/>
  <c r="BQ18" i="32" s="1"/>
  <c r="BD19" i="32"/>
  <c r="BQ19" i="32" s="1"/>
  <c r="BH45" i="32"/>
  <c r="BU45" i="32" s="1"/>
  <c r="BH44" i="32"/>
  <c r="BU44" i="32" s="1"/>
  <c r="BH41" i="32"/>
  <c r="BU41" i="32" s="1"/>
  <c r="BH34" i="32"/>
  <c r="BU34" i="32" s="1"/>
  <c r="BH28" i="32"/>
  <c r="BU28" i="32" s="1"/>
  <c r="BH65" i="32"/>
  <c r="BU65" i="32" s="1"/>
  <c r="BH51" i="32"/>
  <c r="BU51" i="32" s="1"/>
  <c r="BH31" i="32"/>
  <c r="BU31" i="32" s="1"/>
  <c r="BH30" i="32"/>
  <c r="BU30" i="32" s="1"/>
  <c r="BH29" i="32"/>
  <c r="BU29" i="32" s="1"/>
  <c r="BH54" i="32"/>
  <c r="BU54" i="32" s="1"/>
  <c r="BH42" i="32"/>
  <c r="BU42" i="32" s="1"/>
  <c r="BH26" i="32"/>
  <c r="BU26" i="32" s="1"/>
  <c r="BH50" i="32"/>
  <c r="BU50" i="32" s="1"/>
  <c r="BH37" i="32"/>
  <c r="BU37" i="32" s="1"/>
  <c r="BH21" i="32"/>
  <c r="BU21" i="32" s="1"/>
  <c r="BH57" i="32"/>
  <c r="BU57" i="32" s="1"/>
  <c r="BH33" i="32"/>
  <c r="BU33" i="32" s="1"/>
  <c r="BH62" i="32"/>
  <c r="BU62" i="32" s="1"/>
  <c r="BH17" i="32"/>
  <c r="BU17" i="32" s="1"/>
  <c r="BH38" i="32"/>
  <c r="BU38" i="32" s="1"/>
  <c r="BH52" i="32"/>
  <c r="BU52" i="32" s="1"/>
  <c r="BH22" i="32"/>
  <c r="BU22" i="32" s="1"/>
  <c r="BH63" i="32"/>
  <c r="BU63" i="32" s="1"/>
  <c r="BH48" i="32"/>
  <c r="BU48" i="32" s="1"/>
  <c r="BD25" i="32"/>
  <c r="BQ25" i="32" s="1"/>
  <c r="BD20" i="32"/>
  <c r="BQ20" i="32" s="1"/>
  <c r="BD24" i="32"/>
  <c r="BQ24" i="32" s="1"/>
  <c r="BD26" i="32"/>
  <c r="BQ26" i="32" s="1"/>
  <c r="BD33" i="32"/>
  <c r="BQ33" i="32" s="1"/>
  <c r="BD39" i="32"/>
  <c r="BQ39" i="32" s="1"/>
  <c r="BD31" i="32"/>
  <c r="BQ31" i="32" s="1"/>
  <c r="BD36" i="32"/>
  <c r="BQ36" i="32" s="1"/>
  <c r="BD52" i="32"/>
  <c r="BQ52" i="32" s="1"/>
  <c r="BD45" i="32"/>
  <c r="BQ45" i="32" s="1"/>
  <c r="BD57" i="32"/>
  <c r="BQ57" i="32" s="1"/>
  <c r="BD61" i="32"/>
  <c r="BQ61" i="32" s="1"/>
  <c r="BD59" i="32"/>
  <c r="BQ59" i="32" s="1"/>
  <c r="BD28" i="32"/>
  <c r="BQ28" i="32" s="1"/>
  <c r="BD17" i="32"/>
  <c r="BQ17" i="32" s="1"/>
  <c r="BD23" i="32"/>
  <c r="BQ23" i="32" s="1"/>
  <c r="BD21" i="32"/>
  <c r="BQ21" i="32" s="1"/>
  <c r="BD29" i="32"/>
  <c r="BQ29" i="32" s="1"/>
  <c r="BD22" i="32"/>
  <c r="BQ22" i="32" s="1"/>
  <c r="BD30" i="32"/>
  <c r="BQ30" i="32" s="1"/>
  <c r="BD37" i="32"/>
  <c r="BQ37" i="32" s="1"/>
  <c r="BD38" i="32"/>
  <c r="BQ38" i="32" s="1"/>
  <c r="BD32" i="32"/>
  <c r="BQ32" i="32" s="1"/>
  <c r="BD42" i="32"/>
  <c r="BQ42" i="32" s="1"/>
  <c r="BD27" i="32"/>
  <c r="BQ27" i="32" s="1"/>
  <c r="BD35" i="32"/>
  <c r="BQ35" i="32" s="1"/>
  <c r="BD46" i="32"/>
  <c r="BQ46" i="32" s="1"/>
  <c r="BD40" i="32"/>
  <c r="BQ40" i="32" s="1"/>
  <c r="BD48" i="32"/>
  <c r="BQ48" i="32" s="1"/>
  <c r="BD51" i="32"/>
  <c r="BQ51" i="32" s="1"/>
  <c r="BD55" i="32"/>
  <c r="BQ55" i="32" s="1"/>
  <c r="BD49" i="32"/>
  <c r="BQ49" i="32" s="1"/>
  <c r="BD56" i="32"/>
  <c r="BQ56" i="32" s="1"/>
  <c r="BD54" i="32"/>
  <c r="BQ54" i="32" s="1"/>
  <c r="BD62" i="32"/>
  <c r="BQ62" i="32" s="1"/>
  <c r="BD65" i="32"/>
  <c r="BQ65" i="32" s="1"/>
  <c r="BD64" i="32"/>
  <c r="BQ64" i="32" s="1"/>
  <c r="BM27" i="32"/>
  <c r="BZ27" i="32" s="1"/>
  <c r="BM26" i="32"/>
  <c r="BZ26" i="32" s="1"/>
  <c r="BM58" i="32"/>
  <c r="BZ58" i="32" s="1"/>
  <c r="BM36" i="32"/>
  <c r="BZ36" i="32" s="1"/>
  <c r="BM57" i="32"/>
  <c r="BZ57" i="32" s="1"/>
  <c r="BM41" i="32"/>
  <c r="BZ41" i="32" s="1"/>
  <c r="BM61" i="32"/>
  <c r="BZ61" i="32" s="1"/>
  <c r="BM23" i="32"/>
  <c r="BZ23" i="32" s="1"/>
  <c r="BM60" i="32"/>
  <c r="BZ60" i="32" s="1"/>
  <c r="BM39" i="32"/>
  <c r="BZ39" i="32" s="1"/>
  <c r="BM44" i="32"/>
  <c r="BZ44" i="32" s="1"/>
  <c r="BM40" i="32"/>
  <c r="BZ40" i="32" s="1"/>
  <c r="BM52" i="32"/>
  <c r="BZ52" i="32" s="1"/>
  <c r="BM32" i="32"/>
  <c r="BZ32" i="32" s="1"/>
  <c r="BM65" i="32"/>
  <c r="BZ65" i="32" s="1"/>
  <c r="BM30" i="32"/>
  <c r="BZ30" i="32" s="1"/>
  <c r="BM24" i="32"/>
  <c r="BZ24" i="32" s="1"/>
  <c r="BM42" i="32"/>
  <c r="BZ42" i="32" s="1"/>
  <c r="BM43" i="32"/>
  <c r="BZ43" i="32" s="1"/>
  <c r="BM19" i="32"/>
  <c r="BZ19" i="32" s="1"/>
  <c r="BM63" i="32"/>
  <c r="BZ63" i="32" s="1"/>
  <c r="BM45" i="32"/>
  <c r="BZ45" i="32" s="1"/>
  <c r="BM20" i="32"/>
  <c r="BZ20" i="32" s="1"/>
  <c r="BM56" i="32"/>
  <c r="BZ56" i="32" s="1"/>
  <c r="BM29" i="32"/>
  <c r="BZ29" i="32" s="1"/>
  <c r="BM64" i="32"/>
  <c r="BZ64" i="32" s="1"/>
  <c r="BM22" i="32"/>
  <c r="BZ22" i="32" s="1"/>
  <c r="BM31" i="32"/>
  <c r="BZ31" i="32" s="1"/>
  <c r="BM50" i="32"/>
  <c r="BZ50" i="32" s="1"/>
  <c r="BM33" i="32"/>
  <c r="BZ33" i="32" s="1"/>
  <c r="BM51" i="32"/>
  <c r="BZ51" i="32" s="1"/>
  <c r="BM25" i="32"/>
  <c r="BZ25" i="32" s="1"/>
  <c r="BM55" i="32"/>
  <c r="BZ55" i="32" s="1"/>
  <c r="BM37" i="32"/>
  <c r="BZ37" i="32" s="1"/>
  <c r="BM21" i="32"/>
  <c r="BZ21" i="32" s="1"/>
  <c r="BM48" i="32"/>
  <c r="BZ48" i="32" s="1"/>
  <c r="BM53" i="32"/>
  <c r="BZ53" i="32" s="1"/>
  <c r="BM34" i="32"/>
  <c r="BZ34" i="32" s="1"/>
  <c r="BM28" i="32"/>
  <c r="BZ28" i="32" s="1"/>
  <c r="BM49" i="32"/>
  <c r="BZ49" i="32" s="1"/>
  <c r="BM35" i="32"/>
  <c r="BZ35" i="32" s="1"/>
  <c r="BM18" i="32"/>
  <c r="BZ18" i="32" s="1"/>
  <c r="BM54" i="32"/>
  <c r="BZ54" i="32" s="1"/>
  <c r="BM38" i="32"/>
  <c r="BZ38" i="32" s="1"/>
  <c r="BM16" i="32"/>
  <c r="BZ16" i="32" s="1"/>
  <c r="BM47" i="32"/>
  <c r="BZ47" i="32" s="1"/>
  <c r="BM46" i="32"/>
  <c r="BZ46" i="32" s="1"/>
  <c r="BM59" i="32"/>
  <c r="BZ59" i="32" s="1"/>
  <c r="BJ23" i="32" l="1"/>
  <c r="BW23" i="32" s="1"/>
  <c r="BL25" i="32"/>
  <c r="BY25" i="32" s="1"/>
  <c r="BL56" i="32"/>
  <c r="BY56" i="32" s="1"/>
  <c r="BJ51" i="32"/>
  <c r="BW51" i="32" s="1"/>
  <c r="BJ50" i="32"/>
  <c r="BW50" i="32" s="1"/>
  <c r="BJ17" i="32"/>
  <c r="BW17" i="32" s="1"/>
  <c r="BJ32" i="32"/>
  <c r="BW32" i="32" s="1"/>
  <c r="BJ45" i="32"/>
  <c r="BW45" i="32" s="1"/>
  <c r="BJ61" i="32"/>
  <c r="BW61" i="32" s="1"/>
  <c r="BJ33" i="32"/>
  <c r="BW33" i="32" s="1"/>
  <c r="BJ31" i="32"/>
  <c r="BW31" i="32" s="1"/>
  <c r="BJ40" i="32"/>
  <c r="BW40" i="32" s="1"/>
  <c r="BJ29" i="32"/>
  <c r="BW29" i="32" s="1"/>
  <c r="BJ18" i="32"/>
  <c r="BW18" i="32" s="1"/>
  <c r="BJ26" i="32"/>
  <c r="BW26" i="32" s="1"/>
  <c r="BJ56" i="32"/>
  <c r="BW56" i="32" s="1"/>
  <c r="BJ53" i="32"/>
  <c r="BW53" i="32" s="1"/>
  <c r="BJ20" i="32"/>
  <c r="BW20" i="32" s="1"/>
  <c r="BJ54" i="32"/>
  <c r="BW54" i="32" s="1"/>
  <c r="BL17" i="32"/>
  <c r="BY17" i="32" s="1"/>
  <c r="BL45" i="32"/>
  <c r="BY45" i="32" s="1"/>
  <c r="BL27" i="32"/>
  <c r="BY27" i="32" s="1"/>
  <c r="BL65" i="32"/>
  <c r="BY65" i="32" s="1"/>
  <c r="BL24" i="32"/>
  <c r="BY24" i="32" s="1"/>
  <c r="BL50" i="32"/>
  <c r="BY50" i="32" s="1"/>
  <c r="BL40" i="32"/>
  <c r="BY40" i="32" s="1"/>
  <c r="BL37" i="32"/>
  <c r="BY37" i="32" s="1"/>
  <c r="BL30" i="32"/>
  <c r="BY30" i="32" s="1"/>
  <c r="BC42" i="32"/>
  <c r="BP42" i="32" s="1"/>
  <c r="BP67" i="32"/>
  <c r="BK54" i="32"/>
  <c r="BX54" i="32" s="1"/>
  <c r="BF65" i="32"/>
  <c r="BS65" i="32" s="1"/>
  <c r="BK26" i="32"/>
  <c r="BX26" i="32" s="1"/>
  <c r="BK27" i="32"/>
  <c r="BX27" i="32" s="1"/>
  <c r="BK31" i="32"/>
  <c r="BX31" i="32" s="1"/>
  <c r="BK43" i="32"/>
  <c r="BX43" i="32" s="1"/>
  <c r="BK56" i="32"/>
  <c r="BX56" i="32" s="1"/>
  <c r="BK59" i="32"/>
  <c r="BX59" i="32" s="1"/>
  <c r="BK20" i="32"/>
  <c r="BX20" i="32" s="1"/>
  <c r="BK61" i="32"/>
  <c r="BX61" i="32" s="1"/>
  <c r="BK48" i="32"/>
  <c r="BX48" i="32" s="1"/>
  <c r="BK25" i="32"/>
  <c r="BX25" i="32" s="1"/>
  <c r="BK28" i="32"/>
  <c r="BX28" i="32" s="1"/>
  <c r="BK19" i="32"/>
  <c r="BX19" i="32" s="1"/>
  <c r="BK58" i="32"/>
  <c r="BX58" i="32" s="1"/>
  <c r="BK55" i="32"/>
  <c r="BX55" i="32" s="1"/>
  <c r="BK45" i="32"/>
  <c r="BX45" i="32" s="1"/>
  <c r="BK49" i="32"/>
  <c r="BX49" i="32" s="1"/>
  <c r="BK30" i="32"/>
  <c r="BX30" i="32" s="1"/>
  <c r="BK29" i="32"/>
  <c r="BX29" i="32" s="1"/>
  <c r="BG39" i="32"/>
  <c r="BT39" i="32" s="1"/>
  <c r="BF59" i="32"/>
  <c r="BS59" i="32" s="1"/>
  <c r="BK40" i="32"/>
  <c r="BX40" i="32" s="1"/>
  <c r="BK51" i="32"/>
  <c r="BX51" i="32" s="1"/>
  <c r="BK32" i="32"/>
  <c r="BX32" i="32" s="1"/>
  <c r="BK16" i="32"/>
  <c r="BX16" i="32" s="1"/>
  <c r="BK62" i="32"/>
  <c r="BX62" i="32" s="1"/>
  <c r="BB54" i="32"/>
  <c r="BO54" i="32" s="1"/>
  <c r="BI57" i="32"/>
  <c r="BV57" i="32" s="1"/>
  <c r="BB22" i="32"/>
  <c r="BO22" i="32" s="1"/>
  <c r="BB30" i="32"/>
  <c r="BO30" i="32" s="1"/>
  <c r="BB45" i="32"/>
  <c r="BO45" i="32" s="1"/>
  <c r="BE45" i="32"/>
  <c r="BR45" i="32" s="1"/>
  <c r="BB59" i="32"/>
  <c r="BO59" i="32" s="1"/>
  <c r="BB62" i="32"/>
  <c r="BO62" i="32" s="1"/>
  <c r="BG34" i="32"/>
  <c r="BT34" i="32" s="1"/>
  <c r="BF26" i="32"/>
  <c r="BS26" i="32" s="1"/>
  <c r="BK47" i="32"/>
  <c r="BX47" i="32" s="1"/>
  <c r="BK17" i="32"/>
  <c r="BX17" i="32" s="1"/>
  <c r="BK34" i="32"/>
  <c r="BX34" i="32" s="1"/>
  <c r="BK21" i="32"/>
  <c r="BX21" i="32" s="1"/>
  <c r="BK65" i="32"/>
  <c r="BX65" i="32" s="1"/>
  <c r="BK22" i="32"/>
  <c r="BX22" i="32" s="1"/>
  <c r="BK50" i="32"/>
  <c r="BX50" i="32" s="1"/>
  <c r="BK64" i="32"/>
  <c r="BX64" i="32" s="1"/>
  <c r="BK57" i="32"/>
  <c r="BX57" i="32" s="1"/>
  <c r="BK41" i="32"/>
  <c r="BX41" i="32" s="1"/>
  <c r="BK23" i="32"/>
  <c r="BX23" i="32" s="1"/>
  <c r="BK18" i="32"/>
  <c r="BX18" i="32" s="1"/>
  <c r="BK39" i="32"/>
  <c r="BX39" i="32" s="1"/>
  <c r="BK46" i="32"/>
  <c r="BX46" i="32" s="1"/>
  <c r="BI33" i="32"/>
  <c r="BV33" i="32" s="1"/>
  <c r="BB63" i="32"/>
  <c r="BO63" i="32" s="1"/>
  <c r="BB24" i="32"/>
  <c r="BO24" i="32" s="1"/>
  <c r="BB42" i="32"/>
  <c r="BO42" i="32" s="1"/>
  <c r="BB47" i="32"/>
  <c r="BO47" i="32" s="1"/>
  <c r="BG37" i="32"/>
  <c r="BT37" i="32" s="1"/>
  <c r="BB60" i="32"/>
  <c r="BO60" i="32" s="1"/>
  <c r="BF16" i="32"/>
  <c r="BS16" i="32" s="1"/>
  <c r="BK24" i="32"/>
  <c r="BX24" i="32" s="1"/>
  <c r="BK37" i="32"/>
  <c r="BX37" i="32" s="1"/>
  <c r="BK33" i="32"/>
  <c r="BX33" i="32" s="1"/>
  <c r="BK52" i="32"/>
  <c r="BX52" i="32" s="1"/>
  <c r="BK38" i="32"/>
  <c r="BX38" i="32" s="1"/>
  <c r="BK44" i="32"/>
  <c r="BX44" i="32" s="1"/>
  <c r="BK36" i="32"/>
  <c r="BX36" i="32" s="1"/>
  <c r="BK35" i="32"/>
  <c r="BX35" i="32" s="1"/>
  <c r="BK63" i="32"/>
  <c r="BX63" i="32" s="1"/>
  <c r="BK53" i="32"/>
  <c r="BX53" i="32" s="1"/>
  <c r="BK42" i="32"/>
  <c r="BX42" i="32" s="1"/>
  <c r="BG52" i="32"/>
  <c r="BT52" i="32" s="1"/>
  <c r="BG54" i="32"/>
  <c r="BT54" i="32" s="1"/>
  <c r="BG16" i="32"/>
  <c r="BT16" i="32" s="1"/>
  <c r="BG58" i="32"/>
  <c r="BT58" i="32" s="1"/>
  <c r="BF23" i="32"/>
  <c r="BS23" i="32" s="1"/>
  <c r="BF28" i="32"/>
  <c r="BS28" i="32" s="1"/>
  <c r="BF18" i="32"/>
  <c r="BS18" i="32" s="1"/>
  <c r="BL62" i="32"/>
  <c r="BY62" i="32" s="1"/>
  <c r="BL53" i="32"/>
  <c r="BY53" i="32" s="1"/>
  <c r="BL46" i="32"/>
  <c r="BY46" i="32" s="1"/>
  <c r="BL43" i="32"/>
  <c r="BY43" i="32" s="1"/>
  <c r="BL22" i="32"/>
  <c r="BY22" i="32" s="1"/>
  <c r="BL21" i="32"/>
  <c r="BY21" i="32" s="1"/>
  <c r="BL51" i="32"/>
  <c r="BY51" i="32" s="1"/>
  <c r="BL33" i="32"/>
  <c r="BY33" i="32" s="1"/>
  <c r="BL28" i="32"/>
  <c r="BY28" i="32" s="1"/>
  <c r="BL36" i="32"/>
  <c r="BY36" i="32" s="1"/>
  <c r="BG42" i="32"/>
  <c r="BT42" i="32" s="1"/>
  <c r="BG33" i="32"/>
  <c r="BT33" i="32" s="1"/>
  <c r="BG60" i="32"/>
  <c r="BT60" i="32" s="1"/>
  <c r="BG21" i="32"/>
  <c r="BT21" i="32" s="1"/>
  <c r="BF25" i="32"/>
  <c r="BS25" i="32" s="1"/>
  <c r="BF42" i="32"/>
  <c r="BS42" i="32" s="1"/>
  <c r="BF17" i="32"/>
  <c r="BS17" i="32" s="1"/>
  <c r="BL54" i="32"/>
  <c r="BY54" i="32" s="1"/>
  <c r="BL55" i="32"/>
  <c r="BY55" i="32" s="1"/>
  <c r="BL38" i="32"/>
  <c r="BY38" i="32" s="1"/>
  <c r="BL47" i="32"/>
  <c r="BY47" i="32" s="1"/>
  <c r="BL29" i="32"/>
  <c r="BY29" i="32" s="1"/>
  <c r="BL23" i="32"/>
  <c r="BY23" i="32" s="1"/>
  <c r="BL60" i="32"/>
  <c r="BY60" i="32" s="1"/>
  <c r="BL44" i="32"/>
  <c r="BY44" i="32" s="1"/>
  <c r="BL34" i="32"/>
  <c r="BY34" i="32" s="1"/>
  <c r="BL32" i="32"/>
  <c r="BY32" i="32" s="1"/>
  <c r="BL20" i="32"/>
  <c r="BY20" i="32" s="1"/>
  <c r="BL42" i="32"/>
  <c r="BY42" i="32" s="1"/>
  <c r="BG20" i="32"/>
  <c r="BT20" i="32" s="1"/>
  <c r="BG25" i="32"/>
  <c r="BT25" i="32" s="1"/>
  <c r="BF48" i="32"/>
  <c r="BS48" i="32" s="1"/>
  <c r="BF62" i="32"/>
  <c r="BS62" i="32" s="1"/>
  <c r="BL64" i="32"/>
  <c r="BY64" i="32" s="1"/>
  <c r="BL49" i="32"/>
  <c r="BY49" i="32" s="1"/>
  <c r="BL48" i="32"/>
  <c r="BY48" i="32" s="1"/>
  <c r="BL31" i="32"/>
  <c r="BY31" i="32" s="1"/>
  <c r="BL39" i="32"/>
  <c r="BY39" i="32" s="1"/>
  <c r="BL16" i="32"/>
  <c r="BY16" i="32" s="1"/>
  <c r="BL58" i="32"/>
  <c r="BY58" i="32" s="1"/>
  <c r="BL41" i="32"/>
  <c r="BY41" i="32" s="1"/>
  <c r="BL18" i="32"/>
  <c r="BY18" i="32" s="1"/>
  <c r="BL61" i="32"/>
  <c r="BY61" i="32" s="1"/>
  <c r="BL26" i="32"/>
  <c r="BY26" i="32" s="1"/>
  <c r="BL19" i="32"/>
  <c r="BY19" i="32" s="1"/>
  <c r="BL52" i="32"/>
  <c r="BY52" i="32" s="1"/>
  <c r="BL35" i="32"/>
  <c r="BY35" i="32" s="1"/>
  <c r="BL59" i="32"/>
  <c r="BY59" i="32" s="1"/>
  <c r="BL57" i="32"/>
  <c r="BY57" i="32" s="1"/>
  <c r="BF53" i="32"/>
  <c r="BS53" i="32" s="1"/>
  <c r="BF44" i="32"/>
  <c r="BS44" i="32" s="1"/>
  <c r="BF56" i="32"/>
  <c r="BS56" i="32" s="1"/>
  <c r="BF64" i="32"/>
  <c r="BS64" i="32" s="1"/>
  <c r="BF35" i="32"/>
  <c r="BS35" i="32" s="1"/>
  <c r="BF60" i="32"/>
  <c r="BS60" i="32" s="1"/>
  <c r="BF30" i="32"/>
  <c r="BS30" i="32" s="1"/>
  <c r="BF57" i="32"/>
  <c r="BS57" i="32" s="1"/>
  <c r="BF31" i="32"/>
  <c r="BS31" i="32" s="1"/>
  <c r="BF58" i="32"/>
  <c r="BS58" i="32" s="1"/>
  <c r="BF21" i="32"/>
  <c r="BS21" i="32" s="1"/>
  <c r="BF40" i="32"/>
  <c r="BS40" i="32" s="1"/>
  <c r="BF52" i="32"/>
  <c r="BS52" i="32" s="1"/>
  <c r="BF37" i="32"/>
  <c r="BS37" i="32" s="1"/>
  <c r="BF20" i="32"/>
  <c r="BS20" i="32" s="1"/>
  <c r="BF45" i="32"/>
  <c r="BS45" i="32" s="1"/>
  <c r="BF50" i="32"/>
  <c r="BS50" i="32" s="1"/>
  <c r="BF43" i="32"/>
  <c r="BS43" i="32" s="1"/>
  <c r="BF24" i="32"/>
  <c r="BS24" i="32" s="1"/>
  <c r="BF47" i="32"/>
  <c r="BS47" i="32" s="1"/>
  <c r="BF34" i="32"/>
  <c r="BS34" i="32" s="1"/>
  <c r="BF51" i="32"/>
  <c r="BS51" i="32" s="1"/>
  <c r="BF27" i="32"/>
  <c r="BS27" i="32" s="1"/>
  <c r="BF33" i="32"/>
  <c r="BS33" i="32" s="1"/>
  <c r="BF54" i="32"/>
  <c r="BS54" i="32" s="1"/>
  <c r="BG64" i="32"/>
  <c r="BT64" i="32" s="1"/>
  <c r="BG56" i="32"/>
  <c r="BT56" i="32" s="1"/>
  <c r="BG29" i="32"/>
  <c r="BT29" i="32" s="1"/>
  <c r="BG57" i="32"/>
  <c r="BT57" i="32" s="1"/>
  <c r="BG23" i="32"/>
  <c r="BT23" i="32" s="1"/>
  <c r="BG59" i="32"/>
  <c r="BT59" i="32" s="1"/>
  <c r="BG24" i="32"/>
  <c r="BT24" i="32" s="1"/>
  <c r="BG27" i="32"/>
  <c r="BT27" i="32" s="1"/>
  <c r="BG40" i="32"/>
  <c r="BT40" i="32" s="1"/>
  <c r="BG41" i="32"/>
  <c r="BT41" i="32" s="1"/>
  <c r="BG47" i="32"/>
  <c r="BT47" i="32" s="1"/>
  <c r="BG63" i="32"/>
  <c r="BT63" i="32" s="1"/>
  <c r="BG18" i="32"/>
  <c r="BT18" i="32" s="1"/>
  <c r="BG19" i="32"/>
  <c r="BT19" i="32" s="1"/>
  <c r="BG30" i="32"/>
  <c r="BT30" i="32" s="1"/>
  <c r="BG38" i="32"/>
  <c r="BT38" i="32" s="1"/>
  <c r="BG53" i="32"/>
  <c r="BT53" i="32" s="1"/>
  <c r="BG55" i="32"/>
  <c r="BT55" i="32" s="1"/>
  <c r="BG22" i="32"/>
  <c r="BT22" i="32" s="1"/>
  <c r="BG31" i="32"/>
  <c r="BT31" i="32" s="1"/>
  <c r="BG43" i="32"/>
  <c r="BT43" i="32" s="1"/>
  <c r="BG45" i="32"/>
  <c r="BT45" i="32" s="1"/>
  <c r="BG51" i="32"/>
  <c r="BT51" i="32" s="1"/>
  <c r="BG62" i="32"/>
  <c r="BT62" i="32" s="1"/>
  <c r="BJ57" i="32"/>
  <c r="BW57" i="32" s="1"/>
  <c r="BJ65" i="32"/>
  <c r="BW65" i="32" s="1"/>
  <c r="BJ36" i="32"/>
  <c r="BW36" i="32" s="1"/>
  <c r="BJ59" i="32"/>
  <c r="BW59" i="32" s="1"/>
  <c r="BJ49" i="32"/>
  <c r="BW49" i="32" s="1"/>
  <c r="BJ42" i="32"/>
  <c r="BW42" i="32" s="1"/>
  <c r="BJ21" i="32"/>
  <c r="BW21" i="32" s="1"/>
  <c r="BJ58" i="32"/>
  <c r="BW58" i="32" s="1"/>
  <c r="BJ27" i="32"/>
  <c r="BW27" i="32" s="1"/>
  <c r="BJ41" i="32"/>
  <c r="BW41" i="32" s="1"/>
  <c r="BJ39" i="32"/>
  <c r="BW39" i="32" s="1"/>
  <c r="BJ46" i="32"/>
  <c r="BW46" i="32" s="1"/>
  <c r="BJ47" i="32"/>
  <c r="BW47" i="32" s="1"/>
  <c r="BJ62" i="32"/>
  <c r="BW62" i="32" s="1"/>
  <c r="BB61" i="32"/>
  <c r="BO61" i="32" s="1"/>
  <c r="BB19" i="32"/>
  <c r="BO19" i="32" s="1"/>
  <c r="BB16" i="32"/>
  <c r="BO16" i="32" s="1"/>
  <c r="BO67" i="32" s="1"/>
  <c r="BB28" i="32"/>
  <c r="BO28" i="32" s="1"/>
  <c r="BB48" i="32"/>
  <c r="BO48" i="32" s="1"/>
  <c r="BB35" i="32"/>
  <c r="BO35" i="32" s="1"/>
  <c r="BB55" i="32"/>
  <c r="BO55" i="32" s="1"/>
  <c r="BB26" i="32"/>
  <c r="BO26" i="32" s="1"/>
  <c r="BB31" i="32"/>
  <c r="BO31" i="32" s="1"/>
  <c r="BB52" i="32"/>
  <c r="BO52" i="32" s="1"/>
  <c r="BB23" i="32"/>
  <c r="BO23" i="32" s="1"/>
  <c r="BB49" i="32"/>
  <c r="BO49" i="32" s="1"/>
  <c r="BB17" i="32"/>
  <c r="BO17" i="32" s="1"/>
  <c r="BB33" i="32"/>
  <c r="BO33" i="32" s="1"/>
  <c r="BB58" i="32"/>
  <c r="BO58" i="32" s="1"/>
  <c r="BB39" i="32"/>
  <c r="BO39" i="32" s="1"/>
  <c r="BB46" i="32"/>
  <c r="BO46" i="32" s="1"/>
  <c r="BB21" i="32"/>
  <c r="BO21" i="32" s="1"/>
  <c r="BB40" i="32"/>
  <c r="BO40" i="32" s="1"/>
  <c r="BB53" i="32"/>
  <c r="BO53" i="32" s="1"/>
  <c r="BB57" i="32"/>
  <c r="BO57" i="32" s="1"/>
  <c r="BB41" i="32"/>
  <c r="BO41" i="32" s="1"/>
  <c r="BB51" i="32"/>
  <c r="BO51" i="32" s="1"/>
  <c r="BB56" i="32"/>
  <c r="BO56" i="32" s="1"/>
  <c r="BB50" i="32"/>
  <c r="BO50" i="32" s="1"/>
  <c r="BJ60" i="32"/>
  <c r="BW60" i="32" s="1"/>
  <c r="BJ48" i="32"/>
  <c r="BW48" i="32" s="1"/>
  <c r="BJ43" i="32"/>
  <c r="BW43" i="32" s="1"/>
  <c r="BJ30" i="32"/>
  <c r="BW30" i="32" s="1"/>
  <c r="BJ24" i="32"/>
  <c r="BW24" i="32" s="1"/>
  <c r="BJ25" i="32"/>
  <c r="BW25" i="32" s="1"/>
  <c r="BJ64" i="32"/>
  <c r="BW64" i="32" s="1"/>
  <c r="BJ52" i="32"/>
  <c r="BW52" i="32" s="1"/>
  <c r="BJ38" i="32"/>
  <c r="BW38" i="32" s="1"/>
  <c r="BJ34" i="32"/>
  <c r="BW34" i="32" s="1"/>
  <c r="BJ28" i="32"/>
  <c r="BW28" i="32" s="1"/>
  <c r="BJ16" i="32"/>
  <c r="BW16" i="32" s="1"/>
  <c r="BJ55" i="32"/>
  <c r="BW55" i="32" s="1"/>
  <c r="BJ44" i="32"/>
  <c r="BW44" i="32" s="1"/>
  <c r="BJ22" i="32"/>
  <c r="BW22" i="32" s="1"/>
  <c r="BJ63" i="32"/>
  <c r="BW63" i="32" s="1"/>
  <c r="BJ19" i="32"/>
  <c r="BW19" i="32" s="1"/>
  <c r="BJ35" i="32"/>
  <c r="BW35" i="32" s="1"/>
  <c r="BB18" i="32"/>
  <c r="BO18" i="32" s="1"/>
  <c r="BB37" i="32"/>
  <c r="BO37" i="32" s="1"/>
  <c r="BB27" i="32"/>
  <c r="BO27" i="32" s="1"/>
  <c r="BG50" i="32"/>
  <c r="BT50" i="32" s="1"/>
  <c r="BG32" i="32"/>
  <c r="BT32" i="32" s="1"/>
  <c r="BG26" i="32"/>
  <c r="BT26" i="32" s="1"/>
  <c r="BB36" i="32"/>
  <c r="BO36" i="32" s="1"/>
  <c r="BB32" i="32"/>
  <c r="BO32" i="32" s="1"/>
  <c r="BB65" i="32"/>
  <c r="BO65" i="32" s="1"/>
  <c r="BG61" i="32"/>
  <c r="BT61" i="32" s="1"/>
  <c r="BG49" i="32"/>
  <c r="BT49" i="32" s="1"/>
  <c r="BG35" i="32"/>
  <c r="BT35" i="32" s="1"/>
  <c r="BB20" i="32"/>
  <c r="BO20" i="32" s="1"/>
  <c r="BB29" i="32"/>
  <c r="BO29" i="32" s="1"/>
  <c r="BB34" i="32"/>
  <c r="BO34" i="32" s="1"/>
  <c r="BG46" i="32"/>
  <c r="BT46" i="32" s="1"/>
  <c r="BG28" i="32"/>
  <c r="BT28" i="32" s="1"/>
  <c r="BG17" i="32"/>
  <c r="BT17" i="32" s="1"/>
  <c r="BB38" i="32"/>
  <c r="BO38" i="32" s="1"/>
  <c r="BG65" i="32"/>
  <c r="BT65" i="32" s="1"/>
  <c r="BB43" i="32"/>
  <c r="BO43" i="32" s="1"/>
  <c r="BG36" i="32"/>
  <c r="BT36" i="32" s="1"/>
  <c r="BB25" i="32"/>
  <c r="BO25" i="32" s="1"/>
  <c r="BG44" i="32"/>
  <c r="BT44" i="32" s="1"/>
  <c r="BB44" i="32"/>
  <c r="BO44" i="32" s="1"/>
  <c r="BF39" i="32"/>
  <c r="BS39" i="32" s="1"/>
  <c r="BF46" i="32"/>
  <c r="BS46" i="32" s="1"/>
  <c r="BF41" i="32"/>
  <c r="BS41" i="32" s="1"/>
  <c r="BF22" i="32"/>
  <c r="BS22" i="32" s="1"/>
  <c r="BF61" i="32"/>
  <c r="BS61" i="32" s="1"/>
  <c r="BF63" i="32"/>
  <c r="BS63" i="32" s="1"/>
  <c r="BF32" i="32"/>
  <c r="BS32" i="32" s="1"/>
  <c r="BF29" i="32"/>
  <c r="BS29" i="32" s="1"/>
  <c r="BF55" i="32"/>
  <c r="BS55" i="32" s="1"/>
  <c r="BF38" i="32"/>
  <c r="BS38" i="32" s="1"/>
  <c r="BF36" i="32"/>
  <c r="BS36" i="32" s="1"/>
  <c r="BF49" i="32"/>
  <c r="BS49" i="32" s="1"/>
  <c r="BE49" i="32"/>
  <c r="BR49" i="32" s="1"/>
  <c r="BE48" i="32"/>
  <c r="BR48" i="32" s="1"/>
  <c r="BI21" i="32"/>
  <c r="BV21" i="32" s="1"/>
  <c r="BI44" i="32"/>
  <c r="BV44" i="32" s="1"/>
  <c r="BE26" i="32"/>
  <c r="BR26" i="32" s="1"/>
  <c r="BE33" i="32"/>
  <c r="BR33" i="32" s="1"/>
  <c r="BE58" i="32"/>
  <c r="BR58" i="32" s="1"/>
  <c r="BI36" i="32"/>
  <c r="BV36" i="32" s="1"/>
  <c r="BI60" i="32"/>
  <c r="BV60" i="32" s="1"/>
  <c r="BI49" i="32"/>
  <c r="BV49" i="32" s="1"/>
  <c r="BI19" i="32"/>
  <c r="BV19" i="32" s="1"/>
  <c r="BI41" i="32"/>
  <c r="BV41" i="32" s="1"/>
  <c r="BI48" i="32"/>
  <c r="BV48" i="32" s="1"/>
  <c r="BI16" i="32"/>
  <c r="BV16" i="32" s="1"/>
  <c r="BI28" i="32"/>
  <c r="BV28" i="32" s="1"/>
  <c r="BE38" i="32"/>
  <c r="BR38" i="32" s="1"/>
  <c r="BE30" i="32"/>
  <c r="BR30" i="32" s="1"/>
  <c r="BE24" i="32"/>
  <c r="BR24" i="32" s="1"/>
  <c r="BI34" i="32"/>
  <c r="BV34" i="32" s="1"/>
  <c r="BI25" i="32"/>
  <c r="BV25" i="32" s="1"/>
  <c r="BI58" i="32"/>
  <c r="BV58" i="32" s="1"/>
  <c r="BE44" i="32"/>
  <c r="BR44" i="32" s="1"/>
  <c r="BE25" i="32"/>
  <c r="BR25" i="32" s="1"/>
  <c r="BE18" i="32"/>
  <c r="BR18" i="32" s="1"/>
  <c r="BI61" i="32"/>
  <c r="BV61" i="32" s="1"/>
  <c r="BI43" i="32"/>
  <c r="BV43" i="32" s="1"/>
  <c r="BI39" i="32"/>
  <c r="BV39" i="32" s="1"/>
  <c r="BE16" i="32"/>
  <c r="BR16" i="32" s="1"/>
  <c r="BE60" i="32"/>
  <c r="BR60" i="32" s="1"/>
  <c r="BI38" i="32"/>
  <c r="BV38" i="32" s="1"/>
  <c r="BI55" i="32"/>
  <c r="BV55" i="32" s="1"/>
  <c r="BI22" i="32"/>
  <c r="BV22" i="32" s="1"/>
  <c r="BI31" i="32"/>
  <c r="BV31" i="32" s="1"/>
  <c r="BI46" i="32"/>
  <c r="BV46" i="32" s="1"/>
  <c r="BE47" i="32"/>
  <c r="BR47" i="32" s="1"/>
  <c r="BE63" i="32"/>
  <c r="BR63" i="32" s="1"/>
  <c r="BE43" i="32"/>
  <c r="BR43" i="32" s="1"/>
  <c r="BI47" i="32"/>
  <c r="BV47" i="32" s="1"/>
  <c r="BI37" i="32"/>
  <c r="BV37" i="32" s="1"/>
  <c r="BI63" i="32"/>
  <c r="BV63" i="32" s="1"/>
  <c r="BI51" i="32"/>
  <c r="BV51" i="32" s="1"/>
  <c r="BI40" i="32"/>
  <c r="BV40" i="32" s="1"/>
  <c r="BI62" i="32"/>
  <c r="BV62" i="32" s="1"/>
  <c r="BI54" i="32"/>
  <c r="BV54" i="32" s="1"/>
  <c r="BI32" i="32"/>
  <c r="BV32" i="32" s="1"/>
  <c r="BI17" i="32"/>
  <c r="BV17" i="32" s="1"/>
  <c r="BI18" i="32"/>
  <c r="BV18" i="32" s="1"/>
  <c r="BI65" i="32"/>
  <c r="BV65" i="32" s="1"/>
  <c r="BE55" i="32"/>
  <c r="BR55" i="32" s="1"/>
  <c r="BE31" i="32"/>
  <c r="BR31" i="32" s="1"/>
  <c r="BE27" i="32"/>
  <c r="BR27" i="32" s="1"/>
  <c r="BE51" i="32"/>
  <c r="BR51" i="32" s="1"/>
  <c r="BE17" i="32"/>
  <c r="BR17" i="32" s="1"/>
  <c r="BE41" i="32"/>
  <c r="BR41" i="32" s="1"/>
  <c r="BE53" i="32"/>
  <c r="BR53" i="32" s="1"/>
  <c r="BE37" i="32"/>
  <c r="BR37" i="32" s="1"/>
  <c r="BE28" i="32"/>
  <c r="BR28" i="32" s="1"/>
  <c r="BE54" i="32"/>
  <c r="BR54" i="32" s="1"/>
  <c r="BE36" i="32"/>
  <c r="BR36" i="32" s="1"/>
  <c r="BE65" i="32"/>
  <c r="BR65" i="32" s="1"/>
  <c r="BE39" i="32"/>
  <c r="BR39" i="32" s="1"/>
  <c r="BE32" i="32"/>
  <c r="BR32" i="32" s="1"/>
  <c r="BE29" i="32"/>
  <c r="BR29" i="32" s="1"/>
  <c r="BE56" i="32"/>
  <c r="BR56" i="32" s="1"/>
  <c r="BE46" i="32"/>
  <c r="BR46" i="32" s="1"/>
  <c r="BE23" i="32"/>
  <c r="BR23" i="32" s="1"/>
  <c r="BE20" i="32"/>
  <c r="BR20" i="32" s="1"/>
  <c r="BI52" i="32"/>
  <c r="BV52" i="32" s="1"/>
  <c r="BI35" i="32"/>
  <c r="BV35" i="32" s="1"/>
  <c r="BI20" i="32"/>
  <c r="BV20" i="32" s="1"/>
  <c r="BI56" i="32"/>
  <c r="BV56" i="32" s="1"/>
  <c r="BI42" i="32"/>
  <c r="BV42" i="32" s="1"/>
  <c r="BI23" i="32"/>
  <c r="BV23" i="32" s="1"/>
  <c r="BI53" i="32"/>
  <c r="BV53" i="32" s="1"/>
  <c r="BI30" i="32"/>
  <c r="BV30" i="32" s="1"/>
  <c r="BI24" i="32"/>
  <c r="BV24" i="32" s="1"/>
  <c r="BI50" i="32"/>
  <c r="BV50" i="32" s="1"/>
  <c r="BI45" i="32"/>
  <c r="BV45" i="32" s="1"/>
  <c r="BI29" i="32"/>
  <c r="BV29" i="32" s="1"/>
  <c r="BE57" i="32"/>
  <c r="BR57" i="32" s="1"/>
  <c r="BE40" i="32"/>
  <c r="BR40" i="32" s="1"/>
  <c r="BE21" i="32"/>
  <c r="BR21" i="32" s="1"/>
  <c r="BE61" i="32"/>
  <c r="BR61" i="32" s="1"/>
  <c r="BE35" i="32"/>
  <c r="BR35" i="32" s="1"/>
  <c r="BE59" i="32"/>
  <c r="BR59" i="32" s="1"/>
  <c r="BE62" i="32"/>
  <c r="BR62" i="32" s="1"/>
  <c r="BE50" i="32"/>
  <c r="BR50" i="32" s="1"/>
  <c r="BE42" i="32"/>
  <c r="BR42" i="32" s="1"/>
  <c r="BE22" i="32"/>
  <c r="BR22" i="32" s="1"/>
  <c r="BI26" i="32"/>
  <c r="BV26" i="32" s="1"/>
  <c r="BE19" i="32"/>
  <c r="BR19" i="32" s="1"/>
  <c r="BI59" i="32"/>
  <c r="BV59" i="32" s="1"/>
  <c r="BE34" i="32"/>
  <c r="BR34" i="32" s="1"/>
  <c r="BE52" i="32"/>
  <c r="BR52" i="32" s="1"/>
  <c r="BI27" i="32"/>
  <c r="BV27" i="32" s="1"/>
  <c r="BU67" i="32"/>
  <c r="BZ67" i="32"/>
  <c r="BQ67" i="32"/>
  <c r="F15" i="4"/>
  <c r="F3" i="4"/>
  <c r="F4" i="4"/>
  <c r="F5" i="4"/>
  <c r="F6" i="4"/>
  <c r="F7" i="4"/>
  <c r="F8" i="4"/>
  <c r="F9" i="4"/>
  <c r="F10" i="4"/>
  <c r="F11" i="4"/>
  <c r="F12" i="4"/>
  <c r="F13" i="4"/>
  <c r="F2" i="4"/>
  <c r="BW67" i="32" l="1"/>
  <c r="BX67" i="32"/>
  <c r="BT67" i="32"/>
  <c r="BY67" i="32"/>
  <c r="BS67" i="32"/>
  <c r="BV67" i="32"/>
  <c r="BR67" i="32"/>
  <c r="AN32" i="32"/>
  <c r="AX32" i="32" s="1"/>
  <c r="AN22" i="32"/>
  <c r="AN19" i="32"/>
  <c r="AN44" i="32"/>
  <c r="AN46" i="32"/>
  <c r="AN17" i="32"/>
  <c r="AN53" i="32"/>
  <c r="AN38" i="32"/>
  <c r="AN39" i="32"/>
  <c r="AN47" i="32"/>
  <c r="AN41" i="32"/>
  <c r="AN21" i="32"/>
  <c r="AN30" i="32"/>
  <c r="AN54" i="32"/>
  <c r="AN24" i="32"/>
  <c r="AN42" i="32"/>
  <c r="AN31" i="32"/>
  <c r="AN37" i="32"/>
  <c r="AN26" i="32"/>
  <c r="AN50" i="32"/>
  <c r="AN34" i="32"/>
  <c r="AN52" i="32"/>
  <c r="AN27" i="32"/>
  <c r="AN49" i="32"/>
  <c r="AN51" i="32"/>
  <c r="AN45" i="32"/>
  <c r="AN29" i="32"/>
  <c r="AN28" i="32"/>
  <c r="AN66" i="32"/>
  <c r="AN35" i="32"/>
  <c r="AN18" i="32"/>
  <c r="AN43" i="32"/>
  <c r="AN16" i="32"/>
  <c r="AN23" i="32"/>
  <c r="AN20" i="32"/>
  <c r="AN36" i="32"/>
  <c r="AN25" i="32"/>
  <c r="AN33" i="32"/>
  <c r="AN48" i="32"/>
  <c r="AN40" i="32"/>
  <c r="AW32" i="32" l="1"/>
  <c r="AY32" i="32"/>
  <c r="AZ32" i="32"/>
  <c r="AW33" i="32"/>
  <c r="AX33" i="32"/>
  <c r="AY33" i="32"/>
  <c r="AZ33" i="32"/>
  <c r="AW35" i="32"/>
  <c r="AX35" i="32"/>
  <c r="AY35" i="32"/>
  <c r="AZ35" i="32"/>
  <c r="AW45" i="32"/>
  <c r="AZ45" i="32"/>
  <c r="AY45" i="32"/>
  <c r="AX45" i="32"/>
  <c r="AX37" i="32"/>
  <c r="AY37" i="32"/>
  <c r="AZ37" i="32"/>
  <c r="AW37" i="32"/>
  <c r="AY54" i="32"/>
  <c r="AZ54" i="32"/>
  <c r="AW54" i="32"/>
  <c r="AX54" i="32"/>
  <c r="AW47" i="32"/>
  <c r="AZ47" i="32"/>
  <c r="AX47" i="32"/>
  <c r="AY47" i="32"/>
  <c r="AY17" i="32"/>
  <c r="AZ17" i="32"/>
  <c r="AW17" i="32"/>
  <c r="AX17" i="32"/>
  <c r="AZ25" i="32"/>
  <c r="AY25" i="32"/>
  <c r="AW25" i="32"/>
  <c r="AX25" i="32"/>
  <c r="AZ16" i="32"/>
  <c r="AW16" i="32"/>
  <c r="AX16" i="32"/>
  <c r="AY16" i="32"/>
  <c r="AX51" i="32"/>
  <c r="AW51" i="32"/>
  <c r="AZ51" i="32"/>
  <c r="AY51" i="32"/>
  <c r="AX34" i="32"/>
  <c r="AY34" i="32"/>
  <c r="AZ34" i="32"/>
  <c r="AW34" i="32"/>
  <c r="AY31" i="32"/>
  <c r="AZ31" i="32"/>
  <c r="AW31" i="32"/>
  <c r="AX31" i="32"/>
  <c r="AZ30" i="32"/>
  <c r="AW30" i="32"/>
  <c r="AX30" i="32"/>
  <c r="AY30" i="32"/>
  <c r="AZ39" i="32"/>
  <c r="AW39" i="32"/>
  <c r="AX39" i="32"/>
  <c r="AY39" i="32"/>
  <c r="AX46" i="32"/>
  <c r="AW46" i="32"/>
  <c r="AY46" i="32"/>
  <c r="AZ46" i="32"/>
  <c r="AZ40" i="32"/>
  <c r="AW40" i="32"/>
  <c r="AY40" i="32"/>
  <c r="AX40" i="32"/>
  <c r="AZ43" i="32"/>
  <c r="AX43" i="32"/>
  <c r="AY43" i="32"/>
  <c r="AW43" i="32"/>
  <c r="AZ50" i="32"/>
  <c r="AW50" i="32"/>
  <c r="AX50" i="32"/>
  <c r="AY50" i="32"/>
  <c r="AZ44" i="32"/>
  <c r="AY44" i="32"/>
  <c r="AW44" i="32"/>
  <c r="AX44" i="32"/>
  <c r="AX36" i="32"/>
  <c r="AY36" i="32"/>
  <c r="AZ36" i="32"/>
  <c r="AW36" i="32"/>
  <c r="AY28" i="32"/>
  <c r="AZ28" i="32"/>
  <c r="AX28" i="32"/>
  <c r="AW28" i="32"/>
  <c r="AY49" i="32"/>
  <c r="AZ49" i="32"/>
  <c r="AW49" i="32"/>
  <c r="AX49" i="32"/>
  <c r="AY42" i="32"/>
  <c r="AW42" i="32"/>
  <c r="AX42" i="32"/>
  <c r="AZ42" i="32"/>
  <c r="AZ21" i="32"/>
  <c r="AX21" i="32"/>
  <c r="AY21" i="32"/>
  <c r="AW21" i="32"/>
  <c r="AW38" i="32"/>
  <c r="AZ38" i="32"/>
  <c r="AX38" i="32"/>
  <c r="AY38" i="32"/>
  <c r="AW48" i="32"/>
  <c r="AX48" i="32"/>
  <c r="AY48" i="32"/>
  <c r="AZ48" i="32"/>
  <c r="AW20" i="32"/>
  <c r="AX20" i="32"/>
  <c r="AY20" i="32"/>
  <c r="AZ20" i="32"/>
  <c r="AY18" i="32"/>
  <c r="AX18" i="32"/>
  <c r="AZ18" i="32"/>
  <c r="AW18" i="32"/>
  <c r="AW29" i="32"/>
  <c r="AZ29" i="32"/>
  <c r="AX29" i="32"/>
  <c r="AY29" i="32"/>
  <c r="AY27" i="32"/>
  <c r="AX27" i="32"/>
  <c r="AW27" i="32"/>
  <c r="AZ27" i="32"/>
  <c r="AX26" i="32"/>
  <c r="AW26" i="32"/>
  <c r="AZ26" i="32"/>
  <c r="AY26" i="32"/>
  <c r="AY24" i="32"/>
  <c r="AZ24" i="32"/>
  <c r="AW24" i="32"/>
  <c r="AX24" i="32"/>
  <c r="AX41" i="32"/>
  <c r="AZ41" i="32"/>
  <c r="AW41" i="32"/>
  <c r="AY41" i="32"/>
  <c r="AZ53" i="32"/>
  <c r="AX53" i="32"/>
  <c r="AY53" i="32"/>
  <c r="AW53" i="32"/>
  <c r="AW19" i="32"/>
  <c r="AY19" i="32"/>
  <c r="AX19" i="32"/>
  <c r="AZ19" i="32"/>
  <c r="AY23" i="32"/>
  <c r="AZ23" i="32"/>
  <c r="AX23" i="32"/>
  <c r="AW23" i="32"/>
  <c r="AX52" i="32"/>
  <c r="AY52" i="32"/>
  <c r="AZ52" i="32"/>
  <c r="AW52" i="32"/>
  <c r="AY22" i="32"/>
  <c r="AZ22" i="32"/>
  <c r="AW22" i="32"/>
  <c r="AX22" i="32"/>
  <c r="AY67" i="32" l="1"/>
  <c r="AX67" i="32"/>
  <c r="AW67" i="32"/>
  <c r="AZ67" i="32"/>
  <c r="K4" i="23"/>
  <c r="B13" i="30" l="1"/>
  <c r="L1" i="30" s="1"/>
  <c r="B14" i="30"/>
  <c r="B4" i="40" s="1"/>
  <c r="A2" i="27" l="1"/>
  <c r="A2" i="31"/>
  <c r="C547" i="4"/>
  <c r="C539" i="4"/>
  <c r="A3" i="38"/>
  <c r="B3" i="40"/>
  <c r="A3" i="34"/>
  <c r="A3" i="35"/>
  <c r="B3" i="23"/>
  <c r="E3" i="20"/>
  <c r="E48" i="20" s="1"/>
  <c r="B4" i="23"/>
  <c r="E4" i="20"/>
  <c r="E49" i="20" s="1"/>
  <c r="AA6" i="31" l="1"/>
  <c r="Y42" i="31"/>
  <c r="AA42" i="31"/>
  <c r="AA50" i="31"/>
  <c r="AA43" i="31"/>
  <c r="AA32" i="31"/>
  <c r="AA28" i="31"/>
  <c r="AA12" i="31"/>
  <c r="X12" i="31"/>
  <c r="AA24" i="31"/>
  <c r="AA8" i="31"/>
  <c r="AA40" i="31"/>
  <c r="AA33" i="31"/>
  <c r="AA41" i="31"/>
  <c r="Z35" i="31"/>
  <c r="AA35" i="31"/>
  <c r="AA51" i="31"/>
  <c r="X51" i="31"/>
  <c r="AA15" i="31"/>
  <c r="AA23" i="31"/>
  <c r="AA39" i="31"/>
  <c r="AA47" i="31"/>
  <c r="AA46" i="31"/>
  <c r="AA20" i="31"/>
  <c r="AA52" i="31"/>
  <c r="AA22" i="31"/>
  <c r="AA30" i="31"/>
  <c r="AA54" i="31"/>
  <c r="AA13" i="31"/>
  <c r="AA21" i="31"/>
  <c r="AA37" i="31"/>
  <c r="AA53" i="31"/>
  <c r="AA10" i="31"/>
  <c r="Y10" i="31"/>
  <c r="AA16" i="31"/>
  <c r="Y46" i="31"/>
  <c r="AA19" i="31"/>
  <c r="X37" i="31"/>
  <c r="AA7" i="31"/>
  <c r="AA9" i="31"/>
  <c r="AG20" i="30"/>
  <c r="H10" i="23" s="1"/>
  <c r="AA38" i="31"/>
  <c r="Z38" i="31"/>
  <c r="Z22" i="31"/>
  <c r="X24" i="31"/>
  <c r="X10" i="31"/>
  <c r="Y51" i="31"/>
  <c r="X47" i="31"/>
  <c r="Y13" i="31"/>
  <c r="Z32" i="31"/>
  <c r="Y24" i="31"/>
  <c r="X28" i="31"/>
  <c r="X30" i="31"/>
  <c r="Z37" i="31"/>
  <c r="Z50" i="31"/>
  <c r="Z39" i="31"/>
  <c r="X43" i="31"/>
  <c r="AG33" i="30"/>
  <c r="H23" i="23" s="1"/>
  <c r="AG26" i="30"/>
  <c r="H16" i="23" s="1"/>
  <c r="AA17" i="31"/>
  <c r="AG28" i="30"/>
  <c r="H18" i="23" s="1"/>
  <c r="AA48" i="31"/>
  <c r="AA26" i="31"/>
  <c r="X26" i="31"/>
  <c r="AA11" i="31"/>
  <c r="Y11" i="31"/>
  <c r="AA31" i="31"/>
  <c r="AG42" i="30"/>
  <c r="H32" i="23" s="1"/>
  <c r="AA14" i="31"/>
  <c r="AA36" i="31"/>
  <c r="AA45" i="31"/>
  <c r="X54" i="31"/>
  <c r="Y33" i="31"/>
  <c r="Y16" i="31"/>
  <c r="Z17" i="31"/>
  <c r="X39" i="31"/>
  <c r="W22" i="31"/>
  <c r="Z19" i="31"/>
  <c r="Y32" i="31"/>
  <c r="AA49" i="31"/>
  <c r="Y53" i="31"/>
  <c r="AA18" i="31"/>
  <c r="Z48" i="31"/>
  <c r="X40" i="31"/>
  <c r="Z36" i="31"/>
  <c r="X7" i="31"/>
  <c r="AF66" i="30"/>
  <c r="AA55" i="31" s="1"/>
  <c r="X50" i="31"/>
  <c r="X13" i="31"/>
  <c r="Y8" i="31"/>
  <c r="X19" i="31"/>
  <c r="Z45" i="31"/>
  <c r="Y48" i="31"/>
  <c r="AA44" i="31"/>
  <c r="Z44" i="31"/>
  <c r="X44" i="31"/>
  <c r="AG22" i="30"/>
  <c r="H12" i="23" s="1"/>
  <c r="Z10" i="31"/>
  <c r="AA25" i="31"/>
  <c r="AA34" i="31"/>
  <c r="Z34" i="31"/>
  <c r="AA29" i="31"/>
  <c r="Z24" i="31"/>
  <c r="Y18" i="31"/>
  <c r="X14" i="31"/>
  <c r="AG21" i="30"/>
  <c r="H11" i="23" s="1"/>
  <c r="AG18" i="30"/>
  <c r="H8" i="23" s="1"/>
  <c r="AG25" i="30"/>
  <c r="H15" i="23" s="1"/>
  <c r="X38" i="31"/>
  <c r="Y47" i="31"/>
  <c r="Y45" i="31"/>
  <c r="Y50" i="31"/>
  <c r="AA27" i="31"/>
  <c r="AG64" i="30"/>
  <c r="H55" i="23" s="1"/>
  <c r="AG36" i="30"/>
  <c r="H26" i="23" s="1"/>
  <c r="AG46" i="30"/>
  <c r="H36" i="23" s="1"/>
  <c r="AG41" i="30"/>
  <c r="H31" i="23" s="1"/>
  <c r="AG37" i="30"/>
  <c r="H27" i="23" s="1"/>
  <c r="W20" i="31"/>
  <c r="AG31" i="30"/>
  <c r="H21" i="23" s="1"/>
  <c r="AG24" i="30"/>
  <c r="H14" i="23" s="1"/>
  <c r="W24" i="31"/>
  <c r="AG35" i="30"/>
  <c r="H25" i="23" s="1"/>
  <c r="X9" i="31"/>
  <c r="Z27" i="31"/>
  <c r="X46" i="31"/>
  <c r="Y23" i="31"/>
  <c r="Y38" i="31"/>
  <c r="Z51" i="31"/>
  <c r="Y27" i="31"/>
  <c r="X48" i="31"/>
  <c r="Y12" i="31"/>
  <c r="Z18" i="31"/>
  <c r="Y34" i="31"/>
  <c r="Z54" i="31"/>
  <c r="X45" i="31"/>
  <c r="AG40" i="30"/>
  <c r="H30" i="23" s="1"/>
  <c r="AG32" i="30"/>
  <c r="H22" i="23" s="1"/>
  <c r="AG43" i="30"/>
  <c r="H33" i="23" s="1"/>
  <c r="AG39" i="30"/>
  <c r="H29" i="23" s="1"/>
  <c r="Z42" i="31"/>
  <c r="Y25" i="31"/>
  <c r="Y44" i="31"/>
  <c r="Y17" i="31"/>
  <c r="X11" i="31"/>
  <c r="Z11" i="31"/>
  <c r="Z41" i="31"/>
  <c r="Z28" i="31"/>
  <c r="X42" i="31"/>
  <c r="AG63" i="30"/>
  <c r="H54" i="23" s="1"/>
  <c r="AG47" i="30"/>
  <c r="H37" i="23" s="1"/>
  <c r="Z40" i="31"/>
  <c r="Y40" i="31"/>
  <c r="AG51" i="30"/>
  <c r="H41" i="23" s="1"/>
  <c r="Z29" i="31"/>
  <c r="AG30" i="30"/>
  <c r="H20" i="23" s="1"/>
  <c r="W28" i="31"/>
  <c r="AG54" i="30"/>
  <c r="H44" i="23" s="1"/>
  <c r="W16" i="31"/>
  <c r="AG27" i="30"/>
  <c r="Z52" i="31"/>
  <c r="X53" i="31"/>
  <c r="W51" i="31"/>
  <c r="AG62" i="30"/>
  <c r="H53" i="23" s="1"/>
  <c r="Y36" i="31"/>
  <c r="W52" i="31"/>
  <c r="Y52" i="31"/>
  <c r="Z46" i="31"/>
  <c r="Y49" i="31"/>
  <c r="Y9" i="31"/>
  <c r="AG55" i="30"/>
  <c r="H45" i="23" s="1"/>
  <c r="W49" i="31"/>
  <c r="AG60" i="30"/>
  <c r="H51" i="23" s="1"/>
  <c r="AG50" i="30"/>
  <c r="H40" i="23" s="1"/>
  <c r="AG29" i="30"/>
  <c r="H19" i="23" s="1"/>
  <c r="X15" i="31"/>
  <c r="W31" i="31"/>
  <c r="AG38" i="30"/>
  <c r="H28" i="23" s="1"/>
  <c r="AG23" i="30"/>
  <c r="H13" i="23" s="1"/>
  <c r="AG19" i="30"/>
  <c r="W50" i="31"/>
  <c r="AG61" i="30"/>
  <c r="H52" i="23" s="1"/>
  <c r="Z7" i="31"/>
  <c r="Z25" i="31"/>
  <c r="X35" i="31"/>
  <c r="W46" i="31"/>
  <c r="AG57" i="30"/>
  <c r="H48" i="23" s="1"/>
  <c r="AG59" i="30"/>
  <c r="H50" i="23" s="1"/>
  <c r="X6" i="31"/>
  <c r="W12" i="31"/>
  <c r="Z12" i="31"/>
  <c r="Y19" i="31"/>
  <c r="Z14" i="31"/>
  <c r="W33" i="31"/>
  <c r="AG44" i="30"/>
  <c r="H34" i="23" s="1"/>
  <c r="AG48" i="30"/>
  <c r="H38" i="23" s="1"/>
  <c r="AG49" i="30"/>
  <c r="H39" i="23" s="1"/>
  <c r="W42" i="31"/>
  <c r="AG53" i="30"/>
  <c r="H43" i="23" s="1"/>
  <c r="W41" i="31"/>
  <c r="AG52" i="30"/>
  <c r="H42" i="23" s="1"/>
  <c r="AG65" i="30"/>
  <c r="W45" i="31"/>
  <c r="AG56" i="30"/>
  <c r="H47" i="23" s="1"/>
  <c r="AG58" i="30"/>
  <c r="H49" i="23" s="1"/>
  <c r="AG17" i="30"/>
  <c r="AG45" i="30"/>
  <c r="H35" i="23" s="1"/>
  <c r="AE66" i="30" l="1"/>
  <c r="Z55" i="31" s="1"/>
  <c r="X25" i="31"/>
  <c r="X32" i="31"/>
  <c r="X8" i="31"/>
  <c r="W17" i="31"/>
  <c r="W14" i="31"/>
  <c r="X31" i="31"/>
  <c r="X16" i="31"/>
  <c r="W35" i="31"/>
  <c r="W25" i="31"/>
  <c r="AG66" i="30"/>
  <c r="H57" i="23" s="1"/>
  <c r="H46" i="23" s="1"/>
  <c r="H7" i="23"/>
  <c r="W38" i="31"/>
  <c r="W34" i="31"/>
  <c r="Z9" i="31"/>
  <c r="Y37" i="31"/>
  <c r="Y21" i="31"/>
  <c r="Z30" i="31"/>
  <c r="X20" i="31"/>
  <c r="Y41" i="31"/>
  <c r="Z33" i="31"/>
  <c r="AC66" i="30"/>
  <c r="X55" i="31" s="1"/>
  <c r="Z31" i="31"/>
  <c r="X52" i="31"/>
  <c r="X49" i="31"/>
  <c r="W30" i="31"/>
  <c r="Z53" i="31"/>
  <c r="W54" i="31"/>
  <c r="W13" i="31"/>
  <c r="X27" i="31"/>
  <c r="AB66" i="30"/>
  <c r="W55" i="31" s="1"/>
  <c r="W37" i="31"/>
  <c r="W8" i="31"/>
  <c r="W48" i="31"/>
  <c r="Y30" i="31"/>
  <c r="Z16" i="31"/>
  <c r="W21" i="31"/>
  <c r="Z47" i="31"/>
  <c r="W11" i="31"/>
  <c r="W6" i="31"/>
  <c r="X34" i="31"/>
  <c r="X36" i="31"/>
  <c r="Z26" i="31"/>
  <c r="Y29" i="31"/>
  <c r="Y26" i="31"/>
  <c r="W19" i="31"/>
  <c r="W44" i="31"/>
  <c r="X29" i="31"/>
  <c r="Y14" i="31"/>
  <c r="Z43" i="31"/>
  <c r="W36" i="31"/>
  <c r="W47" i="31"/>
  <c r="W23" i="31"/>
  <c r="Y54" i="31"/>
  <c r="X21" i="31"/>
  <c r="Y22" i="31"/>
  <c r="Z49" i="31"/>
  <c r="W27" i="31"/>
  <c r="Z6" i="31"/>
  <c r="W9" i="31"/>
  <c r="W32" i="31"/>
  <c r="W10" i="31"/>
  <c r="Z21" i="31"/>
  <c r="Z13" i="31"/>
  <c r="X22" i="31"/>
  <c r="Y20" i="31"/>
  <c r="Z23" i="31"/>
  <c r="H9" i="23"/>
  <c r="H17" i="23"/>
  <c r="X17" i="31"/>
  <c r="AD66" i="30"/>
  <c r="Y55" i="31" s="1"/>
  <c r="Y6" i="31"/>
  <c r="W26" i="31"/>
  <c r="X18" i="31"/>
  <c r="Y31" i="31"/>
  <c r="W7" i="31"/>
  <c r="W43" i="31"/>
  <c r="W15" i="31"/>
  <c r="W18" i="31"/>
  <c r="W39" i="31"/>
  <c r="W53" i="31"/>
  <c r="W29" i="31"/>
  <c r="W40" i="31"/>
  <c r="Y7" i="31"/>
  <c r="H24" i="23"/>
  <c r="X33" i="31"/>
  <c r="X41" i="31"/>
  <c r="Y28" i="31"/>
  <c r="Z20" i="31"/>
  <c r="X23" i="31"/>
  <c r="Z15" i="31"/>
  <c r="Y15" i="31"/>
  <c r="Y43" i="31"/>
  <c r="Z8" i="31"/>
  <c r="Y35" i="31"/>
  <c r="Y39" i="31"/>
  <c r="AF47" i="31" l="1"/>
  <c r="AF35" i="31"/>
  <c r="AF17" i="31"/>
  <c r="AF22" i="31"/>
  <c r="AF33" i="31"/>
  <c r="AF52" i="31"/>
  <c r="AF44" i="31"/>
  <c r="AF36" i="31"/>
  <c r="AF28" i="31"/>
  <c r="AF10" i="31"/>
  <c r="AF6" i="31"/>
  <c r="AF13" i="31"/>
  <c r="AL66" i="30"/>
  <c r="AF55" i="31" s="1"/>
  <c r="AF40" i="31"/>
  <c r="AF43" i="31"/>
  <c r="AF51" i="31"/>
  <c r="AF25" i="31"/>
  <c r="AF49" i="31"/>
  <c r="AF34" i="31"/>
  <c r="AF48" i="31"/>
  <c r="AF20" i="31"/>
  <c r="AF37" i="31"/>
  <c r="AF26" i="31"/>
  <c r="AF12" i="31"/>
  <c r="AF27" i="31"/>
  <c r="AF31" i="31"/>
  <c r="AF19" i="31"/>
  <c r="AF24" i="31"/>
  <c r="AF38" i="31"/>
  <c r="AF39" i="31"/>
  <c r="AF21" i="31"/>
  <c r="AF9" i="31"/>
  <c r="AF54" i="31"/>
  <c r="AF46" i="31"/>
  <c r="AF30" i="31"/>
  <c r="AF18" i="31"/>
  <c r="AF15" i="31"/>
  <c r="AF42" i="31"/>
  <c r="AF32" i="31"/>
  <c r="AF50" i="31"/>
  <c r="AF45" i="31"/>
  <c r="AE20" i="31"/>
  <c r="AE27" i="31"/>
  <c r="AF8" i="31"/>
  <c r="AE22" i="31"/>
  <c r="AF14" i="31"/>
  <c r="AF41" i="31"/>
  <c r="AF23" i="31"/>
  <c r="AF16" i="31"/>
  <c r="AM50" i="30"/>
  <c r="I40" i="23" s="1"/>
  <c r="AM55" i="30"/>
  <c r="I45" i="23" s="1"/>
  <c r="AM21" i="30"/>
  <c r="AM49" i="30"/>
  <c r="I39" i="23" s="1"/>
  <c r="AM58" i="30"/>
  <c r="I49" i="23" s="1"/>
  <c r="AM63" i="30"/>
  <c r="I54" i="23" s="1"/>
  <c r="AM61" i="30"/>
  <c r="I52" i="23" s="1"/>
  <c r="AM53" i="30"/>
  <c r="I43" i="23" s="1"/>
  <c r="AM44" i="30"/>
  <c r="I34" i="23" s="1"/>
  <c r="AD50" i="31"/>
  <c r="AE50" i="31"/>
  <c r="AM65" i="30"/>
  <c r="AM52" i="30"/>
  <c r="I42" i="23" s="1"/>
  <c r="AM46" i="30"/>
  <c r="I36" i="23" s="1"/>
  <c r="AM56" i="30"/>
  <c r="I47" i="23" s="1"/>
  <c r="AE40" i="31"/>
  <c r="AE37" i="31"/>
  <c r="AE26" i="31"/>
  <c r="AE8" i="31"/>
  <c r="AE41" i="31"/>
  <c r="AF11" i="31"/>
  <c r="AE24" i="31"/>
  <c r="AF53" i="31"/>
  <c r="AM64" i="30"/>
  <c r="I55" i="23" s="1"/>
  <c r="AF29" i="31"/>
  <c r="AF7" i="31"/>
  <c r="AM30" i="30"/>
  <c r="I20" i="23" s="1"/>
  <c r="AE32" i="31"/>
  <c r="AD40" i="31"/>
  <c r="AM51" i="30"/>
  <c r="I41" i="23" s="1"/>
  <c r="AM54" i="30"/>
  <c r="I44" i="23" s="1"/>
  <c r="AM48" i="30"/>
  <c r="I38" i="23" s="1"/>
  <c r="AM62" i="30"/>
  <c r="I53" i="23" s="1"/>
  <c r="AE15" i="31"/>
  <c r="AM60" i="30"/>
  <c r="I51" i="23" s="1"/>
  <c r="AM47" i="30"/>
  <c r="I37" i="23" s="1"/>
  <c r="AM45" i="30"/>
  <c r="I35" i="23" s="1"/>
  <c r="AE48" i="31"/>
  <c r="AM57" i="30"/>
  <c r="I48" i="23" s="1"/>
  <c r="AM59" i="30"/>
  <c r="I50" i="23" s="1"/>
  <c r="AE38" i="31"/>
  <c r="AM23" i="30"/>
  <c r="AE49" i="31"/>
  <c r="AD48" i="31"/>
  <c r="AE11" i="31"/>
  <c r="AE23" i="31"/>
  <c r="AE42" i="31"/>
  <c r="AE36" i="31"/>
  <c r="AE47" i="31"/>
  <c r="AD35" i="31"/>
  <c r="AD42" i="31"/>
  <c r="AD37" i="31"/>
  <c r="AM24" i="30"/>
  <c r="AM38" i="30"/>
  <c r="AD23" i="31"/>
  <c r="AM34" i="30"/>
  <c r="I24" i="23" s="1"/>
  <c r="AM37" i="30"/>
  <c r="I27" i="23" s="1"/>
  <c r="AD44" i="31"/>
  <c r="AE44" i="31"/>
  <c r="AD53" i="31"/>
  <c r="AM35" i="30"/>
  <c r="I25" i="23" s="1"/>
  <c r="AM43" i="30"/>
  <c r="I33" i="23" s="1"/>
  <c r="AM33" i="30"/>
  <c r="I23" i="23" s="1"/>
  <c r="AE28" i="31"/>
  <c r="AE43" i="31"/>
  <c r="AE13" i="31"/>
  <c r="AM19" i="30"/>
  <c r="I9" i="23" s="1"/>
  <c r="AE10" i="31"/>
  <c r="AM29" i="30"/>
  <c r="I19" i="23" s="1"/>
  <c r="AM25" i="30"/>
  <c r="I15" i="23" s="1"/>
  <c r="AM32" i="30"/>
  <c r="AM41" i="30"/>
  <c r="I31" i="23" s="1"/>
  <c r="AD15" i="31"/>
  <c r="AM26" i="30"/>
  <c r="I16" i="23" s="1"/>
  <c r="AE30" i="31"/>
  <c r="AM20" i="30"/>
  <c r="I10" i="23" s="1"/>
  <c r="AM36" i="30"/>
  <c r="I26" i="23" s="1"/>
  <c r="AD18" i="31"/>
  <c r="AE18" i="31"/>
  <c r="AE6" i="31"/>
  <c r="AE39" i="31"/>
  <c r="AE45" i="31"/>
  <c r="AE54" i="31"/>
  <c r="AD41" i="31"/>
  <c r="AD7" i="31"/>
  <c r="AM18" i="30"/>
  <c r="I8" i="23" s="1"/>
  <c r="AD21" i="31"/>
  <c r="AE21" i="31"/>
  <c r="AD52" i="31"/>
  <c r="AD20" i="31"/>
  <c r="AM31" i="30"/>
  <c r="I21" i="23" s="1"/>
  <c r="AM39" i="30"/>
  <c r="I29" i="23" s="1"/>
  <c r="AM40" i="30"/>
  <c r="I30" i="23" s="1"/>
  <c r="AD16" i="31"/>
  <c r="AM27" i="30"/>
  <c r="I17" i="23" s="1"/>
  <c r="AE51" i="31"/>
  <c r="AD47" i="31"/>
  <c r="AM22" i="30"/>
  <c r="I12" i="23" s="1"/>
  <c r="AD49" i="31"/>
  <c r="AM42" i="30"/>
  <c r="I32" i="23" s="1"/>
  <c r="AM28" i="30"/>
  <c r="I18" i="23" s="1"/>
  <c r="AM17" i="30"/>
  <c r="I7" i="23" s="1"/>
  <c r="AE16" i="31" l="1"/>
  <c r="AE19" i="31"/>
  <c r="AD12" i="31"/>
  <c r="AD27" i="31"/>
  <c r="AD25" i="31"/>
  <c r="I22" i="23"/>
  <c r="AD24" i="31"/>
  <c r="AE35" i="31"/>
  <c r="AE25" i="31"/>
  <c r="AD51" i="31"/>
  <c r="AD28" i="31"/>
  <c r="AD13" i="31"/>
  <c r="AD19" i="31"/>
  <c r="AE29" i="31"/>
  <c r="AE14" i="31"/>
  <c r="AD31" i="31"/>
  <c r="AD29" i="31"/>
  <c r="AM66" i="30"/>
  <c r="I57" i="23" s="1"/>
  <c r="I46" i="23" s="1"/>
  <c r="AE9" i="31"/>
  <c r="AD8" i="31"/>
  <c r="AD39" i="31"/>
  <c r="AJ66" i="30"/>
  <c r="AD55" i="31" s="1"/>
  <c r="AD6" i="31"/>
  <c r="AD17" i="31"/>
  <c r="AD45" i="31"/>
  <c r="AD9" i="31"/>
  <c r="AD36" i="31"/>
  <c r="AD46" i="31"/>
  <c r="AD14" i="31"/>
  <c r="I28" i="23"/>
  <c r="AD11" i="31"/>
  <c r="AD22" i="31"/>
  <c r="I14" i="23"/>
  <c r="AD54" i="31"/>
  <c r="AD30" i="31"/>
  <c r="AD10" i="31"/>
  <c r="AD43" i="31"/>
  <c r="AD32" i="31"/>
  <c r="AE17" i="31"/>
  <c r="AK66" i="30"/>
  <c r="AE55" i="31" s="1"/>
  <c r="I13" i="23"/>
  <c r="AE46" i="31"/>
  <c r="AE34" i="31"/>
  <c r="I11" i="23"/>
  <c r="AE31" i="31"/>
  <c r="AE33" i="31"/>
  <c r="AD34" i="31"/>
  <c r="AE52" i="31"/>
  <c r="AE7" i="31"/>
  <c r="AD26" i="31"/>
  <c r="AD33" i="31"/>
  <c r="AE53" i="31"/>
  <c r="AD38" i="31"/>
  <c r="AE12" i="31"/>
  <c r="V34" i="31" l="1"/>
  <c r="V46" i="31"/>
  <c r="V51" i="31"/>
  <c r="V49" i="31"/>
  <c r="V42" i="31"/>
  <c r="V39" i="31"/>
  <c r="U42" i="31"/>
  <c r="T39" i="31"/>
  <c r="V43" i="31"/>
  <c r="V45" i="31"/>
  <c r="AA56" i="30"/>
  <c r="G47" i="23" s="1"/>
  <c r="V37" i="31"/>
  <c r="AA48" i="30"/>
  <c r="V35" i="31"/>
  <c r="V48" i="31"/>
  <c r="T48" i="31"/>
  <c r="V44" i="31"/>
  <c r="AA53" i="30"/>
  <c r="V40" i="31"/>
  <c r="V36" i="31"/>
  <c r="AA60" i="30"/>
  <c r="G51" i="23" s="1"/>
  <c r="V50" i="31"/>
  <c r="U39" i="31"/>
  <c r="T49" i="31"/>
  <c r="AA47" i="30"/>
  <c r="AA54" i="30"/>
  <c r="T44" i="31"/>
  <c r="T40" i="31"/>
  <c r="U48" i="31"/>
  <c r="U37" i="31"/>
  <c r="V53" i="31"/>
  <c r="AA64" i="30"/>
  <c r="G55" i="23" s="1"/>
  <c r="AA58" i="30"/>
  <c r="G49" i="23" s="1"/>
  <c r="U47" i="31"/>
  <c r="V47" i="31"/>
  <c r="AA52" i="30"/>
  <c r="V41" i="31"/>
  <c r="V38" i="31"/>
  <c r="T38" i="31"/>
  <c r="AA49" i="30"/>
  <c r="AA50" i="30"/>
  <c r="T35" i="31"/>
  <c r="U35" i="31"/>
  <c r="U41" i="31"/>
  <c r="S51" i="31"/>
  <c r="S36" i="31"/>
  <c r="V33" i="31"/>
  <c r="T43" i="31"/>
  <c r="T51" i="31"/>
  <c r="U45" i="31"/>
  <c r="T34" i="31"/>
  <c r="U40" i="31"/>
  <c r="V52" i="31"/>
  <c r="AA63" i="30"/>
  <c r="G54" i="23" s="1"/>
  <c r="U52" i="31"/>
  <c r="AA62" i="30"/>
  <c r="G53" i="23" s="1"/>
  <c r="AA51" i="30"/>
  <c r="S39" i="31"/>
  <c r="S53" i="31"/>
  <c r="S49" i="31"/>
  <c r="R49" i="31"/>
  <c r="S41" i="31"/>
  <c r="U43" i="31"/>
  <c r="T53" i="31"/>
  <c r="R44" i="31"/>
  <c r="AA55" i="30"/>
  <c r="G45" i="23" s="1"/>
  <c r="AA61" i="30"/>
  <c r="G52" i="23" s="1"/>
  <c r="AA57" i="30"/>
  <c r="G48" i="23" s="1"/>
  <c r="S34" i="31"/>
  <c r="AA44" i="30"/>
  <c r="G34" i="23" s="1"/>
  <c r="R42" i="31"/>
  <c r="S47" i="31"/>
  <c r="U38" i="31"/>
  <c r="U53" i="31"/>
  <c r="R50" i="31"/>
  <c r="R48" i="31"/>
  <c r="AA59" i="30"/>
  <c r="G50" i="23" s="1"/>
  <c r="S43" i="31"/>
  <c r="R40" i="31"/>
  <c r="S40" i="31"/>
  <c r="R45" i="31"/>
  <c r="S45" i="31"/>
  <c r="R37" i="31"/>
  <c r="T33" i="31"/>
  <c r="T36" i="31"/>
  <c r="AA46" i="30"/>
  <c r="AA45" i="30"/>
  <c r="S46" i="31"/>
  <c r="R35" i="31"/>
  <c r="S35" i="31"/>
  <c r="U51" i="31" l="1"/>
  <c r="S50" i="31"/>
  <c r="G44" i="23"/>
  <c r="G40" i="23"/>
  <c r="G43" i="23"/>
  <c r="G41" i="23"/>
  <c r="G42" i="23"/>
  <c r="G39" i="23"/>
  <c r="G38" i="23"/>
  <c r="G37" i="23"/>
  <c r="R51" i="31"/>
  <c r="G36" i="23"/>
  <c r="G35" i="23"/>
  <c r="U50" i="31"/>
  <c r="T37" i="31"/>
  <c r="U46" i="31"/>
  <c r="S42" i="31"/>
  <c r="S37" i="31"/>
  <c r="R46" i="31"/>
  <c r="S48" i="31"/>
  <c r="T47" i="31"/>
  <c r="R34" i="31"/>
  <c r="T50" i="31"/>
  <c r="U34" i="31"/>
  <c r="R53" i="31"/>
  <c r="R38" i="31"/>
  <c r="R47" i="31"/>
  <c r="S33" i="31"/>
  <c r="R33" i="31"/>
  <c r="R36" i="31"/>
  <c r="R43" i="31"/>
  <c r="R39" i="31"/>
  <c r="S38" i="31"/>
  <c r="U36" i="31"/>
  <c r="S52" i="31"/>
  <c r="T46" i="31"/>
  <c r="S44" i="31"/>
  <c r="T42" i="31"/>
  <c r="R41" i="31"/>
  <c r="R52" i="31"/>
  <c r="U44" i="31"/>
  <c r="U49" i="31"/>
  <c r="U33" i="31"/>
  <c r="T41" i="31"/>
  <c r="T45" i="31"/>
  <c r="T52" i="31"/>
  <c r="V54" i="31" l="1"/>
  <c r="Z66" i="30"/>
  <c r="AA65" i="30"/>
  <c r="AA66" i="30" s="1"/>
  <c r="G57" i="23" s="1"/>
  <c r="W66" i="30"/>
  <c r="S55" i="31" s="1"/>
  <c r="U54" i="31"/>
  <c r="R54" i="31"/>
  <c r="T54" i="31"/>
  <c r="X66" i="30"/>
  <c r="T55" i="31" s="1"/>
  <c r="G46" i="23" l="1"/>
  <c r="V55" i="31"/>
  <c r="V66" i="30"/>
  <c r="R55" i="31" s="1"/>
  <c r="Y66" i="30"/>
  <c r="U55" i="31" s="1"/>
  <c r="S54" i="31"/>
  <c r="AK54" i="31" l="1"/>
  <c r="AK50" i="31"/>
  <c r="AK46" i="31"/>
  <c r="AK42" i="31"/>
  <c r="AK38" i="31"/>
  <c r="AK34" i="31"/>
  <c r="AK30" i="31"/>
  <c r="AK26" i="31"/>
  <c r="AK22" i="31"/>
  <c r="AK18" i="31"/>
  <c r="AK14" i="31"/>
  <c r="AK10" i="31"/>
  <c r="AK6" i="31"/>
  <c r="J51" i="23"/>
  <c r="AK53" i="31"/>
  <c r="AK49" i="31"/>
  <c r="AK45" i="31"/>
  <c r="AK41" i="31"/>
  <c r="AK37" i="31"/>
  <c r="AK33" i="31"/>
  <c r="AK29" i="31"/>
  <c r="AK25" i="31"/>
  <c r="AK21" i="31"/>
  <c r="AK17" i="31"/>
  <c r="AK13" i="31"/>
  <c r="AK9" i="31"/>
  <c r="AK5" i="31"/>
  <c r="AK52" i="31"/>
  <c r="AK48" i="31"/>
  <c r="AK44" i="31"/>
  <c r="AK40" i="31"/>
  <c r="AK36" i="31"/>
  <c r="AK32" i="31"/>
  <c r="AK28" i="31"/>
  <c r="AK24" i="31"/>
  <c r="AK20" i="31"/>
  <c r="AK16" i="31"/>
  <c r="AK12" i="31"/>
  <c r="AK8" i="31"/>
  <c r="AK51" i="31"/>
  <c r="AK35" i="31"/>
  <c r="AK19" i="31"/>
  <c r="AK47" i="31"/>
  <c r="AK31" i="31"/>
  <c r="AK15" i="31"/>
  <c r="AK43" i="31"/>
  <c r="AK27" i="31"/>
  <c r="AK11" i="31"/>
  <c r="AO35" i="30"/>
  <c r="AH24" i="31" s="1"/>
  <c r="AO28" i="30"/>
  <c r="AH17" i="31" s="1"/>
  <c r="AK39" i="31"/>
  <c r="AO32" i="30"/>
  <c r="AH21" i="31" s="1"/>
  <c r="AO22" i="30"/>
  <c r="AO21" i="30"/>
  <c r="AH10" i="31" s="1"/>
  <c r="AO39" i="30"/>
  <c r="AH28" i="31" s="1"/>
  <c r="AO37" i="30"/>
  <c r="AK23" i="31"/>
  <c r="AO34" i="30"/>
  <c r="AR66" i="30"/>
  <c r="AO36" i="30"/>
  <c r="AW36" i="30" s="1"/>
  <c r="AO25" i="31" s="1"/>
  <c r="AK7" i="31"/>
  <c r="AO18" i="30"/>
  <c r="AH7" i="31" s="1"/>
  <c r="AO26" i="30"/>
  <c r="AH15" i="31" s="1"/>
  <c r="AO27" i="30"/>
  <c r="AH16" i="31" s="1"/>
  <c r="AO43" i="30"/>
  <c r="AH32" i="31" s="1"/>
  <c r="AO33" i="30"/>
  <c r="AH22" i="31" s="1"/>
  <c r="AO24" i="30"/>
  <c r="AH13" i="31" s="1"/>
  <c r="AO30" i="30"/>
  <c r="AQ42" i="30"/>
  <c r="AO38" i="30"/>
  <c r="AH27" i="31" s="1"/>
  <c r="AO40" i="30"/>
  <c r="AH29" i="31" s="1"/>
  <c r="AQ37" i="30"/>
  <c r="AQ33" i="30"/>
  <c r="AJ22" i="31" s="1"/>
  <c r="AQ17" i="30"/>
  <c r="AJ6" i="31" s="1"/>
  <c r="AO29" i="30"/>
  <c r="AH18" i="31" s="1"/>
  <c r="AO20" i="30"/>
  <c r="AH9" i="31" s="1"/>
  <c r="AO42" i="30"/>
  <c r="AO23" i="30"/>
  <c r="AO41" i="30"/>
  <c r="AO17" i="30"/>
  <c r="AH6" i="31" s="1"/>
  <c r="AO25" i="30"/>
  <c r="AH14" i="31" s="1"/>
  <c r="AO31" i="30"/>
  <c r="AH20" i="31" s="1"/>
  <c r="AP25" i="30"/>
  <c r="AX25" i="30" s="1"/>
  <c r="AQ23" i="30"/>
  <c r="AJ12" i="31" s="1"/>
  <c r="AQ35" i="30"/>
  <c r="AJ24" i="31" s="1"/>
  <c r="AP36" i="30"/>
  <c r="AQ26" i="30"/>
  <c r="AJ15" i="31" s="1"/>
  <c r="AS23" i="30"/>
  <c r="J13" i="23" s="1"/>
  <c r="AP42" i="30"/>
  <c r="AI31" i="31" s="1"/>
  <c r="AQ20" i="30"/>
  <c r="AQ30" i="30"/>
  <c r="AJ19" i="31" s="1"/>
  <c r="AO19" i="30"/>
  <c r="AP37" i="30"/>
  <c r="AQ18" i="30"/>
  <c r="AJ7" i="31" s="1"/>
  <c r="AQ34" i="30"/>
  <c r="AP19" i="30"/>
  <c r="AI8" i="31" s="1"/>
  <c r="AP39" i="30"/>
  <c r="AI28" i="31" s="1"/>
  <c r="AQ32" i="30"/>
  <c r="AJ21" i="31" s="1"/>
  <c r="AP40" i="30"/>
  <c r="AI29" i="31" s="1"/>
  <c r="AP38" i="30"/>
  <c r="AQ22" i="30"/>
  <c r="AJ11" i="31" s="1"/>
  <c r="AP34" i="30"/>
  <c r="AQ27" i="30"/>
  <c r="AQ39" i="30"/>
  <c r="AQ41" i="30"/>
  <c r="AQ24" i="30"/>
  <c r="AQ38" i="30"/>
  <c r="AJ27" i="31" s="1"/>
  <c r="AP30" i="30"/>
  <c r="AP21" i="30"/>
  <c r="AI10" i="31" s="1"/>
  <c r="AQ19" i="30"/>
  <c r="AJ8" i="31" s="1"/>
  <c r="AS31" i="30"/>
  <c r="J21" i="23" s="1"/>
  <c r="AS21" i="30"/>
  <c r="AN23" i="30"/>
  <c r="AP23" i="30"/>
  <c r="AI12" i="31" s="1"/>
  <c r="AP18" i="30"/>
  <c r="AI7" i="31" s="1"/>
  <c r="AP20" i="30"/>
  <c r="AP17" i="30"/>
  <c r="AI6" i="31" s="1"/>
  <c r="AP27" i="30"/>
  <c r="AI16" i="31" s="1"/>
  <c r="AP33" i="30"/>
  <c r="AI22" i="31" s="1"/>
  <c r="AQ40" i="30"/>
  <c r="AJ29" i="31" s="1"/>
  <c r="AQ25" i="30"/>
  <c r="AJ14" i="31" s="1"/>
  <c r="AP26" i="30"/>
  <c r="AI15" i="31" s="1"/>
  <c r="AN27" i="30"/>
  <c r="AG16" i="31" s="1"/>
  <c r="AS27" i="30"/>
  <c r="J17" i="23" s="1"/>
  <c r="AN39" i="30"/>
  <c r="AS39" i="30"/>
  <c r="AO61" i="30"/>
  <c r="AQ56" i="30"/>
  <c r="AY56" i="30" s="1"/>
  <c r="AQ45" i="31" s="1"/>
  <c r="AP24" i="30"/>
  <c r="AI13" i="31" s="1"/>
  <c r="AP31" i="30"/>
  <c r="AI20" i="31" s="1"/>
  <c r="AQ43" i="30"/>
  <c r="AJ32" i="31" s="1"/>
  <c r="AN31" i="30"/>
  <c r="AQ31" i="30"/>
  <c r="AJ20" i="31" s="1"/>
  <c r="AQ36" i="30"/>
  <c r="AJ25" i="31" s="1"/>
  <c r="AP32" i="30"/>
  <c r="AI21" i="31" s="1"/>
  <c r="AP41" i="30"/>
  <c r="AQ28" i="30"/>
  <c r="AJ17" i="31" s="1"/>
  <c r="AN21" i="30"/>
  <c r="AQ21" i="30"/>
  <c r="AJ10" i="31" s="1"/>
  <c r="AQ29" i="30"/>
  <c r="AJ18" i="31" s="1"/>
  <c r="AP43" i="30"/>
  <c r="AI32" i="31" s="1"/>
  <c r="AP28" i="30"/>
  <c r="AI17" i="31" s="1"/>
  <c r="AP29" i="30"/>
  <c r="AP35" i="30"/>
  <c r="AI24" i="31" s="1"/>
  <c r="AN36" i="30"/>
  <c r="AS36" i="30"/>
  <c r="AN25" i="30"/>
  <c r="AS25" i="30"/>
  <c r="J15" i="23" s="1"/>
  <c r="AN17" i="30"/>
  <c r="AS17" i="30"/>
  <c r="J7" i="23" s="1"/>
  <c r="AN24" i="30"/>
  <c r="AS24" i="30"/>
  <c r="AN30" i="30"/>
  <c r="AS30" i="30"/>
  <c r="AT30" i="30" s="1"/>
  <c r="AN33" i="30"/>
  <c r="AS33" i="30"/>
  <c r="J23" i="23" s="1"/>
  <c r="AN19" i="30"/>
  <c r="AG8" i="31" s="1"/>
  <c r="AS19" i="30"/>
  <c r="AN35" i="30"/>
  <c r="AG24" i="31" s="1"/>
  <c r="AS35" i="30"/>
  <c r="J25" i="23" s="1"/>
  <c r="AN18" i="30"/>
  <c r="AS18" i="30"/>
  <c r="J8" i="23" s="1"/>
  <c r="AO58" i="30"/>
  <c r="AH47" i="31" s="1"/>
  <c r="AO53" i="30"/>
  <c r="AH42" i="31" s="1"/>
  <c r="AQ49" i="30"/>
  <c r="AP54" i="30"/>
  <c r="AI43" i="31" s="1"/>
  <c r="AQ57" i="30"/>
  <c r="AJ46" i="31" s="1"/>
  <c r="AP52" i="30"/>
  <c r="AI41" i="31" s="1"/>
  <c r="AP57" i="30"/>
  <c r="AP48" i="30"/>
  <c r="AQ60" i="30"/>
  <c r="AJ49" i="31" s="1"/>
  <c r="AP49" i="30"/>
  <c r="AI38" i="31" s="1"/>
  <c r="AQ64" i="30"/>
  <c r="AJ53" i="31" s="1"/>
  <c r="AQ55" i="30"/>
  <c r="AN42" i="30"/>
  <c r="AS42" i="30"/>
  <c r="J32" i="23" s="1"/>
  <c r="AQ62" i="30"/>
  <c r="AJ51" i="31" s="1"/>
  <c r="AO47" i="30"/>
  <c r="AH36" i="31" s="1"/>
  <c r="AQ53" i="30"/>
  <c r="AO63" i="30"/>
  <c r="AH52" i="31" s="1"/>
  <c r="AP51" i="30"/>
  <c r="AP53" i="30"/>
  <c r="AI42" i="31" s="1"/>
  <c r="AP44" i="30"/>
  <c r="AI33" i="31" s="1"/>
  <c r="AO50" i="30"/>
  <c r="AH39" i="31" s="1"/>
  <c r="AP63" i="30"/>
  <c r="AI52" i="31" s="1"/>
  <c r="AP55" i="30"/>
  <c r="AI44" i="31" s="1"/>
  <c r="AQ47" i="30"/>
  <c r="AJ36" i="31" s="1"/>
  <c r="AO44" i="30"/>
  <c r="AP46" i="30"/>
  <c r="AI35" i="31" s="1"/>
  <c r="AP60" i="30"/>
  <c r="AI49" i="31" s="1"/>
  <c r="AS53" i="30"/>
  <c r="AT53" i="30" s="1"/>
  <c r="AP22" i="30"/>
  <c r="AI11" i="31" s="1"/>
  <c r="AP47" i="30"/>
  <c r="AO45" i="30"/>
  <c r="AQ51" i="30"/>
  <c r="AQ52" i="30"/>
  <c r="AJ41" i="31" s="1"/>
  <c r="AO57" i="30"/>
  <c r="AH46" i="31" s="1"/>
  <c r="AO64" i="30"/>
  <c r="AQ54" i="30"/>
  <c r="AJ43" i="31" s="1"/>
  <c r="AO55" i="30"/>
  <c r="AH44" i="31" s="1"/>
  <c r="AO52" i="30"/>
  <c r="AH41" i="31" s="1"/>
  <c r="AP64" i="30"/>
  <c r="AQ63" i="30"/>
  <c r="AQ58" i="30"/>
  <c r="AJ47" i="31" s="1"/>
  <c r="AN52" i="30"/>
  <c r="AS52" i="30"/>
  <c r="J42" i="23" s="1"/>
  <c r="AO46" i="30"/>
  <c r="AH35" i="31" s="1"/>
  <c r="AP62" i="30"/>
  <c r="AI51" i="31" s="1"/>
  <c r="AS61" i="30"/>
  <c r="J52" i="23" s="1"/>
  <c r="AS49" i="30"/>
  <c r="J39" i="23" s="1"/>
  <c r="AO59" i="30"/>
  <c r="AH48" i="31" s="1"/>
  <c r="AS48" i="30"/>
  <c r="AT48" i="30" s="1"/>
  <c r="AQ46" i="30"/>
  <c r="AJ35" i="31" s="1"/>
  <c r="AP50" i="30"/>
  <c r="AI39" i="31" s="1"/>
  <c r="AN64" i="30"/>
  <c r="AS64" i="30"/>
  <c r="J55" i="23" s="1"/>
  <c r="AS59" i="30"/>
  <c r="J50" i="23" s="1"/>
  <c r="AN57" i="30"/>
  <c r="AS57" i="30"/>
  <c r="J48" i="23" s="1"/>
  <c r="AS54" i="30"/>
  <c r="J44" i="23" s="1"/>
  <c r="AS45" i="30"/>
  <c r="J35" i="23" s="1"/>
  <c r="AS58" i="30"/>
  <c r="J49" i="23" s="1"/>
  <c r="AS60" i="30"/>
  <c r="AT60" i="30" s="1"/>
  <c r="AU60" i="30" s="1"/>
  <c r="AS56" i="30"/>
  <c r="J47" i="23" s="1"/>
  <c r="AN46" i="30"/>
  <c r="AS46" i="30"/>
  <c r="J36" i="23" s="1"/>
  <c r="AS50" i="30"/>
  <c r="J40" i="23" s="1"/>
  <c r="AS51" i="30"/>
  <c r="J41" i="23" s="1"/>
  <c r="AN32" i="30"/>
  <c r="AS32" i="30"/>
  <c r="J22" i="23" s="1"/>
  <c r="AN37" i="30"/>
  <c r="AS37" i="30"/>
  <c r="J27" i="23" s="1"/>
  <c r="AN29" i="30"/>
  <c r="AS29" i="30"/>
  <c r="J19" i="23" s="1"/>
  <c r="AN34" i="30"/>
  <c r="AS34" i="30"/>
  <c r="J24" i="23" s="1"/>
  <c r="AN26" i="30"/>
  <c r="AS26" i="30"/>
  <c r="J16" i="23" s="1"/>
  <c r="AN41" i="30"/>
  <c r="AS41" i="30"/>
  <c r="J31" i="23" s="1"/>
  <c r="AN38" i="30"/>
  <c r="AS38" i="30"/>
  <c r="J28" i="23" s="1"/>
  <c r="AN22" i="30"/>
  <c r="AS22" i="30"/>
  <c r="J12" i="23" s="1"/>
  <c r="AN43" i="30"/>
  <c r="AS43" i="30"/>
  <c r="J33" i="23" s="1"/>
  <c r="AN40" i="30"/>
  <c r="AS40" i="30"/>
  <c r="J30" i="23" s="1"/>
  <c r="AN28" i="30"/>
  <c r="AS28" i="30"/>
  <c r="J18" i="23" s="1"/>
  <c r="AN20" i="30"/>
  <c r="AS20" i="30"/>
  <c r="J10" i="23" s="1"/>
  <c r="AN47" i="30"/>
  <c r="AS47" i="30"/>
  <c r="J37" i="23" s="1"/>
  <c r="AQ61" i="30"/>
  <c r="AJ50" i="31" s="1"/>
  <c r="AQ44" i="30"/>
  <c r="AJ33" i="31" s="1"/>
  <c r="AN61" i="30"/>
  <c r="AP61" i="30"/>
  <c r="AI50" i="31" s="1"/>
  <c r="AO49" i="30"/>
  <c r="AH38" i="31" s="1"/>
  <c r="AO62" i="30"/>
  <c r="AH51" i="31" s="1"/>
  <c r="AN63" i="30"/>
  <c r="AS63" i="30"/>
  <c r="J54" i="23" s="1"/>
  <c r="AN62" i="30"/>
  <c r="AS62" i="30"/>
  <c r="J53" i="23" s="1"/>
  <c r="AN54" i="30"/>
  <c r="AO54" i="30"/>
  <c r="AH43" i="31" s="1"/>
  <c r="AQ48" i="30"/>
  <c r="AJ37" i="31" s="1"/>
  <c r="AO56" i="30"/>
  <c r="AH45" i="31" s="1"/>
  <c r="AN58" i="30"/>
  <c r="AG47" i="31" s="1"/>
  <c r="AP58" i="30"/>
  <c r="AI47" i="31" s="1"/>
  <c r="AN60" i="30"/>
  <c r="AO60" i="30"/>
  <c r="AH49" i="31" s="1"/>
  <c r="AQ59" i="30"/>
  <c r="AJ48" i="31" s="1"/>
  <c r="AN50" i="30"/>
  <c r="AQ50" i="30"/>
  <c r="AJ39" i="31" s="1"/>
  <c r="AN51" i="30"/>
  <c r="AO51" i="30"/>
  <c r="AH40" i="31" s="1"/>
  <c r="AP45" i="30"/>
  <c r="AI34" i="31" s="1"/>
  <c r="AN45" i="30"/>
  <c r="AQ45" i="30"/>
  <c r="AJ34" i="31" s="1"/>
  <c r="AN59" i="30"/>
  <c r="AP59" i="30"/>
  <c r="AI48" i="31" s="1"/>
  <c r="AN48" i="30"/>
  <c r="AG37" i="31" s="1"/>
  <c r="AO48" i="30"/>
  <c r="AH37" i="31" s="1"/>
  <c r="AN56" i="30"/>
  <c r="AP56" i="30"/>
  <c r="AI45" i="31" s="1"/>
  <c r="AN53" i="30"/>
  <c r="AG42" i="31" s="1"/>
  <c r="AN49" i="30"/>
  <c r="AG38" i="31" s="1"/>
  <c r="AN55" i="30"/>
  <c r="AS55" i="30"/>
  <c r="J45" i="23" s="1"/>
  <c r="AS65" i="30"/>
  <c r="AT65" i="30" s="1"/>
  <c r="AL54" i="31" s="1"/>
  <c r="AP16" i="30"/>
  <c r="AX16" i="30" s="1"/>
  <c r="AP5" i="31" s="1"/>
  <c r="AO65" i="30"/>
  <c r="AH54" i="31" s="1"/>
  <c r="AN44" i="30"/>
  <c r="AS44" i="30"/>
  <c r="J34" i="23" s="1"/>
  <c r="AY16" i="30"/>
  <c r="AO16" i="30"/>
  <c r="AW16" i="30" s="1"/>
  <c r="AO5" i="31" s="1"/>
  <c r="AQ65" i="30"/>
  <c r="AJ54" i="31" s="1"/>
  <c r="AN65" i="30"/>
  <c r="AG54" i="31" s="1"/>
  <c r="AP65" i="30"/>
  <c r="AI54" i="31" s="1"/>
  <c r="AN16" i="30"/>
  <c r="AS16" i="30"/>
  <c r="J6" i="23" s="1"/>
  <c r="AY62" i="30" l="1"/>
  <c r="AQ51" i="31" s="1"/>
  <c r="AT17" i="30"/>
  <c r="AU17" i="30" s="1"/>
  <c r="L7" i="23" s="1"/>
  <c r="AX32" i="30"/>
  <c r="AP21" i="31" s="1"/>
  <c r="AT27" i="30"/>
  <c r="AW25" i="30"/>
  <c r="AO14" i="31" s="1"/>
  <c r="AT50" i="30"/>
  <c r="AU50" i="30" s="1"/>
  <c r="AM39" i="31" s="1"/>
  <c r="AT59" i="30"/>
  <c r="AU59" i="30" s="1"/>
  <c r="L50" i="23" s="1"/>
  <c r="AW33" i="30"/>
  <c r="AO22" i="31" s="1"/>
  <c r="AW54" i="30"/>
  <c r="AO43" i="31" s="1"/>
  <c r="AY61" i="30"/>
  <c r="AQ50" i="31" s="1"/>
  <c r="AW40" i="30"/>
  <c r="AO29" i="31" s="1"/>
  <c r="AX27" i="30"/>
  <c r="AP16" i="31" s="1"/>
  <c r="AX18" i="30"/>
  <c r="AP7" i="31" s="1"/>
  <c r="AW35" i="30"/>
  <c r="BA35" i="30" s="1"/>
  <c r="AS24" i="31" s="1"/>
  <c r="AY59" i="30"/>
  <c r="AQ48" i="31" s="1"/>
  <c r="AX58" i="30"/>
  <c r="AP47" i="31" s="1"/>
  <c r="AY48" i="30"/>
  <c r="AQ37" i="31" s="1"/>
  <c r="AT41" i="30"/>
  <c r="AY44" i="30"/>
  <c r="AQ33" i="31" s="1"/>
  <c r="AT47" i="30"/>
  <c r="AU47" i="30" s="1"/>
  <c r="L37" i="23" s="1"/>
  <c r="AT51" i="30"/>
  <c r="AU51" i="30" s="1"/>
  <c r="L41" i="23" s="1"/>
  <c r="AT46" i="30"/>
  <c r="AU46" i="30" s="1"/>
  <c r="K35" i="27" s="1"/>
  <c r="AX62" i="30"/>
  <c r="AP51" i="31" s="1"/>
  <c r="AX63" i="30"/>
  <c r="BB63" i="30" s="1"/>
  <c r="E54" i="27" s="1"/>
  <c r="AW47" i="30"/>
  <c r="AO36" i="31" s="1"/>
  <c r="AX33" i="30"/>
  <c r="BB33" i="30" s="1"/>
  <c r="AX23" i="30"/>
  <c r="AP12" i="31" s="1"/>
  <c r="AY38" i="30"/>
  <c r="AQ27" i="31" s="1"/>
  <c r="AX19" i="30"/>
  <c r="AP8" i="31" s="1"/>
  <c r="AY35" i="30"/>
  <c r="AQ24" i="31" s="1"/>
  <c r="AW31" i="30"/>
  <c r="AO20" i="31" s="1"/>
  <c r="AW17" i="30"/>
  <c r="AO6" i="31" s="1"/>
  <c r="AW38" i="30"/>
  <c r="AO27" i="31" s="1"/>
  <c r="AW24" i="30"/>
  <c r="AO13" i="31" s="1"/>
  <c r="AW43" i="30"/>
  <c r="BA43" i="30" s="1"/>
  <c r="AW51" i="30"/>
  <c r="AO40" i="31" s="1"/>
  <c r="AT37" i="30"/>
  <c r="AL26" i="31" s="1"/>
  <c r="AW55" i="30"/>
  <c r="BA55" i="30" s="1"/>
  <c r="D44" i="27" s="1"/>
  <c r="AX60" i="30"/>
  <c r="AP49" i="31" s="1"/>
  <c r="AX52" i="30"/>
  <c r="BB52" i="30" s="1"/>
  <c r="AX43" i="30"/>
  <c r="AP32" i="31" s="1"/>
  <c r="AY18" i="30"/>
  <c r="AQ7" i="31" s="1"/>
  <c r="AY30" i="30"/>
  <c r="BC30" i="30" s="1"/>
  <c r="AY33" i="30"/>
  <c r="AQ22" i="31" s="1"/>
  <c r="AX59" i="30"/>
  <c r="BB59" i="30" s="1"/>
  <c r="E50" i="27" s="1"/>
  <c r="AW62" i="30"/>
  <c r="AO51" i="31" s="1"/>
  <c r="AT40" i="30"/>
  <c r="K30" i="23" s="1"/>
  <c r="AY58" i="30"/>
  <c r="AQ47" i="31" s="1"/>
  <c r="AW52" i="30"/>
  <c r="BA52" i="30" s="1"/>
  <c r="AY54" i="30"/>
  <c r="BC54" i="30" s="1"/>
  <c r="AU43" i="31" s="1"/>
  <c r="AX46" i="30"/>
  <c r="BB46" i="30" s="1"/>
  <c r="AT35" i="31" s="1"/>
  <c r="AY64" i="30"/>
  <c r="AQ53" i="31" s="1"/>
  <c r="AW58" i="30"/>
  <c r="AO47" i="31" s="1"/>
  <c r="AT33" i="30"/>
  <c r="K23" i="23" s="1"/>
  <c r="AX28" i="30"/>
  <c r="BB28" i="30" s="1"/>
  <c r="AY17" i="30"/>
  <c r="AQ6" i="31" s="1"/>
  <c r="J38" i="23"/>
  <c r="AT44" i="30"/>
  <c r="AL33" i="31" s="1"/>
  <c r="AT63" i="30"/>
  <c r="K54" i="23" s="1"/>
  <c r="AT20" i="30"/>
  <c r="AU20" i="30" s="1"/>
  <c r="AT34" i="30"/>
  <c r="AT45" i="30"/>
  <c r="AU45" i="30" s="1"/>
  <c r="AW59" i="30"/>
  <c r="AO48" i="31" s="1"/>
  <c r="AT52" i="30"/>
  <c r="AU52" i="30" s="1"/>
  <c r="L42" i="23" s="1"/>
  <c r="AY52" i="30"/>
  <c r="AQ41" i="31" s="1"/>
  <c r="J43" i="23"/>
  <c r="AY47" i="30"/>
  <c r="AQ36" i="31" s="1"/>
  <c r="AX53" i="30"/>
  <c r="AP42" i="31" s="1"/>
  <c r="AW63" i="30"/>
  <c r="AX31" i="30"/>
  <c r="BB31" i="30" s="1"/>
  <c r="AX26" i="30"/>
  <c r="AP15" i="31" s="1"/>
  <c r="AY22" i="30"/>
  <c r="BC22" i="30" s="1"/>
  <c r="AX40" i="30"/>
  <c r="AX39" i="30"/>
  <c r="AP28" i="31" s="1"/>
  <c r="AT23" i="30"/>
  <c r="AL12" i="31" s="1"/>
  <c r="AW27" i="30"/>
  <c r="AV27" i="30"/>
  <c r="AN16" i="31" s="1"/>
  <c r="AW18" i="30"/>
  <c r="AO7" i="31" s="1"/>
  <c r="AT42" i="30"/>
  <c r="K32" i="23" s="1"/>
  <c r="AV35" i="30"/>
  <c r="AW48" i="30"/>
  <c r="AO37" i="31" s="1"/>
  <c r="AY50" i="30"/>
  <c r="AQ39" i="31" s="1"/>
  <c r="AX61" i="30"/>
  <c r="AP50" i="31" s="1"/>
  <c r="AT22" i="30"/>
  <c r="AU22" i="30" s="1"/>
  <c r="AV65" i="30"/>
  <c r="AN54" i="31" s="1"/>
  <c r="AT56" i="30"/>
  <c r="K47" i="23" s="1"/>
  <c r="AT58" i="30"/>
  <c r="K49" i="23" s="1"/>
  <c r="AT49" i="30"/>
  <c r="AL38" i="31" s="1"/>
  <c r="AW57" i="30"/>
  <c r="AO46" i="31" s="1"/>
  <c r="AX22" i="30"/>
  <c r="BB22" i="30" s="1"/>
  <c r="E11" i="27" s="1"/>
  <c r="E12" i="27" s="1"/>
  <c r="AX44" i="30"/>
  <c r="AP33" i="31" s="1"/>
  <c r="AT25" i="30"/>
  <c r="AL14" i="31" s="1"/>
  <c r="AY21" i="30"/>
  <c r="BC21" i="30" s="1"/>
  <c r="AY36" i="30"/>
  <c r="AY43" i="30"/>
  <c r="BC43" i="30" s="1"/>
  <c r="AX24" i="30"/>
  <c r="BB24" i="30" s="1"/>
  <c r="J20" i="23"/>
  <c r="AY25" i="30"/>
  <c r="AQ14" i="31" s="1"/>
  <c r="AY32" i="30"/>
  <c r="BC32" i="30" s="1"/>
  <c r="AX42" i="30"/>
  <c r="AP31" i="31" s="1"/>
  <c r="AY26" i="30"/>
  <c r="BC26" i="30" s="1"/>
  <c r="AW20" i="30"/>
  <c r="AO9" i="31" s="1"/>
  <c r="AW29" i="30"/>
  <c r="AO18" i="31" s="1"/>
  <c r="AW26" i="30"/>
  <c r="AO15" i="31" s="1"/>
  <c r="AW28" i="30"/>
  <c r="AO17" i="31" s="1"/>
  <c r="AJ45" i="31"/>
  <c r="AH25" i="31"/>
  <c r="BA36" i="30"/>
  <c r="AM49" i="31"/>
  <c r="L51" i="23"/>
  <c r="K51" i="27"/>
  <c r="AL37" i="31"/>
  <c r="K38" i="23"/>
  <c r="AU48" i="30"/>
  <c r="AQ5" i="31"/>
  <c r="AG11" i="31"/>
  <c r="AV22" i="30"/>
  <c r="AG35" i="31"/>
  <c r="AV46" i="30"/>
  <c r="AJ44" i="31"/>
  <c r="AY55" i="30"/>
  <c r="AI46" i="31"/>
  <c r="AX57" i="30"/>
  <c r="K20" i="23"/>
  <c r="AL19" i="31"/>
  <c r="AG25" i="31"/>
  <c r="AV36" i="30"/>
  <c r="AG5" i="31"/>
  <c r="AN66" i="30"/>
  <c r="AG55" i="31" s="1"/>
  <c r="BA16" i="30"/>
  <c r="AQ66" i="30"/>
  <c r="AJ55" i="31" s="1"/>
  <c r="AJ5" i="31"/>
  <c r="AW65" i="30"/>
  <c r="AV16" i="30"/>
  <c r="BB16" i="30"/>
  <c r="AT55" i="30"/>
  <c r="AV49" i="30"/>
  <c r="AV53" i="30"/>
  <c r="AX56" i="30"/>
  <c r="AY45" i="30"/>
  <c r="AW60" i="30"/>
  <c r="AW56" i="30"/>
  <c r="AT62" i="30"/>
  <c r="AT28" i="30"/>
  <c r="AG32" i="31"/>
  <c r="AV43" i="30"/>
  <c r="AT38" i="30"/>
  <c r="AG15" i="31"/>
  <c r="AV26" i="30"/>
  <c r="AT29" i="30"/>
  <c r="AG21" i="31"/>
  <c r="AV32" i="30"/>
  <c r="AT54" i="30"/>
  <c r="AG46" i="31"/>
  <c r="AV57" i="30"/>
  <c r="AG53" i="31"/>
  <c r="AV64" i="30"/>
  <c r="AX50" i="30"/>
  <c r="AT61" i="30"/>
  <c r="AH53" i="31"/>
  <c r="AW64" i="30"/>
  <c r="K43" i="23"/>
  <c r="AL42" i="31"/>
  <c r="AU53" i="30"/>
  <c r="AH33" i="31"/>
  <c r="AW44" i="30"/>
  <c r="AV48" i="30"/>
  <c r="AG9" i="31"/>
  <c r="AV20" i="30"/>
  <c r="AG43" i="31"/>
  <c r="AV54" i="30"/>
  <c r="AG52" i="31"/>
  <c r="AV63" i="30"/>
  <c r="AG50" i="31"/>
  <c r="AV61" i="30"/>
  <c r="AG36" i="31"/>
  <c r="AV47" i="30"/>
  <c r="AG29" i="31"/>
  <c r="AV40" i="30"/>
  <c r="AV41" i="30"/>
  <c r="AG30" i="31"/>
  <c r="AG26" i="31"/>
  <c r="AV37" i="30"/>
  <c r="K40" i="23"/>
  <c r="AL49" i="31"/>
  <c r="K51" i="23"/>
  <c r="AJ52" i="31"/>
  <c r="AY63" i="30"/>
  <c r="AI53" i="31"/>
  <c r="AX64" i="30"/>
  <c r="AH34" i="31"/>
  <c r="AW45" i="30"/>
  <c r="AV58" i="30"/>
  <c r="AG33" i="31"/>
  <c r="AV44" i="30"/>
  <c r="AG39" i="31"/>
  <c r="AV50" i="30"/>
  <c r="AG23" i="31"/>
  <c r="AV34" i="30"/>
  <c r="AI36" i="31"/>
  <c r="AX47" i="30"/>
  <c r="AG48" i="31"/>
  <c r="AV59" i="30"/>
  <c r="AG40" i="31"/>
  <c r="AV51" i="30"/>
  <c r="AT16" i="30"/>
  <c r="AX65" i="30"/>
  <c r="AY65" i="30"/>
  <c r="AO66" i="30"/>
  <c r="AH55" i="31" s="1"/>
  <c r="AH5" i="31"/>
  <c r="BC16" i="30"/>
  <c r="AS66" i="30"/>
  <c r="AP66" i="30"/>
  <c r="AI55" i="31" s="1"/>
  <c r="AI5" i="31"/>
  <c r="AG44" i="31"/>
  <c r="AV55" i="30"/>
  <c r="AG45" i="31"/>
  <c r="AV56" i="30"/>
  <c r="AG34" i="31"/>
  <c r="AV45" i="30"/>
  <c r="AX45" i="30"/>
  <c r="AG49" i="31"/>
  <c r="AV60" i="30"/>
  <c r="AG51" i="31"/>
  <c r="AV62" i="30"/>
  <c r="AU63" i="30"/>
  <c r="AW49" i="30"/>
  <c r="K37" i="23"/>
  <c r="AG17" i="31"/>
  <c r="AV28" i="30"/>
  <c r="AT43" i="30"/>
  <c r="AU43" i="30" s="1"/>
  <c r="AG27" i="31"/>
  <c r="AV38" i="30"/>
  <c r="AT26" i="30"/>
  <c r="AG18" i="31"/>
  <c r="AV29" i="30"/>
  <c r="AT32" i="30"/>
  <c r="AU32" i="30" s="1"/>
  <c r="AT57" i="30"/>
  <c r="AT64" i="30"/>
  <c r="AY46" i="30"/>
  <c r="AW46" i="30"/>
  <c r="AJ40" i="31"/>
  <c r="AY51" i="30"/>
  <c r="AI37" i="31"/>
  <c r="AX48" i="30"/>
  <c r="AI23" i="31"/>
  <c r="AX34" i="30"/>
  <c r="AG41" i="31"/>
  <c r="AV52" i="30"/>
  <c r="AX55" i="30"/>
  <c r="AW50" i="30"/>
  <c r="AT35" i="30"/>
  <c r="AU35" i="30" s="1"/>
  <c r="AV30" i="30"/>
  <c r="AG19" i="31"/>
  <c r="J14" i="23"/>
  <c r="AT24" i="30"/>
  <c r="AU24" i="30" s="1"/>
  <c r="AI30" i="31"/>
  <c r="AX41" i="30"/>
  <c r="AI26" i="31"/>
  <c r="AX37" i="30"/>
  <c r="AI40" i="31"/>
  <c r="AX51" i="30"/>
  <c r="AV42" i="30"/>
  <c r="AG31" i="31"/>
  <c r="AJ38" i="31"/>
  <c r="AY49" i="30"/>
  <c r="AV18" i="30"/>
  <c r="AG7" i="31"/>
  <c r="AT19" i="30"/>
  <c r="AU19" i="30" s="1"/>
  <c r="J9" i="23"/>
  <c r="AG13" i="31"/>
  <c r="AV24" i="30"/>
  <c r="AI18" i="31"/>
  <c r="AX29" i="30"/>
  <c r="AJ42" i="31"/>
  <c r="AY53" i="30"/>
  <c r="AG28" i="31"/>
  <c r="AV39" i="30"/>
  <c r="AY41" i="30"/>
  <c r="AJ30" i="31"/>
  <c r="AI27" i="31"/>
  <c r="AX38" i="30"/>
  <c r="AJ26" i="31"/>
  <c r="AY37" i="30"/>
  <c r="BC56" i="30"/>
  <c r="AW61" i="30"/>
  <c r="AH50" i="31"/>
  <c r="AH8" i="31"/>
  <c r="AW19" i="30"/>
  <c r="AG20" i="31"/>
  <c r="AV31" i="30"/>
  <c r="AI9" i="31"/>
  <c r="AX20" i="30"/>
  <c r="AJ13" i="31"/>
  <c r="AY24" i="30"/>
  <c r="AJ28" i="31"/>
  <c r="AY39" i="30"/>
  <c r="AJ16" i="31"/>
  <c r="AY27" i="30"/>
  <c r="AJ23" i="31"/>
  <c r="AY34" i="30"/>
  <c r="AI25" i="31"/>
  <c r="AX36" i="30"/>
  <c r="AI14" i="31"/>
  <c r="AV19" i="30"/>
  <c r="J26" i="23"/>
  <c r="AT36" i="30"/>
  <c r="J29" i="23"/>
  <c r="AT39" i="30"/>
  <c r="AJ9" i="31"/>
  <c r="AY20" i="30"/>
  <c r="BB25" i="30"/>
  <c r="AP14" i="31"/>
  <c r="AH31" i="31"/>
  <c r="AW42" i="30"/>
  <c r="AH30" i="31"/>
  <c r="AW41" i="30"/>
  <c r="AH19" i="31"/>
  <c r="AW30" i="30"/>
  <c r="AH11" i="31"/>
  <c r="AW22" i="30"/>
  <c r="AX49" i="30"/>
  <c r="AY60" i="30"/>
  <c r="AY57" i="30"/>
  <c r="AX54" i="30"/>
  <c r="AW53" i="30"/>
  <c r="AT18" i="30"/>
  <c r="AU18" i="30" s="1"/>
  <c r="AV33" i="30"/>
  <c r="AG22" i="31"/>
  <c r="AG14" i="31"/>
  <c r="AV25" i="30"/>
  <c r="AX35" i="30"/>
  <c r="AY29" i="30"/>
  <c r="AV21" i="30"/>
  <c r="AG10" i="31"/>
  <c r="AY28" i="30"/>
  <c r="AY31" i="30"/>
  <c r="AY40" i="30"/>
  <c r="AX17" i="30"/>
  <c r="J11" i="23"/>
  <c r="AT21" i="30"/>
  <c r="AU21" i="30" s="1"/>
  <c r="AT31" i="30"/>
  <c r="AY19" i="30"/>
  <c r="AX21" i="30"/>
  <c r="AY23" i="30"/>
  <c r="AG6" i="31"/>
  <c r="AV17" i="30"/>
  <c r="AG12" i="31"/>
  <c r="AV23" i="30"/>
  <c r="AI19" i="31"/>
  <c r="AX30" i="30"/>
  <c r="AH12" i="31"/>
  <c r="AW23" i="30"/>
  <c r="AK55" i="31"/>
  <c r="AJ31" i="31"/>
  <c r="AY42" i="30"/>
  <c r="AH23" i="31"/>
  <c r="AW34" i="30"/>
  <c r="AW37" i="30"/>
  <c r="AH26" i="31"/>
  <c r="AW39" i="30"/>
  <c r="AW21" i="30"/>
  <c r="AW32" i="30"/>
  <c r="K23" i="27" l="1"/>
  <c r="BB19" i="30"/>
  <c r="E8" i="27" s="1"/>
  <c r="BC17" i="30"/>
  <c r="F6" i="27" s="1"/>
  <c r="AL16" i="31"/>
  <c r="BC64" i="30"/>
  <c r="AU53" i="31" s="1"/>
  <c r="BA51" i="30"/>
  <c r="AS40" i="31" s="1"/>
  <c r="BB32" i="30"/>
  <c r="AT21" i="31" s="1"/>
  <c r="F21" i="27"/>
  <c r="F11" i="27"/>
  <c r="F12" i="27" s="1"/>
  <c r="F19" i="27"/>
  <c r="AU21" i="31"/>
  <c r="AL30" i="31"/>
  <c r="AU41" i="30"/>
  <c r="K30" i="27" s="1"/>
  <c r="L40" i="23"/>
  <c r="AL31" i="31"/>
  <c r="K17" i="23"/>
  <c r="BB27" i="30"/>
  <c r="AT16" i="31" s="1"/>
  <c r="BA33" i="30"/>
  <c r="D22" i="27" s="1"/>
  <c r="AQ32" i="31"/>
  <c r="AL36" i="31"/>
  <c r="AP41" i="31"/>
  <c r="BB18" i="30"/>
  <c r="E7" i="27" s="1"/>
  <c r="AL6" i="31"/>
  <c r="K39" i="27"/>
  <c r="K6" i="27"/>
  <c r="AL34" i="31"/>
  <c r="AM34" i="31"/>
  <c r="BA58" i="30"/>
  <c r="AS47" i="31" s="1"/>
  <c r="BA38" i="30"/>
  <c r="AS27" i="31" s="1"/>
  <c r="BB43" i="30"/>
  <c r="E32" i="27" s="1"/>
  <c r="AL39" i="31"/>
  <c r="AM6" i="31"/>
  <c r="BA25" i="30"/>
  <c r="AS14" i="31" s="1"/>
  <c r="BC62" i="30"/>
  <c r="AU51" i="31" s="1"/>
  <c r="AU37" i="30"/>
  <c r="AM26" i="31" s="1"/>
  <c r="K27" i="23"/>
  <c r="K7" i="23"/>
  <c r="K9" i="27"/>
  <c r="K11" i="27"/>
  <c r="AT52" i="31"/>
  <c r="BA17" i="30"/>
  <c r="BE17" i="30" s="1"/>
  <c r="H6" i="27" s="1"/>
  <c r="BC25" i="30"/>
  <c r="BA31" i="30"/>
  <c r="D20" i="27" s="1"/>
  <c r="BA28" i="30"/>
  <c r="D17" i="27" s="1"/>
  <c r="AQ15" i="31"/>
  <c r="J57" i="23"/>
  <c r="J46" i="23" s="1"/>
  <c r="BC44" i="30"/>
  <c r="F33" i="27" s="1"/>
  <c r="AU11" i="31"/>
  <c r="AT11" i="31"/>
  <c r="AL48" i="31"/>
  <c r="AL45" i="31"/>
  <c r="BC58" i="30"/>
  <c r="AU47" i="31" s="1"/>
  <c r="BC33" i="30"/>
  <c r="AM48" i="31"/>
  <c r="BA40" i="30"/>
  <c r="AS29" i="31" s="1"/>
  <c r="BC38" i="30"/>
  <c r="AP52" i="31"/>
  <c r="BC59" i="30"/>
  <c r="BG59" i="30" s="1"/>
  <c r="AY48" i="31" s="1"/>
  <c r="BC47" i="30"/>
  <c r="BG47" i="30" s="1"/>
  <c r="AY36" i="31" s="1"/>
  <c r="K50" i="23"/>
  <c r="BB58" i="30"/>
  <c r="AT47" i="31" s="1"/>
  <c r="K50" i="27"/>
  <c r="AO41" i="31"/>
  <c r="BC48" i="30"/>
  <c r="BG48" i="30" s="1"/>
  <c r="K35" i="23"/>
  <c r="AP48" i="31"/>
  <c r="BA54" i="30"/>
  <c r="AS43" i="31" s="1"/>
  <c r="AO44" i="31"/>
  <c r="AL23" i="31"/>
  <c r="F43" i="27"/>
  <c r="K24" i="23"/>
  <c r="BC52" i="30"/>
  <c r="F41" i="27" s="1"/>
  <c r="BF59" i="30"/>
  <c r="I50" i="27" s="1"/>
  <c r="K12" i="23"/>
  <c r="AU25" i="30"/>
  <c r="L15" i="23" s="1"/>
  <c r="AU33" i="30"/>
  <c r="AU58" i="30"/>
  <c r="AM47" i="31" s="1"/>
  <c r="AL47" i="31"/>
  <c r="K31" i="23"/>
  <c r="BB44" i="30"/>
  <c r="E33" i="27" s="1"/>
  <c r="BA47" i="30"/>
  <c r="D36" i="27" s="1"/>
  <c r="AL40" i="31"/>
  <c r="AU44" i="30"/>
  <c r="L34" i="23" s="1"/>
  <c r="AT48" i="31"/>
  <c r="K15" i="23"/>
  <c r="AL22" i="31"/>
  <c r="AU49" i="30"/>
  <c r="L39" i="23" s="1"/>
  <c r="BA62" i="30"/>
  <c r="AS51" i="31" s="1"/>
  <c r="D24" i="27"/>
  <c r="K34" i="23"/>
  <c r="BB61" i="30"/>
  <c r="AT50" i="31" s="1"/>
  <c r="K36" i="23"/>
  <c r="K39" i="23"/>
  <c r="K41" i="23"/>
  <c r="AS44" i="31"/>
  <c r="AP13" i="31"/>
  <c r="BC61" i="30"/>
  <c r="AU50" i="31" s="1"/>
  <c r="AQ43" i="31"/>
  <c r="BC35" i="30"/>
  <c r="AZ27" i="30"/>
  <c r="AR16" i="31" s="1"/>
  <c r="AL35" i="31"/>
  <c r="AP22" i="31"/>
  <c r="BC18" i="30"/>
  <c r="AQ19" i="31"/>
  <c r="AO32" i="31"/>
  <c r="BB62" i="30"/>
  <c r="AT51" i="31" s="1"/>
  <c r="BB23" i="30"/>
  <c r="AT12" i="31" s="1"/>
  <c r="AP20" i="31"/>
  <c r="AL11" i="31"/>
  <c r="BA20" i="30"/>
  <c r="AO24" i="31"/>
  <c r="BA18" i="30"/>
  <c r="D7" i="27" s="1"/>
  <c r="BA24" i="30"/>
  <c r="AS13" i="31" s="1"/>
  <c r="AT8" i="31"/>
  <c r="AP17" i="31"/>
  <c r="BB39" i="30"/>
  <c r="K40" i="27"/>
  <c r="AM40" i="31"/>
  <c r="K36" i="27"/>
  <c r="AM36" i="31"/>
  <c r="BF46" i="30"/>
  <c r="AX35" i="31" s="1"/>
  <c r="L36" i="23"/>
  <c r="AM35" i="31"/>
  <c r="BB42" i="30"/>
  <c r="AT31" i="31" s="1"/>
  <c r="BA29" i="30"/>
  <c r="D18" i="27" s="1"/>
  <c r="L24" i="23"/>
  <c r="AM23" i="31"/>
  <c r="AU19" i="31"/>
  <c r="BB26" i="30"/>
  <c r="E15" i="27" s="1"/>
  <c r="AU40" i="30"/>
  <c r="K29" i="27" s="1"/>
  <c r="AQ10" i="31"/>
  <c r="BB60" i="30"/>
  <c r="BF60" i="30" s="1"/>
  <c r="BA57" i="30"/>
  <c r="D48" i="27" s="1"/>
  <c r="BA59" i="30"/>
  <c r="BE59" i="30" s="1"/>
  <c r="AW48" i="31" s="1"/>
  <c r="BA48" i="30"/>
  <c r="D37" i="27" s="1"/>
  <c r="AL29" i="31"/>
  <c r="AP35" i="31"/>
  <c r="E35" i="27"/>
  <c r="K13" i="23"/>
  <c r="AZ65" i="30"/>
  <c r="AU23" i="30"/>
  <c r="BG22" i="30"/>
  <c r="AY11" i="31" s="1"/>
  <c r="BA26" i="30"/>
  <c r="AS15" i="31" s="1"/>
  <c r="AU42" i="30"/>
  <c r="BB53" i="30"/>
  <c r="E42" i="27" s="1"/>
  <c r="AL41" i="31"/>
  <c r="K10" i="23"/>
  <c r="AP11" i="31"/>
  <c r="AQ11" i="31"/>
  <c r="AU56" i="30"/>
  <c r="AM45" i="31" s="1"/>
  <c r="K42" i="23"/>
  <c r="AL9" i="31"/>
  <c r="BC50" i="30"/>
  <c r="BG50" i="30" s="1"/>
  <c r="AY39" i="31" s="1"/>
  <c r="AL52" i="31"/>
  <c r="K41" i="27"/>
  <c r="AM41" i="31"/>
  <c r="AQ25" i="31"/>
  <c r="BC36" i="30"/>
  <c r="AQ21" i="31"/>
  <c r="AN24" i="31"/>
  <c r="AZ35" i="30"/>
  <c r="AO16" i="31"/>
  <c r="BA27" i="30"/>
  <c r="AP29" i="31"/>
  <c r="BB40" i="30"/>
  <c r="AO52" i="31"/>
  <c r="BA63" i="30"/>
  <c r="BE63" i="30" s="1"/>
  <c r="D25" i="27"/>
  <c r="AS25" i="31"/>
  <c r="BC40" i="30"/>
  <c r="AQ29" i="31"/>
  <c r="AP38" i="31"/>
  <c r="BB49" i="30"/>
  <c r="K26" i="23"/>
  <c r="AU36" i="30"/>
  <c r="AL25" i="31"/>
  <c r="BC41" i="30"/>
  <c r="AQ30" i="31"/>
  <c r="AT17" i="31"/>
  <c r="E17" i="27"/>
  <c r="K9" i="23"/>
  <c r="AL8" i="31"/>
  <c r="BB48" i="30"/>
  <c r="BF48" i="30" s="1"/>
  <c r="AP37" i="31"/>
  <c r="AL21" i="31"/>
  <c r="K22" i="23"/>
  <c r="K33" i="23"/>
  <c r="AL32" i="31"/>
  <c r="D40" i="27"/>
  <c r="AP54" i="31"/>
  <c r="BB65" i="30"/>
  <c r="AN26" i="31"/>
  <c r="AZ37" i="30"/>
  <c r="AN36" i="31"/>
  <c r="AZ47" i="30"/>
  <c r="AP39" i="31"/>
  <c r="BB50" i="30"/>
  <c r="BC45" i="30"/>
  <c r="AQ34" i="31"/>
  <c r="BC55" i="30"/>
  <c r="AQ44" i="31"/>
  <c r="BC42" i="30"/>
  <c r="AQ31" i="31"/>
  <c r="AQ12" i="31"/>
  <c r="BC23" i="30"/>
  <c r="AL10" i="31"/>
  <c r="K11" i="23"/>
  <c r="AQ20" i="31"/>
  <c r="BC31" i="30"/>
  <c r="AQ18" i="31"/>
  <c r="BC29" i="30"/>
  <c r="BB54" i="30"/>
  <c r="AP43" i="31"/>
  <c r="AO11" i="31"/>
  <c r="BA22" i="30"/>
  <c r="AT14" i="31"/>
  <c r="E14" i="27"/>
  <c r="BB20" i="30"/>
  <c r="AP9" i="31"/>
  <c r="AT20" i="31"/>
  <c r="E20" i="27"/>
  <c r="AQ26" i="31"/>
  <c r="BC37" i="30"/>
  <c r="BB38" i="30"/>
  <c r="AP27" i="31"/>
  <c r="D49" i="27"/>
  <c r="AP18" i="31"/>
  <c r="BB29" i="30"/>
  <c r="F55" i="27"/>
  <c r="AZ42" i="30"/>
  <c r="AN31" i="31"/>
  <c r="AZ30" i="30"/>
  <c r="BD30" i="30" s="1"/>
  <c r="AN19" i="31"/>
  <c r="AO39" i="31"/>
  <c r="BA50" i="30"/>
  <c r="AQ40" i="31"/>
  <c r="BC51" i="30"/>
  <c r="AQ35" i="31"/>
  <c r="BC46" i="30"/>
  <c r="F52" i="27"/>
  <c r="AZ62" i="30"/>
  <c r="AN51" i="31"/>
  <c r="AN49" i="31"/>
  <c r="AZ60" i="30"/>
  <c r="AP34" i="31"/>
  <c r="BB45" i="30"/>
  <c r="AL5" i="31"/>
  <c r="K6" i="23"/>
  <c r="AU16" i="30"/>
  <c r="AZ50" i="30"/>
  <c r="AN39" i="31"/>
  <c r="E51" i="27"/>
  <c r="AN30" i="31"/>
  <c r="AZ41" i="30"/>
  <c r="E41" i="27"/>
  <c r="AT41" i="31"/>
  <c r="E53" i="27"/>
  <c r="AN53" i="31"/>
  <c r="AZ64" i="30"/>
  <c r="AL43" i="31"/>
  <c r="AU54" i="30"/>
  <c r="K44" i="23"/>
  <c r="K28" i="23"/>
  <c r="AL27" i="31"/>
  <c r="AU38" i="30"/>
  <c r="E49" i="27"/>
  <c r="AL44" i="31"/>
  <c r="K45" i="23"/>
  <c r="AU55" i="30"/>
  <c r="AN25" i="31"/>
  <c r="AZ36" i="30"/>
  <c r="L38" i="23"/>
  <c r="AM37" i="31"/>
  <c r="K37" i="27"/>
  <c r="K21" i="23"/>
  <c r="AL20" i="31"/>
  <c r="AU31" i="30"/>
  <c r="BA53" i="30"/>
  <c r="BE53" i="30" s="1"/>
  <c r="AO42" i="31"/>
  <c r="AQ23" i="31"/>
  <c r="BC34" i="30"/>
  <c r="BA19" i="30"/>
  <c r="AO8" i="31"/>
  <c r="F47" i="27"/>
  <c r="AU45" i="31"/>
  <c r="AP30" i="31"/>
  <c r="BB41" i="30"/>
  <c r="K16" i="23"/>
  <c r="AL15" i="31"/>
  <c r="AZ56" i="30"/>
  <c r="AN45" i="31"/>
  <c r="F5" i="27"/>
  <c r="AU5" i="31"/>
  <c r="AZ59" i="30"/>
  <c r="AN48" i="31"/>
  <c r="AN47" i="31"/>
  <c r="AZ58" i="30"/>
  <c r="AZ63" i="30"/>
  <c r="AN52" i="31"/>
  <c r="AO33" i="31"/>
  <c r="BA44" i="30"/>
  <c r="AO45" i="31"/>
  <c r="BA56" i="30"/>
  <c r="AO54" i="31"/>
  <c r="BA65" i="30"/>
  <c r="AO26" i="31"/>
  <c r="BA37" i="30"/>
  <c r="AO12" i="31"/>
  <c r="BA23" i="30"/>
  <c r="AO10" i="31"/>
  <c r="BA21" i="30"/>
  <c r="AP10" i="31"/>
  <c r="BB21" i="30"/>
  <c r="AP24" i="31"/>
  <c r="BB35" i="30"/>
  <c r="AQ46" i="31"/>
  <c r="BC57" i="30"/>
  <c r="BC20" i="30"/>
  <c r="AQ9" i="31"/>
  <c r="AL28" i="31"/>
  <c r="K29" i="23"/>
  <c r="AU39" i="30"/>
  <c r="AZ19" i="30"/>
  <c r="AN8" i="31"/>
  <c r="BB36" i="30"/>
  <c r="AP25" i="31"/>
  <c r="BC27" i="30"/>
  <c r="AQ16" i="31"/>
  <c r="AQ13" i="31"/>
  <c r="BC24" i="30"/>
  <c r="AZ31" i="30"/>
  <c r="AN20" i="31"/>
  <c r="AU10" i="31"/>
  <c r="F10" i="27"/>
  <c r="BC53" i="30"/>
  <c r="BG53" i="30" s="1"/>
  <c r="AQ42" i="31"/>
  <c r="L17" i="23"/>
  <c r="K16" i="27"/>
  <c r="AM16" i="31"/>
  <c r="E13" i="27"/>
  <c r="AT13" i="31"/>
  <c r="AZ24" i="30"/>
  <c r="AN13" i="31"/>
  <c r="AN7" i="31"/>
  <c r="AZ18" i="30"/>
  <c r="AP40" i="31"/>
  <c r="BB51" i="30"/>
  <c r="AL13" i="31"/>
  <c r="K14" i="23"/>
  <c r="K25" i="23"/>
  <c r="AL24" i="31"/>
  <c r="BB55" i="30"/>
  <c r="AP44" i="31"/>
  <c r="BB34" i="30"/>
  <c r="AP23" i="31"/>
  <c r="K55" i="23"/>
  <c r="AL53" i="31"/>
  <c r="AU64" i="30"/>
  <c r="AZ29" i="30"/>
  <c r="AN18" i="31"/>
  <c r="AN27" i="31"/>
  <c r="AZ38" i="30"/>
  <c r="AZ28" i="30"/>
  <c r="AN17" i="31"/>
  <c r="E52" i="27"/>
  <c r="AN34" i="31"/>
  <c r="AZ45" i="30"/>
  <c r="AN44" i="31"/>
  <c r="AZ55" i="30"/>
  <c r="AN40" i="31"/>
  <c r="AZ51" i="30"/>
  <c r="AS41" i="31"/>
  <c r="D41" i="27"/>
  <c r="AN23" i="31"/>
  <c r="AZ34" i="30"/>
  <c r="AP53" i="31"/>
  <c r="BB64" i="30"/>
  <c r="AN50" i="31"/>
  <c r="AZ61" i="30"/>
  <c r="AN43" i="31"/>
  <c r="AZ54" i="30"/>
  <c r="AZ20" i="30"/>
  <c r="AN9" i="31"/>
  <c r="AM42" i="31"/>
  <c r="L43" i="23"/>
  <c r="K42" i="27"/>
  <c r="K52" i="23"/>
  <c r="AL50" i="31"/>
  <c r="AU61" i="30"/>
  <c r="AL18" i="31"/>
  <c r="K19" i="23"/>
  <c r="AU29" i="30"/>
  <c r="AN32" i="31"/>
  <c r="AZ43" i="30"/>
  <c r="D53" i="27"/>
  <c r="AO49" i="31"/>
  <c r="BA60" i="30"/>
  <c r="AP45" i="31"/>
  <c r="BB56" i="30"/>
  <c r="AT5" i="31"/>
  <c r="E5" i="27"/>
  <c r="BB57" i="30"/>
  <c r="AP46" i="31"/>
  <c r="AZ21" i="30"/>
  <c r="AN10" i="31"/>
  <c r="AO31" i="31"/>
  <c r="BA42" i="30"/>
  <c r="AQ28" i="31"/>
  <c r="BC39" i="30"/>
  <c r="F32" i="27"/>
  <c r="AU32" i="31"/>
  <c r="BB37" i="30"/>
  <c r="AP26" i="31"/>
  <c r="AM52" i="31"/>
  <c r="K54" i="27"/>
  <c r="L54" i="23"/>
  <c r="BF63" i="30"/>
  <c r="AP36" i="31"/>
  <c r="BB47" i="30"/>
  <c r="AQ52" i="31"/>
  <c r="BC63" i="30"/>
  <c r="BG63" i="30" s="1"/>
  <c r="AZ40" i="30"/>
  <c r="AN29" i="31"/>
  <c r="AZ48" i="30"/>
  <c r="AN37" i="31"/>
  <c r="AN21" i="31"/>
  <c r="AZ32" i="30"/>
  <c r="AL17" i="31"/>
  <c r="K18" i="23"/>
  <c r="AU28" i="30"/>
  <c r="AZ49" i="30"/>
  <c r="AN38" i="31"/>
  <c r="AS5" i="31"/>
  <c r="D5" i="27"/>
  <c r="BA32" i="30"/>
  <c r="AO21" i="31"/>
  <c r="AN12" i="31"/>
  <c r="AZ23" i="30"/>
  <c r="AO23" i="31"/>
  <c r="BA34" i="30"/>
  <c r="D32" i="27"/>
  <c r="AS32" i="31"/>
  <c r="AQ17" i="31"/>
  <c r="BC28" i="30"/>
  <c r="AZ33" i="30"/>
  <c r="AN22" i="31"/>
  <c r="BA39" i="30"/>
  <c r="AO28" i="31"/>
  <c r="AP19" i="31"/>
  <c r="BB30" i="30"/>
  <c r="BF30" i="30" s="1"/>
  <c r="AN6" i="31"/>
  <c r="AZ17" i="30"/>
  <c r="BC19" i="30"/>
  <c r="AQ8" i="31"/>
  <c r="AP6" i="31"/>
  <c r="BB17" i="30"/>
  <c r="AN14" i="31"/>
  <c r="AZ25" i="30"/>
  <c r="K8" i="23"/>
  <c r="AL7" i="31"/>
  <c r="AQ49" i="31"/>
  <c r="BC60" i="30"/>
  <c r="AO19" i="31"/>
  <c r="BA30" i="30"/>
  <c r="BE30" i="30" s="1"/>
  <c r="AO30" i="31"/>
  <c r="BA41" i="30"/>
  <c r="BA61" i="30"/>
  <c r="AO50" i="31"/>
  <c r="F15" i="27"/>
  <c r="AU15" i="31"/>
  <c r="AN28" i="31"/>
  <c r="AZ39" i="30"/>
  <c r="BC49" i="30"/>
  <c r="AQ38" i="31"/>
  <c r="F53" i="27"/>
  <c r="AZ52" i="30"/>
  <c r="AN41" i="31"/>
  <c r="AO35" i="31"/>
  <c r="BA46" i="30"/>
  <c r="K48" i="23"/>
  <c r="AL46" i="31"/>
  <c r="AU57" i="30"/>
  <c r="AO38" i="31"/>
  <c r="BA49" i="30"/>
  <c r="D43" i="27"/>
  <c r="AW66" i="30"/>
  <c r="AO55" i="31" s="1"/>
  <c r="AQ54" i="31"/>
  <c r="BC65" i="30"/>
  <c r="AN33" i="31"/>
  <c r="AZ44" i="30"/>
  <c r="AO34" i="31"/>
  <c r="BA45" i="30"/>
  <c r="BA64" i="30"/>
  <c r="AO53" i="31"/>
  <c r="F49" i="27"/>
  <c r="AZ57" i="30"/>
  <c r="AN46" i="31"/>
  <c r="AX66" i="30"/>
  <c r="AP55" i="31" s="1"/>
  <c r="AZ26" i="30"/>
  <c r="AN15" i="31"/>
  <c r="AL51" i="31"/>
  <c r="K53" i="23"/>
  <c r="AU62" i="30"/>
  <c r="F39" i="27"/>
  <c r="AZ53" i="30"/>
  <c r="AN42" i="31"/>
  <c r="AV66" i="30"/>
  <c r="AN55" i="31" s="1"/>
  <c r="AN5" i="31"/>
  <c r="AZ16" i="30"/>
  <c r="E22" i="27"/>
  <c r="AT22" i="31"/>
  <c r="L20" i="23"/>
  <c r="AM19" i="31"/>
  <c r="K19" i="27"/>
  <c r="BG30" i="30"/>
  <c r="AZ46" i="30"/>
  <c r="AN35" i="31"/>
  <c r="AN11" i="31"/>
  <c r="AZ22" i="30"/>
  <c r="AY66" i="30"/>
  <c r="AQ55" i="31" s="1"/>
  <c r="BF52" i="30"/>
  <c r="BE52" i="30"/>
  <c r="BG17" i="30" l="1"/>
  <c r="J6" i="27" s="1"/>
  <c r="AU6" i="31"/>
  <c r="BI22" i="30"/>
  <c r="BO51" i="30"/>
  <c r="CB51" i="30" s="1"/>
  <c r="BE51" i="30"/>
  <c r="AW40" i="31" s="1"/>
  <c r="BO54" i="30"/>
  <c r="CB54" i="30" s="1"/>
  <c r="BO46" i="30"/>
  <c r="CB46" i="30" s="1"/>
  <c r="BO52" i="30"/>
  <c r="CB52" i="30" s="1"/>
  <c r="BO62" i="30"/>
  <c r="CB62" i="30" s="1"/>
  <c r="BO55" i="30"/>
  <c r="CB55" i="30" s="1"/>
  <c r="BI16" i="30"/>
  <c r="BJ16" i="30"/>
  <c r="BO43" i="30"/>
  <c r="CB43" i="30" s="1"/>
  <c r="E21" i="27"/>
  <c r="BO53" i="30"/>
  <c r="CB53" i="30" s="1"/>
  <c r="BO59" i="30"/>
  <c r="CB59" i="30" s="1"/>
  <c r="BO58" i="30"/>
  <c r="CB58" i="30" s="1"/>
  <c r="BO57" i="30"/>
  <c r="CB57" i="30" s="1"/>
  <c r="BO48" i="30"/>
  <c r="CB48" i="30" s="1"/>
  <c r="BO50" i="30"/>
  <c r="CB50" i="30" s="1"/>
  <c r="BO16" i="30"/>
  <c r="CB16" i="30" s="1"/>
  <c r="BO61" i="30"/>
  <c r="CB61" i="30" s="1"/>
  <c r="BO64" i="30"/>
  <c r="CB64" i="30" s="1"/>
  <c r="BO47" i="30"/>
  <c r="CB47" i="30" s="1"/>
  <c r="AR54" i="31"/>
  <c r="BO65" i="30"/>
  <c r="CB65" i="30" s="1"/>
  <c r="BO49" i="30"/>
  <c r="CB49" i="30" s="1"/>
  <c r="BO63" i="30"/>
  <c r="CB63" i="30" s="1"/>
  <c r="BO56" i="30"/>
  <c r="CB56" i="30" s="1"/>
  <c r="BO60" i="30"/>
  <c r="CB60" i="30" s="1"/>
  <c r="E16" i="27"/>
  <c r="BO19" i="30"/>
  <c r="CB19" i="30" s="1"/>
  <c r="BO22" i="30"/>
  <c r="CB22" i="30" s="1"/>
  <c r="BO26" i="30"/>
  <c r="CB26" i="30" s="1"/>
  <c r="BO28" i="30"/>
  <c r="CB28" i="30" s="1"/>
  <c r="BO21" i="30"/>
  <c r="CB21" i="30" s="1"/>
  <c r="BO32" i="30"/>
  <c r="CB32" i="30" s="1"/>
  <c r="BO39" i="30"/>
  <c r="CB39" i="30" s="1"/>
  <c r="BO23" i="30"/>
  <c r="CB23" i="30" s="1"/>
  <c r="BO41" i="30"/>
  <c r="CB41" i="30" s="1"/>
  <c r="BO17" i="30"/>
  <c r="CB17" i="30" s="1"/>
  <c r="BO24" i="30"/>
  <c r="CB24" i="30" s="1"/>
  <c r="BO20" i="30"/>
  <c r="CB20" i="30" s="1"/>
  <c r="BO34" i="30"/>
  <c r="CB34" i="30" s="1"/>
  <c r="BO37" i="30"/>
  <c r="CB37" i="30" s="1"/>
  <c r="BO29" i="30"/>
  <c r="CB29" i="30" s="1"/>
  <c r="BO31" i="30"/>
  <c r="CB31" i="30" s="1"/>
  <c r="BO42" i="30"/>
  <c r="CB42" i="30" s="1"/>
  <c r="BO45" i="30"/>
  <c r="CB45" i="30" s="1"/>
  <c r="BO40" i="30"/>
  <c r="CB40" i="30" s="1"/>
  <c r="BO36" i="30"/>
  <c r="CB36" i="30" s="1"/>
  <c r="BO18" i="30"/>
  <c r="CB18" i="30" s="1"/>
  <c r="BO35" i="30"/>
  <c r="CB35" i="30" s="1"/>
  <c r="BO30" i="30"/>
  <c r="CB30" i="30" s="1"/>
  <c r="AU22" i="31"/>
  <c r="BO33" i="30"/>
  <c r="CB33" i="30" s="1"/>
  <c r="AU33" i="31"/>
  <c r="BO44" i="30"/>
  <c r="CB44" i="30" s="1"/>
  <c r="BG27" i="30"/>
  <c r="AY16" i="31" s="1"/>
  <c r="BO27" i="30"/>
  <c r="CB27" i="30" s="1"/>
  <c r="AU27" i="31"/>
  <c r="BO38" i="30"/>
  <c r="CB38" i="30" s="1"/>
  <c r="F14" i="27"/>
  <c r="BO25" i="30"/>
  <c r="CB25" i="30" s="1"/>
  <c r="BF27" i="30"/>
  <c r="AX16" i="31" s="1"/>
  <c r="AS22" i="31"/>
  <c r="BE33" i="30"/>
  <c r="H22" i="27" s="1"/>
  <c r="D14" i="27"/>
  <c r="AT7" i="31"/>
  <c r="K26" i="27"/>
  <c r="L27" i="23"/>
  <c r="BE37" i="30"/>
  <c r="AW26" i="31" s="1"/>
  <c r="AS17" i="31"/>
  <c r="AU36" i="31"/>
  <c r="D27" i="27"/>
  <c r="AT32" i="31"/>
  <c r="BG37" i="30"/>
  <c r="AY26" i="31" s="1"/>
  <c r="F27" i="27"/>
  <c r="F37" i="27"/>
  <c r="BD65" i="30"/>
  <c r="AV54" i="31" s="1"/>
  <c r="AU14" i="31"/>
  <c r="AU37" i="31"/>
  <c r="F36" i="27"/>
  <c r="D29" i="27"/>
  <c r="AM9" i="31"/>
  <c r="L12" i="23"/>
  <c r="AS20" i="31"/>
  <c r="AM11" i="31"/>
  <c r="AW6" i="31"/>
  <c r="D6" i="27"/>
  <c r="L10" i="23"/>
  <c r="BF22" i="30"/>
  <c r="AX11" i="31" s="1"/>
  <c r="AS6" i="31"/>
  <c r="BG52" i="30"/>
  <c r="AY41" i="31" s="1"/>
  <c r="BD27" i="30"/>
  <c r="AV16" i="31" s="1"/>
  <c r="F50" i="27"/>
  <c r="AU48" i="31"/>
  <c r="AT33" i="31"/>
  <c r="J50" i="27"/>
  <c r="F22" i="27"/>
  <c r="BT27" i="30"/>
  <c r="CG27" i="30" s="1"/>
  <c r="AX48" i="31"/>
  <c r="BG33" i="30"/>
  <c r="AY22" i="31" s="1"/>
  <c r="BE45" i="30"/>
  <c r="H34" i="27" s="1"/>
  <c r="L23" i="23"/>
  <c r="D15" i="27"/>
  <c r="BD45" i="30"/>
  <c r="AV34" i="31" s="1"/>
  <c r="AU41" i="31"/>
  <c r="AS18" i="31"/>
  <c r="K34" i="27"/>
  <c r="BF33" i="30"/>
  <c r="I22" i="27" s="1"/>
  <c r="AM22" i="31"/>
  <c r="D50" i="27"/>
  <c r="L35" i="23"/>
  <c r="BF45" i="30"/>
  <c r="I34" i="27" s="1"/>
  <c r="K22" i="27"/>
  <c r="BG45" i="30"/>
  <c r="J34" i="27" s="1"/>
  <c r="BF42" i="30"/>
  <c r="AX31" i="31" s="1"/>
  <c r="BF23" i="30"/>
  <c r="AX12" i="31" s="1"/>
  <c r="AS48" i="31"/>
  <c r="BE41" i="30"/>
  <c r="H30" i="27" s="1"/>
  <c r="L31" i="23"/>
  <c r="AM30" i="31"/>
  <c r="BG25" i="30"/>
  <c r="AY14" i="31" s="1"/>
  <c r="AM38" i="31"/>
  <c r="AM14" i="31"/>
  <c r="AM33" i="31"/>
  <c r="H50" i="27"/>
  <c r="BE44" i="30"/>
  <c r="H33" i="27" s="1"/>
  <c r="BF41" i="30"/>
  <c r="AX30" i="31" s="1"/>
  <c r="BG41" i="30"/>
  <c r="J30" i="27" s="1"/>
  <c r="BG49" i="30"/>
  <c r="J38" i="27" s="1"/>
  <c r="K38" i="27"/>
  <c r="K14" i="27"/>
  <c r="BF25" i="30"/>
  <c r="AX14" i="31" s="1"/>
  <c r="BG44" i="30"/>
  <c r="J33" i="27" s="1"/>
  <c r="K33" i="27"/>
  <c r="BE25" i="30"/>
  <c r="AW14" i="31" s="1"/>
  <c r="BF44" i="30"/>
  <c r="AX33" i="31" s="1"/>
  <c r="BF49" i="30"/>
  <c r="AX38" i="31" s="1"/>
  <c r="E31" i="27"/>
  <c r="AT15" i="31"/>
  <c r="BE58" i="30"/>
  <c r="AW47" i="31" s="1"/>
  <c r="K49" i="27"/>
  <c r="C16" i="27"/>
  <c r="AT49" i="31"/>
  <c r="AS7" i="31"/>
  <c r="D13" i="27"/>
  <c r="BE47" i="30"/>
  <c r="AW36" i="31" s="1"/>
  <c r="AS36" i="31"/>
  <c r="BF58" i="30"/>
  <c r="I49" i="27" s="1"/>
  <c r="L49" i="23"/>
  <c r="AU7" i="31"/>
  <c r="F7" i="27"/>
  <c r="AT28" i="31"/>
  <c r="E28" i="27"/>
  <c r="BG58" i="30"/>
  <c r="AY47" i="31" s="1"/>
  <c r="AS9" i="31"/>
  <c r="D9" i="27"/>
  <c r="F24" i="27"/>
  <c r="AU24" i="31"/>
  <c r="BT65" i="30"/>
  <c r="CG65" i="30" s="1"/>
  <c r="BQ65" i="30"/>
  <c r="CD65" i="30" s="1"/>
  <c r="BR65" i="30"/>
  <c r="CE65" i="30" s="1"/>
  <c r="BE20" i="30"/>
  <c r="AW9" i="31" s="1"/>
  <c r="BQ27" i="30"/>
  <c r="CD27" i="30" s="1"/>
  <c r="BT39" i="30"/>
  <c r="CG39" i="30" s="1"/>
  <c r="BR39" i="30"/>
  <c r="CE39" i="30" s="1"/>
  <c r="BQ39" i="30"/>
  <c r="CD39" i="30" s="1"/>
  <c r="BT20" i="30"/>
  <c r="CG20" i="30" s="1"/>
  <c r="BR20" i="30"/>
  <c r="CE20" i="30" s="1"/>
  <c r="BQ20" i="30"/>
  <c r="CD20" i="30" s="1"/>
  <c r="BT56" i="30"/>
  <c r="CG56" i="30" s="1"/>
  <c r="BQ56" i="30"/>
  <c r="CD56" i="30" s="1"/>
  <c r="BR56" i="30"/>
  <c r="CE56" i="30" s="1"/>
  <c r="BT50" i="30"/>
  <c r="CG50" i="30" s="1"/>
  <c r="BR50" i="30"/>
  <c r="CE50" i="30" s="1"/>
  <c r="BQ50" i="30"/>
  <c r="CD50" i="30" s="1"/>
  <c r="BT35" i="30"/>
  <c r="CG35" i="30" s="1"/>
  <c r="BR35" i="30"/>
  <c r="CE35" i="30" s="1"/>
  <c r="BQ35" i="30"/>
  <c r="CD35" i="30" s="1"/>
  <c r="BQ16" i="30"/>
  <c r="CD16" i="30" s="1"/>
  <c r="BT16" i="30"/>
  <c r="CG16" i="30" s="1"/>
  <c r="BR16" i="30"/>
  <c r="CE16" i="30" s="1"/>
  <c r="BD53" i="30"/>
  <c r="AV42" i="31" s="1"/>
  <c r="BT53" i="30"/>
  <c r="CG53" i="30" s="1"/>
  <c r="BR53" i="30"/>
  <c r="CE53" i="30" s="1"/>
  <c r="BQ53" i="30"/>
  <c r="CD53" i="30" s="1"/>
  <c r="BD44" i="30"/>
  <c r="AV33" i="31" s="1"/>
  <c r="BT44" i="30"/>
  <c r="CG44" i="30" s="1"/>
  <c r="BR44" i="30"/>
  <c r="CE44" i="30" s="1"/>
  <c r="BQ44" i="30"/>
  <c r="CD44" i="30" s="1"/>
  <c r="BT40" i="30"/>
  <c r="CG40" i="30" s="1"/>
  <c r="BQ40" i="30"/>
  <c r="CD40" i="30" s="1"/>
  <c r="BR40" i="30"/>
  <c r="CE40" i="30" s="1"/>
  <c r="BT59" i="30"/>
  <c r="CG59" i="30" s="1"/>
  <c r="BQ59" i="30"/>
  <c r="CD59" i="30" s="1"/>
  <c r="BR59" i="30"/>
  <c r="CE59" i="30" s="1"/>
  <c r="BT47" i="30"/>
  <c r="CG47" i="30" s="1"/>
  <c r="BQ47" i="30"/>
  <c r="CD47" i="30" s="1"/>
  <c r="BR47" i="30"/>
  <c r="CE47" i="30" s="1"/>
  <c r="BT22" i="30"/>
  <c r="CG22" i="30" s="1"/>
  <c r="BQ22" i="30"/>
  <c r="CD22" i="30" s="1"/>
  <c r="BR22" i="30"/>
  <c r="CE22" i="30" s="1"/>
  <c r="BT57" i="30"/>
  <c r="CG57" i="30" s="1"/>
  <c r="BQ57" i="30"/>
  <c r="CD57" i="30" s="1"/>
  <c r="BR57" i="30"/>
  <c r="CE57" i="30" s="1"/>
  <c r="BT17" i="30"/>
  <c r="CG17" i="30" s="1"/>
  <c r="BQ17" i="30"/>
  <c r="CD17" i="30" s="1"/>
  <c r="BR17" i="30"/>
  <c r="CE17" i="30" s="1"/>
  <c r="BT58" i="30"/>
  <c r="CG58" i="30" s="1"/>
  <c r="BR58" i="30"/>
  <c r="CE58" i="30" s="1"/>
  <c r="BQ58" i="30"/>
  <c r="CD58" i="30" s="1"/>
  <c r="BT26" i="30"/>
  <c r="CG26" i="30" s="1"/>
  <c r="BQ26" i="30"/>
  <c r="CD26" i="30" s="1"/>
  <c r="BR26" i="30"/>
  <c r="CE26" i="30" s="1"/>
  <c r="BD48" i="30"/>
  <c r="AV37" i="31" s="1"/>
  <c r="BT48" i="30"/>
  <c r="CG48" i="30" s="1"/>
  <c r="BR48" i="30"/>
  <c r="CE48" i="30" s="1"/>
  <c r="BQ48" i="30"/>
  <c r="CD48" i="30" s="1"/>
  <c r="BT43" i="30"/>
  <c r="CG43" i="30" s="1"/>
  <c r="BQ43" i="30"/>
  <c r="CD43" i="30" s="1"/>
  <c r="BR43" i="30"/>
  <c r="CE43" i="30" s="1"/>
  <c r="BT45" i="30"/>
  <c r="CG45" i="30" s="1"/>
  <c r="BR45" i="30"/>
  <c r="CE45" i="30" s="1"/>
  <c r="BQ45" i="30"/>
  <c r="CD45" i="30" s="1"/>
  <c r="BT24" i="30"/>
  <c r="CG24" i="30" s="1"/>
  <c r="BR24" i="30"/>
  <c r="CE24" i="30" s="1"/>
  <c r="BQ24" i="30"/>
  <c r="CD24" i="30" s="1"/>
  <c r="BT36" i="30"/>
  <c r="CG36" i="30" s="1"/>
  <c r="BQ36" i="30"/>
  <c r="CD36" i="30" s="1"/>
  <c r="BR36" i="30"/>
  <c r="CE36" i="30" s="1"/>
  <c r="BT64" i="30"/>
  <c r="CG64" i="30" s="1"/>
  <c r="BQ64" i="30"/>
  <c r="CD64" i="30" s="1"/>
  <c r="BR64" i="30"/>
  <c r="CE64" i="30" s="1"/>
  <c r="BT41" i="30"/>
  <c r="CG41" i="30" s="1"/>
  <c r="BR41" i="30"/>
  <c r="CE41" i="30" s="1"/>
  <c r="BQ41" i="30"/>
  <c r="CD41" i="30" s="1"/>
  <c r="BT62" i="30"/>
  <c r="CG62" i="30" s="1"/>
  <c r="BQ62" i="30"/>
  <c r="CD62" i="30" s="1"/>
  <c r="BR62" i="30"/>
  <c r="CE62" i="30" s="1"/>
  <c r="BT30" i="30"/>
  <c r="CG30" i="30" s="1"/>
  <c r="BR30" i="30"/>
  <c r="CE30" i="30" s="1"/>
  <c r="BQ30" i="30"/>
  <c r="CD30" i="30" s="1"/>
  <c r="BT37" i="30"/>
  <c r="CG37" i="30" s="1"/>
  <c r="BQ37" i="30"/>
  <c r="CD37" i="30" s="1"/>
  <c r="BR37" i="30"/>
  <c r="CE37" i="30" s="1"/>
  <c r="BR27" i="30"/>
  <c r="CE27" i="30" s="1"/>
  <c r="BT46" i="30"/>
  <c r="CG46" i="30" s="1"/>
  <c r="BR46" i="30"/>
  <c r="CE46" i="30" s="1"/>
  <c r="BQ46" i="30"/>
  <c r="CD46" i="30" s="1"/>
  <c r="BT23" i="30"/>
  <c r="CG23" i="30" s="1"/>
  <c r="BQ23" i="30"/>
  <c r="CD23" i="30" s="1"/>
  <c r="BR23" i="30"/>
  <c r="CE23" i="30" s="1"/>
  <c r="BT21" i="30"/>
  <c r="CG21" i="30" s="1"/>
  <c r="BR21" i="30"/>
  <c r="CE21" i="30" s="1"/>
  <c r="BQ21" i="30"/>
  <c r="CD21" i="30" s="1"/>
  <c r="BT55" i="30"/>
  <c r="CG55" i="30" s="1"/>
  <c r="BQ55" i="30"/>
  <c r="CD55" i="30" s="1"/>
  <c r="BR55" i="30"/>
  <c r="CE55" i="30" s="1"/>
  <c r="BT38" i="30"/>
  <c r="CG38" i="30" s="1"/>
  <c r="BR38" i="30"/>
  <c r="CE38" i="30" s="1"/>
  <c r="BQ38" i="30"/>
  <c r="CD38" i="30" s="1"/>
  <c r="BD63" i="30"/>
  <c r="AV52" i="31" s="1"/>
  <c r="BT63" i="30"/>
  <c r="CG63" i="30" s="1"/>
  <c r="BR63" i="30"/>
  <c r="CE63" i="30" s="1"/>
  <c r="BQ63" i="30"/>
  <c r="CD63" i="30" s="1"/>
  <c r="BT42" i="30"/>
  <c r="CG42" i="30" s="1"/>
  <c r="BQ42" i="30"/>
  <c r="CD42" i="30" s="1"/>
  <c r="BR42" i="30"/>
  <c r="CE42" i="30" s="1"/>
  <c r="BT54" i="30"/>
  <c r="CG54" i="30" s="1"/>
  <c r="BQ54" i="30"/>
  <c r="CD54" i="30" s="1"/>
  <c r="BR54" i="30"/>
  <c r="CE54" i="30" s="1"/>
  <c r="BT52" i="30"/>
  <c r="CG52" i="30" s="1"/>
  <c r="BR52" i="30"/>
  <c r="CE52" i="30" s="1"/>
  <c r="BQ52" i="30"/>
  <c r="CD52" i="30" s="1"/>
  <c r="BD25" i="30"/>
  <c r="G14" i="27" s="1"/>
  <c r="BT25" i="30"/>
  <c r="CG25" i="30" s="1"/>
  <c r="BQ25" i="30"/>
  <c r="CD25" i="30" s="1"/>
  <c r="BR25" i="30"/>
  <c r="CE25" i="30" s="1"/>
  <c r="BT33" i="30"/>
  <c r="CG33" i="30" s="1"/>
  <c r="BQ33" i="30"/>
  <c r="CD33" i="30" s="1"/>
  <c r="BR33" i="30"/>
  <c r="CE33" i="30" s="1"/>
  <c r="BD49" i="30"/>
  <c r="G38" i="27" s="1"/>
  <c r="BT49" i="30"/>
  <c r="CG49" i="30" s="1"/>
  <c r="BR49" i="30"/>
  <c r="CE49" i="30" s="1"/>
  <c r="BQ49" i="30"/>
  <c r="CD49" i="30" s="1"/>
  <c r="BT32" i="30"/>
  <c r="CG32" i="30" s="1"/>
  <c r="BQ32" i="30"/>
  <c r="CD32" i="30" s="1"/>
  <c r="BR32" i="30"/>
  <c r="CE32" i="30" s="1"/>
  <c r="BT61" i="30"/>
  <c r="CG61" i="30" s="1"/>
  <c r="BR61" i="30"/>
  <c r="CE61" i="30" s="1"/>
  <c r="BQ61" i="30"/>
  <c r="CD61" i="30" s="1"/>
  <c r="BT34" i="30"/>
  <c r="CG34" i="30" s="1"/>
  <c r="BR34" i="30"/>
  <c r="CE34" i="30" s="1"/>
  <c r="BQ34" i="30"/>
  <c r="CD34" i="30" s="1"/>
  <c r="BT51" i="30"/>
  <c r="CG51" i="30" s="1"/>
  <c r="BR51" i="30"/>
  <c r="CE51" i="30" s="1"/>
  <c r="BQ51" i="30"/>
  <c r="CD51" i="30" s="1"/>
  <c r="BT28" i="30"/>
  <c r="CG28" i="30" s="1"/>
  <c r="BQ28" i="30"/>
  <c r="CD28" i="30" s="1"/>
  <c r="BR28" i="30"/>
  <c r="CE28" i="30" s="1"/>
  <c r="BT29" i="30"/>
  <c r="CG29" i="30" s="1"/>
  <c r="BR29" i="30"/>
  <c r="CE29" i="30" s="1"/>
  <c r="BQ29" i="30"/>
  <c r="CD29" i="30" s="1"/>
  <c r="BT18" i="30"/>
  <c r="CG18" i="30" s="1"/>
  <c r="BQ18" i="30"/>
  <c r="CD18" i="30" s="1"/>
  <c r="BR18" i="30"/>
  <c r="CE18" i="30" s="1"/>
  <c r="BT31" i="30"/>
  <c r="CG31" i="30" s="1"/>
  <c r="BQ31" i="30"/>
  <c r="CD31" i="30" s="1"/>
  <c r="BR31" i="30"/>
  <c r="CE31" i="30" s="1"/>
  <c r="BT19" i="30"/>
  <c r="CG19" i="30" s="1"/>
  <c r="BR19" i="30"/>
  <c r="CE19" i="30" s="1"/>
  <c r="BQ19" i="30"/>
  <c r="CD19" i="30" s="1"/>
  <c r="BT60" i="30"/>
  <c r="CG60" i="30" s="1"/>
  <c r="BR60" i="30"/>
  <c r="CE60" i="30" s="1"/>
  <c r="BQ60" i="30"/>
  <c r="CD60" i="30" s="1"/>
  <c r="J36" i="27"/>
  <c r="I35" i="27"/>
  <c r="J11" i="27"/>
  <c r="J12" i="27" s="1"/>
  <c r="AS37" i="31"/>
  <c r="BL27" i="30"/>
  <c r="BY27" i="30" s="1"/>
  <c r="BE48" i="30"/>
  <c r="AW37" i="31" s="1"/>
  <c r="BD56" i="30"/>
  <c r="AV45" i="31" s="1"/>
  <c r="BG56" i="30"/>
  <c r="AY45" i="31" s="1"/>
  <c r="K47" i="27"/>
  <c r="L47" i="23"/>
  <c r="L30" i="23"/>
  <c r="BE56" i="30"/>
  <c r="AW45" i="31" s="1"/>
  <c r="BF40" i="30"/>
  <c r="AX29" i="31" s="1"/>
  <c r="K31" i="27"/>
  <c r="AS46" i="31"/>
  <c r="BE40" i="30"/>
  <c r="AW29" i="31" s="1"/>
  <c r="BG42" i="30"/>
  <c r="J31" i="27" s="1"/>
  <c r="BG40" i="30"/>
  <c r="J29" i="27" s="1"/>
  <c r="K12" i="27"/>
  <c r="AM12" i="31"/>
  <c r="L13" i="23"/>
  <c r="AM31" i="31"/>
  <c r="BE27" i="30"/>
  <c r="H16" i="27" s="1"/>
  <c r="BN27" i="30"/>
  <c r="CA27" i="30" s="1"/>
  <c r="AM29" i="31"/>
  <c r="BE42" i="30"/>
  <c r="H31" i="27" s="1"/>
  <c r="BJ27" i="30"/>
  <c r="BW27" i="30" s="1"/>
  <c r="AU39" i="31"/>
  <c r="BK27" i="30"/>
  <c r="BX27" i="30" s="1"/>
  <c r="BS27" i="30"/>
  <c r="CF27" i="30" s="1"/>
  <c r="J39" i="27"/>
  <c r="BM65" i="30"/>
  <c r="BZ65" i="30" s="1"/>
  <c r="L32" i="23"/>
  <c r="AT42" i="31"/>
  <c r="BM27" i="30"/>
  <c r="BZ27" i="30" s="1"/>
  <c r="BP27" i="30"/>
  <c r="CC27" i="30" s="1"/>
  <c r="BF53" i="30"/>
  <c r="AX42" i="31" s="1"/>
  <c r="BI27" i="30"/>
  <c r="BV27" i="30" s="1"/>
  <c r="BD42" i="30"/>
  <c r="AV31" i="31" s="1"/>
  <c r="J41" i="27"/>
  <c r="D54" i="27"/>
  <c r="AS52" i="31"/>
  <c r="AS16" i="31"/>
  <c r="D16" i="27"/>
  <c r="AU25" i="31"/>
  <c r="F25" i="27"/>
  <c r="AT29" i="31"/>
  <c r="E29" i="27"/>
  <c r="AR24" i="31"/>
  <c r="C24" i="27"/>
  <c r="BL65" i="30"/>
  <c r="BY65" i="30" s="1"/>
  <c r="BA66" i="30"/>
  <c r="AS55" i="31" s="1"/>
  <c r="BB66" i="30"/>
  <c r="AT55" i="31" s="1"/>
  <c r="BC66" i="30"/>
  <c r="AU55" i="31" s="1"/>
  <c r="AW19" i="31"/>
  <c r="H19" i="27"/>
  <c r="AX49" i="31"/>
  <c r="I51" i="27"/>
  <c r="J19" i="27"/>
  <c r="AY19" i="31"/>
  <c r="AM7" i="31"/>
  <c r="BG18" i="30"/>
  <c r="BF18" i="30"/>
  <c r="L8" i="23"/>
  <c r="BE18" i="30"/>
  <c r="K7" i="27"/>
  <c r="BD18" i="30"/>
  <c r="I54" i="27"/>
  <c r="AX52" i="31"/>
  <c r="AR43" i="31"/>
  <c r="C43" i="27"/>
  <c r="BJ54" i="30"/>
  <c r="BW54" i="30" s="1"/>
  <c r="BI54" i="30"/>
  <c r="BV54" i="30" s="1"/>
  <c r="BL54" i="30"/>
  <c r="BY54" i="30" s="1"/>
  <c r="BS54" i="30"/>
  <c r="CF54" i="30" s="1"/>
  <c r="BP54" i="30"/>
  <c r="CC54" i="30" s="1"/>
  <c r="BM54" i="30"/>
  <c r="BZ54" i="30" s="1"/>
  <c r="BK54" i="30"/>
  <c r="BX54" i="30" s="1"/>
  <c r="BN54" i="30"/>
  <c r="CA54" i="30" s="1"/>
  <c r="C17" i="27"/>
  <c r="BJ28" i="30"/>
  <c r="BW28" i="30" s="1"/>
  <c r="BK28" i="30"/>
  <c r="BX28" i="30" s="1"/>
  <c r="BP28" i="30"/>
  <c r="CC28" i="30" s="1"/>
  <c r="BN28" i="30"/>
  <c r="CA28" i="30" s="1"/>
  <c r="BS28" i="30"/>
  <c r="CF28" i="30" s="1"/>
  <c r="BM28" i="30"/>
  <c r="BZ28" i="30" s="1"/>
  <c r="BI28" i="30"/>
  <c r="BV28" i="30" s="1"/>
  <c r="AR17" i="31"/>
  <c r="BL28" i="30"/>
  <c r="BY28" i="30" s="1"/>
  <c r="L55" i="23"/>
  <c r="AM53" i="31"/>
  <c r="K55" i="27"/>
  <c r="BE64" i="30"/>
  <c r="BG64" i="30"/>
  <c r="BD64" i="30"/>
  <c r="BF64" i="30"/>
  <c r="AT23" i="31"/>
  <c r="E23" i="27"/>
  <c r="BF34" i="30"/>
  <c r="BJ18" i="30"/>
  <c r="BW18" i="30" s="1"/>
  <c r="BM18" i="30"/>
  <c r="BZ18" i="30" s="1"/>
  <c r="BN18" i="30"/>
  <c r="CA18" i="30" s="1"/>
  <c r="BL18" i="30"/>
  <c r="BY18" i="30" s="1"/>
  <c r="BI18" i="30"/>
  <c r="BV18" i="30" s="1"/>
  <c r="BK18" i="30"/>
  <c r="BX18" i="30" s="1"/>
  <c r="C7" i="27"/>
  <c r="BP18" i="30"/>
  <c r="CC18" i="30" s="1"/>
  <c r="AR7" i="31"/>
  <c r="BS18" i="30"/>
  <c r="CF18" i="30" s="1"/>
  <c r="E25" i="27"/>
  <c r="AT25" i="31"/>
  <c r="AU46" i="31"/>
  <c r="F48" i="27"/>
  <c r="AS12" i="31"/>
  <c r="BE23" i="30"/>
  <c r="AW12" i="31" s="1"/>
  <c r="AU23" i="31"/>
  <c r="F23" i="27"/>
  <c r="BG34" i="30"/>
  <c r="AR49" i="31"/>
  <c r="BJ60" i="30"/>
  <c r="BW60" i="30" s="1"/>
  <c r="BS60" i="30"/>
  <c r="CF60" i="30" s="1"/>
  <c r="BP60" i="30"/>
  <c r="CC60" i="30" s="1"/>
  <c r="BI60" i="30"/>
  <c r="BV60" i="30" s="1"/>
  <c r="BL60" i="30"/>
  <c r="BY60" i="30" s="1"/>
  <c r="BM60" i="30"/>
  <c r="BZ60" i="30" s="1"/>
  <c r="BK60" i="30"/>
  <c r="BX60" i="30" s="1"/>
  <c r="BN60" i="30"/>
  <c r="CA60" i="30" s="1"/>
  <c r="C51" i="27"/>
  <c r="BD60" i="30"/>
  <c r="E27" i="27"/>
  <c r="AT27" i="31"/>
  <c r="E39" i="27"/>
  <c r="AT39" i="31"/>
  <c r="BF50" i="30"/>
  <c r="AR26" i="31"/>
  <c r="C26" i="27"/>
  <c r="BN37" i="30"/>
  <c r="CA37" i="30" s="1"/>
  <c r="BK37" i="30"/>
  <c r="BX37" i="30" s="1"/>
  <c r="BJ37" i="30"/>
  <c r="BW37" i="30" s="1"/>
  <c r="BL37" i="30"/>
  <c r="BY37" i="30" s="1"/>
  <c r="BP37" i="30"/>
  <c r="CC37" i="30" s="1"/>
  <c r="BS37" i="30"/>
  <c r="CF37" i="30" s="1"/>
  <c r="BM37" i="30"/>
  <c r="BZ37" i="30" s="1"/>
  <c r="BI37" i="30"/>
  <c r="BV37" i="30" s="1"/>
  <c r="AM32" i="31"/>
  <c r="K32" i="27"/>
  <c r="L33" i="23"/>
  <c r="BF43" i="30"/>
  <c r="BE43" i="30"/>
  <c r="BD43" i="30"/>
  <c r="BG43" i="30"/>
  <c r="AM25" i="31"/>
  <c r="BD36" i="30"/>
  <c r="K25" i="27"/>
  <c r="BG36" i="30"/>
  <c r="L26" i="23"/>
  <c r="BF36" i="30"/>
  <c r="BE36" i="30"/>
  <c r="H40" i="27"/>
  <c r="AR11" i="31"/>
  <c r="C11" i="27"/>
  <c r="C12" i="27" s="1"/>
  <c r="BJ22" i="30"/>
  <c r="BW22" i="30" s="1"/>
  <c r="BN22" i="30"/>
  <c r="CA22" i="30" s="1"/>
  <c r="BV22" i="30"/>
  <c r="BL22" i="30"/>
  <c r="BY22" i="30" s="1"/>
  <c r="BS22" i="30"/>
  <c r="CF22" i="30" s="1"/>
  <c r="BP22" i="30"/>
  <c r="CC22" i="30" s="1"/>
  <c r="BM22" i="30"/>
  <c r="BZ22" i="30" s="1"/>
  <c r="BK22" i="30"/>
  <c r="BX22" i="30" s="1"/>
  <c r="BD22" i="30"/>
  <c r="K53" i="27"/>
  <c r="L53" i="23"/>
  <c r="AM51" i="31"/>
  <c r="BG62" i="30"/>
  <c r="BE62" i="30"/>
  <c r="BD62" i="30"/>
  <c r="BF62" i="30"/>
  <c r="AR15" i="31"/>
  <c r="BP26" i="30"/>
  <c r="CC26" i="30" s="1"/>
  <c r="BM26" i="30"/>
  <c r="BZ26" i="30" s="1"/>
  <c r="C15" i="27"/>
  <c r="BK26" i="30"/>
  <c r="BX26" i="30" s="1"/>
  <c r="BS26" i="30"/>
  <c r="CF26" i="30" s="1"/>
  <c r="BI26" i="30"/>
  <c r="BV26" i="30" s="1"/>
  <c r="BN26" i="30"/>
  <c r="CA26" i="30" s="1"/>
  <c r="BL26" i="30"/>
  <c r="BY26" i="30" s="1"/>
  <c r="BJ26" i="30"/>
  <c r="BW26" i="30" s="1"/>
  <c r="AU54" i="31"/>
  <c r="BG65" i="30"/>
  <c r="AY54" i="31" s="1"/>
  <c r="AS30" i="31"/>
  <c r="D30" i="27"/>
  <c r="AU49" i="31"/>
  <c r="F51" i="27"/>
  <c r="BG60" i="30"/>
  <c r="AS28" i="31"/>
  <c r="D28" i="27"/>
  <c r="K17" i="27"/>
  <c r="L18" i="23"/>
  <c r="BE28" i="30"/>
  <c r="AM17" i="31"/>
  <c r="BF28" i="30"/>
  <c r="BD28" i="30"/>
  <c r="BG28" i="30"/>
  <c r="AR29" i="31"/>
  <c r="BL40" i="30"/>
  <c r="BY40" i="30" s="1"/>
  <c r="C29" i="27"/>
  <c r="BJ40" i="30"/>
  <c r="BW40" i="30" s="1"/>
  <c r="BM40" i="30"/>
  <c r="BZ40" i="30" s="1"/>
  <c r="BK40" i="30"/>
  <c r="BX40" i="30" s="1"/>
  <c r="BI40" i="30"/>
  <c r="BV40" i="30" s="1"/>
  <c r="BP40" i="30"/>
  <c r="CC40" i="30" s="1"/>
  <c r="BN40" i="30"/>
  <c r="CA40" i="30" s="1"/>
  <c r="BS40" i="30"/>
  <c r="CF40" i="30" s="1"/>
  <c r="AT26" i="31"/>
  <c r="E26" i="27"/>
  <c r="AU28" i="31"/>
  <c r="F28" i="27"/>
  <c r="AS49" i="31"/>
  <c r="D51" i="27"/>
  <c r="BE60" i="30"/>
  <c r="AR32" i="31"/>
  <c r="BN43" i="30"/>
  <c r="CA43" i="30" s="1"/>
  <c r="BM43" i="30"/>
  <c r="BZ43" i="30" s="1"/>
  <c r="BL43" i="30"/>
  <c r="BY43" i="30" s="1"/>
  <c r="BJ43" i="30"/>
  <c r="BW43" i="30" s="1"/>
  <c r="BS43" i="30"/>
  <c r="CF43" i="30" s="1"/>
  <c r="BK43" i="30"/>
  <c r="BX43" i="30" s="1"/>
  <c r="C32" i="27"/>
  <c r="BI43" i="30"/>
  <c r="BV43" i="30" s="1"/>
  <c r="BP43" i="30"/>
  <c r="CC43" i="30" s="1"/>
  <c r="H42" i="27"/>
  <c r="AW42" i="31"/>
  <c r="BS55" i="30"/>
  <c r="CF55" i="30" s="1"/>
  <c r="C44" i="27"/>
  <c r="AR44" i="31"/>
  <c r="BM55" i="30"/>
  <c r="BZ55" i="30" s="1"/>
  <c r="BJ55" i="30"/>
  <c r="BW55" i="30" s="1"/>
  <c r="BI55" i="30"/>
  <c r="BV55" i="30" s="1"/>
  <c r="BN55" i="30"/>
  <c r="CA55" i="30" s="1"/>
  <c r="BL55" i="30"/>
  <c r="BY55" i="30" s="1"/>
  <c r="BK55" i="30"/>
  <c r="BX55" i="30" s="1"/>
  <c r="BP55" i="30"/>
  <c r="CC55" i="30" s="1"/>
  <c r="AR27" i="31"/>
  <c r="BI38" i="30"/>
  <c r="BV38" i="30" s="1"/>
  <c r="BM38" i="30"/>
  <c r="BZ38" i="30" s="1"/>
  <c r="BL38" i="30"/>
  <c r="BY38" i="30" s="1"/>
  <c r="BP38" i="30"/>
  <c r="CC38" i="30" s="1"/>
  <c r="BK38" i="30"/>
  <c r="BX38" i="30" s="1"/>
  <c r="C27" i="27"/>
  <c r="BN38" i="30"/>
  <c r="CA38" i="30" s="1"/>
  <c r="BJ38" i="30"/>
  <c r="BW38" i="30" s="1"/>
  <c r="BS38" i="30"/>
  <c r="CF38" i="30" s="1"/>
  <c r="K15" i="27"/>
  <c r="BD26" i="30"/>
  <c r="L16" i="23"/>
  <c r="BE26" i="30"/>
  <c r="AM15" i="31"/>
  <c r="BG26" i="30"/>
  <c r="BF26" i="30"/>
  <c r="AY37" i="31"/>
  <c r="J37" i="27"/>
  <c r="L45" i="23"/>
  <c r="K44" i="27"/>
  <c r="BG55" i="30"/>
  <c r="AM44" i="31"/>
  <c r="BF55" i="30"/>
  <c r="BD55" i="30"/>
  <c r="BE55" i="30"/>
  <c r="AR53" i="31"/>
  <c r="BK64" i="30"/>
  <c r="BX64" i="30" s="1"/>
  <c r="C55" i="27"/>
  <c r="BS64" i="30"/>
  <c r="CF64" i="30" s="1"/>
  <c r="BI64" i="30"/>
  <c r="BV64" i="30" s="1"/>
  <c r="BJ64" i="30"/>
  <c r="BW64" i="30" s="1"/>
  <c r="BP64" i="30"/>
  <c r="CC64" i="30" s="1"/>
  <c r="BL64" i="30"/>
  <c r="BY64" i="30" s="1"/>
  <c r="BN64" i="30"/>
  <c r="CA64" i="30" s="1"/>
  <c r="BM64" i="30"/>
  <c r="BZ64" i="30" s="1"/>
  <c r="C30" i="27"/>
  <c r="BJ41" i="30"/>
  <c r="BW41" i="30" s="1"/>
  <c r="BM41" i="30"/>
  <c r="BZ41" i="30" s="1"/>
  <c r="AR30" i="31"/>
  <c r="BN41" i="30"/>
  <c r="CA41" i="30" s="1"/>
  <c r="BK41" i="30"/>
  <c r="BX41" i="30" s="1"/>
  <c r="BP41" i="30"/>
  <c r="CC41" i="30" s="1"/>
  <c r="BL41" i="30"/>
  <c r="BY41" i="30" s="1"/>
  <c r="BI41" i="30"/>
  <c r="BV41" i="30" s="1"/>
  <c r="BS41" i="30"/>
  <c r="CF41" i="30" s="1"/>
  <c r="BD37" i="30"/>
  <c r="BF37" i="30"/>
  <c r="AR19" i="31"/>
  <c r="C19" i="27"/>
  <c r="BJ30" i="30"/>
  <c r="BW30" i="30" s="1"/>
  <c r="BM30" i="30"/>
  <c r="BZ30" i="30" s="1"/>
  <c r="BS30" i="30"/>
  <c r="CF30" i="30" s="1"/>
  <c r="BP30" i="30"/>
  <c r="CC30" i="30" s="1"/>
  <c r="BN30" i="30"/>
  <c r="CA30" i="30" s="1"/>
  <c r="BI30" i="30"/>
  <c r="BV30" i="30" s="1"/>
  <c r="BK30" i="30"/>
  <c r="BX30" i="30" s="1"/>
  <c r="BL30" i="30"/>
  <c r="BY30" i="30" s="1"/>
  <c r="AT18" i="31"/>
  <c r="E18" i="27"/>
  <c r="F26" i="27"/>
  <c r="AU26" i="31"/>
  <c r="AS11" i="31"/>
  <c r="D11" i="27"/>
  <c r="D12" i="27" s="1"/>
  <c r="BE22" i="30"/>
  <c r="AU18" i="31"/>
  <c r="F18" i="27"/>
  <c r="L11" i="23"/>
  <c r="AM10" i="31"/>
  <c r="BE21" i="30"/>
  <c r="K10" i="27"/>
  <c r="BD21" i="30"/>
  <c r="BG21" i="30"/>
  <c r="BF21" i="30"/>
  <c r="AU31" i="31"/>
  <c r="F31" i="27"/>
  <c r="AU44" i="31"/>
  <c r="F44" i="27"/>
  <c r="L9" i="23"/>
  <c r="K8" i="27"/>
  <c r="BF19" i="30"/>
  <c r="BD19" i="30"/>
  <c r="BE19" i="30"/>
  <c r="BG19" i="30"/>
  <c r="AM8" i="31"/>
  <c r="F29" i="27"/>
  <c r="AU29" i="31"/>
  <c r="I41" i="27"/>
  <c r="AX41" i="31"/>
  <c r="C48" i="27"/>
  <c r="BK57" i="30"/>
  <c r="BX57" i="30" s="1"/>
  <c r="BS57" i="30"/>
  <c r="CF57" i="30" s="1"/>
  <c r="AR46" i="31"/>
  <c r="BJ57" i="30"/>
  <c r="BW57" i="30" s="1"/>
  <c r="BL57" i="30"/>
  <c r="BY57" i="30" s="1"/>
  <c r="BM57" i="30"/>
  <c r="BZ57" i="30" s="1"/>
  <c r="BI57" i="30"/>
  <c r="BV57" i="30" s="1"/>
  <c r="BP57" i="30"/>
  <c r="CC57" i="30" s="1"/>
  <c r="BN57" i="30"/>
  <c r="CA57" i="30" s="1"/>
  <c r="D38" i="27"/>
  <c r="AS38" i="31"/>
  <c r="L48" i="23"/>
  <c r="BE57" i="30"/>
  <c r="BG57" i="30"/>
  <c r="K48" i="27"/>
  <c r="BF57" i="30"/>
  <c r="BD57" i="30"/>
  <c r="AM46" i="31"/>
  <c r="F17" i="27"/>
  <c r="AU17" i="31"/>
  <c r="BL23" i="30"/>
  <c r="BY23" i="30" s="1"/>
  <c r="BN23" i="30"/>
  <c r="CA23" i="30" s="1"/>
  <c r="BJ23" i="30"/>
  <c r="BW23" i="30" s="1"/>
  <c r="BM23" i="30"/>
  <c r="BZ23" i="30" s="1"/>
  <c r="BS23" i="30"/>
  <c r="CF23" i="30" s="1"/>
  <c r="AR12" i="31"/>
  <c r="BP23" i="30"/>
  <c r="CC23" i="30" s="1"/>
  <c r="BI23" i="30"/>
  <c r="BV23" i="30" s="1"/>
  <c r="BK23" i="30"/>
  <c r="BX23" i="30" s="1"/>
  <c r="BD23" i="30"/>
  <c r="AV12" i="31" s="1"/>
  <c r="C21" i="27"/>
  <c r="BS32" i="30"/>
  <c r="CF32" i="30" s="1"/>
  <c r="BP32" i="30"/>
  <c r="CC32" i="30" s="1"/>
  <c r="BJ32" i="30"/>
  <c r="BW32" i="30" s="1"/>
  <c r="BN32" i="30"/>
  <c r="CA32" i="30" s="1"/>
  <c r="AR21" i="31"/>
  <c r="BK32" i="30"/>
  <c r="BX32" i="30" s="1"/>
  <c r="BL32" i="30"/>
  <c r="BY32" i="30" s="1"/>
  <c r="BM32" i="30"/>
  <c r="BZ32" i="30" s="1"/>
  <c r="BI32" i="30"/>
  <c r="BV32" i="30" s="1"/>
  <c r="E36" i="27"/>
  <c r="AT36" i="31"/>
  <c r="BF47" i="30"/>
  <c r="AT53" i="31"/>
  <c r="E55" i="27"/>
  <c r="BS51" i="30"/>
  <c r="CF51" i="30" s="1"/>
  <c r="BJ51" i="30"/>
  <c r="BW51" i="30" s="1"/>
  <c r="AR40" i="31"/>
  <c r="BP51" i="30"/>
  <c r="CC51" i="30" s="1"/>
  <c r="BN51" i="30"/>
  <c r="CA51" i="30" s="1"/>
  <c r="BM51" i="30"/>
  <c r="BZ51" i="30" s="1"/>
  <c r="C40" i="27"/>
  <c r="BL51" i="30"/>
  <c r="BY51" i="30" s="1"/>
  <c r="BI51" i="30"/>
  <c r="BV51" i="30" s="1"/>
  <c r="BK51" i="30"/>
  <c r="BX51" i="30" s="1"/>
  <c r="BD51" i="30"/>
  <c r="AR18" i="31"/>
  <c r="BP29" i="30"/>
  <c r="CC29" i="30" s="1"/>
  <c r="BS29" i="30"/>
  <c r="CF29" i="30" s="1"/>
  <c r="C18" i="27"/>
  <c r="BM29" i="30"/>
  <c r="BZ29" i="30" s="1"/>
  <c r="BK29" i="30"/>
  <c r="BX29" i="30" s="1"/>
  <c r="BL29" i="30"/>
  <c r="BY29" i="30" s="1"/>
  <c r="BJ29" i="30"/>
  <c r="BW29" i="30" s="1"/>
  <c r="BN29" i="30"/>
  <c r="CA29" i="30" s="1"/>
  <c r="BI29" i="30"/>
  <c r="BV29" i="30" s="1"/>
  <c r="L25" i="23"/>
  <c r="K24" i="27"/>
  <c r="BD35" i="30"/>
  <c r="BE35" i="30"/>
  <c r="BG35" i="30"/>
  <c r="BF35" i="30"/>
  <c r="AM24" i="31"/>
  <c r="E10" i="27"/>
  <c r="AT10" i="31"/>
  <c r="BE65" i="30"/>
  <c r="AW54" i="31" s="1"/>
  <c r="AS54" i="31"/>
  <c r="D33" i="27"/>
  <c r="AS33" i="31"/>
  <c r="BL58" i="30"/>
  <c r="BY58" i="30" s="1"/>
  <c r="AR47" i="31"/>
  <c r="BS58" i="30"/>
  <c r="CF58" i="30" s="1"/>
  <c r="BN58" i="30"/>
  <c r="CA58" i="30" s="1"/>
  <c r="C49" i="27"/>
  <c r="BK58" i="30"/>
  <c r="BX58" i="30" s="1"/>
  <c r="BI58" i="30"/>
  <c r="BV58" i="30" s="1"/>
  <c r="BP58" i="30"/>
  <c r="CC58" i="30" s="1"/>
  <c r="BM58" i="30"/>
  <c r="BZ58" i="30" s="1"/>
  <c r="BJ58" i="30"/>
  <c r="BW58" i="30" s="1"/>
  <c r="K20" i="27"/>
  <c r="BF31" i="30"/>
  <c r="AM20" i="31"/>
  <c r="BG31" i="30"/>
  <c r="L21" i="23"/>
  <c r="BD31" i="30"/>
  <c r="BE31" i="30"/>
  <c r="C25" i="27"/>
  <c r="BJ36" i="30"/>
  <c r="BW36" i="30" s="1"/>
  <c r="BM36" i="30"/>
  <c r="BZ36" i="30" s="1"/>
  <c r="BP36" i="30"/>
  <c r="CC36" i="30" s="1"/>
  <c r="BS36" i="30"/>
  <c r="CF36" i="30" s="1"/>
  <c r="BK36" i="30"/>
  <c r="BX36" i="30" s="1"/>
  <c r="BI36" i="30"/>
  <c r="BV36" i="30" s="1"/>
  <c r="BN36" i="30"/>
  <c r="CA36" i="30" s="1"/>
  <c r="BL36" i="30"/>
  <c r="BY36" i="30" s="1"/>
  <c r="AR25" i="31"/>
  <c r="BD58" i="30"/>
  <c r="AU40" i="31"/>
  <c r="F40" i="27"/>
  <c r="BG51" i="30"/>
  <c r="E43" i="27"/>
  <c r="AT43" i="31"/>
  <c r="G19" i="27"/>
  <c r="AV19" i="31"/>
  <c r="C5" i="27"/>
  <c r="AR5" i="31"/>
  <c r="AZ66" i="30"/>
  <c r="BN16" i="30"/>
  <c r="BP16" i="30"/>
  <c r="BM16" i="30"/>
  <c r="BK16" i="30"/>
  <c r="BL16" i="30"/>
  <c r="BS16" i="30"/>
  <c r="AR42" i="31"/>
  <c r="C42" i="27"/>
  <c r="BJ53" i="30"/>
  <c r="BW53" i="30" s="1"/>
  <c r="BK53" i="30"/>
  <c r="BX53" i="30" s="1"/>
  <c r="BI53" i="30"/>
  <c r="BV53" i="30" s="1"/>
  <c r="BS53" i="30"/>
  <c r="CF53" i="30" s="1"/>
  <c r="BL53" i="30"/>
  <c r="BY53" i="30" s="1"/>
  <c r="BM53" i="30"/>
  <c r="BZ53" i="30" s="1"/>
  <c r="BP53" i="30"/>
  <c r="CC53" i="30" s="1"/>
  <c r="BN53" i="30"/>
  <c r="CA53" i="30" s="1"/>
  <c r="D55" i="27"/>
  <c r="AS53" i="31"/>
  <c r="BJ65" i="30"/>
  <c r="BW65" i="30" s="1"/>
  <c r="BI65" i="30"/>
  <c r="BV65" i="30" s="1"/>
  <c r="BK65" i="30"/>
  <c r="BX65" i="30" s="1"/>
  <c r="BK52" i="30"/>
  <c r="BX52" i="30" s="1"/>
  <c r="BP52" i="30"/>
  <c r="CC52" i="30" s="1"/>
  <c r="BJ52" i="30"/>
  <c r="BW52" i="30" s="1"/>
  <c r="BS52" i="30"/>
  <c r="CF52" i="30" s="1"/>
  <c r="AR41" i="31"/>
  <c r="BM52" i="30"/>
  <c r="BZ52" i="30" s="1"/>
  <c r="C41" i="27"/>
  <c r="BN52" i="30"/>
  <c r="CA52" i="30" s="1"/>
  <c r="BI52" i="30"/>
  <c r="BV52" i="30" s="1"/>
  <c r="BL52" i="30"/>
  <c r="BY52" i="30" s="1"/>
  <c r="BD52" i="30"/>
  <c r="F38" i="27"/>
  <c r="AU38" i="31"/>
  <c r="C14" i="27"/>
  <c r="BJ25" i="30"/>
  <c r="BW25" i="30" s="1"/>
  <c r="BL25" i="30"/>
  <c r="BY25" i="30" s="1"/>
  <c r="BI25" i="30"/>
  <c r="BV25" i="30" s="1"/>
  <c r="BK25" i="30"/>
  <c r="BX25" i="30" s="1"/>
  <c r="BS25" i="30"/>
  <c r="CF25" i="30" s="1"/>
  <c r="BM25" i="30"/>
  <c r="BZ25" i="30" s="1"/>
  <c r="AR14" i="31"/>
  <c r="BP25" i="30"/>
  <c r="CC25" i="30" s="1"/>
  <c r="BN25" i="30"/>
  <c r="CA25" i="30" s="1"/>
  <c r="AT19" i="31"/>
  <c r="E19" i="27"/>
  <c r="F54" i="27"/>
  <c r="AU52" i="31"/>
  <c r="G54" i="27"/>
  <c r="C10" i="27"/>
  <c r="BM21" i="30"/>
  <c r="BZ21" i="30" s="1"/>
  <c r="BS21" i="30"/>
  <c r="CF21" i="30" s="1"/>
  <c r="BJ21" i="30"/>
  <c r="BW21" i="30" s="1"/>
  <c r="BK21" i="30"/>
  <c r="BX21" i="30" s="1"/>
  <c r="AR10" i="31"/>
  <c r="BN21" i="30"/>
  <c r="CA21" i="30" s="1"/>
  <c r="BI21" i="30"/>
  <c r="BV21" i="30" s="1"/>
  <c r="BL21" i="30"/>
  <c r="BY21" i="30" s="1"/>
  <c r="BP21" i="30"/>
  <c r="CC21" i="30" s="1"/>
  <c r="AM50" i="31"/>
  <c r="L52" i="23"/>
  <c r="BD61" i="30"/>
  <c r="BF61" i="30"/>
  <c r="BE61" i="30"/>
  <c r="BG61" i="30"/>
  <c r="K52" i="27"/>
  <c r="AR50" i="31"/>
  <c r="BN61" i="30"/>
  <c r="CA61" i="30" s="1"/>
  <c r="BP61" i="30"/>
  <c r="CC61" i="30" s="1"/>
  <c r="C52" i="27"/>
  <c r="BM61" i="30"/>
  <c r="BZ61" i="30" s="1"/>
  <c r="BK61" i="30"/>
  <c r="BX61" i="30" s="1"/>
  <c r="BJ61" i="30"/>
  <c r="BW61" i="30" s="1"/>
  <c r="BI61" i="30"/>
  <c r="BV61" i="30" s="1"/>
  <c r="BS61" i="30"/>
  <c r="CF61" i="30" s="1"/>
  <c r="BL61" i="30"/>
  <c r="BY61" i="30" s="1"/>
  <c r="C23" i="27"/>
  <c r="AR23" i="31"/>
  <c r="BM34" i="30"/>
  <c r="BZ34" i="30" s="1"/>
  <c r="BS34" i="30"/>
  <c r="CF34" i="30" s="1"/>
  <c r="BL34" i="30"/>
  <c r="BY34" i="30" s="1"/>
  <c r="BP34" i="30"/>
  <c r="CC34" i="30" s="1"/>
  <c r="BJ34" i="30"/>
  <c r="BW34" i="30" s="1"/>
  <c r="BI34" i="30"/>
  <c r="BV34" i="30" s="1"/>
  <c r="BK34" i="30"/>
  <c r="BX34" i="30" s="1"/>
  <c r="BN34" i="30"/>
  <c r="CA34" i="30" s="1"/>
  <c r="BD34" i="30"/>
  <c r="E40" i="27"/>
  <c r="AT40" i="31"/>
  <c r="BF51" i="30"/>
  <c r="AU42" i="31"/>
  <c r="F42" i="27"/>
  <c r="C20" i="27"/>
  <c r="AR20" i="31"/>
  <c r="BJ31" i="30"/>
  <c r="BW31" i="30" s="1"/>
  <c r="BI31" i="30"/>
  <c r="BV31" i="30" s="1"/>
  <c r="BM31" i="30"/>
  <c r="BZ31" i="30" s="1"/>
  <c r="BS31" i="30"/>
  <c r="CF31" i="30" s="1"/>
  <c r="BN31" i="30"/>
  <c r="CA31" i="30" s="1"/>
  <c r="BK31" i="30"/>
  <c r="BX31" i="30" s="1"/>
  <c r="BL31" i="30"/>
  <c r="BY31" i="30" s="1"/>
  <c r="BP31" i="30"/>
  <c r="CC31" i="30" s="1"/>
  <c r="F16" i="27"/>
  <c r="AU16" i="31"/>
  <c r="AR8" i="31"/>
  <c r="BJ19" i="30"/>
  <c r="BW19" i="30" s="1"/>
  <c r="BM19" i="30"/>
  <c r="BZ19" i="30" s="1"/>
  <c r="BN19" i="30"/>
  <c r="CA19" i="30" s="1"/>
  <c r="BI19" i="30"/>
  <c r="BV19" i="30" s="1"/>
  <c r="BK19" i="30"/>
  <c r="BX19" i="30" s="1"/>
  <c r="BP19" i="30"/>
  <c r="CC19" i="30" s="1"/>
  <c r="BL19" i="30"/>
  <c r="BY19" i="30" s="1"/>
  <c r="BS19" i="30"/>
  <c r="CF19" i="30" s="1"/>
  <c r="C8" i="27"/>
  <c r="AT24" i="31"/>
  <c r="BK35" i="30"/>
  <c r="BX35" i="30" s="1"/>
  <c r="E24" i="27"/>
  <c r="BN35" i="30"/>
  <c r="CA35" i="30" s="1"/>
  <c r="BP35" i="30"/>
  <c r="CC35" i="30" s="1"/>
  <c r="BS35" i="30"/>
  <c r="CF35" i="30" s="1"/>
  <c r="BJ35" i="30"/>
  <c r="BW35" i="30" s="1"/>
  <c r="BL35" i="30"/>
  <c r="BY35" i="30" s="1"/>
  <c r="BM35" i="30"/>
  <c r="BZ35" i="30" s="1"/>
  <c r="BI35" i="30"/>
  <c r="BV35" i="30" s="1"/>
  <c r="D10" i="27"/>
  <c r="AS10" i="31"/>
  <c r="AS26" i="31"/>
  <c r="D26" i="27"/>
  <c r="AS45" i="31"/>
  <c r="D47" i="27"/>
  <c r="BP50" i="30"/>
  <c r="CC50" i="30" s="1"/>
  <c r="C39" i="27"/>
  <c r="BM50" i="30"/>
  <c r="BZ50" i="30" s="1"/>
  <c r="BJ50" i="30"/>
  <c r="BW50" i="30" s="1"/>
  <c r="BL50" i="30"/>
  <c r="BY50" i="30" s="1"/>
  <c r="BN50" i="30"/>
  <c r="CA50" i="30" s="1"/>
  <c r="AR39" i="31"/>
  <c r="BK50" i="30"/>
  <c r="BX50" i="30" s="1"/>
  <c r="BS50" i="30"/>
  <c r="CF50" i="30" s="1"/>
  <c r="BI50" i="30"/>
  <c r="BV50" i="30" s="1"/>
  <c r="BD50" i="30"/>
  <c r="E34" i="27"/>
  <c r="AT34" i="31"/>
  <c r="BD40" i="30"/>
  <c r="BD41" i="30"/>
  <c r="F35" i="27"/>
  <c r="AU35" i="31"/>
  <c r="BG46" i="30"/>
  <c r="AS39" i="31"/>
  <c r="D39" i="27"/>
  <c r="BE50" i="30"/>
  <c r="AT9" i="31"/>
  <c r="E9" i="27"/>
  <c r="BF20" i="30"/>
  <c r="AU12" i="31"/>
  <c r="BG23" i="30"/>
  <c r="AY12" i="31" s="1"/>
  <c r="C36" i="27"/>
  <c r="BL47" i="30"/>
  <c r="BY47" i="30" s="1"/>
  <c r="BK47" i="30"/>
  <c r="BX47" i="30" s="1"/>
  <c r="BI47" i="30"/>
  <c r="BV47" i="30" s="1"/>
  <c r="BM47" i="30"/>
  <c r="BZ47" i="30" s="1"/>
  <c r="BN47" i="30"/>
  <c r="CA47" i="30" s="1"/>
  <c r="BJ47" i="30"/>
  <c r="BW47" i="30" s="1"/>
  <c r="AR36" i="31"/>
  <c r="BP47" i="30"/>
  <c r="CC47" i="30" s="1"/>
  <c r="BS47" i="30"/>
  <c r="CF47" i="30" s="1"/>
  <c r="BD47" i="30"/>
  <c r="AT54" i="31"/>
  <c r="BF65" i="30"/>
  <c r="AX54" i="31" s="1"/>
  <c r="AU30" i="31"/>
  <c r="F30" i="27"/>
  <c r="E38" i="27"/>
  <c r="AT38" i="31"/>
  <c r="BL46" i="30"/>
  <c r="BY46" i="30" s="1"/>
  <c r="C35" i="27"/>
  <c r="BJ46" i="30"/>
  <c r="BW46" i="30" s="1"/>
  <c r="AR35" i="31"/>
  <c r="BM46" i="30"/>
  <c r="BZ46" i="30" s="1"/>
  <c r="BK46" i="30"/>
  <c r="BX46" i="30" s="1"/>
  <c r="BN46" i="30"/>
  <c r="CA46" i="30" s="1"/>
  <c r="BS46" i="30"/>
  <c r="CF46" i="30" s="1"/>
  <c r="BP46" i="30"/>
  <c r="CC46" i="30" s="1"/>
  <c r="BI46" i="30"/>
  <c r="BV46" i="30" s="1"/>
  <c r="BD46" i="30"/>
  <c r="D52" i="27"/>
  <c r="AS50" i="31"/>
  <c r="AT6" i="31"/>
  <c r="E6" i="27"/>
  <c r="BF17" i="30"/>
  <c r="AR6" i="31"/>
  <c r="C6" i="27"/>
  <c r="BJ17" i="30"/>
  <c r="BW17" i="30" s="1"/>
  <c r="BS17" i="30"/>
  <c r="CF17" i="30" s="1"/>
  <c r="BM17" i="30"/>
  <c r="BZ17" i="30" s="1"/>
  <c r="BP17" i="30"/>
  <c r="CC17" i="30" s="1"/>
  <c r="BK17" i="30"/>
  <c r="BX17" i="30" s="1"/>
  <c r="BI17" i="30"/>
  <c r="BV17" i="30" s="1"/>
  <c r="BL17" i="30"/>
  <c r="BY17" i="30" s="1"/>
  <c r="BN17" i="30"/>
  <c r="CA17" i="30" s="1"/>
  <c r="BD17" i="30"/>
  <c r="AS23" i="31"/>
  <c r="D23" i="27"/>
  <c r="BE34" i="30"/>
  <c r="BN49" i="30"/>
  <c r="CA49" i="30" s="1"/>
  <c r="C38" i="27"/>
  <c r="BS49" i="30"/>
  <c r="CF49" i="30" s="1"/>
  <c r="AR38" i="31"/>
  <c r="BP49" i="30"/>
  <c r="CC49" i="30" s="1"/>
  <c r="BJ49" i="30"/>
  <c r="BW49" i="30" s="1"/>
  <c r="BK49" i="30"/>
  <c r="BX49" i="30" s="1"/>
  <c r="BM49" i="30"/>
  <c r="BZ49" i="30" s="1"/>
  <c r="BL49" i="30"/>
  <c r="BY49" i="30" s="1"/>
  <c r="BI49" i="30"/>
  <c r="BV49" i="30" s="1"/>
  <c r="L14" i="23"/>
  <c r="K13" i="27"/>
  <c r="BE24" i="30"/>
  <c r="BF24" i="30"/>
  <c r="BG24" i="30"/>
  <c r="BD24" i="30"/>
  <c r="AM13" i="31"/>
  <c r="BN56" i="30"/>
  <c r="CA56" i="30" s="1"/>
  <c r="AR45" i="31"/>
  <c r="C47" i="27"/>
  <c r="BS56" i="30"/>
  <c r="CF56" i="30" s="1"/>
  <c r="BM56" i="30"/>
  <c r="BZ56" i="30" s="1"/>
  <c r="BJ56" i="30"/>
  <c r="BW56" i="30" s="1"/>
  <c r="BK56" i="30"/>
  <c r="BX56" i="30" s="1"/>
  <c r="BL56" i="30"/>
  <c r="BY56" i="30" s="1"/>
  <c r="BI56" i="30"/>
  <c r="BV56" i="30" s="1"/>
  <c r="BP56" i="30"/>
  <c r="CC56" i="30" s="1"/>
  <c r="H41" i="27"/>
  <c r="AW41" i="31"/>
  <c r="AX19" i="31"/>
  <c r="I19" i="27"/>
  <c r="AS34" i="31"/>
  <c r="D34" i="27"/>
  <c r="C33" i="27"/>
  <c r="AR33" i="31"/>
  <c r="BP44" i="30"/>
  <c r="CC44" i="30" s="1"/>
  <c r="BL44" i="30"/>
  <c r="BY44" i="30" s="1"/>
  <c r="BJ44" i="30"/>
  <c r="BW44" i="30" s="1"/>
  <c r="BM44" i="30"/>
  <c r="BZ44" i="30" s="1"/>
  <c r="BN44" i="30"/>
  <c r="CA44" i="30" s="1"/>
  <c r="BI44" i="30"/>
  <c r="BV44" i="30" s="1"/>
  <c r="BK44" i="30"/>
  <c r="BX44" i="30" s="1"/>
  <c r="BS44" i="30"/>
  <c r="CF44" i="30" s="1"/>
  <c r="BS65" i="30"/>
  <c r="CF65" i="30" s="1"/>
  <c r="BP65" i="30"/>
  <c r="CC65" i="30" s="1"/>
  <c r="BN65" i="30"/>
  <c r="CA65" i="30" s="1"/>
  <c r="D35" i="27"/>
  <c r="AS35" i="31"/>
  <c r="BE46" i="30"/>
  <c r="C28" i="27"/>
  <c r="AR28" i="31"/>
  <c r="BL39" i="30"/>
  <c r="BY39" i="30" s="1"/>
  <c r="BN39" i="30"/>
  <c r="CA39" i="30" s="1"/>
  <c r="BJ39" i="30"/>
  <c r="BW39" i="30" s="1"/>
  <c r="BS39" i="30"/>
  <c r="CF39" i="30" s="1"/>
  <c r="BM39" i="30"/>
  <c r="BZ39" i="30" s="1"/>
  <c r="BI39" i="30"/>
  <c r="BV39" i="30" s="1"/>
  <c r="BK39" i="30"/>
  <c r="BX39" i="30" s="1"/>
  <c r="BP39" i="30"/>
  <c r="CC39" i="30" s="1"/>
  <c r="AS19" i="31"/>
  <c r="D19" i="27"/>
  <c r="F8" i="27"/>
  <c r="AU8" i="31"/>
  <c r="BN33" i="30"/>
  <c r="CA33" i="30" s="1"/>
  <c r="AR22" i="31"/>
  <c r="BL33" i="30"/>
  <c r="BY33" i="30" s="1"/>
  <c r="BS33" i="30"/>
  <c r="CF33" i="30" s="1"/>
  <c r="BJ33" i="30"/>
  <c r="BW33" i="30" s="1"/>
  <c r="C22" i="27"/>
  <c r="BP33" i="30"/>
  <c r="CC33" i="30" s="1"/>
  <c r="BI33" i="30"/>
  <c r="BV33" i="30" s="1"/>
  <c r="BK33" i="30"/>
  <c r="BX33" i="30" s="1"/>
  <c r="BM33" i="30"/>
  <c r="BZ33" i="30" s="1"/>
  <c r="AS21" i="31"/>
  <c r="D21" i="27"/>
  <c r="BP48" i="30"/>
  <c r="CC48" i="30" s="1"/>
  <c r="C37" i="27"/>
  <c r="BL48" i="30"/>
  <c r="BY48" i="30" s="1"/>
  <c r="AR37" i="31"/>
  <c r="BS48" i="30"/>
  <c r="CF48" i="30" s="1"/>
  <c r="BN48" i="30"/>
  <c r="CA48" i="30" s="1"/>
  <c r="BJ48" i="30"/>
  <c r="BW48" i="30" s="1"/>
  <c r="BK48" i="30"/>
  <c r="BX48" i="30" s="1"/>
  <c r="BI48" i="30"/>
  <c r="BV48" i="30" s="1"/>
  <c r="BM48" i="30"/>
  <c r="BZ48" i="30" s="1"/>
  <c r="J54" i="27"/>
  <c r="AY52" i="31"/>
  <c r="H54" i="27"/>
  <c r="AW52" i="31"/>
  <c r="AS31" i="31"/>
  <c r="D31" i="27"/>
  <c r="AT46" i="31"/>
  <c r="E48" i="27"/>
  <c r="E47" i="27"/>
  <c r="AT45" i="31"/>
  <c r="AM18" i="31"/>
  <c r="BG29" i="30"/>
  <c r="K18" i="27"/>
  <c r="L19" i="23"/>
  <c r="BD29" i="30"/>
  <c r="BE29" i="30"/>
  <c r="BF29" i="30"/>
  <c r="J42" i="27"/>
  <c r="AY42" i="31"/>
  <c r="BP20" i="30"/>
  <c r="CC20" i="30" s="1"/>
  <c r="BK20" i="30"/>
  <c r="BX20" i="30" s="1"/>
  <c r="BJ20" i="30"/>
  <c r="BW20" i="30" s="1"/>
  <c r="BI20" i="30"/>
  <c r="BV20" i="30" s="1"/>
  <c r="AR9" i="31"/>
  <c r="C9" i="27"/>
  <c r="BL20" i="30"/>
  <c r="BY20" i="30" s="1"/>
  <c r="BM20" i="30"/>
  <c r="BZ20" i="30" s="1"/>
  <c r="BS20" i="30"/>
  <c r="CF20" i="30" s="1"/>
  <c r="BN20" i="30"/>
  <c r="CA20" i="30" s="1"/>
  <c r="BD20" i="30"/>
  <c r="C34" i="27"/>
  <c r="BL45" i="30"/>
  <c r="BY45" i="30" s="1"/>
  <c r="BN45" i="30"/>
  <c r="CA45" i="30" s="1"/>
  <c r="BK45" i="30"/>
  <c r="BX45" i="30" s="1"/>
  <c r="BI45" i="30"/>
  <c r="BV45" i="30" s="1"/>
  <c r="BP45" i="30"/>
  <c r="CC45" i="30" s="1"/>
  <c r="BM45" i="30"/>
  <c r="BZ45" i="30" s="1"/>
  <c r="BJ45" i="30"/>
  <c r="BW45" i="30" s="1"/>
  <c r="AR34" i="31"/>
  <c r="BS45" i="30"/>
  <c r="CF45" i="30" s="1"/>
  <c r="BF56" i="30"/>
  <c r="AT44" i="31"/>
  <c r="E44" i="27"/>
  <c r="AR13" i="31"/>
  <c r="C13" i="27"/>
  <c r="BS24" i="30"/>
  <c r="CF24" i="30" s="1"/>
  <c r="BK24" i="30"/>
  <c r="BX24" i="30" s="1"/>
  <c r="BM24" i="30"/>
  <c r="BZ24" i="30" s="1"/>
  <c r="BI24" i="30"/>
  <c r="BV24" i="30" s="1"/>
  <c r="BN24" i="30"/>
  <c r="CA24" i="30" s="1"/>
  <c r="BL24" i="30"/>
  <c r="BY24" i="30" s="1"/>
  <c r="BP24" i="30"/>
  <c r="CC24" i="30" s="1"/>
  <c r="BJ24" i="30"/>
  <c r="BW24" i="30" s="1"/>
  <c r="AU13" i="31"/>
  <c r="F13" i="27"/>
  <c r="AM28" i="31"/>
  <c r="L29" i="23"/>
  <c r="K28" i="27"/>
  <c r="BD39" i="30"/>
  <c r="BG39" i="30"/>
  <c r="BE39" i="30"/>
  <c r="BF39" i="30"/>
  <c r="AU9" i="31"/>
  <c r="F9" i="27"/>
  <c r="BG20" i="30"/>
  <c r="C54" i="27"/>
  <c r="BN63" i="30"/>
  <c r="CA63" i="30" s="1"/>
  <c r="BP63" i="30"/>
  <c r="CC63" i="30" s="1"/>
  <c r="AR52" i="31"/>
  <c r="BM63" i="30"/>
  <c r="BZ63" i="30" s="1"/>
  <c r="BI63" i="30"/>
  <c r="BV63" i="30" s="1"/>
  <c r="BS63" i="30"/>
  <c r="CF63" i="30" s="1"/>
  <c r="BL63" i="30"/>
  <c r="BY63" i="30" s="1"/>
  <c r="BK63" i="30"/>
  <c r="BX63" i="30" s="1"/>
  <c r="BJ63" i="30"/>
  <c r="BW63" i="30" s="1"/>
  <c r="C50" i="27"/>
  <c r="BJ59" i="30"/>
  <c r="BW59" i="30" s="1"/>
  <c r="BN59" i="30"/>
  <c r="CA59" i="30" s="1"/>
  <c r="BI59" i="30"/>
  <c r="BV59" i="30" s="1"/>
  <c r="BS59" i="30"/>
  <c r="CF59" i="30" s="1"/>
  <c r="BK59" i="30"/>
  <c r="BX59" i="30" s="1"/>
  <c r="BP59" i="30"/>
  <c r="CC59" i="30" s="1"/>
  <c r="BL59" i="30"/>
  <c r="BY59" i="30" s="1"/>
  <c r="AR48" i="31"/>
  <c r="BM59" i="30"/>
  <c r="BZ59" i="30" s="1"/>
  <c r="BD59" i="30"/>
  <c r="BE49" i="30"/>
  <c r="AT30" i="31"/>
  <c r="E30" i="27"/>
  <c r="AS8" i="31"/>
  <c r="D8" i="27"/>
  <c r="D42" i="27"/>
  <c r="AS42" i="31"/>
  <c r="AX37" i="31"/>
  <c r="I37" i="27"/>
  <c r="AM27" i="31"/>
  <c r="BE38" i="30"/>
  <c r="K27" i="27"/>
  <c r="BF38" i="30"/>
  <c r="BD38" i="30"/>
  <c r="L28" i="23"/>
  <c r="BG38" i="30"/>
  <c r="L44" i="23"/>
  <c r="AM43" i="31"/>
  <c r="K43" i="27"/>
  <c r="BE54" i="30"/>
  <c r="BF54" i="30"/>
  <c r="BD54" i="30"/>
  <c r="BG54" i="30"/>
  <c r="K5" i="27"/>
  <c r="I23" i="20"/>
  <c r="I24" i="20" s="1"/>
  <c r="D23" i="20"/>
  <c r="D24" i="20" s="1"/>
  <c r="C23" i="20"/>
  <c r="F23" i="20"/>
  <c r="F24" i="20" s="1"/>
  <c r="E23" i="20"/>
  <c r="E24" i="20" s="1"/>
  <c r="J23" i="20"/>
  <c r="J24" i="20" s="1"/>
  <c r="L6" i="23"/>
  <c r="M23" i="20"/>
  <c r="M24" i="20" s="1"/>
  <c r="N23" i="20"/>
  <c r="N24" i="20" s="1"/>
  <c r="G23" i="20"/>
  <c r="G24" i="20" s="1"/>
  <c r="L23" i="20"/>
  <c r="L24" i="20" s="1"/>
  <c r="K23" i="20"/>
  <c r="K24" i="20" s="1"/>
  <c r="H23" i="20"/>
  <c r="H24" i="20" s="1"/>
  <c r="AM5" i="31"/>
  <c r="O23" i="20"/>
  <c r="O24" i="20" s="1"/>
  <c r="B23" i="20"/>
  <c r="BD16" i="30"/>
  <c r="BG16" i="30"/>
  <c r="BE16" i="30"/>
  <c r="BF16" i="30"/>
  <c r="BN62" i="30"/>
  <c r="CA62" i="30" s="1"/>
  <c r="BP62" i="30"/>
  <c r="CC62" i="30" s="1"/>
  <c r="C53" i="27"/>
  <c r="BI62" i="30"/>
  <c r="BV62" i="30" s="1"/>
  <c r="AR51" i="31"/>
  <c r="BK62" i="30"/>
  <c r="BX62" i="30" s="1"/>
  <c r="BJ62" i="30"/>
  <c r="BW62" i="30" s="1"/>
  <c r="BL62" i="30"/>
  <c r="BY62" i="30" s="1"/>
  <c r="BS62" i="30"/>
  <c r="CF62" i="30" s="1"/>
  <c r="BM62" i="30"/>
  <c r="BZ62" i="30" s="1"/>
  <c r="BK42" i="30"/>
  <c r="BX42" i="30" s="1"/>
  <c r="C31" i="27"/>
  <c r="BJ42" i="30"/>
  <c r="BW42" i="30" s="1"/>
  <c r="BS42" i="30"/>
  <c r="CF42" i="30" s="1"/>
  <c r="BP42" i="30"/>
  <c r="CC42" i="30" s="1"/>
  <c r="BL42" i="30"/>
  <c r="BY42" i="30" s="1"/>
  <c r="AR31" i="31"/>
  <c r="BM42" i="30"/>
  <c r="BZ42" i="30" s="1"/>
  <c r="BI42" i="30"/>
  <c r="BV42" i="30" s="1"/>
  <c r="BN42" i="30"/>
  <c r="CA42" i="30" s="1"/>
  <c r="BD33" i="30"/>
  <c r="AU20" i="31"/>
  <c r="F20" i="27"/>
  <c r="F34" i="27"/>
  <c r="AU34" i="31"/>
  <c r="L22" i="23"/>
  <c r="BE32" i="30"/>
  <c r="AM21" i="31"/>
  <c r="BF32" i="30"/>
  <c r="K21" i="27"/>
  <c r="BD32" i="30"/>
  <c r="BG32" i="30"/>
  <c r="AT37" i="31"/>
  <c r="E37" i="27"/>
  <c r="I11" i="27" l="1"/>
  <c r="I12" i="27" s="1"/>
  <c r="AY6" i="31"/>
  <c r="B46" i="27"/>
  <c r="B58" i="27"/>
  <c r="CB67" i="30"/>
  <c r="J16" i="27"/>
  <c r="I16" i="27"/>
  <c r="AW22" i="31"/>
  <c r="D4" i="40"/>
  <c r="G16" i="27"/>
  <c r="J26" i="27"/>
  <c r="H26" i="27"/>
  <c r="C24" i="20"/>
  <c r="AT66" i="30"/>
  <c r="J22" i="27"/>
  <c r="G34" i="27"/>
  <c r="AW30" i="31"/>
  <c r="I38" i="27"/>
  <c r="AW34" i="31"/>
  <c r="AY34" i="31"/>
  <c r="AY33" i="31"/>
  <c r="G42" i="27"/>
  <c r="AY38" i="31"/>
  <c r="G37" i="27"/>
  <c r="AW33" i="31"/>
  <c r="H14" i="27"/>
  <c r="I30" i="27"/>
  <c r="I31" i="27"/>
  <c r="AX34" i="31"/>
  <c r="AX22" i="31"/>
  <c r="J14" i="27"/>
  <c r="H37" i="27"/>
  <c r="AY30" i="31"/>
  <c r="I33" i="27"/>
  <c r="I14" i="27"/>
  <c r="H49" i="27"/>
  <c r="AX47" i="31"/>
  <c r="J47" i="27"/>
  <c r="H36" i="27"/>
  <c r="G33" i="27"/>
  <c r="J49" i="27"/>
  <c r="AV14" i="31"/>
  <c r="AV38" i="31"/>
  <c r="H9" i="27"/>
  <c r="CD67" i="30"/>
  <c r="CE67" i="30"/>
  <c r="CG67" i="30"/>
  <c r="G47" i="27"/>
  <c r="H47" i="27"/>
  <c r="I29" i="27"/>
  <c r="AY29" i="31"/>
  <c r="AW16" i="31"/>
  <c r="AW31" i="31"/>
  <c r="H29" i="27"/>
  <c r="I42" i="27"/>
  <c r="AY31" i="31"/>
  <c r="G31" i="27"/>
  <c r="D57" i="27"/>
  <c r="D45" i="27" s="1"/>
  <c r="F57" i="27"/>
  <c r="F45" i="27" s="1"/>
  <c r="E57" i="27"/>
  <c r="E45" i="27" s="1"/>
  <c r="AY21" i="31"/>
  <c r="J21" i="27"/>
  <c r="AY27" i="31"/>
  <c r="J27" i="27"/>
  <c r="AY13" i="31"/>
  <c r="J13" i="27"/>
  <c r="I9" i="27"/>
  <c r="AX9" i="31"/>
  <c r="BV16" i="30"/>
  <c r="BI66" i="30"/>
  <c r="AV47" i="31"/>
  <c r="G49" i="27"/>
  <c r="G24" i="27"/>
  <c r="AV24" i="31"/>
  <c r="H48" i="27"/>
  <c r="AW46" i="31"/>
  <c r="G44" i="27"/>
  <c r="AV44" i="31"/>
  <c r="I53" i="27"/>
  <c r="AX51" i="31"/>
  <c r="J55" i="27"/>
  <c r="AY53" i="31"/>
  <c r="AV28" i="31"/>
  <c r="G28" i="27"/>
  <c r="AX45" i="31"/>
  <c r="I47" i="27"/>
  <c r="AV18" i="31"/>
  <c r="G18" i="27"/>
  <c r="I13" i="27"/>
  <c r="AX13" i="31"/>
  <c r="I6" i="27"/>
  <c r="AX6" i="31"/>
  <c r="G30" i="27"/>
  <c r="AV30" i="31"/>
  <c r="G39" i="27"/>
  <c r="AV39" i="31"/>
  <c r="AV50" i="31"/>
  <c r="G52" i="27"/>
  <c r="BS66" i="30"/>
  <c r="CF16" i="30"/>
  <c r="CC16" i="30"/>
  <c r="BP66" i="30"/>
  <c r="J40" i="27"/>
  <c r="AY40" i="31"/>
  <c r="H20" i="27"/>
  <c r="AW20" i="31"/>
  <c r="AX24" i="31"/>
  <c r="I24" i="27"/>
  <c r="G40" i="27"/>
  <c r="AV40" i="31"/>
  <c r="I48" i="27"/>
  <c r="AX46" i="31"/>
  <c r="G8" i="27"/>
  <c r="AV8" i="31"/>
  <c r="I10" i="27"/>
  <c r="AX10" i="31"/>
  <c r="H10" i="27"/>
  <c r="AW10" i="31"/>
  <c r="AX26" i="31"/>
  <c r="I26" i="27"/>
  <c r="I44" i="27"/>
  <c r="AX44" i="31"/>
  <c r="AY15" i="31"/>
  <c r="J15" i="27"/>
  <c r="AV15" i="31"/>
  <c r="G15" i="27"/>
  <c r="H51" i="27"/>
  <c r="AW49" i="31"/>
  <c r="G53" i="27"/>
  <c r="AV51" i="31"/>
  <c r="AX25" i="31"/>
  <c r="I25" i="27"/>
  <c r="AV25" i="31"/>
  <c r="G25" i="27"/>
  <c r="H32" i="27"/>
  <c r="AW32" i="31"/>
  <c r="AW53" i="31"/>
  <c r="H55" i="27"/>
  <c r="AV7" i="31"/>
  <c r="G7" i="27"/>
  <c r="AX7" i="31"/>
  <c r="I7" i="27"/>
  <c r="I5" i="27"/>
  <c r="AX5" i="31"/>
  <c r="BF67" i="30"/>
  <c r="BF66" i="30"/>
  <c r="D9" i="40" s="1"/>
  <c r="H43" i="27"/>
  <c r="AW43" i="31"/>
  <c r="AY28" i="31"/>
  <c r="J28" i="27"/>
  <c r="AV9" i="31"/>
  <c r="G9" i="27"/>
  <c r="H18" i="27"/>
  <c r="AW18" i="31"/>
  <c r="H35" i="27"/>
  <c r="AW35" i="31"/>
  <c r="AV23" i="31"/>
  <c r="G23" i="27"/>
  <c r="BZ16" i="30"/>
  <c r="BM66" i="30"/>
  <c r="J20" i="27"/>
  <c r="AY20" i="31"/>
  <c r="I15" i="27"/>
  <c r="AX15" i="31"/>
  <c r="H25" i="27"/>
  <c r="AW25" i="31"/>
  <c r="AV32" i="31"/>
  <c r="G32" i="27"/>
  <c r="I39" i="27"/>
  <c r="AX39" i="31"/>
  <c r="H5" i="27"/>
  <c r="AW5" i="31"/>
  <c r="BE67" i="30"/>
  <c r="BE66" i="30"/>
  <c r="J43" i="27"/>
  <c r="AY43" i="31"/>
  <c r="H27" i="27"/>
  <c r="AW27" i="31"/>
  <c r="H38" i="27"/>
  <c r="AW38" i="31"/>
  <c r="AY5" i="31"/>
  <c r="J5" i="27"/>
  <c r="BG66" i="30"/>
  <c r="BG67" i="30"/>
  <c r="G43" i="27"/>
  <c r="AV43" i="31"/>
  <c r="G27" i="27"/>
  <c r="AV27" i="31"/>
  <c r="AV48" i="31"/>
  <c r="G50" i="27"/>
  <c r="I28" i="27"/>
  <c r="AX28" i="31"/>
  <c r="AW13" i="31"/>
  <c r="H13" i="27"/>
  <c r="AV6" i="31"/>
  <c r="G6" i="27"/>
  <c r="G35" i="27"/>
  <c r="AV35" i="31"/>
  <c r="AY35" i="31"/>
  <c r="J35" i="27"/>
  <c r="AV29" i="31"/>
  <c r="G29" i="27"/>
  <c r="AX40" i="31"/>
  <c r="I40" i="27"/>
  <c r="AY50" i="31"/>
  <c r="J52" i="27"/>
  <c r="AV41" i="31"/>
  <c r="G41" i="27"/>
  <c r="BL66" i="30"/>
  <c r="BY16" i="30"/>
  <c r="CA16" i="30"/>
  <c r="BN66" i="30"/>
  <c r="AV20" i="31"/>
  <c r="G20" i="27"/>
  <c r="AX20" i="31"/>
  <c r="I20" i="27"/>
  <c r="J24" i="27"/>
  <c r="AY24" i="31"/>
  <c r="I36" i="27"/>
  <c r="AX36" i="31"/>
  <c r="I8" i="27"/>
  <c r="AX8" i="31"/>
  <c r="J10" i="27"/>
  <c r="AY10" i="31"/>
  <c r="AW11" i="31"/>
  <c r="H11" i="27"/>
  <c r="H12" i="27" s="1"/>
  <c r="G26" i="27"/>
  <c r="AV26" i="31"/>
  <c r="AY17" i="31"/>
  <c r="J17" i="27"/>
  <c r="H17" i="27"/>
  <c r="AW17" i="31"/>
  <c r="AW51" i="31"/>
  <c r="H53" i="27"/>
  <c r="I32" i="27"/>
  <c r="AX32" i="31"/>
  <c r="AX53" i="31"/>
  <c r="I55" i="27"/>
  <c r="AY7" i="31"/>
  <c r="J7" i="27"/>
  <c r="P23" i="20"/>
  <c r="BH66" i="32"/>
  <c r="CE66" i="30"/>
  <c r="BR66" i="32"/>
  <c r="BD66" i="32"/>
  <c r="BF66" i="32"/>
  <c r="BM66" i="32"/>
  <c r="BY66" i="32"/>
  <c r="BT66" i="32"/>
  <c r="AX66" i="32"/>
  <c r="BL66" i="32"/>
  <c r="BV66" i="32"/>
  <c r="AW66" i="32"/>
  <c r="BZ66" i="32"/>
  <c r="BR66" i="30"/>
  <c r="AY66" i="32"/>
  <c r="BT66" i="30"/>
  <c r="BB66" i="32"/>
  <c r="AZ66" i="32"/>
  <c r="BS66" i="32"/>
  <c r="BP66" i="32"/>
  <c r="BU66" i="32"/>
  <c r="BK66" i="32"/>
  <c r="CG66" i="30"/>
  <c r="BC66" i="32"/>
  <c r="BG66" i="32"/>
  <c r="BO66" i="30"/>
  <c r="BI66" i="32"/>
  <c r="B24" i="20"/>
  <c r="P24" i="20" s="1"/>
  <c r="CB66" i="30"/>
  <c r="BO66" i="32"/>
  <c r="BW66" i="32"/>
  <c r="BQ66" i="30"/>
  <c r="BQ66" i="32"/>
  <c r="BX66" i="32"/>
  <c r="BJ66" i="32"/>
  <c r="CD66" i="30"/>
  <c r="BE66" i="32"/>
  <c r="AY18" i="31"/>
  <c r="J18" i="27"/>
  <c r="AX50" i="31"/>
  <c r="I52" i="27"/>
  <c r="BW16" i="30"/>
  <c r="BJ66" i="30"/>
  <c r="G48" i="27"/>
  <c r="AV46" i="31"/>
  <c r="AW8" i="31"/>
  <c r="H8" i="27"/>
  <c r="AX17" i="31"/>
  <c r="I17" i="27"/>
  <c r="J23" i="27"/>
  <c r="AY23" i="31"/>
  <c r="G21" i="27"/>
  <c r="AV21" i="31"/>
  <c r="AW21" i="31"/>
  <c r="H21" i="27"/>
  <c r="AX21" i="31"/>
  <c r="I21" i="27"/>
  <c r="AV22" i="31"/>
  <c r="G22" i="27"/>
  <c r="G5" i="27"/>
  <c r="AV5" i="31"/>
  <c r="BD66" i="30"/>
  <c r="BD67" i="30"/>
  <c r="AX43" i="31"/>
  <c r="I43" i="27"/>
  <c r="AX27" i="31"/>
  <c r="I27" i="27"/>
  <c r="AY9" i="31"/>
  <c r="J9" i="27"/>
  <c r="H28" i="27"/>
  <c r="AW28" i="31"/>
  <c r="I18" i="27"/>
  <c r="AX18" i="31"/>
  <c r="G13" i="27"/>
  <c r="AV13" i="31"/>
  <c r="H23" i="27"/>
  <c r="AW23" i="31"/>
  <c r="AV36" i="31"/>
  <c r="G36" i="27"/>
  <c r="AW39" i="31"/>
  <c r="H39" i="27"/>
  <c r="AW50" i="31"/>
  <c r="H52" i="27"/>
  <c r="BK66" i="30"/>
  <c r="BX16" i="30"/>
  <c r="AR55" i="31"/>
  <c r="C57" i="27"/>
  <c r="C45" i="27" s="1"/>
  <c r="H24" i="27"/>
  <c r="AW24" i="31"/>
  <c r="AY46" i="31"/>
  <c r="J48" i="27"/>
  <c r="J8" i="27"/>
  <c r="AY8" i="31"/>
  <c r="AV10" i="31"/>
  <c r="G10" i="27"/>
  <c r="H44" i="27"/>
  <c r="AW44" i="31"/>
  <c r="J44" i="27"/>
  <c r="AY44" i="31"/>
  <c r="H15" i="27"/>
  <c r="AW15" i="31"/>
  <c r="AV17" i="31"/>
  <c r="G17" i="27"/>
  <c r="AY49" i="31"/>
  <c r="J51" i="27"/>
  <c r="AY51" i="31"/>
  <c r="J53" i="27"/>
  <c r="G11" i="27"/>
  <c r="G12" i="27" s="1"/>
  <c r="AV11" i="31"/>
  <c r="AY25" i="31"/>
  <c r="J25" i="27"/>
  <c r="AY32" i="31"/>
  <c r="J32" i="27"/>
  <c r="G51" i="27"/>
  <c r="AV49" i="31"/>
  <c r="AX23" i="31"/>
  <c r="I23" i="27"/>
  <c r="G55" i="27"/>
  <c r="AV53" i="31"/>
  <c r="AW7" i="31"/>
  <c r="H7" i="27"/>
  <c r="D10" i="40" l="1"/>
  <c r="D8" i="40"/>
  <c r="D7" i="40"/>
  <c r="K57" i="23"/>
  <c r="K46" i="23" s="1"/>
  <c r="AU66" i="30"/>
  <c r="AL55" i="31"/>
  <c r="AW55" i="31"/>
  <c r="R24" i="20"/>
  <c r="H57" i="27"/>
  <c r="H45" i="27" s="1"/>
  <c r="AX55" i="31"/>
  <c r="I57" i="27"/>
  <c r="I45" i="27" s="1"/>
  <c r="S24" i="20"/>
  <c r="R23" i="20"/>
  <c r="H58" i="27"/>
  <c r="H46" i="27" s="1"/>
  <c r="I58" i="27"/>
  <c r="I46" i="27" s="1"/>
  <c r="S23" i="20"/>
  <c r="BY67" i="30"/>
  <c r="BY66" i="30"/>
  <c r="Q23" i="20"/>
  <c r="G58" i="27"/>
  <c r="G46" i="27" s="1"/>
  <c r="J58" i="27"/>
  <c r="J46" i="27" s="1"/>
  <c r="T23" i="20"/>
  <c r="CC67" i="30"/>
  <c r="CC66" i="30"/>
  <c r="BX66" i="30"/>
  <c r="BX67" i="30"/>
  <c r="AV55" i="31"/>
  <c r="G57" i="27"/>
  <c r="G45" i="27" s="1"/>
  <c r="Q24" i="20"/>
  <c r="BW66" i="30"/>
  <c r="BW67" i="30"/>
  <c r="CA67" i="30"/>
  <c r="CA66" i="30"/>
  <c r="J57" i="27"/>
  <c r="J45" i="27" s="1"/>
  <c r="T24" i="20"/>
  <c r="AY55" i="31"/>
  <c r="BZ67" i="30"/>
  <c r="BZ66" i="30"/>
  <c r="CF67" i="30"/>
  <c r="CF66" i="30"/>
  <c r="BV66" i="30"/>
  <c r="BV67" i="30"/>
  <c r="K57" i="27" l="1"/>
  <c r="K45" i="27" s="1"/>
  <c r="L57" i="23"/>
  <c r="L46" i="23" s="1"/>
  <c r="AM55" i="31"/>
  <c r="AB542" i="4"/>
  <c r="AA542" i="4"/>
  <c r="Z542" i="4"/>
  <c r="Y542" i="4"/>
  <c r="X542" i="4"/>
  <c r="W542" i="4"/>
  <c r="V542" i="4"/>
  <c r="U542" i="4"/>
  <c r="T542" i="4"/>
  <c r="S542" i="4"/>
  <c r="R542" i="4"/>
  <c r="Q542" i="4"/>
  <c r="AB541" i="4"/>
  <c r="AA541" i="4"/>
  <c r="Z541" i="4"/>
  <c r="Y541" i="4"/>
  <c r="X541" i="4"/>
  <c r="W541" i="4"/>
  <c r="V541" i="4"/>
  <c r="U541" i="4"/>
  <c r="T541" i="4"/>
  <c r="S541" i="4"/>
  <c r="R541" i="4"/>
  <c r="Q541" i="4"/>
</calcChain>
</file>

<file path=xl/sharedStrings.xml><?xml version="1.0" encoding="utf-8"?>
<sst xmlns="http://schemas.openxmlformats.org/spreadsheetml/2006/main" count="3495" uniqueCount="478">
  <si>
    <t>Course Code</t>
  </si>
  <si>
    <t>Course Title</t>
  </si>
  <si>
    <t>Student ID</t>
  </si>
  <si>
    <t>Name</t>
  </si>
  <si>
    <t>Final</t>
  </si>
  <si>
    <t>Total</t>
  </si>
  <si>
    <t>CO1</t>
  </si>
  <si>
    <t>CO2</t>
  </si>
  <si>
    <t>CO3</t>
  </si>
  <si>
    <t>CO4</t>
  </si>
  <si>
    <t>Title</t>
  </si>
  <si>
    <t>CSE 105</t>
  </si>
  <si>
    <t>Structured Programming</t>
  </si>
  <si>
    <t>To understand the basic building blocks of structured programming</t>
  </si>
  <si>
    <t>To analyze structured program</t>
  </si>
  <si>
    <t>To develop structuredprogram for solving computational problems</t>
  </si>
  <si>
    <t>To design structured program for complex computational applications</t>
  </si>
  <si>
    <t>CSE 107</t>
  </si>
  <si>
    <t>Object Oriented Programming</t>
  </si>
  <si>
    <t>To analyzeobject oriented program</t>
  </si>
  <si>
    <t>To develop object oriented program for solving computational problems</t>
  </si>
  <si>
    <t>To design object oriented program for complex computational applications</t>
  </si>
  <si>
    <t>CSE 109</t>
  </si>
  <si>
    <t>Electrical Circuits</t>
  </si>
  <si>
    <t>To learn concepts of DC and AC circuit analysis</t>
  </si>
  <si>
    <t>To explain laws and methods of circuit analysis</t>
  </si>
  <si>
    <t>To apply laws and theorems for solving electrical circuits</t>
  </si>
  <si>
    <t>CSE 205</t>
  </si>
  <si>
    <t>Discrete Mathematics</t>
  </si>
  <si>
    <t>To understand mathematical reasoning</t>
  </si>
  <si>
    <t>To learn theorem proving</t>
  </si>
  <si>
    <t>To analyze combinatorial algorithmic problems</t>
  </si>
  <si>
    <t>To apply discrete structuresto model real life problems</t>
  </si>
  <si>
    <t>CSE 207</t>
  </si>
  <si>
    <t>Data Structure</t>
  </si>
  <si>
    <t>To understand abstract data types</t>
  </si>
  <si>
    <t>To learn practical data structures</t>
  </si>
  <si>
    <t>To apply data structures for solving complex algorithmic problems</t>
  </si>
  <si>
    <t>To investigateapplicability of data structures for solving complex computational problems</t>
  </si>
  <si>
    <t>CSE 225</t>
  </si>
  <si>
    <t>Numerical Methods</t>
  </si>
  <si>
    <t>To understand numerical techniques for solving mathematical systems</t>
  </si>
  <si>
    <t>To solve mathematical problems using numerical techniques</t>
  </si>
  <si>
    <t>To model scientific engineering problems using numerical techniques</t>
  </si>
  <si>
    <t>To formulate mathematical models of practical systems using numerical methods</t>
  </si>
  <si>
    <t>CSE 245</t>
  </si>
  <si>
    <t>Algorithms</t>
  </si>
  <si>
    <t>To determine computational complexities of algorithms</t>
  </si>
  <si>
    <t>To explain different techniques of analysis and design of algorithm</t>
  </si>
  <si>
    <t>To apply algorithmic techniques for graph problems</t>
  </si>
  <si>
    <t>To investigate algorithmic techniques for solving complex computational problems</t>
  </si>
  <si>
    <t>CSE 248</t>
  </si>
  <si>
    <t>Signals and Systems</t>
  </si>
  <si>
    <t>To understand the concepts of continuous time and discrete time signals and systems</t>
  </si>
  <si>
    <t>To analyze continuous time and discrete time signals using mathematical transforms</t>
  </si>
  <si>
    <t>To solves teady-state response of linear time invariant systems</t>
  </si>
  <si>
    <t>CSE 251</t>
  </si>
  <si>
    <t>Electronic Circuits</t>
  </si>
  <si>
    <t>To understand the operation of electronic circuit elements</t>
  </si>
  <si>
    <t>To analyze responses of electronic circuits</t>
  </si>
  <si>
    <t>To design amplifier and instrumental circuits</t>
  </si>
  <si>
    <t>CSE 301</t>
  </si>
  <si>
    <t>Database Systems</t>
  </si>
  <si>
    <t>To understand basic concepts of a relational database</t>
  </si>
  <si>
    <t>To learn data definition and manipulation languages</t>
  </si>
  <si>
    <t>To construct complex queries for retrieving information from databases</t>
  </si>
  <si>
    <t>To design and implement relational databases for information systems</t>
  </si>
  <si>
    <t>CSE 325</t>
  </si>
  <si>
    <t>Operating Systems</t>
  </si>
  <si>
    <t>To identify different components of operating system</t>
  </si>
  <si>
    <t>To describe different techniques of resource management</t>
  </si>
  <si>
    <t>To apply resource management techniques for solving resource constraint problems</t>
  </si>
  <si>
    <t>To investigate memory and I/O issues</t>
  </si>
  <si>
    <t>CSE 345</t>
  </si>
  <si>
    <t>Digital Logic Design</t>
  </si>
  <si>
    <t>To describe Boolean Algebraic techniques in digital circuits</t>
  </si>
  <si>
    <t>To analyze digital circuits</t>
  </si>
  <si>
    <t>To design digital circuits using Boolean Algebraic and state transition techniques</t>
  </si>
  <si>
    <t>To design digital circuits using HDL</t>
  </si>
  <si>
    <t>CSE 350</t>
  </si>
  <si>
    <t>Data Communications</t>
  </si>
  <si>
    <t>To understand the concepts of data communications.</t>
  </si>
  <si>
    <t>To analyze data communication techniques over different channel</t>
  </si>
  <si>
    <t xml:space="preserve">To design data transformation techniques for effective communication </t>
  </si>
  <si>
    <t xml:space="preserve">To compare different techniques of data communication backbone </t>
  </si>
  <si>
    <t>CSE 360</t>
  </si>
  <si>
    <t>Computer Architecture</t>
  </si>
  <si>
    <t>To understand architectural concept of a digital computer</t>
  </si>
  <si>
    <t>To construct processor, memory, and I/O subsystems</t>
  </si>
  <si>
    <t>To analyze performance of memory and I/O subsystems</t>
  </si>
  <si>
    <t>To design processor and control unit of a digital computer</t>
  </si>
  <si>
    <t>CSE 365</t>
  </si>
  <si>
    <t>Artificial Intelligence</t>
  </si>
  <si>
    <t>To understand theories and algorithms of artificial intelligence</t>
  </si>
  <si>
    <t>To explain fundamental concepts of artificial intelligence</t>
  </si>
  <si>
    <t>To analyze artificial intelligent system</t>
  </si>
  <si>
    <t>To design artificial intelligent system for complex real life problems</t>
  </si>
  <si>
    <t>CSE 375</t>
  </si>
  <si>
    <t>Compiler Design</t>
  </si>
  <si>
    <t>To apply grammar for expression parsing</t>
  </si>
  <si>
    <t>To categorize parsing techniques</t>
  </si>
  <si>
    <t>To design interpreters and compilers</t>
  </si>
  <si>
    <t>To assess different techniques of compiler design</t>
  </si>
  <si>
    <t>CSE 405</t>
  </si>
  <si>
    <t>Computer Networks</t>
  </si>
  <si>
    <t>To describe computer network concepts</t>
  </si>
  <si>
    <t>To analyze network algorithms and protocols</t>
  </si>
  <si>
    <t>To design requirement-specific networks</t>
  </si>
  <si>
    <t>To justify need based actions for designing networks</t>
  </si>
  <si>
    <t>CSE 411</t>
  </si>
  <si>
    <t>Software Engineering</t>
  </si>
  <si>
    <t>To analyze stakeholder and software requirements</t>
  </si>
  <si>
    <t>To design a project for developing actual software</t>
  </si>
  <si>
    <t>To assess developed software</t>
  </si>
  <si>
    <t>CSE 442</t>
  </si>
  <si>
    <t>Microprocessor and Microcontroller</t>
  </si>
  <si>
    <t>To discuss architecture and instruction sets of microprocessors</t>
  </si>
  <si>
    <t>To build software and hardware interfaces</t>
  </si>
  <si>
    <t>To design applications using microprocessors</t>
  </si>
  <si>
    <t>To design embedded system using microcontroller</t>
  </si>
  <si>
    <t>CSE 498</t>
  </si>
  <si>
    <t>Social and Professional Issues in Computing</t>
  </si>
  <si>
    <t>Mark</t>
  </si>
  <si>
    <t>LG</t>
  </si>
  <si>
    <t>GP</t>
  </si>
  <si>
    <t>SUF</t>
  </si>
  <si>
    <t>F</t>
  </si>
  <si>
    <t>Plain</t>
  </si>
  <si>
    <t>D</t>
  </si>
  <si>
    <t>D+</t>
  </si>
  <si>
    <t>Plus</t>
  </si>
  <si>
    <t>C-</t>
  </si>
  <si>
    <t>Minus</t>
  </si>
  <si>
    <t>C</t>
  </si>
  <si>
    <t>C+</t>
  </si>
  <si>
    <t>B-</t>
  </si>
  <si>
    <t>B</t>
  </si>
  <si>
    <t>B+</t>
  </si>
  <si>
    <t>A-</t>
  </si>
  <si>
    <t>A</t>
  </si>
  <si>
    <t>A+</t>
  </si>
  <si>
    <t>Semester</t>
  </si>
  <si>
    <t>Year</t>
  </si>
  <si>
    <t>Spring</t>
  </si>
  <si>
    <t>Summer</t>
  </si>
  <si>
    <t>Fall</t>
  </si>
  <si>
    <t>Credit</t>
  </si>
  <si>
    <t>SL.</t>
  </si>
  <si>
    <t>Mid Term 1</t>
  </si>
  <si>
    <t>Mid Term 2</t>
  </si>
  <si>
    <t>Section 01</t>
  </si>
  <si>
    <t>Obtained</t>
  </si>
  <si>
    <t>Wt_CO1</t>
  </si>
  <si>
    <t>Wt_CO2</t>
  </si>
  <si>
    <t>Wt_CO3</t>
  </si>
  <si>
    <t>WT_CO4</t>
  </si>
  <si>
    <t>CT1</t>
  </si>
  <si>
    <t>CT2</t>
  </si>
  <si>
    <t>CT3</t>
  </si>
  <si>
    <t>CS1</t>
  </si>
  <si>
    <t>CS2</t>
  </si>
  <si>
    <t>CS3</t>
  </si>
  <si>
    <t>LL1</t>
  </si>
  <si>
    <t>LL2</t>
  </si>
  <si>
    <t>Class Average</t>
  </si>
  <si>
    <t>Project</t>
  </si>
  <si>
    <t>Lab</t>
  </si>
  <si>
    <t>Letter Grade</t>
  </si>
  <si>
    <t>Mid1</t>
  </si>
  <si>
    <t>Mid2</t>
  </si>
  <si>
    <t>I</t>
  </si>
  <si>
    <t>Final Exam</t>
  </si>
  <si>
    <t>Individual CO Achievement (Threshold value is 70%)</t>
  </si>
  <si>
    <t>Tabulation Sheet</t>
  </si>
  <si>
    <t>W</t>
  </si>
  <si>
    <t>EWU_LG</t>
  </si>
  <si>
    <t>Fail</t>
  </si>
  <si>
    <t>Withdrawn</t>
  </si>
  <si>
    <t>Incomplete</t>
  </si>
  <si>
    <t>If CO achieved (≥70%) then 1, else 0</t>
  </si>
  <si>
    <t>Mid Term 2 Exam</t>
  </si>
  <si>
    <t>Mid Term 1 Exam</t>
  </si>
  <si>
    <t>Number of Students</t>
  </si>
  <si>
    <t>Grade Distribution</t>
  </si>
  <si>
    <t>CO Attainment</t>
  </si>
  <si>
    <t>CT, Quiz &amp; Assigt.</t>
  </si>
  <si>
    <t xml:space="preserve">Signature of the Course Instructor    </t>
  </si>
  <si>
    <t>CO Distribution</t>
  </si>
  <si>
    <t>PO 1</t>
  </si>
  <si>
    <t>PO 2</t>
  </si>
  <si>
    <t>PO 3</t>
  </si>
  <si>
    <t>PO 4</t>
  </si>
  <si>
    <t>PO 5</t>
  </si>
  <si>
    <t>PO 6</t>
  </si>
  <si>
    <t>PO 7</t>
  </si>
  <si>
    <t>PO 8</t>
  </si>
  <si>
    <t>PO 9</t>
  </si>
  <si>
    <t>PO 10</t>
  </si>
  <si>
    <t>PO 11</t>
  </si>
  <si>
    <t>PO12</t>
  </si>
  <si>
    <t>CO 1</t>
  </si>
  <si>
    <t>CO 2</t>
  </si>
  <si>
    <t>CO 3</t>
  </si>
  <si>
    <t>CO 4</t>
  </si>
  <si>
    <t>Total =</t>
  </si>
  <si>
    <t>PO1</t>
  </si>
  <si>
    <t>PO2</t>
  </si>
  <si>
    <t>PO3</t>
  </si>
  <si>
    <t>PO4</t>
  </si>
  <si>
    <t>PO5</t>
  </si>
  <si>
    <t>PO6</t>
  </si>
  <si>
    <t>PO7</t>
  </si>
  <si>
    <t>PO8</t>
  </si>
  <si>
    <t>PO9</t>
  </si>
  <si>
    <t>PO10</t>
  </si>
  <si>
    <t>PO11</t>
  </si>
  <si>
    <t>CO_threshold</t>
  </si>
  <si>
    <t>PO_threshold</t>
  </si>
  <si>
    <t>Course_index</t>
  </si>
  <si>
    <t>SELECTED COURSE</t>
  </si>
  <si>
    <t>PO to PEO Mapping</t>
  </si>
  <si>
    <t>PEO1</t>
  </si>
  <si>
    <t>PEO2</t>
  </si>
  <si>
    <t>PEO3</t>
  </si>
  <si>
    <t>CSE Knowledge</t>
  </si>
  <si>
    <t>Problem Anaysis</t>
  </si>
  <si>
    <t>Design/Development of Solutions</t>
  </si>
  <si>
    <t>Investigation</t>
  </si>
  <si>
    <t>Modern Tool Usage</t>
  </si>
  <si>
    <t>Computer and Society</t>
  </si>
  <si>
    <t>Contemporary issues and Sustainability</t>
  </si>
  <si>
    <t>Ethics</t>
  </si>
  <si>
    <t>Communication</t>
  </si>
  <si>
    <t>Individual and Team Work</t>
  </si>
  <si>
    <t>Life-Long Learning</t>
  </si>
  <si>
    <t>Project Management</t>
  </si>
  <si>
    <t>Program Outcomes</t>
  </si>
  <si>
    <t>Program Educational Objectives (PEOs)</t>
  </si>
  <si>
    <t>Course_Code</t>
  </si>
  <si>
    <t>CO1_Mid1</t>
  </si>
  <si>
    <t>CO1_Mid2</t>
  </si>
  <si>
    <t>CO2_Mid1</t>
  </si>
  <si>
    <t>CO3_Mid1</t>
  </si>
  <si>
    <t>CO4_Mid1</t>
  </si>
  <si>
    <t>CO2_Mid2</t>
  </si>
  <si>
    <t>CO3_Mid2</t>
  </si>
  <si>
    <t>CO4_Mid2</t>
  </si>
  <si>
    <t>CO1_Final</t>
  </si>
  <si>
    <t>CO2_Final</t>
  </si>
  <si>
    <t>CO3_Final</t>
  </si>
  <si>
    <t>CO4_Final</t>
  </si>
  <si>
    <t>Assessment Area</t>
  </si>
  <si>
    <t>Class Participation</t>
  </si>
  <si>
    <t>Class Test/ Quiz</t>
  </si>
  <si>
    <t>Midterm Exam -I</t>
  </si>
  <si>
    <t>Midterm Exam -II</t>
  </si>
  <si>
    <t>Project/Assignment</t>
  </si>
  <si>
    <t>Class particiaption</t>
  </si>
  <si>
    <t>Class Test</t>
  </si>
  <si>
    <t>Project/ Assignment</t>
  </si>
  <si>
    <t>Fall 2017</t>
  </si>
  <si>
    <t xml:space="preserve">Total </t>
  </si>
  <si>
    <t>Class Particiapation</t>
  </si>
  <si>
    <t>2012-3-60-028</t>
  </si>
  <si>
    <t>Md. Mahmudul Hamid</t>
  </si>
  <si>
    <t>2013-1-60-066</t>
  </si>
  <si>
    <t>Nayeem Hasan</t>
  </si>
  <si>
    <t>2013-2-60-007</t>
  </si>
  <si>
    <t>Kowshik Das</t>
  </si>
  <si>
    <t>2013-2-60-009</t>
  </si>
  <si>
    <t>S. M. Mominul Haque</t>
  </si>
  <si>
    <t>2013-2-60-010</t>
  </si>
  <si>
    <t>Prianka Islam</t>
  </si>
  <si>
    <t>2013-2-60-017</t>
  </si>
  <si>
    <t>Muhammad Ramzan Hossain</t>
  </si>
  <si>
    <t>2013-2-60-024</t>
  </si>
  <si>
    <t>Ahmad Hussain Zamee</t>
  </si>
  <si>
    <t>2013-2-60-025</t>
  </si>
  <si>
    <t>Md. Golam Moula Mojumder</t>
  </si>
  <si>
    <t>2013-2-60-031</t>
  </si>
  <si>
    <t>Md. Shoaib Ahmed</t>
  </si>
  <si>
    <t>2013-2-60-053</t>
  </si>
  <si>
    <t>Fairuj Khalekin</t>
  </si>
  <si>
    <t>2013-2-60-055</t>
  </si>
  <si>
    <t>Tahrima Humayra</t>
  </si>
  <si>
    <t>2013-2-60-062</t>
  </si>
  <si>
    <t>Rajib Ghose</t>
  </si>
  <si>
    <t>2013-3-60-009</t>
  </si>
  <si>
    <t>Anika Tahsin</t>
  </si>
  <si>
    <t>2013-3-60-013</t>
  </si>
  <si>
    <t>Sadia Afroz</t>
  </si>
  <si>
    <t>2013-3-60-014</t>
  </si>
  <si>
    <t>ZarinTasnim Ador</t>
  </si>
  <si>
    <t>2013-3-60-016</t>
  </si>
  <si>
    <t>Irin Sultana</t>
  </si>
  <si>
    <t>2014-1-60-002</t>
  </si>
  <si>
    <t>Ismat Ara</t>
  </si>
  <si>
    <t>2014-1-60-006</t>
  </si>
  <si>
    <t>Tasnim Jahan Chowdhury</t>
  </si>
  <si>
    <t>2014-1-60-014</t>
  </si>
  <si>
    <t>Syeda Salsabil Jahan Mouli</t>
  </si>
  <si>
    <t>2014-1-60-018</t>
  </si>
  <si>
    <t>Sanjida Sultana Shuchana</t>
  </si>
  <si>
    <t>2014-1-60-021</t>
  </si>
  <si>
    <t>Tahiatul Jannath Bhuiyan</t>
  </si>
  <si>
    <t>2014-1-60-041</t>
  </si>
  <si>
    <t>Md. Nazmul Hasan</t>
  </si>
  <si>
    <t>2014-1-60-046</t>
  </si>
  <si>
    <t>Kazi Arafat Hossain</t>
  </si>
  <si>
    <t>2014-1-60-047</t>
  </si>
  <si>
    <t>Md. Zahiruddin Aqib</t>
  </si>
  <si>
    <t>2014-1-60-049</t>
  </si>
  <si>
    <t>Maliha Mahnaz</t>
  </si>
  <si>
    <t>2014-1-60-058</t>
  </si>
  <si>
    <t>Syeda Faria Sultana</t>
  </si>
  <si>
    <t>2014-1-60-084</t>
  </si>
  <si>
    <t>Isfath Afrin</t>
  </si>
  <si>
    <t>2014-1-60-085</t>
  </si>
  <si>
    <t>Sharmin Sultana Sattar Tithi</t>
  </si>
  <si>
    <t>2014-2-60-031</t>
  </si>
  <si>
    <t>Farzana Hannan Hera</t>
  </si>
  <si>
    <t>2014-2-60-048</t>
  </si>
  <si>
    <t>Md Shariful Islam</t>
  </si>
  <si>
    <t>2014-2-60-056</t>
  </si>
  <si>
    <t>Puloma Roy</t>
  </si>
  <si>
    <t>2014-2-60-059</t>
  </si>
  <si>
    <t>Md. Golam Rabby</t>
  </si>
  <si>
    <t>2014-2-60-061</t>
  </si>
  <si>
    <t>Al- Amin</t>
  </si>
  <si>
    <t>2014-2-60-068</t>
  </si>
  <si>
    <t>Swapnil Saha</t>
  </si>
  <si>
    <t>2014-2-60-080</t>
  </si>
  <si>
    <t>Fatema Khanam</t>
  </si>
  <si>
    <t>2014-2-60-084</t>
  </si>
  <si>
    <t>Rafia Farzana</t>
  </si>
  <si>
    <t>2014-2-60-089</t>
  </si>
  <si>
    <t>S. M. Ruhul Kabir Howlader</t>
  </si>
  <si>
    <t>2014-2-60-110</t>
  </si>
  <si>
    <t>Ashik Mahmud Shawon</t>
  </si>
  <si>
    <t>2014-2-60-113</t>
  </si>
  <si>
    <t>Sharmin Sultana Peu</t>
  </si>
  <si>
    <t>Step 1. Select Course Code and Section</t>
  </si>
  <si>
    <t>Step 3. Check the CO to PO mapping. Edit them if required.</t>
  </si>
  <si>
    <t>Step 2. Enter the allocated marks according to the COs and assessment items. Edit them if required.</t>
  </si>
  <si>
    <t>Step 6. Select "W" or "I" grades manually, for individual students.</t>
  </si>
  <si>
    <t>Grand Total</t>
  </si>
  <si>
    <t>ratio_mid1</t>
  </si>
  <si>
    <t>ratio_mid2</t>
  </si>
  <si>
    <t>ratio_attendance</t>
  </si>
  <si>
    <t>ratio_quiz</t>
  </si>
  <si>
    <t>ratio_final</t>
  </si>
  <si>
    <t>ratio_project</t>
  </si>
  <si>
    <t>ratio_lab</t>
  </si>
  <si>
    <t>Weight</t>
  </si>
  <si>
    <t>Ratio</t>
  </si>
  <si>
    <t>Max</t>
  </si>
  <si>
    <t>Min</t>
  </si>
  <si>
    <t>Average</t>
  </si>
  <si>
    <t>SI. no.</t>
  </si>
  <si>
    <t>Mark obtained</t>
  </si>
  <si>
    <t>Rank</t>
  </si>
  <si>
    <t xml:space="preserve">Instructor: </t>
  </si>
  <si>
    <t>Exam Taken in</t>
  </si>
  <si>
    <t>PO 12</t>
  </si>
  <si>
    <t>Print1.OBE</t>
  </si>
  <si>
    <t>Print2.OBE</t>
  </si>
  <si>
    <t>Print3.Tabulation</t>
  </si>
  <si>
    <t>Print4.Summary</t>
  </si>
  <si>
    <t>Sheet name</t>
  </si>
  <si>
    <t>1 copy to Course File</t>
  </si>
  <si>
    <t># copies, purpose</t>
  </si>
  <si>
    <t>Please fill up the Green Cells</t>
  </si>
  <si>
    <t>Instructor:</t>
  </si>
  <si>
    <t>Please click on the "Review" menu and select "Unprotect Sheet", if required.</t>
  </si>
  <si>
    <t>2 copies, ExamOfc+CourseFile</t>
  </si>
  <si>
    <t>1 for Dept., 1 for Course File</t>
  </si>
  <si>
    <t>Instructor</t>
  </si>
  <si>
    <t>Course Outcomes (CO)</t>
  </si>
  <si>
    <t>Criteria for Achievement</t>
  </si>
  <si>
    <t>Date:</t>
  </si>
  <si>
    <t>Continuous Quality Improvement (CQI) Form</t>
  </si>
  <si>
    <t>To combine social, professional, ethical, and legal frameworks and formulate the plan of actions</t>
  </si>
  <si>
    <t>To evaluate practical cases/scenarios related to computing according to ethical and legal frameworks</t>
  </si>
  <si>
    <t>Identify issues related to the definition, creation and usage of classes and objects.</t>
  </si>
  <si>
    <t>Explain social, professional, ethical, and legal issues of computing</t>
  </si>
  <si>
    <t>Apply ethical and legal frameworks for developing complex computational systems</t>
  </si>
  <si>
    <t>Assessment Techniques</t>
  </si>
  <si>
    <t>Name of the Instructor:</t>
  </si>
  <si>
    <t>Signature of the Instructor:</t>
  </si>
  <si>
    <t>70% of the students to achieve 70% of the allocated mark</t>
  </si>
  <si>
    <t>Plan for Course Improvement: (Based on inputs from Course Outcome Analysis above, results and other sources)</t>
  </si>
  <si>
    <t>Print5.CQI</t>
  </si>
  <si>
    <t>CSE 103</t>
  </si>
  <si>
    <t>Computer-Aided Engineering Drawing</t>
  </si>
  <si>
    <t>Information System Analysis and Design</t>
  </si>
  <si>
    <t>Mobile Programming</t>
  </si>
  <si>
    <t>Cyber Ethics and Legal Framework</t>
  </si>
  <si>
    <t>Web Programming</t>
  </si>
  <si>
    <t>Computer and Cyber Security</t>
  </si>
  <si>
    <t>CSE 106</t>
  </si>
  <si>
    <t>CSE 110</t>
  </si>
  <si>
    <t>CSE 200</t>
  </si>
  <si>
    <t>CSE 209</t>
  </si>
  <si>
    <t>CSE 246</t>
  </si>
  <si>
    <t>CSE 302</t>
  </si>
  <si>
    <t>CSE 347</t>
  </si>
  <si>
    <t>CSE 370</t>
  </si>
  <si>
    <t>CSE 399</t>
  </si>
  <si>
    <t>CSE 412</t>
  </si>
  <si>
    <t>CSE 479</t>
  </si>
  <si>
    <t>CSE 313</t>
  </si>
  <si>
    <t>Theory of Computations</t>
  </si>
  <si>
    <t>CSE 355</t>
  </si>
  <si>
    <t>Digital System Design</t>
  </si>
  <si>
    <t>CSE 366</t>
  </si>
  <si>
    <t>CSE 406</t>
  </si>
  <si>
    <t>Internet of Things</t>
  </si>
  <si>
    <t>CSE 420</t>
  </si>
  <si>
    <t>Computer Graphics</t>
  </si>
  <si>
    <t>CSE 422</t>
  </si>
  <si>
    <t>Simulation and Modeling</t>
  </si>
  <si>
    <t>CSE 423</t>
  </si>
  <si>
    <t>Software Architecture</t>
  </si>
  <si>
    <t>CSE 425</t>
  </si>
  <si>
    <t>CSE 428</t>
  </si>
  <si>
    <t>Human Computer Interactions</t>
  </si>
  <si>
    <t>CSE 430</t>
  </si>
  <si>
    <t>Software Testing and Quality Assurance</t>
  </si>
  <si>
    <t>CSE 438</t>
  </si>
  <si>
    <t>Digital Image Processing</t>
  </si>
  <si>
    <t>CSE 452</t>
  </si>
  <si>
    <t>Distributed Systems and Algorithms</t>
  </si>
  <si>
    <t>CSE 453</t>
  </si>
  <si>
    <t>CSE 457</t>
  </si>
  <si>
    <t>Cellular Networks</t>
  </si>
  <si>
    <t>CSE 471</t>
  </si>
  <si>
    <t>CSE 475</t>
  </si>
  <si>
    <t>Machine Learning</t>
  </si>
  <si>
    <t>CSE 477</t>
  </si>
  <si>
    <t>Data Mining</t>
  </si>
  <si>
    <t>CSE 483</t>
  </si>
  <si>
    <t>Graph Theory</t>
  </si>
  <si>
    <t>CSE 484</t>
  </si>
  <si>
    <t>Computational Geometry</t>
  </si>
  <si>
    <t>CSE 486</t>
  </si>
  <si>
    <t>Bioinformatics Algorithms</t>
  </si>
  <si>
    <t>Big Data Analytics</t>
  </si>
  <si>
    <t>CSE 489</t>
  </si>
  <si>
    <t>Mobile Application Development</t>
  </si>
  <si>
    <t>CSE 491</t>
  </si>
  <si>
    <t>VLSI Design</t>
  </si>
  <si>
    <t>CSE 492</t>
  </si>
  <si>
    <t>Robotics</t>
  </si>
  <si>
    <t>CSE 494</t>
  </si>
  <si>
    <t>Embedded Systems</t>
  </si>
  <si>
    <t>Wireless Networks</t>
  </si>
  <si>
    <t/>
  </si>
  <si>
    <t>CSE 400</t>
  </si>
  <si>
    <t>Capstone Project</t>
  </si>
  <si>
    <t>CSE 4871</t>
  </si>
  <si>
    <t>CSE 4872</t>
  </si>
  <si>
    <t>CO_PO_CSE</t>
  </si>
  <si>
    <t>Shortname</t>
  </si>
  <si>
    <t>CO_PO_SHORTNAME</t>
  </si>
  <si>
    <t>CO_PO_CSE103,CO_PO_CSE105,CO_PO_CSE106,CO_PO_CSE107,CO_PO_CSE109,CO_PO_CSE110,CO_PO_CSE200,CO_PO_CSE205,CO_PO_CSE207,CO_PO_CSE209,CO_PO_CSE225,CO_PO_CSE245,CO_PO_CSE246,CO_PO_CSE248,CO_PO_CSE251,CO_PO_CSE301,CO_PO_CSE302,CO_PO_CSE313,CO_PO_CSE325,CO_PO_CSE345,CO_PO_CSE347,CO_PO_CSE350,CO_PO_CSE355,CO_PO_CSE360,CO_PO_CSE365,CO_PO_CSE366,CO_PO_CSE370,CO_PO_CSE375,CO_PO_CSE399,CO_PO_CSE400,CO_PO_CSE405,CO_PO_CSE406,CO_PO_CSE411,CO_PO_CSE412,CO_PO_CSE420,CO_PO_CSE422,CO_PO_CSE423,CO_PO_CSE425,CO_PO_CSE428,CO_PO_CSE430,CO_PO_CSE438,CO_PO_CSE442,CO_PO_CSE452,CO_PO_CSE453,CO_PO_CSE457,CO_PO_CSE471,CO_PO_CSE475,CO_PO_CSE477,CO_PO_CSE479,CO_PO_CSE483,CO_PO_CSE484,CO_PO_CSE486,CO_PO_CSE4871,CO_PO_CSE4872,CO_PO_CSE489,CO_PO_CSE491,CO_PO_CSE492,CO_PO_CSE494,CO_PO_CSE498</t>
  </si>
  <si>
    <t>Please fill up the CQI form before printing</t>
  </si>
  <si>
    <t>Assessment Items</t>
  </si>
  <si>
    <t>* attach additional sheet, if required</t>
  </si>
  <si>
    <t>V.13.5</t>
  </si>
  <si>
    <t>Please verify the CO-PO mapping, and make changes, if required.</t>
  </si>
  <si>
    <t>Khan Mohammad Habibullah</t>
  </si>
  <si>
    <t>Quiz, Mid and Final written examination</t>
  </si>
  <si>
    <t>Lab work, home task, project presentation</t>
  </si>
  <si>
    <t xml:space="preserve"> 1. To achieve Course Outcome 2, I wll try to make studets understand the basic concepts of structured  programming before starting object oriented programming because</t>
  </si>
  <si>
    <t xml:space="preserve"> I observe most of the students have very poor background of basic programming.</t>
  </si>
  <si>
    <t>2.  I will more closely monitor lab works and will provide them more home tasks to improve their programming skills.</t>
  </si>
  <si>
    <t>Fall 2018</t>
  </si>
  <si>
    <t>W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</si>
</sst>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409]mmmm\ d\,\ yyyy;@"/>
  </numFmts>
  <fonts count="46" x14ac:knownFonts="1">
    <font>
      <sz val="11"/>
      <color theme="1"/>
      <name val="Calibri"/>
      <family val="2"/>
      <scheme val="minor"/>
    </font>
    <font>
      <b/>
      <sz val="11"/>
      <color theme="1"/>
      <name val="Calibri"/>
      <family val="2"/>
      <scheme val="minor"/>
    </font>
    <font>
      <sz val="10"/>
      <name val="Arial"/>
      <family val="2"/>
    </font>
    <font>
      <b/>
      <sz val="11"/>
      <color theme="1"/>
      <name val="Arial Narrow"/>
      <family val="2"/>
    </font>
    <font>
      <sz val="11"/>
      <color theme="1"/>
      <name val="Arial Narrow"/>
      <family val="2"/>
    </font>
    <font>
      <b/>
      <sz val="10"/>
      <color theme="1"/>
      <name val="Arial Narrow"/>
      <family val="2"/>
    </font>
    <font>
      <sz val="10"/>
      <color theme="1"/>
      <name val="Arial Narrow"/>
      <family val="2"/>
    </font>
    <font>
      <sz val="11"/>
      <color theme="1"/>
      <name val="Calibri"/>
      <family val="2"/>
      <scheme val="minor"/>
    </font>
    <font>
      <b/>
      <sz val="9"/>
      <color theme="1"/>
      <name val="Arial Narrow"/>
      <family val="2"/>
    </font>
    <font>
      <sz val="11"/>
      <color theme="0"/>
      <name val="Arial Narrow"/>
      <family val="2"/>
    </font>
    <font>
      <b/>
      <sz val="10"/>
      <color rgb="FFFFFF00"/>
      <name val="Arial Narrow"/>
      <family val="2"/>
    </font>
    <font>
      <sz val="11"/>
      <name val="Calibri"/>
      <family val="2"/>
      <scheme val="minor"/>
    </font>
    <font>
      <b/>
      <sz val="11"/>
      <color theme="0"/>
      <name val="Arial Narrow"/>
      <family val="2"/>
    </font>
    <font>
      <b/>
      <sz val="11"/>
      <color indexed="9"/>
      <name val="Calibri"/>
      <family val="2"/>
    </font>
    <font>
      <b/>
      <sz val="11"/>
      <color indexed="8"/>
      <name val="Calibri"/>
      <family val="2"/>
    </font>
    <font>
      <b/>
      <sz val="12"/>
      <color indexed="9"/>
      <name val="Calibri"/>
      <family val="2"/>
    </font>
    <font>
      <b/>
      <sz val="11"/>
      <color rgb="FFFFFFCC"/>
      <name val="Calibri"/>
      <family val="2"/>
      <scheme val="minor"/>
    </font>
    <font>
      <b/>
      <sz val="12"/>
      <color theme="0"/>
      <name val="Calibri"/>
      <family val="2"/>
    </font>
    <font>
      <sz val="10"/>
      <color theme="0"/>
      <name val="Arial Narrow"/>
      <family val="2"/>
    </font>
    <font>
      <b/>
      <sz val="10"/>
      <color theme="0"/>
      <name val="Arial Narrow"/>
      <family val="2"/>
    </font>
    <font>
      <sz val="10"/>
      <color theme="1"/>
      <name val="Arial"/>
      <family val="2"/>
    </font>
    <font>
      <b/>
      <sz val="10"/>
      <color theme="1"/>
      <name val="Agency FB"/>
      <family val="2"/>
    </font>
    <font>
      <sz val="11"/>
      <color theme="1"/>
      <name val="Agency FB"/>
      <family val="2"/>
    </font>
    <font>
      <b/>
      <sz val="11"/>
      <color theme="1"/>
      <name val="Agency FB"/>
      <family val="2"/>
    </font>
    <font>
      <b/>
      <sz val="10"/>
      <color theme="0"/>
      <name val="Agency FB"/>
      <family val="2"/>
    </font>
    <font>
      <sz val="10"/>
      <color theme="1"/>
      <name val="Agency FB"/>
      <family val="2"/>
    </font>
    <font>
      <b/>
      <sz val="10"/>
      <color rgb="FFFFFFCC"/>
      <name val="Calibri"/>
      <family val="2"/>
      <scheme val="minor"/>
    </font>
    <font>
      <b/>
      <sz val="11"/>
      <color rgb="FFFF0000"/>
      <name val="Arial Narrow"/>
      <family val="2"/>
    </font>
    <font>
      <sz val="12"/>
      <color theme="1"/>
      <name val="Times New Roman"/>
      <family val="1"/>
    </font>
    <font>
      <b/>
      <sz val="24"/>
      <color theme="1"/>
      <name val="Times New Roman"/>
      <family val="1"/>
    </font>
    <font>
      <sz val="12"/>
      <name val="Times New Roman"/>
      <family val="1"/>
    </font>
    <font>
      <b/>
      <sz val="12"/>
      <color theme="1"/>
      <name val="Times New Roman"/>
      <family val="1"/>
    </font>
    <font>
      <b/>
      <sz val="9"/>
      <color theme="1"/>
      <name val="Arial"/>
      <family val="2"/>
    </font>
    <font>
      <b/>
      <sz val="10"/>
      <color theme="1"/>
      <name val="Arial"/>
      <family val="2"/>
    </font>
    <font>
      <b/>
      <sz val="11"/>
      <color rgb="FFFFFF00"/>
      <name val="Arial Narrow"/>
      <family val="2"/>
    </font>
    <font>
      <sz val="10"/>
      <name val="Arial Narrow"/>
      <family val="2"/>
    </font>
    <font>
      <sz val="11"/>
      <name val="Arial Narrow"/>
      <family val="2"/>
    </font>
    <font>
      <b/>
      <sz val="10"/>
      <name val="Arial Narrow"/>
      <family val="2"/>
    </font>
    <font>
      <b/>
      <vertAlign val="superscript"/>
      <sz val="10"/>
      <color theme="1"/>
      <name val="Arial"/>
      <family val="2"/>
    </font>
    <font>
      <b/>
      <u/>
      <sz val="10"/>
      <color theme="1"/>
      <name val="Arial Narrow"/>
      <family val="2"/>
    </font>
    <font>
      <b/>
      <vertAlign val="superscript"/>
      <sz val="10"/>
      <color theme="1"/>
      <name val="Arial Narrow"/>
      <family val="2"/>
    </font>
    <font>
      <b/>
      <sz val="14"/>
      <color theme="1"/>
      <name val="Arial Narrow"/>
      <family val="2"/>
    </font>
    <font>
      <b/>
      <sz val="11"/>
      <color rgb="FFFF0000"/>
      <name val="Calibri"/>
      <family val="2"/>
    </font>
    <font>
      <b/>
      <sz val="11"/>
      <color theme="9"/>
      <name val="Calibri"/>
      <family val="2"/>
    </font>
    <font>
      <i/>
      <sz val="11"/>
      <color theme="1"/>
      <name val="Arial Narrow"/>
      <family val="2"/>
    </font>
    <font>
      <b/>
      <sz val="12"/>
      <color rgb="FFFFFF00"/>
      <name val="Arial Narrow"/>
      <family val="2"/>
    </font>
  </fonts>
  <fills count="32">
    <fill>
      <patternFill patternType="none"/>
    </fill>
    <fill>
      <patternFill patternType="gray125"/>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63"/>
        <bgColor indexed="64"/>
      </patternFill>
    </fill>
    <fill>
      <patternFill patternType="solid">
        <fgColor indexed="42"/>
        <bgColor indexed="64"/>
      </patternFill>
    </fill>
    <fill>
      <patternFill patternType="solid">
        <fgColor theme="8" tint="-0.249977111117893"/>
        <bgColor indexed="64"/>
      </patternFill>
    </fill>
    <fill>
      <patternFill patternType="solid">
        <fgColor rgb="FFD9D9D9"/>
        <bgColor indexed="64"/>
      </patternFill>
    </fill>
    <fill>
      <patternFill patternType="solid">
        <fgColor rgb="FFEFEFEF"/>
        <bgColor indexed="64"/>
      </patternFill>
    </fill>
    <fill>
      <patternFill patternType="solid">
        <fgColor rgb="FFCCCCCC"/>
        <bgColor indexed="64"/>
      </patternFill>
    </fill>
    <fill>
      <patternFill patternType="solid">
        <fgColor rgb="FF92D050"/>
        <bgColor indexed="64"/>
      </patternFill>
    </fill>
    <fill>
      <patternFill patternType="solid">
        <fgColor theme="1" tint="0.34998626667073579"/>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indexed="64"/>
      </left>
      <right style="medium">
        <color rgb="FF000000"/>
      </right>
      <top style="medium">
        <color indexed="64"/>
      </top>
      <bottom style="medium">
        <color indexed="64"/>
      </bottom>
      <diagonal/>
    </border>
    <border>
      <left style="medium">
        <color rgb="FFCCCCCC"/>
      </left>
      <right style="medium">
        <color rgb="FF000000"/>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right/>
      <top style="medium">
        <color rgb="FFFF0000"/>
      </top>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bottom/>
      <diagonal/>
    </border>
    <border>
      <left/>
      <right style="medium">
        <color rgb="FFFF0000"/>
      </right>
      <top/>
      <bottom/>
      <diagonal/>
    </border>
    <border>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rgb="FFCCCCCC"/>
      </left>
      <right/>
      <top style="medium">
        <color indexed="64"/>
      </top>
      <bottom style="medium">
        <color indexed="64"/>
      </bottom>
      <diagonal/>
    </border>
    <border>
      <left style="medium">
        <color rgb="FFCCCCCC"/>
      </left>
      <right/>
      <top/>
      <bottom style="medium">
        <color rgb="FF000000"/>
      </bottom>
      <diagonal/>
    </border>
    <border>
      <left style="medium">
        <color rgb="FFCCCCCC"/>
      </left>
      <right/>
      <top style="medium">
        <color rgb="FFCCCCCC"/>
      </top>
      <bottom style="medium">
        <color rgb="FF000000"/>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medium">
        <color rgb="FF000000"/>
      </right>
      <top style="medium">
        <color indexed="64"/>
      </top>
      <bottom style="medium">
        <color indexed="64"/>
      </bottom>
      <diagonal/>
    </border>
    <border>
      <left/>
      <right style="medium">
        <color rgb="FF000000"/>
      </right>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thin">
        <color indexed="64"/>
      </left>
      <right style="medium">
        <color indexed="64"/>
      </right>
      <top style="thin">
        <color indexed="64"/>
      </top>
      <bottom/>
      <diagonal/>
    </border>
  </borders>
  <cellStyleXfs count="2">
    <xf numFmtId="0" fontId="0" fillId="0" borderId="0"/>
    <xf numFmtId="9" fontId="7" fillId="0" borderId="0" applyFont="0" applyFill="0" applyBorder="0" applyAlignment="0" applyProtection="0"/>
  </cellStyleXfs>
  <cellXfs count="693">
    <xf numFmtId="0" fontId="0" fillId="0" borderId="0" xfId="0"/>
    <xf numFmtId="0" fontId="2" fillId="0" borderId="0" xfId="0" applyFont="1" applyAlignment="1">
      <alignment horizontal="center"/>
    </xf>
    <xf numFmtId="0" fontId="2" fillId="0" borderId="0" xfId="0" applyFont="1"/>
    <xf numFmtId="0" fontId="1" fillId="0" borderId="0" xfId="0" applyFont="1"/>
    <xf numFmtId="0" fontId="0" fillId="0" borderId="1" xfId="0" applyBorder="1"/>
    <xf numFmtId="164" fontId="0" fillId="0" borderId="1" xfId="0" applyNumberFormat="1" applyBorder="1"/>
    <xf numFmtId="0" fontId="5" fillId="0" borderId="0" xfId="0" applyFont="1" applyAlignment="1">
      <alignment horizontal="center" vertical="center"/>
    </xf>
    <xf numFmtId="0" fontId="3" fillId="0" borderId="0" xfId="0" applyFont="1" applyAlignment="1">
      <alignment horizontal="center" vertical="center"/>
    </xf>
    <xf numFmtId="0" fontId="6" fillId="4" borderId="1" xfId="0" applyFont="1" applyFill="1" applyBorder="1" applyAlignment="1">
      <alignment horizontal="center" vertical="center"/>
    </xf>
    <xf numFmtId="0" fontId="6" fillId="0" borderId="0" xfId="0" applyFont="1" applyAlignment="1">
      <alignment horizontal="center" vertical="center"/>
    </xf>
    <xf numFmtId="0" fontId="4" fillId="0" borderId="0" xfId="0" applyFont="1" applyAlignment="1">
      <alignment horizontal="center" vertical="center"/>
    </xf>
    <xf numFmtId="0" fontId="6" fillId="4" borderId="9" xfId="0" applyFont="1" applyFill="1" applyBorder="1" applyAlignment="1">
      <alignment horizontal="center" vertical="center"/>
    </xf>
    <xf numFmtId="0" fontId="6" fillId="4" borderId="13"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horizontal="center" vertical="center"/>
    </xf>
    <xf numFmtId="0" fontId="4" fillId="0" borderId="0" xfId="0" applyFont="1" applyAlignment="1">
      <alignment horizontal="left" vertical="center"/>
    </xf>
    <xf numFmtId="9" fontId="4" fillId="0" borderId="0" xfId="0" applyNumberFormat="1" applyFont="1" applyAlignment="1">
      <alignment horizontal="center" vertical="center"/>
    </xf>
    <xf numFmtId="0" fontId="10" fillId="7" borderId="19" xfId="0" applyFont="1" applyFill="1" applyBorder="1" applyAlignment="1">
      <alignment horizontal="left" vertical="center"/>
    </xf>
    <xf numFmtId="0" fontId="11" fillId="0" borderId="1" xfId="0" applyFont="1" applyBorder="1"/>
    <xf numFmtId="164" fontId="11" fillId="0" borderId="1" xfId="0" applyNumberFormat="1" applyFont="1" applyBorder="1"/>
    <xf numFmtId="0" fontId="11" fillId="0" borderId="0" xfId="0" applyFont="1"/>
    <xf numFmtId="0" fontId="0" fillId="0" borderId="6" xfId="0" applyBorder="1"/>
    <xf numFmtId="0" fontId="6"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 xfId="0" applyFont="1" applyFill="1" applyBorder="1" applyAlignment="1">
      <alignment horizontal="center" vertical="center"/>
    </xf>
    <xf numFmtId="0" fontId="5" fillId="6" borderId="19" xfId="0" applyFont="1" applyFill="1" applyBorder="1" applyAlignment="1">
      <alignment horizontal="center" vertical="center"/>
    </xf>
    <xf numFmtId="2" fontId="6" fillId="6" borderId="29" xfId="0" applyNumberFormat="1" applyFont="1" applyFill="1" applyBorder="1" applyAlignment="1">
      <alignment horizontal="center" vertical="center"/>
    </xf>
    <xf numFmtId="0" fontId="0" fillId="0" borderId="1" xfId="1" applyNumberFormat="1" applyFont="1" applyBorder="1"/>
    <xf numFmtId="0" fontId="5" fillId="4" borderId="8" xfId="0" applyFont="1" applyFill="1" applyBorder="1" applyAlignment="1">
      <alignment horizontal="center" vertical="center"/>
    </xf>
    <xf numFmtId="164" fontId="5" fillId="2" borderId="8" xfId="0" applyNumberFormat="1" applyFont="1" applyFill="1" applyBorder="1" applyAlignment="1">
      <alignment horizontal="center" vertical="center"/>
    </xf>
    <xf numFmtId="0" fontId="3" fillId="8" borderId="8" xfId="0" applyFont="1" applyFill="1" applyBorder="1" applyAlignment="1">
      <alignment horizontal="center" vertical="center"/>
    </xf>
    <xf numFmtId="0" fontId="5" fillId="2" borderId="8" xfId="0" applyFont="1" applyFill="1" applyBorder="1" applyAlignment="1">
      <alignment horizontal="center" vertical="center"/>
    </xf>
    <xf numFmtId="0" fontId="5" fillId="4" borderId="19" xfId="0" applyFont="1" applyFill="1" applyBorder="1" applyAlignment="1">
      <alignment horizontal="center" vertical="center"/>
    </xf>
    <xf numFmtId="0" fontId="5" fillId="11" borderId="1" xfId="0" applyFont="1" applyFill="1" applyBorder="1" applyAlignment="1">
      <alignment horizontal="center" vertical="center"/>
    </xf>
    <xf numFmtId="0" fontId="5" fillId="2" borderId="56"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5" xfId="0" applyFont="1" applyFill="1"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8" xfId="0" applyFont="1" applyFill="1" applyBorder="1" applyAlignment="1">
      <alignment horizontal="center" vertical="center"/>
    </xf>
    <xf numFmtId="0" fontId="6" fillId="4" borderId="52" xfId="0" applyFont="1" applyFill="1" applyBorder="1" applyAlignment="1">
      <alignment horizontal="center" vertical="center"/>
    </xf>
    <xf numFmtId="0" fontId="6" fillId="4" borderId="53" xfId="0" applyFont="1" applyFill="1" applyBorder="1" applyAlignment="1">
      <alignment horizontal="center" vertical="center"/>
    </xf>
    <xf numFmtId="0" fontId="4" fillId="4" borderId="45" xfId="0" applyFont="1" applyFill="1" applyBorder="1" applyAlignment="1">
      <alignment horizontal="center" vertical="center"/>
    </xf>
    <xf numFmtId="0" fontId="4" fillId="4" borderId="46"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3" xfId="0" applyFont="1" applyFill="1" applyBorder="1" applyAlignment="1">
      <alignment horizontal="center" vertical="center"/>
    </xf>
    <xf numFmtId="0" fontId="3" fillId="6" borderId="19" xfId="0" applyFont="1" applyFill="1" applyBorder="1" applyAlignment="1">
      <alignment horizontal="center" vertical="center"/>
    </xf>
    <xf numFmtId="0" fontId="3" fillId="14" borderId="26" xfId="0" applyFont="1" applyFill="1" applyBorder="1" applyAlignment="1">
      <alignment horizontal="center" vertical="center"/>
    </xf>
    <xf numFmtId="0" fontId="3" fillId="14" borderId="8" xfId="0" applyFont="1" applyFill="1" applyBorder="1" applyAlignment="1">
      <alignment horizontal="center" vertical="center"/>
    </xf>
    <xf numFmtId="0" fontId="3" fillId="14" borderId="15" xfId="0" applyFont="1" applyFill="1" applyBorder="1" applyAlignment="1">
      <alignment horizontal="center" vertical="center"/>
    </xf>
    <xf numFmtId="0" fontId="3" fillId="2" borderId="8" xfId="0" applyFont="1" applyFill="1" applyBorder="1" applyAlignment="1">
      <alignment horizontal="center" vertical="center"/>
    </xf>
    <xf numFmtId="0" fontId="3" fillId="10" borderId="8" xfId="0" applyFont="1" applyFill="1" applyBorder="1" applyAlignment="1">
      <alignment horizontal="center" vertical="center"/>
    </xf>
    <xf numFmtId="0" fontId="3" fillId="10" borderId="19" xfId="0" applyFont="1" applyFill="1" applyBorder="1" applyAlignment="1">
      <alignment horizontal="center" vertical="center"/>
    </xf>
    <xf numFmtId="0" fontId="3" fillId="6" borderId="8" xfId="0" applyFont="1" applyFill="1" applyBorder="1" applyAlignment="1">
      <alignment horizontal="center" vertical="center"/>
    </xf>
    <xf numFmtId="9" fontId="3" fillId="8" borderId="38" xfId="0" applyNumberFormat="1" applyFont="1" applyFill="1" applyBorder="1" applyAlignment="1">
      <alignment horizontal="center" vertical="center"/>
    </xf>
    <xf numFmtId="9" fontId="4" fillId="3" borderId="10" xfId="1" applyFont="1" applyFill="1" applyBorder="1" applyAlignment="1">
      <alignment horizontal="center" vertical="center"/>
    </xf>
    <xf numFmtId="9" fontId="4" fillId="3" borderId="11" xfId="1" applyFont="1" applyFill="1" applyBorder="1" applyAlignment="1">
      <alignment horizontal="center" vertical="center"/>
    </xf>
    <xf numFmtId="9" fontId="4" fillId="3" borderId="12" xfId="1" applyFont="1" applyFill="1" applyBorder="1" applyAlignment="1">
      <alignment horizontal="center" vertical="center"/>
    </xf>
    <xf numFmtId="9" fontId="4" fillId="3" borderId="13" xfId="1" applyFont="1" applyFill="1" applyBorder="1" applyAlignment="1">
      <alignment horizontal="center" vertical="center"/>
    </xf>
    <xf numFmtId="9" fontId="4" fillId="3" borderId="1" xfId="1" applyFont="1" applyFill="1" applyBorder="1" applyAlignment="1">
      <alignment horizontal="center" vertical="center"/>
    </xf>
    <xf numFmtId="9" fontId="4" fillId="3" borderId="14" xfId="1" applyFont="1" applyFill="1" applyBorder="1" applyAlignment="1">
      <alignment horizontal="center" vertical="center"/>
    </xf>
    <xf numFmtId="9" fontId="6" fillId="4" borderId="1" xfId="1" applyFont="1" applyFill="1" applyBorder="1" applyAlignment="1">
      <alignment horizontal="center" vertical="center"/>
    </xf>
    <xf numFmtId="0" fontId="4" fillId="0" borderId="40" xfId="0" applyFont="1" applyBorder="1" applyAlignment="1">
      <alignment horizontal="left" vertical="center"/>
    </xf>
    <xf numFmtId="0" fontId="4" fillId="18" borderId="45" xfId="0" applyFont="1" applyFill="1" applyBorder="1" applyAlignment="1">
      <alignment horizontal="center" vertical="center"/>
    </xf>
    <xf numFmtId="0" fontId="4" fillId="18" borderId="46" xfId="0" applyFont="1" applyFill="1" applyBorder="1" applyAlignment="1">
      <alignment horizontal="center" vertical="center"/>
    </xf>
    <xf numFmtId="0" fontId="4" fillId="0" borderId="34" xfId="0" applyFont="1" applyBorder="1" applyAlignment="1">
      <alignment horizontal="center" vertical="center"/>
    </xf>
    <xf numFmtId="0" fontId="5" fillId="2" borderId="19" xfId="0" applyFont="1" applyFill="1" applyBorder="1" applyAlignment="1">
      <alignment horizontal="center" vertical="center"/>
    </xf>
    <xf numFmtId="0" fontId="13" fillId="21" borderId="1" xfId="0" applyFont="1" applyFill="1" applyBorder="1" applyAlignment="1">
      <alignment horizontal="center"/>
    </xf>
    <xf numFmtId="0" fontId="13" fillId="21" borderId="33" xfId="0" applyFont="1" applyFill="1" applyBorder="1" applyAlignment="1">
      <alignment horizontal="center"/>
    </xf>
    <xf numFmtId="0" fontId="14" fillId="22" borderId="1" xfId="0" applyFont="1" applyFill="1" applyBorder="1" applyAlignment="1">
      <alignment horizontal="center"/>
    </xf>
    <xf numFmtId="0" fontId="15" fillId="21" borderId="1" xfId="0" applyFont="1" applyFill="1" applyBorder="1" applyAlignment="1">
      <alignment horizontal="right"/>
    </xf>
    <xf numFmtId="164" fontId="15" fillId="21" borderId="1" xfId="0" applyNumberFormat="1" applyFont="1" applyFill="1" applyBorder="1" applyAlignment="1">
      <alignment horizontal="center"/>
    </xf>
    <xf numFmtId="0" fontId="13" fillId="21" borderId="7" xfId="0" applyFont="1" applyFill="1" applyBorder="1" applyAlignment="1">
      <alignment horizontal="center"/>
    </xf>
    <xf numFmtId="0" fontId="0" fillId="10" borderId="1" xfId="0" applyFill="1" applyBorder="1" applyAlignment="1">
      <alignment horizontal="center" vertical="center"/>
    </xf>
    <xf numFmtId="0" fontId="14" fillId="22" borderId="1" xfId="0" applyFont="1" applyFill="1" applyBorder="1" applyAlignment="1">
      <alignment horizontal="center" vertical="center"/>
    </xf>
    <xf numFmtId="164" fontId="15" fillId="21" borderId="1" xfId="0" applyNumberFormat="1" applyFont="1" applyFill="1" applyBorder="1" applyAlignment="1">
      <alignment horizontal="center" vertical="center"/>
    </xf>
    <xf numFmtId="164" fontId="15" fillId="21" borderId="1" xfId="0" applyNumberFormat="1" applyFont="1" applyFill="1" applyBorder="1" applyAlignment="1">
      <alignment horizontal="center" vertical="center" wrapText="1"/>
    </xf>
    <xf numFmtId="164" fontId="17" fillId="21" borderId="24" xfId="0" applyNumberFormat="1" applyFont="1" applyFill="1" applyBorder="1" applyAlignment="1">
      <alignment vertical="center"/>
    </xf>
    <xf numFmtId="164" fontId="17" fillId="21" borderId="25" xfId="0" applyNumberFormat="1" applyFont="1" applyFill="1" applyBorder="1" applyAlignment="1">
      <alignment vertical="center" wrapText="1"/>
    </xf>
    <xf numFmtId="0" fontId="0" fillId="13" borderId="1" xfId="0" applyFill="1" applyBorder="1"/>
    <xf numFmtId="0" fontId="11" fillId="13" borderId="1" xfId="0" applyFont="1" applyFill="1" applyBorder="1"/>
    <xf numFmtId="0" fontId="0" fillId="13" borderId="10" xfId="0" applyFill="1" applyBorder="1"/>
    <xf numFmtId="0" fontId="0" fillId="13" borderId="11" xfId="0" applyFill="1" applyBorder="1"/>
    <xf numFmtId="0" fontId="0" fillId="13" borderId="12" xfId="0" applyFill="1" applyBorder="1"/>
    <xf numFmtId="0" fontId="0" fillId="13" borderId="13" xfId="0" applyFill="1" applyBorder="1"/>
    <xf numFmtId="0" fontId="0" fillId="13" borderId="14" xfId="0" applyFill="1" applyBorder="1"/>
    <xf numFmtId="0" fontId="11" fillId="13" borderId="13" xfId="0" applyFont="1" applyFill="1" applyBorder="1"/>
    <xf numFmtId="0" fontId="11" fillId="13" borderId="14" xfId="0" applyFont="1" applyFill="1" applyBorder="1"/>
    <xf numFmtId="0" fontId="0" fillId="13" borderId="42" xfId="0" applyFill="1" applyBorder="1"/>
    <xf numFmtId="0" fontId="0" fillId="13" borderId="43" xfId="0" applyFill="1" applyBorder="1"/>
    <xf numFmtId="0" fontId="0" fillId="13" borderId="44"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1" fillId="0" borderId="13" xfId="0" applyFont="1" applyBorder="1"/>
    <xf numFmtId="0" fontId="11" fillId="0" borderId="14" xfId="0" applyFont="1" applyBorder="1"/>
    <xf numFmtId="0" fontId="0" fillId="0" borderId="42" xfId="0" applyBorder="1"/>
    <xf numFmtId="0" fontId="0" fillId="0" borderId="43" xfId="0" applyBorder="1"/>
    <xf numFmtId="0" fontId="0" fillId="0" borderId="44" xfId="0" applyBorder="1"/>
    <xf numFmtId="0" fontId="18" fillId="0" borderId="0" xfId="0" applyFont="1" applyAlignment="1">
      <alignment horizontal="center" vertical="center"/>
    </xf>
    <xf numFmtId="9" fontId="3" fillId="6" borderId="8" xfId="1" applyFont="1" applyFill="1" applyBorder="1" applyAlignment="1">
      <alignment horizontal="center" vertical="center"/>
    </xf>
    <xf numFmtId="9" fontId="3" fillId="6" borderId="8" xfId="0" applyNumberFormat="1" applyFont="1" applyFill="1" applyBorder="1" applyAlignment="1">
      <alignment horizontal="center" vertical="center"/>
    </xf>
    <xf numFmtId="9" fontId="3" fillId="6" borderId="30" xfId="0" applyNumberFormat="1" applyFont="1" applyFill="1" applyBorder="1" applyAlignment="1">
      <alignment horizontal="center" vertical="center"/>
    </xf>
    <xf numFmtId="0" fontId="5" fillId="13" borderId="9" xfId="0" applyFont="1" applyFill="1" applyBorder="1" applyAlignment="1">
      <alignment horizontal="center" vertical="center"/>
    </xf>
    <xf numFmtId="0" fontId="5" fillId="13" borderId="0" xfId="0" applyFont="1" applyFill="1" applyAlignment="1">
      <alignment horizontal="center" vertical="center"/>
    </xf>
    <xf numFmtId="0" fontId="5" fillId="13" borderId="37" xfId="0" applyFont="1" applyFill="1" applyBorder="1" applyAlignment="1">
      <alignment horizontal="center" vertical="center"/>
    </xf>
    <xf numFmtId="0" fontId="5" fillId="13" borderId="8" xfId="0" applyFont="1" applyFill="1" applyBorder="1" applyAlignment="1">
      <alignment horizontal="center" vertical="center"/>
    </xf>
    <xf numFmtId="0" fontId="6" fillId="13" borderId="3" xfId="0" applyFont="1" applyFill="1" applyBorder="1" applyAlignment="1">
      <alignment horizontal="center" vertical="center"/>
    </xf>
    <xf numFmtId="0" fontId="6" fillId="13" borderId="1" xfId="0" applyFont="1" applyFill="1" applyBorder="1" applyAlignment="1">
      <alignment horizontal="center" vertical="center"/>
    </xf>
    <xf numFmtId="0" fontId="6" fillId="13" borderId="9" xfId="0" applyFont="1" applyFill="1" applyBorder="1" applyAlignment="1">
      <alignment horizontal="center" vertical="center"/>
    </xf>
    <xf numFmtId="0" fontId="6" fillId="13" borderId="32" xfId="0" applyFont="1" applyFill="1" applyBorder="1" applyAlignment="1">
      <alignment horizontal="center" vertical="center"/>
    </xf>
    <xf numFmtId="0" fontId="6" fillId="13" borderId="2" xfId="0" applyFont="1" applyFill="1" applyBorder="1" applyAlignment="1">
      <alignment horizontal="center" vertical="center"/>
    </xf>
    <xf numFmtId="0" fontId="5" fillId="18" borderId="8" xfId="0" applyFont="1" applyFill="1" applyBorder="1" applyAlignment="1">
      <alignment horizontal="center" vertical="center"/>
    </xf>
    <xf numFmtId="0" fontId="5" fillId="18" borderId="15" xfId="0" applyFont="1" applyFill="1" applyBorder="1" applyAlignment="1">
      <alignment horizontal="center" vertical="center"/>
    </xf>
    <xf numFmtId="0" fontId="5" fillId="18" borderId="8" xfId="1" applyNumberFormat="1" applyFont="1" applyFill="1" applyBorder="1" applyAlignment="1">
      <alignment horizontal="center" vertical="center"/>
    </xf>
    <xf numFmtId="9" fontId="4" fillId="4" borderId="17" xfId="0" applyNumberFormat="1" applyFont="1" applyFill="1" applyBorder="1" applyAlignment="1">
      <alignment horizontal="center" vertical="center"/>
    </xf>
    <xf numFmtId="9" fontId="4" fillId="4" borderId="9" xfId="0" applyNumberFormat="1" applyFont="1" applyFill="1" applyBorder="1" applyAlignment="1">
      <alignment horizontal="center" vertical="center"/>
    </xf>
    <xf numFmtId="9" fontId="4" fillId="4" borderId="32" xfId="0" applyNumberFormat="1" applyFont="1" applyFill="1" applyBorder="1" applyAlignment="1">
      <alignment horizontal="center" vertical="center"/>
    </xf>
    <xf numFmtId="9" fontId="4" fillId="4" borderId="13" xfId="0" applyNumberFormat="1" applyFont="1" applyFill="1" applyBorder="1" applyAlignment="1">
      <alignment horizontal="center" vertical="center"/>
    </xf>
    <xf numFmtId="9" fontId="4" fillId="4" borderId="1" xfId="0" applyNumberFormat="1" applyFont="1" applyFill="1" applyBorder="1" applyAlignment="1">
      <alignment horizontal="center" vertical="center"/>
    </xf>
    <xf numFmtId="9" fontId="4" fillId="4" borderId="2" xfId="0" applyNumberFormat="1" applyFont="1" applyFill="1" applyBorder="1" applyAlignment="1">
      <alignment horizontal="center" vertical="center"/>
    </xf>
    <xf numFmtId="0" fontId="21" fillId="8" borderId="8" xfId="0" applyFont="1" applyFill="1" applyBorder="1" applyAlignment="1">
      <alignment horizontal="center" vertical="center"/>
    </xf>
    <xf numFmtId="0" fontId="21" fillId="4" borderId="8" xfId="0" applyFont="1" applyFill="1" applyBorder="1" applyAlignment="1">
      <alignment horizontal="center" vertical="center"/>
    </xf>
    <xf numFmtId="0" fontId="21" fillId="4" borderId="15" xfId="0" applyFont="1" applyFill="1" applyBorder="1" applyAlignment="1">
      <alignment horizontal="center" vertical="center"/>
    </xf>
    <xf numFmtId="0" fontId="21" fillId="4" borderId="39" xfId="0" applyFont="1" applyFill="1" applyBorder="1" applyAlignment="1">
      <alignment horizontal="center" vertical="center"/>
    </xf>
    <xf numFmtId="0" fontId="21" fillId="4" borderId="19" xfId="0" applyFont="1" applyFill="1" applyBorder="1" applyAlignment="1">
      <alignment horizontal="center" vertical="center"/>
    </xf>
    <xf numFmtId="0" fontId="21" fillId="4" borderId="38" xfId="0" applyFont="1" applyFill="1" applyBorder="1" applyAlignment="1">
      <alignment horizontal="center" vertical="center"/>
    </xf>
    <xf numFmtId="0" fontId="21" fillId="19" borderId="29" xfId="0" applyFont="1" applyFill="1" applyBorder="1" applyAlignment="1">
      <alignment horizontal="center" vertical="center"/>
    </xf>
    <xf numFmtId="0" fontId="21" fillId="19" borderId="28" xfId="0" applyFont="1" applyFill="1" applyBorder="1" applyAlignment="1">
      <alignment horizontal="center" vertical="center"/>
    </xf>
    <xf numFmtId="0" fontId="21" fillId="19" borderId="30" xfId="0" applyFont="1" applyFill="1" applyBorder="1" applyAlignment="1">
      <alignment horizontal="center" vertical="center"/>
    </xf>
    <xf numFmtId="0" fontId="21" fillId="16" borderId="15" xfId="0" applyFont="1" applyFill="1" applyBorder="1" applyAlignment="1">
      <alignment horizontal="center" vertical="center"/>
    </xf>
    <xf numFmtId="0" fontId="21" fillId="16" borderId="8" xfId="0" applyFont="1" applyFill="1" applyBorder="1" applyAlignment="1">
      <alignment horizontal="center" vertical="center"/>
    </xf>
    <xf numFmtId="0" fontId="21" fillId="11" borderId="8" xfId="0" applyFont="1" applyFill="1" applyBorder="1" applyAlignment="1">
      <alignment horizontal="center" vertical="center"/>
    </xf>
    <xf numFmtId="0" fontId="21" fillId="11" borderId="19" xfId="0" applyFont="1" applyFill="1" applyBorder="1" applyAlignment="1">
      <alignment horizontal="center" vertical="center"/>
    </xf>
    <xf numFmtId="0" fontId="21" fillId="6" borderId="15" xfId="0" applyFont="1" applyFill="1" applyBorder="1" applyAlignment="1">
      <alignment horizontal="center" vertical="center"/>
    </xf>
    <xf numFmtId="0" fontId="21" fillId="6" borderId="8" xfId="0" applyFont="1" applyFill="1" applyBorder="1" applyAlignment="1">
      <alignment horizontal="center" vertical="center"/>
    </xf>
    <xf numFmtId="9" fontId="21" fillId="16" borderId="34" xfId="0" applyNumberFormat="1" applyFont="1" applyFill="1" applyBorder="1" applyAlignment="1">
      <alignment horizontal="center" vertical="center"/>
    </xf>
    <xf numFmtId="9" fontId="21" fillId="16" borderId="38" xfId="0" applyNumberFormat="1" applyFont="1" applyFill="1" applyBorder="1" applyAlignment="1">
      <alignment horizontal="center" vertical="center"/>
    </xf>
    <xf numFmtId="0" fontId="25" fillId="4" borderId="17" xfId="0" applyFont="1" applyFill="1" applyBorder="1" applyAlignment="1">
      <alignment horizontal="center" vertical="center"/>
    </xf>
    <xf numFmtId="0" fontId="25" fillId="4" borderId="9" xfId="0" applyFont="1" applyFill="1" applyBorder="1" applyAlignment="1">
      <alignment horizontal="center" vertical="center"/>
    </xf>
    <xf numFmtId="0" fontId="25" fillId="3" borderId="10" xfId="0" applyFont="1" applyFill="1" applyBorder="1" applyAlignment="1">
      <alignment horizontal="center" vertical="center"/>
    </xf>
    <xf numFmtId="0" fontId="25" fillId="3" borderId="11" xfId="0" applyFont="1" applyFill="1" applyBorder="1" applyAlignment="1">
      <alignment horizontal="center" vertical="center"/>
    </xf>
    <xf numFmtId="0" fontId="25" fillId="6" borderId="32" xfId="0" applyFont="1" applyFill="1" applyBorder="1" applyAlignment="1">
      <alignment horizontal="center" vertical="center"/>
    </xf>
    <xf numFmtId="0" fontId="25" fillId="6" borderId="48" xfId="0" applyFont="1" applyFill="1" applyBorder="1" applyAlignment="1">
      <alignment horizontal="center" vertical="center"/>
    </xf>
    <xf numFmtId="2" fontId="25" fillId="13" borderId="17" xfId="0" applyNumberFormat="1" applyFont="1" applyFill="1" applyBorder="1" applyAlignment="1">
      <alignment horizontal="center" vertical="center"/>
    </xf>
    <xf numFmtId="9" fontId="25" fillId="15" borderId="57" xfId="1" applyFont="1" applyFill="1" applyBorder="1" applyAlignment="1">
      <alignment horizontal="center" vertical="center"/>
    </xf>
    <xf numFmtId="9" fontId="25" fillId="15" borderId="11" xfId="1" applyFont="1" applyFill="1" applyBorder="1" applyAlignment="1">
      <alignment horizontal="center" vertical="center"/>
    </xf>
    <xf numFmtId="9" fontId="25" fillId="15" borderId="12" xfId="1" applyFont="1" applyFill="1" applyBorder="1" applyAlignment="1">
      <alignment horizontal="center" vertical="center"/>
    </xf>
    <xf numFmtId="0" fontId="25" fillId="10" borderId="17" xfId="0" applyFont="1" applyFill="1" applyBorder="1" applyAlignment="1">
      <alignment horizontal="center" vertical="center"/>
    </xf>
    <xf numFmtId="0" fontId="25" fillId="10" borderId="9" xfId="0" applyFont="1" applyFill="1" applyBorder="1" applyAlignment="1">
      <alignment horizontal="center" vertical="center"/>
    </xf>
    <xf numFmtId="0" fontId="25" fillId="10" borderId="18" xfId="0" applyFont="1" applyFill="1" applyBorder="1" applyAlignment="1">
      <alignment horizontal="center" vertical="center"/>
    </xf>
    <xf numFmtId="0" fontId="25" fillId="4" borderId="13" xfId="0" applyFont="1" applyFill="1" applyBorder="1" applyAlignment="1">
      <alignment horizontal="center" vertical="center"/>
    </xf>
    <xf numFmtId="0" fontId="25" fillId="3" borderId="13" xfId="0" applyFont="1" applyFill="1" applyBorder="1" applyAlignment="1">
      <alignment horizontal="center" vertical="center"/>
    </xf>
    <xf numFmtId="0" fontId="25" fillId="3" borderId="1" xfId="0" applyFont="1" applyFill="1" applyBorder="1" applyAlignment="1">
      <alignment horizontal="center" vertical="center"/>
    </xf>
    <xf numFmtId="0" fontId="25" fillId="6" borderId="31" xfId="0" applyFont="1" applyFill="1" applyBorder="1" applyAlignment="1">
      <alignment horizontal="center" vertical="center"/>
    </xf>
    <xf numFmtId="0" fontId="25" fillId="3" borderId="16" xfId="0" applyFont="1" applyFill="1" applyBorder="1" applyAlignment="1">
      <alignment horizontal="center" vertical="center"/>
    </xf>
    <xf numFmtId="0" fontId="25" fillId="3" borderId="9" xfId="0" applyFont="1" applyFill="1" applyBorder="1" applyAlignment="1">
      <alignment horizontal="center" vertical="center"/>
    </xf>
    <xf numFmtId="2" fontId="25" fillId="13" borderId="13" xfId="0" applyNumberFormat="1" applyFont="1" applyFill="1" applyBorder="1" applyAlignment="1">
      <alignment horizontal="center" vertical="center"/>
    </xf>
    <xf numFmtId="2" fontId="25" fillId="13" borderId="1" xfId="0" applyNumberFormat="1" applyFont="1" applyFill="1" applyBorder="1" applyAlignment="1">
      <alignment horizontal="center" vertical="center"/>
    </xf>
    <xf numFmtId="2" fontId="25" fillId="13" borderId="14" xfId="0" applyNumberFormat="1" applyFont="1" applyFill="1" applyBorder="1" applyAlignment="1">
      <alignment horizontal="center" vertical="center"/>
    </xf>
    <xf numFmtId="9" fontId="25" fillId="15" borderId="3" xfId="1" applyFont="1" applyFill="1" applyBorder="1" applyAlignment="1">
      <alignment horizontal="center" vertical="center"/>
    </xf>
    <xf numFmtId="9" fontId="25" fillId="15" borderId="1" xfId="1" applyFont="1" applyFill="1" applyBorder="1" applyAlignment="1">
      <alignment horizontal="center" vertical="center"/>
    </xf>
    <xf numFmtId="9" fontId="25" fillId="15" borderId="14" xfId="1" applyFont="1" applyFill="1" applyBorder="1" applyAlignment="1">
      <alignment horizontal="center" vertical="center"/>
    </xf>
    <xf numFmtId="0" fontId="25" fillId="10" borderId="13" xfId="0" applyFont="1" applyFill="1" applyBorder="1" applyAlignment="1">
      <alignment horizontal="center" vertical="center"/>
    </xf>
    <xf numFmtId="0" fontId="25" fillId="10" borderId="1" xfId="0" applyFont="1" applyFill="1" applyBorder="1" applyAlignment="1">
      <alignment horizontal="center" vertical="center"/>
    </xf>
    <xf numFmtId="0" fontId="25" fillId="10" borderId="14" xfId="0" applyFont="1" applyFill="1" applyBorder="1" applyAlignment="1">
      <alignment horizontal="center" vertical="center"/>
    </xf>
    <xf numFmtId="0" fontId="25" fillId="4" borderId="1" xfId="0" applyFont="1" applyFill="1" applyBorder="1" applyAlignment="1">
      <alignment horizontal="center" vertical="center"/>
    </xf>
    <xf numFmtId="0" fontId="25" fillId="3" borderId="23" xfId="0" applyFont="1" applyFill="1" applyBorder="1" applyAlignment="1">
      <alignment horizontal="center" vertical="center"/>
    </xf>
    <xf numFmtId="0" fontId="25" fillId="3" borderId="7" xfId="0" applyFont="1" applyFill="1" applyBorder="1" applyAlignment="1">
      <alignment horizontal="center" vertical="center"/>
    </xf>
    <xf numFmtId="0" fontId="25" fillId="6" borderId="41" xfId="0" applyFont="1" applyFill="1" applyBorder="1" applyAlignment="1">
      <alignment horizontal="center" vertical="center"/>
    </xf>
    <xf numFmtId="0" fontId="25" fillId="3" borderId="6" xfId="0" applyFont="1" applyFill="1" applyBorder="1" applyAlignment="1">
      <alignment horizontal="center" vertical="center"/>
    </xf>
    <xf numFmtId="0" fontId="25" fillId="3" borderId="33" xfId="0" applyFont="1" applyFill="1" applyBorder="1" applyAlignment="1">
      <alignment horizontal="center" vertical="center"/>
    </xf>
    <xf numFmtId="0" fontId="25" fillId="6" borderId="5" xfId="0" applyFont="1" applyFill="1" applyBorder="1" applyAlignment="1">
      <alignment horizontal="center" vertical="center"/>
    </xf>
    <xf numFmtId="0" fontId="21" fillId="6" borderId="19" xfId="0" applyFont="1" applyFill="1" applyBorder="1" applyAlignment="1">
      <alignment horizontal="center" vertical="center"/>
    </xf>
    <xf numFmtId="0" fontId="25" fillId="6" borderId="29" xfId="0" applyFont="1" applyFill="1" applyBorder="1" applyAlignment="1">
      <alignment horizontal="center" vertical="center"/>
    </xf>
    <xf numFmtId="0" fontId="25" fillId="6" borderId="28" xfId="0" applyFont="1" applyFill="1" applyBorder="1" applyAlignment="1">
      <alignment horizontal="center" vertical="center"/>
    </xf>
    <xf numFmtId="0" fontId="25" fillId="6" borderId="58" xfId="0" applyFont="1" applyFill="1" applyBorder="1" applyAlignment="1">
      <alignment horizontal="center" vertical="center"/>
    </xf>
    <xf numFmtId="0" fontId="25" fillId="6" borderId="30" xfId="0" applyFont="1" applyFill="1" applyBorder="1" applyAlignment="1">
      <alignment horizontal="center" vertical="center"/>
    </xf>
    <xf numFmtId="0" fontId="25" fillId="6" borderId="27" xfId="0" applyFont="1" applyFill="1" applyBorder="1" applyAlignment="1">
      <alignment horizontal="center" vertical="center"/>
    </xf>
    <xf numFmtId="2" fontId="25" fillId="6" borderId="8" xfId="0" applyNumberFormat="1" applyFont="1" applyFill="1" applyBorder="1" applyAlignment="1">
      <alignment horizontal="center" vertical="center"/>
    </xf>
    <xf numFmtId="9" fontId="25" fillId="6" borderId="8" xfId="1" applyFont="1" applyFill="1" applyBorder="1" applyAlignment="1">
      <alignment horizontal="center" vertical="center"/>
    </xf>
    <xf numFmtId="0" fontId="20" fillId="24" borderId="63" xfId="0" applyFont="1" applyFill="1" applyBorder="1" applyAlignment="1">
      <alignment horizontal="center"/>
    </xf>
    <xf numFmtId="0" fontId="20" fillId="24" borderId="64" xfId="0" applyFont="1" applyFill="1" applyBorder="1" applyAlignment="1">
      <alignment horizontal="center"/>
    </xf>
    <xf numFmtId="0" fontId="20" fillId="24" borderId="65" xfId="0" applyFont="1" applyFill="1" applyBorder="1" applyAlignment="1">
      <alignment horizontal="center"/>
    </xf>
    <xf numFmtId="0" fontId="20" fillId="25" borderId="61" xfId="0" applyFont="1" applyFill="1" applyBorder="1" applyAlignment="1">
      <alignment horizontal="center"/>
    </xf>
    <xf numFmtId="0" fontId="20" fillId="25" borderId="62" xfId="0" applyFont="1" applyFill="1" applyBorder="1" applyAlignment="1">
      <alignment horizontal="center"/>
    </xf>
    <xf numFmtId="0" fontId="20" fillId="25" borderId="59" xfId="0" applyFont="1" applyFill="1" applyBorder="1" applyAlignment="1">
      <alignment horizontal="center"/>
    </xf>
    <xf numFmtId="0" fontId="20" fillId="25" borderId="60" xfId="0" applyFont="1" applyFill="1" applyBorder="1" applyAlignment="1">
      <alignment horizontal="center"/>
    </xf>
    <xf numFmtId="0" fontId="20" fillId="26" borderId="59" xfId="0" applyFont="1" applyFill="1" applyBorder="1" applyAlignment="1">
      <alignment horizontal="center"/>
    </xf>
    <xf numFmtId="0" fontId="20" fillId="26" borderId="60" xfId="0" applyFont="1" applyFill="1" applyBorder="1" applyAlignment="1">
      <alignment horizontal="center"/>
    </xf>
    <xf numFmtId="0" fontId="5" fillId="2" borderId="10" xfId="0" applyFont="1" applyFill="1" applyBorder="1" applyAlignment="1">
      <alignment horizontal="center" vertical="center"/>
    </xf>
    <xf numFmtId="0" fontId="5" fillId="8" borderId="8" xfId="1" applyNumberFormat="1" applyFont="1" applyFill="1" applyBorder="1" applyAlignment="1">
      <alignment horizontal="center" vertical="center"/>
    </xf>
    <xf numFmtId="0" fontId="5" fillId="8" borderId="8" xfId="0" applyFont="1" applyFill="1" applyBorder="1" applyAlignment="1">
      <alignment horizontal="center" vertical="center"/>
    </xf>
    <xf numFmtId="0" fontId="5" fillId="0" borderId="0" xfId="0" applyFont="1" applyAlignment="1">
      <alignment horizontal="left" vertical="center"/>
    </xf>
    <xf numFmtId="0" fontId="5" fillId="2" borderId="13" xfId="0" applyFont="1" applyFill="1" applyBorder="1" applyAlignment="1">
      <alignment horizontal="center" vertical="center"/>
    </xf>
    <xf numFmtId="0" fontId="5" fillId="8" borderId="41" xfId="1"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4" borderId="15" xfId="0" applyFont="1" applyFill="1" applyBorder="1" applyAlignment="1">
      <alignment horizontal="center" vertical="center"/>
    </xf>
    <xf numFmtId="0" fontId="5" fillId="19" borderId="29" xfId="0" applyFont="1" applyFill="1" applyBorder="1" applyAlignment="1">
      <alignment horizontal="center" vertical="center"/>
    </xf>
    <xf numFmtId="0" fontId="5" fillId="19" borderId="28" xfId="0" applyFont="1" applyFill="1" applyBorder="1" applyAlignment="1">
      <alignment horizontal="center" vertical="center"/>
    </xf>
    <xf numFmtId="0" fontId="5" fillId="19" borderId="30"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8" xfId="0" applyFont="1" applyFill="1" applyBorder="1" applyAlignment="1">
      <alignment horizontal="center" vertical="center"/>
    </xf>
    <xf numFmtId="0" fontId="5" fillId="11" borderId="8" xfId="0" applyFont="1" applyFill="1" applyBorder="1" applyAlignment="1">
      <alignment horizontal="center" vertical="center"/>
    </xf>
    <xf numFmtId="0" fontId="5" fillId="11" borderId="19"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5" fillId="2" borderId="1" xfId="0" applyFont="1" applyFill="1" applyBorder="1" applyAlignment="1">
      <alignment horizontal="center" vertical="center"/>
    </xf>
    <xf numFmtId="0" fontId="5" fillId="6" borderId="8" xfId="0" applyFont="1" applyFill="1" applyBorder="1" applyAlignment="1">
      <alignment horizontal="center" vertical="center"/>
    </xf>
    <xf numFmtId="9" fontId="5" fillId="16" borderId="34" xfId="0" applyNumberFormat="1" applyFont="1" applyFill="1" applyBorder="1" applyAlignment="1">
      <alignment horizontal="center" vertical="center"/>
    </xf>
    <xf numFmtId="9" fontId="5" fillId="16" borderId="38" xfId="0" applyNumberFormat="1" applyFont="1" applyFill="1" applyBorder="1" applyAlignment="1">
      <alignment horizontal="center" vertical="center"/>
    </xf>
    <xf numFmtId="0" fontId="5" fillId="0" borderId="42" xfId="0" applyFont="1" applyBorder="1" applyAlignment="1">
      <alignment horizontal="center" vertical="center"/>
    </xf>
    <xf numFmtId="0" fontId="5" fillId="0" borderId="43" xfId="0" applyFont="1" applyBorder="1" applyAlignment="1">
      <alignment horizontal="center" vertical="center"/>
    </xf>
    <xf numFmtId="0" fontId="5" fillId="0" borderId="44" xfId="0" applyFont="1" applyBorder="1" applyAlignment="1">
      <alignment horizontal="center" vertical="center"/>
    </xf>
    <xf numFmtId="0" fontId="6" fillId="4" borderId="17" xfId="0" applyFont="1" applyFill="1" applyBorder="1" applyAlignment="1">
      <alignment horizontal="center" vertical="center"/>
    </xf>
    <xf numFmtId="0" fontId="6" fillId="6" borderId="32" xfId="0" applyFont="1" applyFill="1" applyBorder="1" applyAlignment="1">
      <alignment horizontal="center" vertical="center"/>
    </xf>
    <xf numFmtId="0" fontId="6" fillId="6" borderId="48" xfId="0" applyFont="1" applyFill="1" applyBorder="1" applyAlignment="1">
      <alignment horizontal="center" vertical="center"/>
    </xf>
    <xf numFmtId="2" fontId="6" fillId="13" borderId="17" xfId="0" applyNumberFormat="1" applyFont="1" applyFill="1" applyBorder="1" applyAlignment="1">
      <alignment horizontal="center" vertical="center"/>
    </xf>
    <xf numFmtId="9" fontId="6" fillId="15" borderId="57" xfId="1" applyFont="1" applyFill="1" applyBorder="1" applyAlignment="1">
      <alignment horizontal="center" vertical="center"/>
    </xf>
    <xf numFmtId="9" fontId="6" fillId="15" borderId="11" xfId="1" applyFont="1" applyFill="1" applyBorder="1" applyAlignment="1">
      <alignment horizontal="center" vertical="center"/>
    </xf>
    <xf numFmtId="9" fontId="6" fillId="15" borderId="12" xfId="1" applyFont="1" applyFill="1" applyBorder="1" applyAlignment="1">
      <alignment horizontal="center" vertical="center"/>
    </xf>
    <xf numFmtId="0" fontId="6" fillId="10" borderId="17" xfId="0" applyFont="1" applyFill="1" applyBorder="1" applyAlignment="1">
      <alignment horizontal="center" vertical="center"/>
    </xf>
    <xf numFmtId="0" fontId="6" fillId="10" borderId="9" xfId="0" applyFont="1" applyFill="1" applyBorder="1" applyAlignment="1">
      <alignment horizontal="center" vertical="center"/>
    </xf>
    <xf numFmtId="0" fontId="6" fillId="10" borderId="18" xfId="0" applyFont="1" applyFill="1" applyBorder="1" applyAlignment="1">
      <alignment horizontal="center" vertical="center"/>
    </xf>
    <xf numFmtId="9" fontId="6" fillId="0" borderId="9" xfId="1" applyFont="1" applyBorder="1" applyAlignment="1">
      <alignment horizontal="center" vertical="center"/>
    </xf>
    <xf numFmtId="0" fontId="5" fillId="0" borderId="17" xfId="0" applyFont="1" applyBorder="1" applyAlignment="1">
      <alignment horizontal="center" vertical="center"/>
    </xf>
    <xf numFmtId="0" fontId="5" fillId="0" borderId="9" xfId="0" applyFont="1" applyBorder="1" applyAlignment="1">
      <alignment horizontal="center" vertical="center"/>
    </xf>
    <xf numFmtId="0" fontId="5" fillId="0" borderId="18" xfId="0" applyFont="1" applyBorder="1" applyAlignment="1">
      <alignment horizontal="center" vertical="center"/>
    </xf>
    <xf numFmtId="0" fontId="6" fillId="6" borderId="31" xfId="0" applyFont="1" applyFill="1" applyBorder="1" applyAlignment="1">
      <alignment horizontal="center" vertical="center"/>
    </xf>
    <xf numFmtId="2" fontId="6" fillId="13" borderId="13" xfId="0" applyNumberFormat="1" applyFont="1" applyFill="1" applyBorder="1" applyAlignment="1">
      <alignment horizontal="center" vertical="center"/>
    </xf>
    <xf numFmtId="2" fontId="6" fillId="13" borderId="1" xfId="0" applyNumberFormat="1" applyFont="1" applyFill="1" applyBorder="1" applyAlignment="1">
      <alignment horizontal="center" vertical="center"/>
    </xf>
    <xf numFmtId="2" fontId="6" fillId="13" borderId="14" xfId="0" applyNumberFormat="1" applyFont="1" applyFill="1" applyBorder="1" applyAlignment="1">
      <alignment horizontal="center" vertical="center"/>
    </xf>
    <xf numFmtId="9" fontId="6" fillId="15" borderId="3" xfId="1" applyFont="1" applyFill="1" applyBorder="1" applyAlignment="1">
      <alignment horizontal="center" vertical="center"/>
    </xf>
    <xf numFmtId="9" fontId="6" fillId="15" borderId="1" xfId="1" applyFont="1" applyFill="1" applyBorder="1" applyAlignment="1">
      <alignment horizontal="center" vertical="center"/>
    </xf>
    <xf numFmtId="9" fontId="6" fillId="15" borderId="14" xfId="1" applyFont="1" applyFill="1" applyBorder="1" applyAlignment="1">
      <alignment horizontal="center" vertical="center"/>
    </xf>
    <xf numFmtId="0" fontId="6" fillId="10" borderId="13" xfId="0" applyFont="1" applyFill="1" applyBorder="1" applyAlignment="1">
      <alignment horizontal="center" vertical="center"/>
    </xf>
    <xf numFmtId="0" fontId="6" fillId="10" borderId="1" xfId="0" applyFont="1" applyFill="1" applyBorder="1" applyAlignment="1">
      <alignment horizontal="center" vertical="center"/>
    </xf>
    <xf numFmtId="0" fontId="6" fillId="10" borderId="14" xfId="0" applyFont="1" applyFill="1" applyBorder="1" applyAlignment="1">
      <alignment horizontal="center" vertical="center"/>
    </xf>
    <xf numFmtId="9" fontId="6" fillId="0" borderId="1" xfId="1" applyFont="1" applyBorder="1" applyAlignment="1">
      <alignment horizontal="center" vertical="center"/>
    </xf>
    <xf numFmtId="9" fontId="6" fillId="0" borderId="14" xfId="1" applyFont="1" applyBorder="1" applyAlignment="1">
      <alignment horizontal="center" vertical="center"/>
    </xf>
    <xf numFmtId="0" fontId="5" fillId="0" borderId="13" xfId="0" applyFont="1" applyBorder="1" applyAlignment="1">
      <alignment horizontal="center" vertical="center"/>
    </xf>
    <xf numFmtId="0" fontId="5" fillId="0" borderId="1" xfId="0" applyFont="1" applyBorder="1" applyAlignment="1">
      <alignment horizontal="center" vertical="center"/>
    </xf>
    <xf numFmtId="0" fontId="5" fillId="0" borderId="14" xfId="0" applyFont="1" applyBorder="1" applyAlignment="1">
      <alignment horizontal="center" vertical="center"/>
    </xf>
    <xf numFmtId="0" fontId="6" fillId="6" borderId="41"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29" xfId="0" applyFont="1" applyFill="1" applyBorder="1" applyAlignment="1">
      <alignment horizontal="center" vertical="center"/>
    </xf>
    <xf numFmtId="0" fontId="6" fillId="6" borderId="28" xfId="0" applyFont="1" applyFill="1" applyBorder="1" applyAlignment="1">
      <alignment horizontal="center" vertical="center"/>
    </xf>
    <xf numFmtId="0" fontId="6" fillId="6" borderId="58" xfId="0" applyFont="1" applyFill="1" applyBorder="1" applyAlignment="1">
      <alignment horizontal="center" vertical="center"/>
    </xf>
    <xf numFmtId="0" fontId="6" fillId="6" borderId="30" xfId="0" applyFont="1" applyFill="1" applyBorder="1" applyAlignment="1">
      <alignment horizontal="center" vertical="center"/>
    </xf>
    <xf numFmtId="0" fontId="6" fillId="6" borderId="27" xfId="0" applyFont="1" applyFill="1" applyBorder="1" applyAlignment="1">
      <alignment horizontal="center" vertical="center"/>
    </xf>
    <xf numFmtId="0" fontId="4" fillId="6" borderId="28" xfId="0" applyFont="1" applyFill="1" applyBorder="1" applyAlignment="1">
      <alignment horizontal="center" vertical="center"/>
    </xf>
    <xf numFmtId="2" fontId="6" fillId="6" borderId="8" xfId="0" applyNumberFormat="1" applyFont="1" applyFill="1" applyBorder="1" applyAlignment="1">
      <alignment horizontal="center" vertical="center"/>
    </xf>
    <xf numFmtId="9" fontId="6" fillId="6" borderId="8" xfId="1" applyFont="1" applyFill="1" applyBorder="1" applyAlignment="1">
      <alignment horizontal="center" vertical="center"/>
    </xf>
    <xf numFmtId="9" fontId="6" fillId="6" borderId="29" xfId="1" applyFont="1" applyFill="1" applyBorder="1" applyAlignment="1">
      <alignment horizontal="center" vertical="center"/>
    </xf>
    <xf numFmtId="9" fontId="6" fillId="6" borderId="28" xfId="1" applyFont="1" applyFill="1" applyBorder="1" applyAlignment="1">
      <alignment horizontal="center" vertical="center"/>
    </xf>
    <xf numFmtId="9" fontId="6" fillId="6" borderId="30" xfId="1" applyFont="1" applyFill="1" applyBorder="1" applyAlignment="1">
      <alignment horizontal="center" vertical="center"/>
    </xf>
    <xf numFmtId="9" fontId="6" fillId="6" borderId="10" xfId="0" applyNumberFormat="1" applyFont="1" applyFill="1" applyBorder="1" applyAlignment="1">
      <alignment horizontal="center" vertical="center"/>
    </xf>
    <xf numFmtId="9" fontId="6" fillId="6" borderId="11" xfId="0" applyNumberFormat="1" applyFont="1" applyFill="1" applyBorder="1" applyAlignment="1">
      <alignment horizontal="center" vertical="center"/>
    </xf>
    <xf numFmtId="9" fontId="6" fillId="6" borderId="12" xfId="0" applyNumberFormat="1" applyFont="1" applyFill="1" applyBorder="1" applyAlignment="1">
      <alignment horizontal="center" vertical="center"/>
    </xf>
    <xf numFmtId="0" fontId="6" fillId="0" borderId="36" xfId="0" applyFont="1" applyBorder="1" applyAlignment="1">
      <alignment horizontal="center" vertical="center"/>
    </xf>
    <xf numFmtId="0" fontId="6" fillId="0" borderId="55" xfId="0" applyFont="1" applyBorder="1" applyAlignment="1">
      <alignment horizontal="center" vertical="center"/>
    </xf>
    <xf numFmtId="0" fontId="6" fillId="0" borderId="37" xfId="0" applyFont="1" applyBorder="1" applyAlignment="1">
      <alignment horizontal="center" vertical="center"/>
    </xf>
    <xf numFmtId="0" fontId="6" fillId="6" borderId="8"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42" xfId="0" applyFont="1" applyFill="1" applyBorder="1" applyAlignment="1">
      <alignment horizontal="center" vertical="center"/>
    </xf>
    <xf numFmtId="0" fontId="6" fillId="6" borderId="43" xfId="0" applyFont="1" applyFill="1" applyBorder="1" applyAlignment="1">
      <alignment horizontal="center" vertical="center"/>
    </xf>
    <xf numFmtId="0" fontId="6" fillId="6" borderId="44" xfId="0" applyFont="1" applyFill="1" applyBorder="1" applyAlignment="1">
      <alignment horizontal="center" vertical="center"/>
    </xf>
    <xf numFmtId="0" fontId="20" fillId="27" borderId="62" xfId="0" applyFont="1" applyFill="1" applyBorder="1" applyAlignment="1" applyProtection="1">
      <alignment horizontal="center"/>
      <protection locked="0"/>
    </xf>
    <xf numFmtId="0" fontId="20" fillId="27" borderId="60" xfId="0" applyFont="1" applyFill="1" applyBorder="1" applyAlignment="1" applyProtection="1">
      <alignment horizontal="center"/>
      <protection locked="0"/>
    </xf>
    <xf numFmtId="0" fontId="5" fillId="27" borderId="11" xfId="0" applyFont="1" applyFill="1" applyBorder="1" applyAlignment="1" applyProtection="1">
      <alignment horizontal="center" vertical="center"/>
      <protection locked="0"/>
    </xf>
    <xf numFmtId="0" fontId="5" fillId="27" borderId="50" xfId="0" applyFont="1" applyFill="1" applyBorder="1" applyAlignment="1" applyProtection="1">
      <alignment horizontal="center" vertical="center"/>
      <protection locked="0"/>
    </xf>
    <xf numFmtId="0" fontId="4" fillId="27" borderId="1" xfId="0" applyFont="1" applyFill="1" applyBorder="1" applyAlignment="1" applyProtection="1">
      <alignment horizontal="center" vertical="center"/>
      <protection locked="0"/>
    </xf>
    <xf numFmtId="0" fontId="6" fillId="27" borderId="9" xfId="0" applyFont="1" applyFill="1" applyBorder="1" applyAlignment="1" applyProtection="1">
      <alignment horizontal="center" vertical="center"/>
      <protection locked="0"/>
    </xf>
    <xf numFmtId="0" fontId="6" fillId="27" borderId="32" xfId="0" applyFont="1" applyFill="1" applyBorder="1" applyAlignment="1" applyProtection="1">
      <alignment horizontal="center" vertical="center"/>
      <protection locked="0"/>
    </xf>
    <xf numFmtId="0" fontId="6" fillId="27" borderId="1" xfId="0" applyFont="1" applyFill="1" applyBorder="1" applyAlignment="1" applyProtection="1">
      <alignment horizontal="center" vertical="center"/>
      <protection locked="0"/>
    </xf>
    <xf numFmtId="0" fontId="6" fillId="27" borderId="2" xfId="0" applyFont="1" applyFill="1" applyBorder="1" applyAlignment="1" applyProtection="1">
      <alignment horizontal="center" vertical="center"/>
      <protection locked="0"/>
    </xf>
    <xf numFmtId="0" fontId="6" fillId="27" borderId="13" xfId="0" applyFont="1" applyFill="1" applyBorder="1" applyAlignment="1" applyProtection="1">
      <alignment horizontal="center" vertical="center"/>
      <protection locked="0"/>
    </xf>
    <xf numFmtId="0" fontId="6" fillId="27" borderId="23" xfId="0" applyFont="1" applyFill="1" applyBorder="1" applyAlignment="1" applyProtection="1">
      <alignment horizontal="center" vertical="center"/>
      <protection locked="0"/>
    </xf>
    <xf numFmtId="0" fontId="6" fillId="27" borderId="7" xfId="0" applyFont="1" applyFill="1" applyBorder="1" applyAlignment="1" applyProtection="1">
      <alignment horizontal="center" vertical="center"/>
      <protection locked="0"/>
    </xf>
    <xf numFmtId="0" fontId="6" fillId="27" borderId="16" xfId="0" applyFont="1" applyFill="1" applyBorder="1" applyAlignment="1" applyProtection="1">
      <alignment horizontal="center" vertical="center"/>
      <protection locked="0"/>
    </xf>
    <xf numFmtId="0" fontId="6" fillId="27" borderId="6" xfId="0" applyFont="1" applyFill="1" applyBorder="1" applyAlignment="1" applyProtection="1">
      <alignment horizontal="center" vertical="center"/>
      <protection locked="0"/>
    </xf>
    <xf numFmtId="0" fontId="6" fillId="27" borderId="33" xfId="0" applyFont="1" applyFill="1" applyBorder="1" applyAlignment="1" applyProtection="1">
      <alignment horizontal="center" vertical="center"/>
      <protection locked="0"/>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6" borderId="15" xfId="0" applyFont="1" applyFill="1" applyBorder="1" applyAlignment="1">
      <alignment horizontal="center" vertical="center"/>
    </xf>
    <xf numFmtId="0" fontId="13" fillId="28" borderId="1" xfId="0" applyFont="1" applyFill="1" applyBorder="1" applyAlignment="1">
      <alignment horizontal="center"/>
    </xf>
    <xf numFmtId="0" fontId="15" fillId="28" borderId="1" xfId="0" applyFont="1" applyFill="1" applyBorder="1" applyAlignment="1">
      <alignment horizontal="center"/>
    </xf>
    <xf numFmtId="0" fontId="0" fillId="10" borderId="1" xfId="0" applyFill="1" applyBorder="1" applyAlignment="1" applyProtection="1">
      <alignment horizontal="center" vertical="center"/>
      <protection locked="0"/>
    </xf>
    <xf numFmtId="0" fontId="16" fillId="0" borderId="0" xfId="0" applyFont="1"/>
    <xf numFmtId="0" fontId="4" fillId="27" borderId="2" xfId="0" applyFont="1" applyFill="1" applyBorder="1" applyAlignment="1" applyProtection="1">
      <alignment horizontal="center" vertical="center"/>
      <protection locked="0"/>
    </xf>
    <xf numFmtId="2" fontId="6" fillId="13" borderId="42" xfId="0" applyNumberFormat="1" applyFont="1" applyFill="1" applyBorder="1" applyAlignment="1">
      <alignment horizontal="center" vertical="center"/>
    </xf>
    <xf numFmtId="2" fontId="6" fillId="13" borderId="43" xfId="0" applyNumberFormat="1" applyFont="1" applyFill="1" applyBorder="1" applyAlignment="1">
      <alignment horizontal="center" vertical="center"/>
    </xf>
    <xf numFmtId="2" fontId="6" fillId="13" borderId="44" xfId="0" applyNumberFormat="1" applyFont="1" applyFill="1" applyBorder="1" applyAlignment="1">
      <alignment horizontal="center" vertical="center"/>
    </xf>
    <xf numFmtId="0" fontId="6" fillId="6" borderId="77" xfId="0" applyFont="1" applyFill="1" applyBorder="1" applyAlignment="1">
      <alignment horizontal="center" vertical="center"/>
    </xf>
    <xf numFmtId="0" fontId="6" fillId="6" borderId="0" xfId="0" applyFont="1" applyFill="1" applyAlignment="1">
      <alignment horizontal="center" vertical="center"/>
    </xf>
    <xf numFmtId="0" fontId="6" fillId="6" borderId="45" xfId="0" applyFont="1" applyFill="1" applyBorder="1" applyAlignment="1">
      <alignment horizontal="center" vertical="center"/>
    </xf>
    <xf numFmtId="0" fontId="6" fillId="6" borderId="54" xfId="0" applyFont="1" applyFill="1" applyBorder="1" applyAlignment="1">
      <alignment horizontal="center" vertical="center"/>
    </xf>
    <xf numFmtId="0" fontId="6" fillId="6" borderId="21" xfId="0" applyFont="1" applyFill="1" applyBorder="1" applyAlignment="1">
      <alignment horizontal="center" vertical="center"/>
    </xf>
    <xf numFmtId="0" fontId="6" fillId="27" borderId="25" xfId="0" applyFont="1" applyFill="1" applyBorder="1" applyAlignment="1" applyProtection="1">
      <alignment horizontal="center" vertical="center"/>
      <protection locked="0"/>
    </xf>
    <xf numFmtId="0" fontId="5" fillId="8" borderId="19" xfId="0" applyFont="1" applyFill="1" applyBorder="1" applyAlignment="1">
      <alignment horizontal="center" vertical="center"/>
    </xf>
    <xf numFmtId="2" fontId="6" fillId="13" borderId="9" xfId="0" applyNumberFormat="1" applyFont="1" applyFill="1" applyBorder="1" applyAlignment="1">
      <alignment horizontal="center" vertical="center"/>
    </xf>
    <xf numFmtId="2" fontId="6" fillId="13" borderId="31" xfId="0" applyNumberFormat="1" applyFont="1" applyFill="1" applyBorder="1" applyAlignment="1">
      <alignment horizontal="center" vertical="center"/>
    </xf>
    <xf numFmtId="0" fontId="5" fillId="19" borderId="78" xfId="0" applyFont="1" applyFill="1" applyBorder="1" applyAlignment="1">
      <alignment horizontal="center" vertical="center"/>
    </xf>
    <xf numFmtId="0" fontId="5" fillId="19" borderId="79" xfId="0" applyFont="1" applyFill="1" applyBorder="1" applyAlignment="1">
      <alignment horizontal="center" vertical="center"/>
    </xf>
    <xf numFmtId="0" fontId="5" fillId="19" borderId="80" xfId="0" applyFont="1" applyFill="1" applyBorder="1" applyAlignment="1">
      <alignment horizontal="center" vertical="center"/>
    </xf>
    <xf numFmtId="0" fontId="26" fillId="0" borderId="0" xfId="0" applyFont="1" applyAlignment="1">
      <alignment vertical="center"/>
    </xf>
    <xf numFmtId="0" fontId="20" fillId="24" borderId="64" xfId="0" applyFont="1" applyFill="1" applyBorder="1" applyAlignment="1">
      <alignment horizontal="center" vertical="center"/>
    </xf>
    <xf numFmtId="0" fontId="20" fillId="0" borderId="0" xfId="0" applyFont="1" applyAlignment="1">
      <alignment horizontal="center" vertical="center"/>
    </xf>
    <xf numFmtId="0" fontId="15" fillId="28" borderId="1" xfId="0" applyFont="1" applyFill="1" applyBorder="1" applyAlignment="1">
      <alignment horizontal="center" vertical="center"/>
    </xf>
    <xf numFmtId="0" fontId="20" fillId="26" borderId="60" xfId="0" applyFont="1" applyFill="1" applyBorder="1" applyAlignment="1">
      <alignment horizontal="center" vertical="center"/>
    </xf>
    <xf numFmtId="0" fontId="20" fillId="24" borderId="81" xfId="0" applyFont="1" applyFill="1" applyBorder="1" applyAlignment="1">
      <alignment horizontal="center" vertical="center"/>
    </xf>
    <xf numFmtId="0" fontId="20" fillId="25" borderId="82" xfId="0" applyFont="1" applyFill="1" applyBorder="1" applyAlignment="1">
      <alignment horizontal="center" vertical="center"/>
    </xf>
    <xf numFmtId="0" fontId="20" fillId="25" borderId="83"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20" fillId="27" borderId="45" xfId="0" applyFont="1" applyFill="1" applyBorder="1" applyAlignment="1" applyProtection="1">
      <alignment horizontal="center" vertical="center"/>
      <protection locked="0"/>
    </xf>
    <xf numFmtId="0" fontId="20" fillId="27" borderId="46" xfId="0" applyFont="1" applyFill="1" applyBorder="1" applyAlignment="1" applyProtection="1">
      <alignment horizontal="center" vertical="center"/>
      <protection locked="0"/>
    </xf>
    <xf numFmtId="0" fontId="20" fillId="27" borderId="47" xfId="0" applyFont="1" applyFill="1" applyBorder="1" applyAlignment="1" applyProtection="1">
      <alignment horizontal="center" vertical="center"/>
      <protection locked="0"/>
    </xf>
    <xf numFmtId="0" fontId="5" fillId="8" borderId="0" xfId="1" applyNumberFormat="1" applyFont="1" applyFill="1" applyAlignment="1">
      <alignment horizontal="center" vertical="center"/>
    </xf>
    <xf numFmtId="0" fontId="28" fillId="0" borderId="0" xfId="0" applyFont="1"/>
    <xf numFmtId="0" fontId="28" fillId="0" borderId="0" xfId="0" applyFont="1" applyProtection="1">
      <protection locked="0"/>
    </xf>
    <xf numFmtId="2" fontId="6" fillId="6" borderId="19" xfId="0" applyNumberFormat="1" applyFont="1" applyFill="1" applyBorder="1" applyAlignment="1">
      <alignment horizontal="center" vertical="center"/>
    </xf>
    <xf numFmtId="0" fontId="4" fillId="6" borderId="8"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79" xfId="0" applyFont="1" applyFill="1" applyBorder="1" applyAlignment="1">
      <alignment horizontal="center" vertical="center"/>
    </xf>
    <xf numFmtId="0" fontId="6" fillId="4" borderId="80" xfId="0" applyFont="1" applyFill="1" applyBorder="1" applyAlignment="1">
      <alignment horizontal="center" vertical="center"/>
    </xf>
    <xf numFmtId="0" fontId="6" fillId="4" borderId="45" xfId="0" applyFont="1" applyFill="1" applyBorder="1" applyAlignment="1">
      <alignment horizontal="center" vertical="center"/>
    </xf>
    <xf numFmtId="0" fontId="6" fillId="4" borderId="46" xfId="0" applyFont="1" applyFill="1" applyBorder="1" applyAlignment="1">
      <alignment horizontal="center" vertical="center"/>
    </xf>
    <xf numFmtId="0" fontId="6" fillId="4" borderId="47" xfId="0" applyFont="1" applyFill="1" applyBorder="1" applyAlignment="1">
      <alignment horizontal="center" vertical="center"/>
    </xf>
    <xf numFmtId="0" fontId="22" fillId="4" borderId="3" xfId="0" applyFont="1" applyFill="1" applyBorder="1" applyAlignment="1">
      <alignment horizontal="center" vertical="center"/>
    </xf>
    <xf numFmtId="0" fontId="22" fillId="6" borderId="27" xfId="0" applyFont="1" applyFill="1" applyBorder="1" applyAlignment="1">
      <alignment horizontal="center" vertical="center"/>
    </xf>
    <xf numFmtId="0" fontId="25" fillId="4" borderId="45" xfId="0" applyFont="1" applyFill="1" applyBorder="1" applyAlignment="1">
      <alignment horizontal="center" vertical="center"/>
    </xf>
    <xf numFmtId="0" fontId="25" fillId="4" borderId="46" xfId="0" applyFont="1" applyFill="1" applyBorder="1" applyAlignment="1">
      <alignment horizontal="center" vertical="center"/>
    </xf>
    <xf numFmtId="0" fontId="25" fillId="6" borderId="8" xfId="0" applyFont="1" applyFill="1" applyBorder="1" applyAlignment="1">
      <alignment horizontal="center" vertical="center"/>
    </xf>
    <xf numFmtId="0" fontId="22" fillId="4" borderId="84" xfId="0" applyFont="1" applyFill="1" applyBorder="1" applyAlignment="1">
      <alignment horizontal="center" vertical="center"/>
    </xf>
    <xf numFmtId="0" fontId="25" fillId="4" borderId="47" xfId="0" applyFont="1" applyFill="1" applyBorder="1" applyAlignment="1">
      <alignment horizontal="center" vertical="center"/>
    </xf>
    <xf numFmtId="0" fontId="25" fillId="3" borderId="17" xfId="0" applyFont="1" applyFill="1" applyBorder="1" applyAlignment="1">
      <alignment horizontal="center" vertical="center"/>
    </xf>
    <xf numFmtId="0" fontId="25" fillId="6" borderId="50" xfId="0" applyFont="1" applyFill="1" applyBorder="1" applyAlignment="1">
      <alignment horizontal="center" vertical="center"/>
    </xf>
    <xf numFmtId="0" fontId="25" fillId="3" borderId="42" xfId="0" applyFont="1" applyFill="1" applyBorder="1" applyAlignment="1">
      <alignment horizontal="center" vertical="center"/>
    </xf>
    <xf numFmtId="0" fontId="25" fillId="3" borderId="43" xfId="0" applyFont="1" applyFill="1" applyBorder="1" applyAlignment="1">
      <alignment horizontal="center" vertical="center"/>
    </xf>
    <xf numFmtId="0" fontId="25" fillId="6" borderId="39" xfId="0" applyFont="1" applyFill="1" applyBorder="1" applyAlignment="1">
      <alignment horizontal="center" vertical="center"/>
    </xf>
    <xf numFmtId="0" fontId="25" fillId="3" borderId="85" xfId="0" applyFont="1" applyFill="1" applyBorder="1" applyAlignment="1">
      <alignment horizontal="center" vertical="center"/>
    </xf>
    <xf numFmtId="0" fontId="25" fillId="3" borderId="79" xfId="0" applyFont="1" applyFill="1" applyBorder="1" applyAlignment="1">
      <alignment horizontal="center" vertical="center"/>
    </xf>
    <xf numFmtId="0" fontId="25" fillId="6" borderId="86" xfId="0" applyFont="1" applyFill="1" applyBorder="1" applyAlignment="1">
      <alignment horizontal="center" vertical="center"/>
    </xf>
    <xf numFmtId="0" fontId="25" fillId="4" borderId="87" xfId="0" applyFont="1" applyFill="1" applyBorder="1" applyAlignment="1">
      <alignment horizontal="center" vertical="center"/>
    </xf>
    <xf numFmtId="0" fontId="25" fillId="4" borderId="88" xfId="0" applyFont="1" applyFill="1" applyBorder="1" applyAlignment="1">
      <alignment horizontal="center" vertical="center"/>
    </xf>
    <xf numFmtId="0" fontId="29" fillId="0" borderId="0" xfId="0" applyFont="1" applyAlignment="1">
      <alignment vertical="center"/>
    </xf>
    <xf numFmtId="0" fontId="28" fillId="0" borderId="0" xfId="0" applyFont="1" applyAlignment="1">
      <alignment vertical="center"/>
    </xf>
    <xf numFmtId="0" fontId="28" fillId="18" borderId="1" xfId="0" applyFont="1" applyFill="1" applyBorder="1"/>
    <xf numFmtId="0" fontId="28" fillId="18" borderId="1" xfId="0" applyFont="1" applyFill="1" applyBorder="1" applyAlignment="1">
      <alignment horizontal="center" vertical="center" wrapText="1"/>
    </xf>
    <xf numFmtId="0" fontId="28" fillId="18" borderId="1" xfId="0" applyFont="1" applyFill="1" applyBorder="1" applyAlignment="1">
      <alignment horizontal="left" vertical="center" wrapText="1"/>
    </xf>
    <xf numFmtId="0" fontId="30" fillId="0" borderId="0" xfId="0" applyFont="1"/>
    <xf numFmtId="0" fontId="28" fillId="27" borderId="1" xfId="0" applyFont="1" applyFill="1" applyBorder="1" applyAlignment="1">
      <alignment horizontal="center" vertical="center"/>
    </xf>
    <xf numFmtId="0" fontId="28" fillId="27" borderId="1" xfId="0" applyFont="1" applyFill="1" applyBorder="1" applyAlignment="1">
      <alignment horizontal="left" vertical="center"/>
    </xf>
    <xf numFmtId="0" fontId="28" fillId="5" borderId="1" xfId="0" applyFont="1" applyFill="1" applyBorder="1" applyAlignment="1">
      <alignment horizontal="center" vertical="center"/>
    </xf>
    <xf numFmtId="0" fontId="28" fillId="5" borderId="1" xfId="0" applyFont="1" applyFill="1" applyBorder="1" applyAlignment="1">
      <alignment horizontal="left" vertical="center"/>
    </xf>
    <xf numFmtId="0" fontId="28" fillId="29" borderId="1" xfId="0" applyFont="1" applyFill="1" applyBorder="1" applyAlignment="1">
      <alignment horizontal="center" vertical="center"/>
    </xf>
    <xf numFmtId="0" fontId="28" fillId="29" borderId="1" xfId="0" applyFont="1" applyFill="1" applyBorder="1" applyAlignment="1">
      <alignment horizontal="left" vertical="center"/>
    </xf>
    <xf numFmtId="0" fontId="31" fillId="18" borderId="16" xfId="0" applyFont="1" applyFill="1" applyBorder="1" applyAlignment="1">
      <alignment horizontal="center" vertical="center"/>
    </xf>
    <xf numFmtId="0" fontId="31" fillId="18" borderId="9" xfId="0" applyFont="1" applyFill="1" applyBorder="1" applyAlignment="1">
      <alignment horizontal="center" vertical="center"/>
    </xf>
    <xf numFmtId="0" fontId="31" fillId="18" borderId="32" xfId="0" applyFont="1" applyFill="1" applyBorder="1" applyAlignment="1">
      <alignment horizontal="center" vertical="center"/>
    </xf>
    <xf numFmtId="0" fontId="28" fillId="0" borderId="3" xfId="0" applyFont="1" applyBorder="1" applyAlignment="1">
      <alignment horizontal="center" vertical="center"/>
    </xf>
    <xf numFmtId="0" fontId="28" fillId="0" borderId="1" xfId="0" applyFont="1" applyBorder="1" applyAlignment="1">
      <alignment horizontal="center" vertical="center"/>
    </xf>
    <xf numFmtId="0" fontId="28" fillId="0" borderId="2" xfId="0" applyFont="1" applyBorder="1" applyAlignment="1">
      <alignment horizontal="center"/>
    </xf>
    <xf numFmtId="0" fontId="28" fillId="0" borderId="24" xfId="0" applyFont="1" applyBorder="1" applyAlignment="1">
      <alignment horizontal="center" vertical="center"/>
    </xf>
    <xf numFmtId="0" fontId="28" fillId="0" borderId="7" xfId="0" applyFont="1" applyBorder="1" applyAlignment="1">
      <alignment horizontal="center" vertical="center"/>
    </xf>
    <xf numFmtId="0" fontId="28" fillId="0" borderId="25" xfId="0" applyFont="1" applyBorder="1" applyAlignment="1">
      <alignment horizontal="center"/>
    </xf>
    <xf numFmtId="0" fontId="28" fillId="0" borderId="1" xfId="0" applyFont="1" applyBorder="1" applyAlignment="1" applyProtection="1">
      <alignment horizontal="center" vertical="center"/>
      <protection locked="0"/>
    </xf>
    <xf numFmtId="0" fontId="6" fillId="10" borderId="23" xfId="0" applyFont="1" applyFill="1" applyBorder="1" applyAlignment="1">
      <alignment horizontal="center" vertical="center"/>
    </xf>
    <xf numFmtId="0" fontId="6" fillId="10" borderId="7" xfId="0" applyFont="1" applyFill="1" applyBorder="1" applyAlignment="1">
      <alignment horizontal="center" vertical="center"/>
    </xf>
    <xf numFmtId="0" fontId="6" fillId="10" borderId="10" xfId="0" applyFont="1" applyFill="1" applyBorder="1" applyAlignment="1">
      <alignment horizontal="center" vertical="center"/>
    </xf>
    <xf numFmtId="0" fontId="6" fillId="27" borderId="48" xfId="0" applyFont="1" applyFill="1" applyBorder="1" applyAlignment="1" applyProtection="1">
      <alignment horizontal="center" vertical="center"/>
      <protection locked="0"/>
    </xf>
    <xf numFmtId="0" fontId="6" fillId="27" borderId="31" xfId="0" applyFont="1" applyFill="1" applyBorder="1" applyAlignment="1" applyProtection="1">
      <alignment horizontal="center" vertical="center"/>
      <protection locked="0"/>
    </xf>
    <xf numFmtId="0" fontId="6" fillId="27" borderId="41" xfId="0" applyFont="1" applyFill="1" applyBorder="1" applyAlignment="1" applyProtection="1">
      <alignment horizontal="center" vertical="center"/>
      <protection locked="0"/>
    </xf>
    <xf numFmtId="0" fontId="13" fillId="28" borderId="1" xfId="0" applyFont="1" applyFill="1" applyBorder="1" applyAlignment="1">
      <alignment horizontal="center" vertical="center" wrapText="1"/>
    </xf>
    <xf numFmtId="0" fontId="32" fillId="5" borderId="8" xfId="0" applyFont="1" applyFill="1" applyBorder="1" applyAlignment="1">
      <alignment horizontal="center" vertical="center" wrapText="1"/>
    </xf>
    <xf numFmtId="0" fontId="20" fillId="25" borderId="90" xfId="0" applyFont="1" applyFill="1" applyBorder="1" applyAlignment="1">
      <alignment horizontal="center" vertical="center"/>
    </xf>
    <xf numFmtId="0" fontId="20" fillId="25" borderId="91" xfId="0" applyFont="1" applyFill="1" applyBorder="1" applyAlignment="1">
      <alignment horizontal="center" vertical="center"/>
    </xf>
    <xf numFmtId="0" fontId="33" fillId="24" borderId="89" xfId="0" applyFont="1" applyFill="1" applyBorder="1" applyAlignment="1">
      <alignment horizontal="center" vertical="center"/>
    </xf>
    <xf numFmtId="0" fontId="3" fillId="30" borderId="10" xfId="0" applyFont="1" applyFill="1" applyBorder="1" applyAlignment="1">
      <alignment horizontal="left" vertical="center"/>
    </xf>
    <xf numFmtId="0" fontId="3" fillId="30" borderId="12" xfId="0" applyFont="1" applyFill="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vertical="center"/>
    </xf>
    <xf numFmtId="0" fontId="4" fillId="0" borderId="42" xfId="0" applyFont="1" applyBorder="1" applyAlignment="1">
      <alignment horizontal="left" vertical="center"/>
    </xf>
    <xf numFmtId="0" fontId="4" fillId="0" borderId="44" xfId="0" applyFont="1" applyBorder="1" applyAlignment="1">
      <alignment vertical="center"/>
    </xf>
    <xf numFmtId="0" fontId="20" fillId="26" borderId="92" xfId="0" applyFont="1" applyFill="1" applyBorder="1" applyAlignment="1">
      <alignment horizontal="center" vertical="center"/>
    </xf>
    <xf numFmtId="0" fontId="35" fillId="4" borderId="13" xfId="0" applyFont="1" applyFill="1" applyBorder="1" applyAlignment="1">
      <alignment horizontal="center" vertical="center"/>
    </xf>
    <xf numFmtId="0" fontId="35" fillId="27" borderId="9" xfId="0" applyFont="1" applyFill="1" applyBorder="1" applyAlignment="1" applyProtection="1">
      <alignment horizontal="center" vertical="center"/>
      <protection locked="0"/>
    </xf>
    <xf numFmtId="0" fontId="35" fillId="27" borderId="32" xfId="0" applyFont="1" applyFill="1" applyBorder="1" applyAlignment="1" applyProtection="1">
      <alignment horizontal="center" vertical="center"/>
      <protection locked="0"/>
    </xf>
    <xf numFmtId="0" fontId="35" fillId="27" borderId="13" xfId="0" applyFont="1" applyFill="1" applyBorder="1" applyAlignment="1" applyProtection="1">
      <alignment horizontal="center" vertical="center"/>
      <protection locked="0"/>
    </xf>
    <xf numFmtId="0" fontId="35" fillId="27" borderId="1" xfId="0" applyFont="1" applyFill="1" applyBorder="1" applyAlignment="1" applyProtection="1">
      <alignment horizontal="center" vertical="center"/>
      <protection locked="0"/>
    </xf>
    <xf numFmtId="0" fontId="35" fillId="27" borderId="2" xfId="0" applyFont="1" applyFill="1" applyBorder="1" applyAlignment="1" applyProtection="1">
      <alignment horizontal="center" vertical="center"/>
      <protection locked="0"/>
    </xf>
    <xf numFmtId="0" fontId="35" fillId="6" borderId="54" xfId="0" applyFont="1" applyFill="1" applyBorder="1" applyAlignment="1">
      <alignment horizontal="center" vertical="center"/>
    </xf>
    <xf numFmtId="0" fontId="35" fillId="27" borderId="16" xfId="0" applyFont="1" applyFill="1" applyBorder="1" applyAlignment="1" applyProtection="1">
      <alignment horizontal="center" vertical="center"/>
      <protection locked="0"/>
    </xf>
    <xf numFmtId="0" fontId="35" fillId="6" borderId="32" xfId="0" applyFont="1" applyFill="1" applyBorder="1" applyAlignment="1">
      <alignment horizontal="center" vertical="center"/>
    </xf>
    <xf numFmtId="0" fontId="35" fillId="6" borderId="31" xfId="0" applyFont="1" applyFill="1" applyBorder="1" applyAlignment="1">
      <alignment horizontal="center" vertical="center"/>
    </xf>
    <xf numFmtId="0" fontId="35" fillId="10" borderId="13" xfId="0" applyFont="1" applyFill="1" applyBorder="1" applyAlignment="1">
      <alignment horizontal="center" vertical="center"/>
    </xf>
    <xf numFmtId="0" fontId="35" fillId="10" borderId="1" xfId="0" applyFont="1" applyFill="1" applyBorder="1" applyAlignment="1">
      <alignment horizontal="center" vertical="center"/>
    </xf>
    <xf numFmtId="0" fontId="35" fillId="27" borderId="31" xfId="0" applyFont="1" applyFill="1" applyBorder="1" applyAlignment="1" applyProtection="1">
      <alignment horizontal="center" vertical="center"/>
      <protection locked="0"/>
    </xf>
    <xf numFmtId="0" fontId="35" fillId="6" borderId="77" xfId="0" applyFont="1" applyFill="1" applyBorder="1" applyAlignment="1">
      <alignment horizontal="center" vertical="center"/>
    </xf>
    <xf numFmtId="0" fontId="36" fillId="27" borderId="2" xfId="0" applyFont="1" applyFill="1" applyBorder="1" applyAlignment="1" applyProtection="1">
      <alignment horizontal="center" vertical="center"/>
      <protection locked="0"/>
    </xf>
    <xf numFmtId="2" fontId="35" fillId="13" borderId="13" xfId="0" applyNumberFormat="1" applyFont="1" applyFill="1" applyBorder="1" applyAlignment="1">
      <alignment horizontal="center" vertical="center"/>
    </xf>
    <xf numFmtId="2" fontId="35" fillId="13" borderId="1" xfId="0" applyNumberFormat="1" applyFont="1" applyFill="1" applyBorder="1" applyAlignment="1">
      <alignment horizontal="center" vertical="center"/>
    </xf>
    <xf numFmtId="2" fontId="35" fillId="13" borderId="14" xfId="0" applyNumberFormat="1" applyFont="1" applyFill="1" applyBorder="1" applyAlignment="1">
      <alignment horizontal="center" vertical="center"/>
    </xf>
    <xf numFmtId="9" fontId="35" fillId="15" borderId="3" xfId="1" applyFont="1" applyFill="1" applyBorder="1" applyAlignment="1">
      <alignment horizontal="center" vertical="center"/>
    </xf>
    <xf numFmtId="9" fontId="35" fillId="15" borderId="1" xfId="1" applyFont="1" applyFill="1" applyBorder="1" applyAlignment="1">
      <alignment horizontal="center" vertical="center"/>
    </xf>
    <xf numFmtId="9" fontId="35" fillId="15" borderId="14" xfId="1" applyFont="1" applyFill="1" applyBorder="1" applyAlignment="1">
      <alignment horizontal="center" vertical="center"/>
    </xf>
    <xf numFmtId="0" fontId="35" fillId="10" borderId="14" xfId="0" applyFont="1" applyFill="1" applyBorder="1" applyAlignment="1">
      <alignment horizontal="center" vertical="center"/>
    </xf>
    <xf numFmtId="0" fontId="37" fillId="0" borderId="0" xfId="0" applyFont="1" applyAlignment="1">
      <alignment horizontal="center" vertical="center"/>
    </xf>
    <xf numFmtId="9" fontId="35" fillId="0" borderId="9" xfId="1" applyFont="1" applyBorder="1" applyAlignment="1">
      <alignment horizontal="center" vertical="center"/>
    </xf>
    <xf numFmtId="0" fontId="35" fillId="0" borderId="0" xfId="0" applyFont="1" applyAlignment="1">
      <alignment horizontal="center" vertical="center"/>
    </xf>
    <xf numFmtId="0" fontId="37" fillId="0" borderId="13" xfId="0" applyFont="1" applyBorder="1" applyAlignment="1">
      <alignment horizontal="center" vertical="center"/>
    </xf>
    <xf numFmtId="0" fontId="37" fillId="0" borderId="1" xfId="0" applyFont="1" applyBorder="1" applyAlignment="1">
      <alignment horizontal="center" vertical="center"/>
    </xf>
    <xf numFmtId="0" fontId="37" fillId="0" borderId="14" xfId="0" applyFont="1" applyBorder="1" applyAlignment="1">
      <alignment horizontal="center" vertical="center"/>
    </xf>
    <xf numFmtId="0" fontId="36" fillId="0" borderId="0" xfId="0" applyFont="1" applyAlignment="1">
      <alignment horizontal="center" vertical="center"/>
    </xf>
    <xf numFmtId="9" fontId="35" fillId="0" borderId="1" xfId="1" applyFont="1" applyBorder="1" applyAlignment="1">
      <alignment horizontal="center" vertical="center"/>
    </xf>
    <xf numFmtId="9" fontId="35" fillId="0" borderId="14" xfId="1" applyFont="1" applyBorder="1" applyAlignment="1">
      <alignment horizontal="center" vertical="center"/>
    </xf>
    <xf numFmtId="0" fontId="5" fillId="2" borderId="2" xfId="0" applyFont="1" applyFill="1" applyBorder="1" applyAlignment="1">
      <alignment horizontal="center" vertical="center" wrapText="1"/>
    </xf>
    <xf numFmtId="0" fontId="5" fillId="2" borderId="49" xfId="0" applyFont="1" applyFill="1" applyBorder="1" applyAlignment="1">
      <alignment horizontal="center" vertical="center" wrapText="1"/>
    </xf>
    <xf numFmtId="0" fontId="38" fillId="0" borderId="0" xfId="0" applyFont="1"/>
    <xf numFmtId="0" fontId="4" fillId="0" borderId="0" xfId="0" applyFont="1"/>
    <xf numFmtId="0" fontId="39" fillId="0" borderId="0" xfId="0" applyFont="1"/>
    <xf numFmtId="0" fontId="40" fillId="0" borderId="0" xfId="0" applyFont="1"/>
    <xf numFmtId="0" fontId="5" fillId="0" borderId="0" xfId="0" applyFont="1" applyAlignment="1">
      <alignment horizontal="right"/>
    </xf>
    <xf numFmtId="0" fontId="40" fillId="0" borderId="77" xfId="0" applyFont="1" applyBorder="1"/>
    <xf numFmtId="9" fontId="5" fillId="0" borderId="14" xfId="0" applyNumberFormat="1" applyFont="1" applyBorder="1" applyAlignment="1">
      <alignment horizontal="center" vertical="center"/>
    </xf>
    <xf numFmtId="9" fontId="5" fillId="0" borderId="44" xfId="0" applyNumberFormat="1" applyFont="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42" xfId="0" applyFont="1" applyFill="1" applyBorder="1" applyAlignment="1">
      <alignment horizontal="center" vertical="center"/>
    </xf>
    <xf numFmtId="164" fontId="5" fillId="2" borderId="43" xfId="0" applyNumberFormat="1" applyFont="1" applyFill="1" applyBorder="1" applyAlignment="1">
      <alignment horizontal="center" vertical="center"/>
    </xf>
    <xf numFmtId="0" fontId="5" fillId="2" borderId="43" xfId="0" applyFont="1" applyFill="1" applyBorder="1" applyAlignment="1">
      <alignment horizontal="center" vertical="center"/>
    </xf>
    <xf numFmtId="0" fontId="5" fillId="2" borderId="44" xfId="0" applyFont="1" applyFill="1" applyBorder="1" applyAlignment="1">
      <alignment horizontal="center" vertical="center"/>
    </xf>
    <xf numFmtId="9" fontId="5" fillId="0" borderId="18" xfId="0" applyNumberFormat="1" applyFont="1" applyBorder="1" applyAlignment="1">
      <alignment horizontal="center" vertical="center"/>
    </xf>
    <xf numFmtId="0" fontId="5" fillId="0" borderId="29" xfId="0" applyFont="1" applyBorder="1" applyAlignment="1">
      <alignment horizontal="center" vertical="center"/>
    </xf>
    <xf numFmtId="0" fontId="5" fillId="0" borderId="28" xfId="0" applyFont="1" applyBorder="1" applyAlignment="1">
      <alignment horizontal="center" vertical="center"/>
    </xf>
    <xf numFmtId="0" fontId="5" fillId="0" borderId="30" xfId="0" applyFont="1" applyBorder="1" applyAlignment="1">
      <alignment horizontal="center" vertical="center"/>
    </xf>
    <xf numFmtId="166" fontId="5" fillId="0" borderId="0" xfId="0" applyNumberFormat="1" applyFont="1" applyAlignment="1">
      <alignment horizontal="center" vertical="center"/>
    </xf>
    <xf numFmtId="0" fontId="5" fillId="0" borderId="0" xfId="0" applyFont="1" applyAlignment="1" applyProtection="1">
      <alignment horizontal="center" vertical="center"/>
      <protection locked="0"/>
    </xf>
    <xf numFmtId="166" fontId="5" fillId="0" borderId="0" xfId="0" applyNumberFormat="1" applyFont="1" applyAlignment="1" applyProtection="1">
      <alignment horizontal="center" vertical="center"/>
      <protection locked="0"/>
    </xf>
    <xf numFmtId="0" fontId="5" fillId="2" borderId="1" xfId="0" applyFont="1" applyFill="1" applyBorder="1" applyAlignment="1">
      <alignment horizontal="center" vertical="center" wrapText="1"/>
    </xf>
    <xf numFmtId="0" fontId="4" fillId="8" borderId="9" xfId="0" applyFont="1" applyFill="1" applyBorder="1" applyProtection="1">
      <protection locked="0"/>
    </xf>
    <xf numFmtId="0" fontId="4" fillId="8" borderId="1" xfId="0" applyFont="1" applyFill="1" applyBorder="1" applyProtection="1">
      <protection locked="0"/>
    </xf>
    <xf numFmtId="0" fontId="4" fillId="8" borderId="43" xfId="0" applyFont="1" applyFill="1" applyBorder="1" applyAlignment="1" applyProtection="1">
      <alignment wrapText="1"/>
      <protection locked="0"/>
    </xf>
    <xf numFmtId="0" fontId="0" fillId="13" borderId="17" xfId="0" applyFill="1" applyBorder="1"/>
    <xf numFmtId="0" fontId="0" fillId="13" borderId="9" xfId="0" applyFill="1" applyBorder="1"/>
    <xf numFmtId="0" fontId="0" fillId="13" borderId="18" xfId="0" applyFill="1" applyBorder="1"/>
    <xf numFmtId="0" fontId="0" fillId="0" borderId="17" xfId="0" applyBorder="1"/>
    <xf numFmtId="0" fontId="0" fillId="0" borderId="9" xfId="0" applyBorder="1"/>
    <xf numFmtId="0" fontId="0" fillId="0" borderId="18" xfId="0" applyBorder="1"/>
    <xf numFmtId="0" fontId="0" fillId="13" borderId="23" xfId="0" applyFill="1" applyBorder="1"/>
    <xf numFmtId="0" fontId="0" fillId="13" borderId="7" xfId="0" applyFill="1" applyBorder="1"/>
    <xf numFmtId="0" fontId="0" fillId="13" borderId="93" xfId="0" applyFill="1" applyBorder="1"/>
    <xf numFmtId="0" fontId="0" fillId="0" borderId="23" xfId="0" applyBorder="1"/>
    <xf numFmtId="0" fontId="0" fillId="0" borderId="7" xfId="0" applyBorder="1"/>
    <xf numFmtId="0" fontId="0" fillId="0" borderId="93" xfId="0" applyBorder="1"/>
    <xf numFmtId="0" fontId="0" fillId="31" borderId="1" xfId="0" applyFill="1" applyBorder="1"/>
    <xf numFmtId="165" fontId="0" fillId="31" borderId="1" xfId="1" applyNumberFormat="1" applyFont="1" applyFill="1" applyBorder="1"/>
    <xf numFmtId="9" fontId="0" fillId="31" borderId="1" xfId="1" applyFont="1" applyFill="1" applyBorder="1"/>
    <xf numFmtId="0" fontId="11" fillId="31" borderId="1" xfId="0" applyFont="1" applyFill="1" applyBorder="1"/>
    <xf numFmtId="0" fontId="42" fillId="22" borderId="1" xfId="0" applyFont="1" applyFill="1" applyBorder="1" applyAlignment="1">
      <alignment horizontal="center"/>
    </xf>
    <xf numFmtId="0" fontId="43" fillId="22" borderId="1" xfId="0" applyFont="1" applyFill="1" applyBorder="1" applyAlignment="1">
      <alignment horizontal="center"/>
    </xf>
    <xf numFmtId="0" fontId="43" fillId="5" borderId="1" xfId="0" applyFont="1" applyFill="1" applyBorder="1" applyAlignment="1">
      <alignment horizontal="center"/>
    </xf>
    <xf numFmtId="0" fontId="14" fillId="5" borderId="1" xfId="0" applyFont="1" applyFill="1" applyBorder="1" applyAlignment="1">
      <alignment horizontal="center"/>
    </xf>
    <xf numFmtId="0" fontId="13" fillId="21" borderId="0" xfId="0" applyFont="1" applyFill="1" applyAlignment="1">
      <alignment horizontal="center"/>
    </xf>
    <xf numFmtId="0" fontId="9" fillId="0" borderId="0" xfId="0" applyFont="1" applyAlignment="1">
      <alignment horizontal="left" vertical="center"/>
    </xf>
    <xf numFmtId="0" fontId="45" fillId="31" borderId="0" xfId="0" applyFont="1" applyFill="1" applyAlignment="1">
      <alignment horizontal="left" vertical="center"/>
    </xf>
    <xf numFmtId="0" fontId="4" fillId="4" borderId="9" xfId="0" applyFont="1" applyFill="1" applyBorder="1" applyAlignment="1">
      <alignment horizontal="center" vertical="center"/>
    </xf>
    <xf numFmtId="9" fontId="4" fillId="3" borderId="17" xfId="1" applyFont="1" applyFill="1" applyBorder="1" applyAlignment="1">
      <alignment horizontal="center" vertical="center"/>
    </xf>
    <xf numFmtId="9" fontId="4" fillId="3" borderId="9" xfId="1" applyFont="1" applyFill="1" applyBorder="1" applyAlignment="1">
      <alignment horizontal="center" vertical="center"/>
    </xf>
    <xf numFmtId="9" fontId="4" fillId="3" borderId="18" xfId="1" applyFont="1" applyFill="1" applyBorder="1" applyAlignment="1">
      <alignment horizontal="center" vertical="center"/>
    </xf>
    <xf numFmtId="0" fontId="27" fillId="0" borderId="42" xfId="0" applyFont="1" applyBorder="1" applyAlignment="1">
      <alignment horizontal="left" vertical="center"/>
    </xf>
    <xf numFmtId="0" fontId="27" fillId="0" borderId="44" xfId="0" applyFont="1" applyBorder="1" applyAlignment="1">
      <alignment vertical="center"/>
    </xf>
    <xf numFmtId="0" fontId="44" fillId="0" borderId="0" xfId="0" applyFont="1" applyAlignment="1">
      <alignment horizontal="right"/>
    </xf>
    <xf numFmtId="0" fontId="5" fillId="27" borderId="2" xfId="0" applyFont="1" applyFill="1" applyBorder="1" applyAlignment="1" applyProtection="1">
      <alignment horizontal="center" vertical="center"/>
      <protection locked="0"/>
    </xf>
    <xf numFmtId="0" fontId="6" fillId="27" borderId="10" xfId="0" applyFont="1" applyFill="1" applyBorder="1" applyAlignment="1" applyProtection="1">
      <alignment horizontal="center" vertical="center"/>
      <protection locked="0"/>
    </xf>
    <xf numFmtId="0" fontId="6" fillId="27" borderId="11" xfId="0" applyFont="1" applyFill="1" applyBorder="1" applyAlignment="1" applyProtection="1">
      <alignment horizontal="center" vertical="center"/>
      <protection locked="0"/>
    </xf>
    <xf numFmtId="0" fontId="6" fillId="10" borderId="57" xfId="0" applyFont="1" applyFill="1" applyBorder="1" applyAlignment="1">
      <alignment horizontal="center" vertical="center"/>
    </xf>
    <xf numFmtId="0" fontId="6" fillId="10" borderId="11" xfId="0" applyFont="1" applyFill="1" applyBorder="1" applyAlignment="1">
      <alignment horizontal="center" vertical="center"/>
    </xf>
    <xf numFmtId="0" fontId="6" fillId="27" borderId="42" xfId="0" applyFont="1" applyFill="1" applyBorder="1" applyAlignment="1" applyProtection="1">
      <alignment horizontal="center" vertical="center"/>
      <protection locked="0"/>
    </xf>
    <xf numFmtId="0" fontId="6" fillId="27" borderId="43" xfId="0" applyFont="1" applyFill="1" applyBorder="1" applyAlignment="1" applyProtection="1">
      <alignment horizontal="center" vertical="center"/>
      <protection locked="0"/>
    </xf>
    <xf numFmtId="0" fontId="6" fillId="6" borderId="39" xfId="0" applyFont="1" applyFill="1" applyBorder="1" applyAlignment="1">
      <alignment horizontal="center" vertical="center"/>
    </xf>
    <xf numFmtId="0" fontId="6" fillId="10" borderId="42" xfId="0" applyFont="1" applyFill="1" applyBorder="1" applyAlignment="1">
      <alignment horizontal="center" vertical="center"/>
    </xf>
    <xf numFmtId="0" fontId="6" fillId="10" borderId="43" xfId="0" applyFont="1" applyFill="1" applyBorder="1" applyAlignment="1">
      <alignment horizontal="center" vertical="center"/>
    </xf>
    <xf numFmtId="0" fontId="6" fillId="27" borderId="39" xfId="0" applyFont="1" applyFill="1" applyBorder="1" applyAlignment="1" applyProtection="1">
      <alignment horizontal="center" vertical="center"/>
      <protection locked="0"/>
    </xf>
    <xf numFmtId="0" fontId="26" fillId="23" borderId="0" xfId="0" applyFont="1" applyFill="1" applyAlignment="1">
      <alignment horizontal="center" vertical="center"/>
    </xf>
    <xf numFmtId="0" fontId="1" fillId="20" borderId="1" xfId="0" applyFont="1" applyFill="1" applyBorder="1" applyAlignment="1">
      <alignment horizontal="center" vertical="center"/>
    </xf>
    <xf numFmtId="0" fontId="13" fillId="28" borderId="1" xfId="0" applyFont="1" applyFill="1" applyBorder="1" applyAlignment="1">
      <alignment horizontal="center"/>
    </xf>
    <xf numFmtId="0" fontId="5" fillId="6" borderId="19" xfId="0" applyFont="1" applyFill="1" applyBorder="1" applyAlignment="1">
      <alignment horizontal="center" vertical="center"/>
    </xf>
    <xf numFmtId="0" fontId="5" fillId="6" borderId="15" xfId="0" applyFont="1" applyFill="1" applyBorder="1" applyAlignment="1">
      <alignment horizontal="center" vertical="center"/>
    </xf>
    <xf numFmtId="0" fontId="27" fillId="5" borderId="66" xfId="0" applyFont="1" applyFill="1" applyBorder="1" applyAlignment="1">
      <alignment horizontal="center" vertical="center" wrapText="1"/>
    </xf>
    <xf numFmtId="0" fontId="27" fillId="5" borderId="67" xfId="0" applyFont="1" applyFill="1" applyBorder="1" applyAlignment="1">
      <alignment horizontal="center" vertical="center" wrapText="1"/>
    </xf>
    <xf numFmtId="0" fontId="27" fillId="5" borderId="68" xfId="0" applyFont="1" applyFill="1" applyBorder="1" applyAlignment="1">
      <alignment horizontal="center" vertical="center" wrapText="1"/>
    </xf>
    <xf numFmtId="0" fontId="27" fillId="5" borderId="70" xfId="0" applyFont="1" applyFill="1" applyBorder="1" applyAlignment="1">
      <alignment horizontal="center" vertical="center" wrapText="1"/>
    </xf>
    <xf numFmtId="0" fontId="27" fillId="5" borderId="69" xfId="0" applyFont="1" applyFill="1" applyBorder="1" applyAlignment="1">
      <alignment horizontal="center" vertical="center" wrapText="1"/>
    </xf>
    <xf numFmtId="0" fontId="27" fillId="5" borderId="71" xfId="0" applyFont="1" applyFill="1" applyBorder="1" applyAlignment="1">
      <alignment horizontal="center" vertical="center" wrapText="1"/>
    </xf>
    <xf numFmtId="0" fontId="27" fillId="5" borderId="72" xfId="0" applyFont="1" applyFill="1" applyBorder="1" applyAlignment="1">
      <alignment horizontal="center" vertical="center" wrapText="1"/>
    </xf>
    <xf numFmtId="0" fontId="27" fillId="5" borderId="73" xfId="0" applyFont="1" applyFill="1" applyBorder="1" applyAlignment="1">
      <alignment horizontal="center" vertical="center" wrapText="1"/>
    </xf>
    <xf numFmtId="0" fontId="27" fillId="5" borderId="74" xfId="0" applyFont="1" applyFill="1" applyBorder="1" applyAlignment="1">
      <alignment horizontal="center" vertical="center" wrapText="1"/>
    </xf>
    <xf numFmtId="0" fontId="5" fillId="6" borderId="20" xfId="0" applyFont="1" applyFill="1" applyBorder="1" applyAlignment="1">
      <alignment horizontal="center" vertical="center" textRotation="90"/>
    </xf>
    <xf numFmtId="0" fontId="5" fillId="6" borderId="21" xfId="0" applyFont="1" applyFill="1" applyBorder="1" applyAlignment="1">
      <alignment horizontal="center" vertical="center" textRotation="90"/>
    </xf>
    <xf numFmtId="0" fontId="5" fillId="6" borderId="22" xfId="0" applyFont="1" applyFill="1" applyBorder="1" applyAlignment="1">
      <alignment horizontal="center" vertical="center" textRotation="90"/>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4"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35" xfId="0" applyFont="1" applyFill="1" applyBorder="1" applyAlignment="1">
      <alignment horizontal="center" vertical="center" wrapText="1"/>
    </xf>
    <xf numFmtId="0" fontId="5" fillId="4" borderId="36"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5" fillId="4" borderId="39" xfId="0" applyFont="1" applyFill="1" applyBorder="1" applyAlignment="1">
      <alignment horizontal="center" vertical="center" wrapText="1"/>
    </xf>
    <xf numFmtId="0" fontId="15" fillId="28" borderId="1" xfId="0" applyFont="1" applyFill="1" applyBorder="1" applyAlignment="1">
      <alignment horizontal="center"/>
    </xf>
    <xf numFmtId="0" fontId="0" fillId="0" borderId="36" xfId="0" applyBorder="1"/>
    <xf numFmtId="0" fontId="0" fillId="0" borderId="37" xfId="0" applyBorder="1"/>
    <xf numFmtId="0" fontId="0" fillId="0" borderId="38" xfId="0" applyBorder="1"/>
    <xf numFmtId="0" fontId="0" fillId="0" borderId="34" xfId="0" applyBorder="1"/>
    <xf numFmtId="0" fontId="0" fillId="0" borderId="39" xfId="0" applyBorder="1"/>
    <xf numFmtId="0" fontId="5" fillId="6" borderId="37" xfId="0" applyFont="1" applyFill="1" applyBorder="1" applyAlignment="1">
      <alignment horizontal="center" vertical="center" textRotation="90"/>
    </xf>
    <xf numFmtId="0" fontId="5" fillId="6" borderId="41" xfId="0" applyFont="1" applyFill="1" applyBorder="1" applyAlignment="1">
      <alignment horizontal="center" vertical="center" textRotation="90"/>
    </xf>
    <xf numFmtId="0" fontId="5" fillId="6" borderId="39" xfId="0" applyFont="1" applyFill="1" applyBorder="1" applyAlignment="1">
      <alignment horizontal="center" vertical="center" textRotation="90"/>
    </xf>
    <xf numFmtId="0" fontId="27" fillId="5" borderId="75" xfId="0" applyFont="1" applyFill="1" applyBorder="1" applyAlignment="1">
      <alignment horizontal="center" vertical="center" wrapText="1"/>
    </xf>
    <xf numFmtId="0" fontId="27" fillId="5" borderId="0" xfId="0" applyFont="1" applyFill="1" applyAlignment="1">
      <alignment horizontal="center" vertical="center" wrapText="1"/>
    </xf>
    <xf numFmtId="0" fontId="27" fillId="5" borderId="76" xfId="0" applyFont="1" applyFill="1" applyBorder="1" applyAlignment="1">
      <alignment horizontal="center" vertical="center" wrapText="1"/>
    </xf>
    <xf numFmtId="0" fontId="19" fillId="9" borderId="36" xfId="0" applyFont="1" applyFill="1" applyBorder="1" applyAlignment="1">
      <alignment horizontal="center" vertical="center" wrapText="1"/>
    </xf>
    <xf numFmtId="0" fontId="19" fillId="9" borderId="37"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39"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9" xfId="0" applyFont="1" applyFill="1" applyBorder="1" applyAlignment="1">
      <alignment horizontal="center" vertical="center" wrapText="1"/>
    </xf>
    <xf numFmtId="0" fontId="5" fillId="11" borderId="29" xfId="0" applyFont="1" applyFill="1" applyBorder="1" applyAlignment="1">
      <alignment horizontal="center" vertical="center"/>
    </xf>
    <xf numFmtId="0" fontId="5" fillId="11" borderId="28" xfId="0" applyFont="1" applyFill="1" applyBorder="1" applyAlignment="1">
      <alignment horizontal="center" vertical="center"/>
    </xf>
    <xf numFmtId="0" fontId="5" fillId="11" borderId="30" xfId="0" applyFont="1" applyFill="1" applyBorder="1" applyAlignment="1">
      <alignment horizontal="center" vertical="center"/>
    </xf>
    <xf numFmtId="0" fontId="5" fillId="4" borderId="45" xfId="0" applyFont="1" applyFill="1" applyBorder="1" applyAlignment="1">
      <alignment horizontal="center" vertical="center" textRotation="90"/>
    </xf>
    <xf numFmtId="0" fontId="5" fillId="4" borderId="46" xfId="0" applyFont="1" applyFill="1" applyBorder="1" applyAlignment="1">
      <alignment horizontal="center" vertical="center" textRotation="90"/>
    </xf>
    <xf numFmtId="0" fontId="5" fillId="4" borderId="47" xfId="0" applyFont="1" applyFill="1" applyBorder="1" applyAlignment="1">
      <alignment horizontal="center" vertical="center" textRotation="90"/>
    </xf>
    <xf numFmtId="0" fontId="3" fillId="4" borderId="20"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5" fillId="20" borderId="35" xfId="0" applyFont="1" applyFill="1" applyBorder="1" applyAlignment="1">
      <alignment horizontal="center" vertical="center"/>
    </xf>
    <xf numFmtId="0" fontId="5" fillId="20" borderId="36" xfId="0" applyFont="1" applyFill="1" applyBorder="1" applyAlignment="1">
      <alignment horizontal="center" vertical="center"/>
    </xf>
    <xf numFmtId="0" fontId="5" fillId="20" borderId="37" xfId="0" applyFont="1" applyFill="1" applyBorder="1" applyAlignment="1">
      <alignment horizontal="center" vertical="center"/>
    </xf>
    <xf numFmtId="0" fontId="5" fillId="20" borderId="38" xfId="0" applyFont="1" applyFill="1" applyBorder="1" applyAlignment="1">
      <alignment horizontal="center" vertical="center"/>
    </xf>
    <xf numFmtId="0" fontId="5" fillId="20" borderId="34" xfId="0" applyFont="1" applyFill="1" applyBorder="1" applyAlignment="1">
      <alignment horizontal="center" vertical="center"/>
    </xf>
    <xf numFmtId="0" fontId="5" fillId="20" borderId="39" xfId="0" applyFont="1" applyFill="1" applyBorder="1" applyAlignment="1">
      <alignment horizontal="center" vertical="center"/>
    </xf>
    <xf numFmtId="0" fontId="3" fillId="4" borderId="40"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5" fillId="4" borderId="45" xfId="0" applyFont="1" applyFill="1" applyBorder="1" applyAlignment="1">
      <alignment horizontal="center" vertical="center" textRotation="90" wrapText="1"/>
    </xf>
    <xf numFmtId="0" fontId="5" fillId="4" borderId="46" xfId="0" applyFont="1" applyFill="1" applyBorder="1" applyAlignment="1">
      <alignment horizontal="center" vertical="center" textRotation="90" wrapText="1"/>
    </xf>
    <xf numFmtId="0" fontId="5" fillId="4" borderId="47" xfId="0" applyFont="1" applyFill="1" applyBorder="1" applyAlignment="1">
      <alignment horizontal="center" vertical="center" textRotation="90" wrapText="1"/>
    </xf>
    <xf numFmtId="0" fontId="13" fillId="28" borderId="1" xfId="0" applyFont="1" applyFill="1" applyBorder="1" applyAlignment="1">
      <alignment horizontal="center" vertical="center"/>
    </xf>
    <xf numFmtId="0" fontId="15" fillId="28" borderId="1" xfId="0" applyFont="1" applyFill="1" applyBorder="1" applyAlignment="1">
      <alignment horizontal="center" vertical="center"/>
    </xf>
    <xf numFmtId="0" fontId="16" fillId="23" borderId="77" xfId="0" applyFont="1" applyFill="1" applyBorder="1" applyAlignment="1">
      <alignment horizontal="center" vertical="center"/>
    </xf>
    <xf numFmtId="0" fontId="4" fillId="0" borderId="55" xfId="0" applyFont="1" applyBorder="1" applyAlignment="1">
      <alignment horizontal="center" vertical="center"/>
    </xf>
    <xf numFmtId="0" fontId="5" fillId="27" borderId="19" xfId="0" applyFont="1" applyFill="1" applyBorder="1" applyAlignment="1" applyProtection="1">
      <alignment horizontal="center" vertical="center"/>
      <protection locked="0"/>
    </xf>
    <xf numFmtId="0" fontId="5" fillId="27" borderId="26" xfId="0" applyFont="1" applyFill="1" applyBorder="1" applyAlignment="1" applyProtection="1">
      <alignment horizontal="center" vertical="center"/>
      <protection locked="0"/>
    </xf>
    <xf numFmtId="0" fontId="34" fillId="7" borderId="34" xfId="0" applyFont="1" applyFill="1" applyBorder="1" applyAlignment="1">
      <alignment horizontal="center" vertical="center"/>
    </xf>
    <xf numFmtId="0" fontId="34" fillId="7" borderId="0" xfId="0" applyFont="1" applyFill="1" applyAlignment="1">
      <alignment horizontal="center"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4" xfId="0" applyBorder="1" applyAlignment="1">
      <alignment vertical="center"/>
    </xf>
    <xf numFmtId="0" fontId="0" fillId="0" borderId="39" xfId="0" applyBorder="1" applyAlignment="1">
      <alignment vertical="center"/>
    </xf>
    <xf numFmtId="164" fontId="17" fillId="21" borderId="32" xfId="0" applyNumberFormat="1" applyFont="1" applyFill="1" applyBorder="1" applyAlignment="1">
      <alignment horizontal="center" vertical="center" wrapText="1"/>
    </xf>
    <xf numFmtId="164" fontId="17" fillId="21" borderId="16" xfId="0" applyNumberFormat="1" applyFont="1" applyFill="1" applyBorder="1" applyAlignment="1">
      <alignment horizontal="center" vertical="center" wrapText="1"/>
    </xf>
    <xf numFmtId="0" fontId="15" fillId="21" borderId="2" xfId="0" applyFont="1" applyFill="1" applyBorder="1" applyAlignment="1">
      <alignment horizontal="right"/>
    </xf>
    <xf numFmtId="0" fontId="15" fillId="21" borderId="3" xfId="0" applyFont="1" applyFill="1" applyBorder="1" applyAlignment="1">
      <alignment horizontal="right"/>
    </xf>
    <xf numFmtId="0" fontId="16" fillId="23" borderId="0" xfId="0" applyFont="1" applyFill="1" applyAlignment="1">
      <alignment horizontal="center"/>
    </xf>
    <xf numFmtId="164" fontId="15" fillId="21" borderId="2" xfId="0" applyNumberFormat="1" applyFont="1" applyFill="1" applyBorder="1" applyAlignment="1">
      <alignment horizontal="center" vertical="center"/>
    </xf>
    <xf numFmtId="164" fontId="15" fillId="21" borderId="4" xfId="0" applyNumberFormat="1" applyFont="1" applyFill="1" applyBorder="1" applyAlignment="1">
      <alignment horizontal="center" vertical="center"/>
    </xf>
    <xf numFmtId="164" fontId="15" fillId="21" borderId="3" xfId="0" applyNumberFormat="1" applyFont="1" applyFill="1" applyBorder="1" applyAlignment="1">
      <alignment horizontal="center" vertical="center"/>
    </xf>
    <xf numFmtId="164" fontId="15" fillId="21" borderId="2" xfId="0" applyNumberFormat="1" applyFont="1" applyFill="1" applyBorder="1" applyAlignment="1">
      <alignment horizontal="center"/>
    </xf>
    <xf numFmtId="164" fontId="15" fillId="21" borderId="4" xfId="0" applyNumberFormat="1" applyFont="1" applyFill="1" applyBorder="1" applyAlignment="1">
      <alignment horizontal="center"/>
    </xf>
    <xf numFmtId="164" fontId="15" fillId="21" borderId="3" xfId="0" applyNumberFormat="1" applyFont="1" applyFill="1" applyBorder="1" applyAlignment="1">
      <alignment horizontal="center"/>
    </xf>
    <xf numFmtId="0" fontId="21" fillId="2" borderId="35" xfId="0" applyFont="1" applyFill="1" applyBorder="1" applyAlignment="1">
      <alignment horizontal="center" vertical="center" wrapText="1"/>
    </xf>
    <xf numFmtId="0" fontId="21" fillId="2" borderId="37" xfId="0" applyFont="1" applyFill="1" applyBorder="1" applyAlignment="1">
      <alignment horizontal="center" vertical="center" wrapText="1"/>
    </xf>
    <xf numFmtId="0" fontId="21" fillId="2" borderId="40" xfId="0" applyFont="1" applyFill="1" applyBorder="1" applyAlignment="1">
      <alignment horizontal="center" vertical="center" wrapText="1"/>
    </xf>
    <xf numFmtId="0" fontId="21" fillId="2" borderId="41" xfId="0" applyFont="1" applyFill="1" applyBorder="1" applyAlignment="1">
      <alignment horizontal="center" vertical="center" wrapText="1"/>
    </xf>
    <xf numFmtId="0" fontId="21" fillId="2" borderId="51" xfId="0" applyFont="1" applyFill="1" applyBorder="1" applyAlignment="1">
      <alignment horizontal="center" vertical="center" wrapText="1"/>
    </xf>
    <xf numFmtId="0" fontId="21" fillId="2" borderId="31" xfId="0" applyFont="1" applyFill="1" applyBorder="1" applyAlignment="1">
      <alignment horizontal="center" vertical="center" wrapText="1"/>
    </xf>
    <xf numFmtId="0" fontId="21" fillId="11" borderId="29" xfId="0" applyFont="1" applyFill="1" applyBorder="1" applyAlignment="1">
      <alignment horizontal="center" vertical="center"/>
    </xf>
    <xf numFmtId="0" fontId="21" fillId="11" borderId="28" xfId="0" applyFont="1" applyFill="1" applyBorder="1" applyAlignment="1">
      <alignment horizontal="center" vertical="center"/>
    </xf>
    <xf numFmtId="0" fontId="21" fillId="11" borderId="30" xfId="0" applyFont="1" applyFill="1" applyBorder="1" applyAlignment="1">
      <alignment horizontal="center" vertical="center"/>
    </xf>
    <xf numFmtId="0" fontId="21" fillId="2" borderId="52" xfId="0" applyFont="1" applyFill="1" applyBorder="1" applyAlignment="1">
      <alignment horizontal="center" vertical="center"/>
    </xf>
    <xf numFmtId="0" fontId="21" fillId="2" borderId="57" xfId="0" applyFont="1" applyFill="1" applyBorder="1" applyAlignment="1">
      <alignment horizontal="center" vertical="center"/>
    </xf>
    <xf numFmtId="0" fontId="21" fillId="8" borderId="20" xfId="1" applyNumberFormat="1" applyFont="1" applyFill="1" applyBorder="1" applyAlignment="1">
      <alignment horizontal="center" vertical="center"/>
    </xf>
    <xf numFmtId="0" fontId="21" fillId="8" borderId="22" xfId="1" applyNumberFormat="1" applyFont="1" applyFill="1" applyBorder="1" applyAlignment="1">
      <alignment horizontal="center" vertical="center"/>
    </xf>
    <xf numFmtId="0" fontId="21" fillId="8" borderId="20" xfId="0" applyFont="1" applyFill="1" applyBorder="1" applyAlignment="1">
      <alignment horizontal="center" vertical="center"/>
    </xf>
    <xf numFmtId="0" fontId="21" fillId="8" borderId="22" xfId="0" applyFont="1" applyFill="1" applyBorder="1" applyAlignment="1">
      <alignment horizontal="center" vertical="center"/>
    </xf>
    <xf numFmtId="0" fontId="21" fillId="4" borderId="35" xfId="0" applyFont="1" applyFill="1" applyBorder="1" applyAlignment="1">
      <alignment horizontal="center" vertical="center"/>
    </xf>
    <xf numFmtId="0" fontId="21" fillId="4" borderId="36" xfId="0" applyFont="1" applyFill="1" applyBorder="1" applyAlignment="1">
      <alignment horizontal="center" vertical="center"/>
    </xf>
    <xf numFmtId="0" fontId="21" fillId="4" borderId="37" xfId="0" applyFont="1" applyFill="1" applyBorder="1" applyAlignment="1">
      <alignment horizontal="center" vertical="center"/>
    </xf>
    <xf numFmtId="0" fontId="21" fillId="4" borderId="38" xfId="0" applyFont="1" applyFill="1" applyBorder="1" applyAlignment="1">
      <alignment horizontal="center" vertical="center"/>
    </xf>
    <xf numFmtId="0" fontId="21" fillId="4" borderId="34" xfId="0" applyFont="1" applyFill="1" applyBorder="1" applyAlignment="1">
      <alignment horizontal="center" vertical="center"/>
    </xf>
    <xf numFmtId="0" fontId="21" fillId="4" borderId="39" xfId="0" applyFont="1" applyFill="1" applyBorder="1" applyAlignment="1">
      <alignment horizontal="center" vertical="center"/>
    </xf>
    <xf numFmtId="0" fontId="21" fillId="6" borderId="20" xfId="0" applyFont="1" applyFill="1" applyBorder="1" applyAlignment="1">
      <alignment horizontal="center" vertical="center" textRotation="90"/>
    </xf>
    <xf numFmtId="0" fontId="21" fillId="6" borderId="21" xfId="0" applyFont="1" applyFill="1" applyBorder="1" applyAlignment="1">
      <alignment horizontal="center" vertical="center" textRotation="90"/>
    </xf>
    <xf numFmtId="0" fontId="21" fillId="6" borderId="22" xfId="0" applyFont="1" applyFill="1" applyBorder="1" applyAlignment="1">
      <alignment horizontal="center" vertical="center" textRotation="90"/>
    </xf>
    <xf numFmtId="0" fontId="21" fillId="4" borderId="45" xfId="0" applyFont="1" applyFill="1" applyBorder="1" applyAlignment="1">
      <alignment horizontal="center" vertical="center" textRotation="90"/>
    </xf>
    <xf numFmtId="0" fontId="21" fillId="4" borderId="46" xfId="0" applyFont="1" applyFill="1" applyBorder="1" applyAlignment="1">
      <alignment horizontal="center" vertical="center" textRotation="90"/>
    </xf>
    <xf numFmtId="0" fontId="21" fillId="4" borderId="47" xfId="0" applyFont="1" applyFill="1" applyBorder="1" applyAlignment="1">
      <alignment horizontal="center" vertical="center" textRotation="90"/>
    </xf>
    <xf numFmtId="0" fontId="23" fillId="4" borderId="20" xfId="0" applyFont="1" applyFill="1" applyBorder="1" applyAlignment="1">
      <alignment horizontal="center" vertical="center" wrapText="1"/>
    </xf>
    <xf numFmtId="0" fontId="23" fillId="4" borderId="21" xfId="0" applyFont="1" applyFill="1" applyBorder="1" applyAlignment="1">
      <alignment horizontal="center" vertical="center" wrapText="1"/>
    </xf>
    <xf numFmtId="0" fontId="23" fillId="4" borderId="22" xfId="0" applyFont="1" applyFill="1" applyBorder="1" applyAlignment="1">
      <alignment horizontal="center" vertical="center" wrapText="1"/>
    </xf>
    <xf numFmtId="0" fontId="21" fillId="20" borderId="35" xfId="0" applyFont="1" applyFill="1" applyBorder="1" applyAlignment="1">
      <alignment horizontal="center" vertical="center"/>
    </xf>
    <xf numFmtId="0" fontId="21" fillId="20" borderId="36" xfId="0" applyFont="1" applyFill="1" applyBorder="1" applyAlignment="1">
      <alignment horizontal="center" vertical="center"/>
    </xf>
    <xf numFmtId="0" fontId="21" fillId="20" borderId="37" xfId="0" applyFont="1" applyFill="1" applyBorder="1" applyAlignment="1">
      <alignment horizontal="center" vertical="center"/>
    </xf>
    <xf numFmtId="0" fontId="21" fillId="20" borderId="38" xfId="0" applyFont="1" applyFill="1" applyBorder="1" applyAlignment="1">
      <alignment horizontal="center" vertical="center"/>
    </xf>
    <xf numFmtId="0" fontId="21" fillId="20" borderId="34" xfId="0" applyFont="1" applyFill="1" applyBorder="1" applyAlignment="1">
      <alignment horizontal="center" vertical="center"/>
    </xf>
    <xf numFmtId="0" fontId="21" fillId="20" borderId="39" xfId="0" applyFont="1" applyFill="1" applyBorder="1" applyAlignment="1">
      <alignment horizontal="center" vertical="center"/>
    </xf>
    <xf numFmtId="0" fontId="24" fillId="9" borderId="36" xfId="0" applyFont="1" applyFill="1" applyBorder="1" applyAlignment="1">
      <alignment horizontal="center" vertical="center" wrapText="1"/>
    </xf>
    <xf numFmtId="0" fontId="24" fillId="9" borderId="37" xfId="0" applyFont="1" applyFill="1" applyBorder="1" applyAlignment="1">
      <alignment horizontal="center" vertical="center" wrapText="1"/>
    </xf>
    <xf numFmtId="0" fontId="24" fillId="9" borderId="34" xfId="0" applyFont="1" applyFill="1" applyBorder="1" applyAlignment="1">
      <alignment horizontal="center" vertical="center" wrapText="1"/>
    </xf>
    <xf numFmtId="0" fontId="24" fillId="9" borderId="39" xfId="0" applyFont="1" applyFill="1" applyBorder="1" applyAlignment="1">
      <alignment horizontal="center" vertical="center" wrapText="1"/>
    </xf>
    <xf numFmtId="0" fontId="21" fillId="4" borderId="35" xfId="0" applyFont="1" applyFill="1" applyBorder="1" applyAlignment="1">
      <alignment horizontal="center" vertical="center" wrapText="1"/>
    </xf>
    <xf numFmtId="0" fontId="21" fillId="4" borderId="36" xfId="0" applyFont="1" applyFill="1" applyBorder="1" applyAlignment="1">
      <alignment horizontal="center" vertical="center" wrapText="1"/>
    </xf>
    <xf numFmtId="0" fontId="21" fillId="4" borderId="37" xfId="0" applyFont="1" applyFill="1" applyBorder="1" applyAlignment="1">
      <alignment horizontal="center" vertical="center" wrapText="1"/>
    </xf>
    <xf numFmtId="0" fontId="21" fillId="4" borderId="38" xfId="0" applyFont="1" applyFill="1" applyBorder="1" applyAlignment="1">
      <alignment horizontal="center" vertical="center" wrapText="1"/>
    </xf>
    <xf numFmtId="0" fontId="21" fillId="4" borderId="34" xfId="0" applyFont="1" applyFill="1" applyBorder="1" applyAlignment="1">
      <alignment horizontal="center" vertical="center" wrapText="1"/>
    </xf>
    <xf numFmtId="0" fontId="21" fillId="4" borderId="39" xfId="0" applyFont="1" applyFill="1" applyBorder="1" applyAlignment="1">
      <alignment horizontal="center" vertical="center" wrapText="1"/>
    </xf>
    <xf numFmtId="0" fontId="22" fillId="0" borderId="36" xfId="0" applyFont="1" applyBorder="1"/>
    <xf numFmtId="0" fontId="22" fillId="0" borderId="37" xfId="0" applyFont="1" applyBorder="1"/>
    <xf numFmtId="0" fontId="22" fillId="0" borderId="38" xfId="0" applyFont="1" applyBorder="1"/>
    <xf numFmtId="0" fontId="22" fillId="0" borderId="34" xfId="0" applyFont="1" applyBorder="1"/>
    <xf numFmtId="0" fontId="22" fillId="0" borderId="39" xfId="0" applyFont="1" applyBorder="1"/>
    <xf numFmtId="0" fontId="21" fillId="6" borderId="37" xfId="0" applyFont="1" applyFill="1" applyBorder="1" applyAlignment="1">
      <alignment horizontal="center" vertical="center" textRotation="90"/>
    </xf>
    <xf numFmtId="0" fontId="21" fillId="6" borderId="41" xfId="0" applyFont="1" applyFill="1" applyBorder="1" applyAlignment="1">
      <alignment horizontal="center" vertical="center" textRotation="90"/>
    </xf>
    <xf numFmtId="0" fontId="21" fillId="6" borderId="39" xfId="0" applyFont="1" applyFill="1" applyBorder="1" applyAlignment="1">
      <alignment horizontal="center" vertical="center" textRotation="90"/>
    </xf>
    <xf numFmtId="9" fontId="3" fillId="14" borderId="19" xfId="0" applyNumberFormat="1" applyFont="1" applyFill="1" applyBorder="1" applyAlignment="1">
      <alignment horizontal="center" vertical="center"/>
    </xf>
    <xf numFmtId="9" fontId="3" fillId="14" borderId="26" xfId="0" applyNumberFormat="1" applyFont="1" applyFill="1" applyBorder="1" applyAlignment="1">
      <alignment horizontal="center" vertical="center"/>
    </xf>
    <xf numFmtId="9" fontId="3" fillId="14" borderId="15" xfId="0" applyNumberFormat="1" applyFont="1" applyFill="1" applyBorder="1" applyAlignment="1">
      <alignment horizontal="center" vertical="center"/>
    </xf>
    <xf numFmtId="0" fontId="12" fillId="9" borderId="35" xfId="0" applyFont="1" applyFill="1" applyBorder="1" applyAlignment="1">
      <alignment horizontal="center" vertical="center" wrapText="1"/>
    </xf>
    <xf numFmtId="0" fontId="12" fillId="9" borderId="36" xfId="0" applyFont="1" applyFill="1" applyBorder="1" applyAlignment="1">
      <alignment horizontal="center" vertical="center" wrapText="1"/>
    </xf>
    <xf numFmtId="0" fontId="12" fillId="9" borderId="37" xfId="0" applyFont="1" applyFill="1" applyBorder="1" applyAlignment="1">
      <alignment horizontal="center" vertical="center"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39" xfId="0" applyFont="1" applyFill="1" applyBorder="1" applyAlignment="1">
      <alignment horizontal="center" vertical="center" wrapText="1"/>
    </xf>
    <xf numFmtId="0" fontId="8" fillId="10" borderId="29" xfId="0" applyFont="1" applyFill="1" applyBorder="1" applyAlignment="1">
      <alignment horizontal="center" vertical="center"/>
    </xf>
    <xf numFmtId="0" fontId="8" fillId="10" borderId="28" xfId="0" applyFont="1" applyFill="1" applyBorder="1" applyAlignment="1">
      <alignment horizontal="center" vertical="center"/>
    </xf>
    <xf numFmtId="0" fontId="8" fillId="10" borderId="30" xfId="0" applyFont="1" applyFill="1" applyBorder="1" applyAlignment="1">
      <alignment horizontal="center" vertical="center"/>
    </xf>
    <xf numFmtId="0" fontId="3" fillId="2" borderId="35"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39" xfId="0" applyFont="1" applyFill="1" applyBorder="1" applyAlignment="1">
      <alignment horizontal="center" vertical="center" wrapText="1"/>
    </xf>
    <xf numFmtId="0" fontId="3" fillId="17" borderId="20" xfId="0" applyFont="1" applyFill="1" applyBorder="1" applyAlignment="1">
      <alignment horizontal="center" vertical="center" wrapText="1"/>
    </xf>
    <xf numFmtId="0" fontId="3" fillId="17" borderId="21" xfId="0" applyFont="1" applyFill="1" applyBorder="1" applyAlignment="1">
      <alignment horizontal="center" vertical="center" wrapText="1"/>
    </xf>
    <xf numFmtId="0" fontId="3" fillId="17" borderId="22" xfId="0" applyFont="1" applyFill="1" applyBorder="1" applyAlignment="1">
      <alignment horizontal="center" vertical="center" wrapText="1"/>
    </xf>
    <xf numFmtId="0" fontId="3" fillId="2" borderId="19" xfId="0" applyFont="1" applyFill="1" applyBorder="1" applyAlignment="1">
      <alignment horizontal="center" vertical="center"/>
    </xf>
    <xf numFmtId="0" fontId="3" fillId="2" borderId="15" xfId="0" applyFont="1" applyFill="1" applyBorder="1" applyAlignment="1">
      <alignment horizontal="center" vertical="center"/>
    </xf>
    <xf numFmtId="0" fontId="5" fillId="2" borderId="19"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5" fillId="18" borderId="10" xfId="0" applyFont="1" applyFill="1" applyBorder="1" applyAlignment="1">
      <alignment horizontal="center" vertical="center" textRotation="90" wrapText="1"/>
    </xf>
    <xf numFmtId="0" fontId="5" fillId="18" borderId="13" xfId="0" applyFont="1" applyFill="1" applyBorder="1" applyAlignment="1">
      <alignment horizontal="center" vertical="center" textRotation="90" wrapText="1"/>
    </xf>
    <xf numFmtId="0" fontId="5" fillId="18" borderId="23" xfId="0" applyFont="1" applyFill="1" applyBorder="1" applyAlignment="1">
      <alignment horizontal="center" vertical="center" textRotation="90" wrapText="1"/>
    </xf>
    <xf numFmtId="0" fontId="5" fillId="18" borderId="11" xfId="0" applyFont="1" applyFill="1" applyBorder="1" applyAlignment="1">
      <alignment horizontal="center" vertical="center" textRotation="90" wrapText="1"/>
    </xf>
    <xf numFmtId="0" fontId="5" fillId="18" borderId="1" xfId="0" applyFont="1" applyFill="1" applyBorder="1" applyAlignment="1">
      <alignment horizontal="center" vertical="center" textRotation="90" wrapText="1"/>
    </xf>
    <xf numFmtId="0" fontId="5" fillId="18" borderId="20" xfId="0" applyFont="1" applyFill="1" applyBorder="1" applyAlignment="1">
      <alignment horizontal="center" vertical="center" textRotation="90" wrapText="1"/>
    </xf>
    <xf numFmtId="0" fontId="5" fillId="18" borderId="21" xfId="0" applyFont="1" applyFill="1" applyBorder="1" applyAlignment="1">
      <alignment horizontal="center" vertical="center" textRotation="90" wrapText="1"/>
    </xf>
    <xf numFmtId="0" fontId="5" fillId="18" borderId="22" xfId="0" applyFont="1" applyFill="1" applyBorder="1" applyAlignment="1">
      <alignment horizontal="center" vertical="center" textRotation="90" wrapText="1"/>
    </xf>
    <xf numFmtId="0" fontId="3" fillId="4" borderId="45" xfId="0" applyFont="1" applyFill="1" applyBorder="1" applyAlignment="1">
      <alignment horizontal="center" vertical="center" textRotation="90" wrapText="1"/>
    </xf>
    <xf numFmtId="0" fontId="3" fillId="4" borderId="46" xfId="0" applyFont="1" applyFill="1" applyBorder="1" applyAlignment="1">
      <alignment horizontal="center" vertical="center" textRotation="90" wrapText="1"/>
    </xf>
    <xf numFmtId="0" fontId="3" fillId="4" borderId="47" xfId="0" applyFont="1" applyFill="1" applyBorder="1" applyAlignment="1">
      <alignment horizontal="center" vertical="center" textRotation="90" wrapText="1"/>
    </xf>
    <xf numFmtId="0" fontId="8" fillId="18" borderId="20" xfId="0" applyFont="1" applyFill="1" applyBorder="1" applyAlignment="1">
      <alignment horizontal="center" vertical="center" textRotation="90" wrapText="1"/>
    </xf>
    <xf numFmtId="0" fontId="8" fillId="18" borderId="21" xfId="0" applyFont="1" applyFill="1" applyBorder="1" applyAlignment="1">
      <alignment horizontal="center" vertical="center" textRotation="90" wrapText="1"/>
    </xf>
    <xf numFmtId="0" fontId="8" fillId="18" borderId="22" xfId="0" applyFont="1" applyFill="1" applyBorder="1" applyAlignment="1">
      <alignment horizontal="center" vertical="center" textRotation="90" wrapText="1"/>
    </xf>
    <xf numFmtId="0" fontId="5" fillId="18" borderId="37" xfId="0" applyFont="1" applyFill="1" applyBorder="1" applyAlignment="1">
      <alignment horizontal="center" vertical="center" textRotation="90" wrapText="1"/>
    </xf>
    <xf numFmtId="0" fontId="5" fillId="18" borderId="41" xfId="0" applyFont="1" applyFill="1" applyBorder="1" applyAlignment="1">
      <alignment horizontal="center" vertical="center" textRotation="90" wrapText="1"/>
    </xf>
    <xf numFmtId="0" fontId="5" fillId="18" borderId="39" xfId="0" applyFont="1" applyFill="1" applyBorder="1" applyAlignment="1">
      <alignment horizontal="center" vertical="center" textRotation="90" wrapText="1"/>
    </xf>
    <xf numFmtId="0" fontId="5" fillId="12" borderId="1" xfId="0" applyFont="1" applyFill="1" applyBorder="1" applyAlignment="1">
      <alignment horizontal="center" vertical="center"/>
    </xf>
    <xf numFmtId="0" fontId="5" fillId="12" borderId="2" xfId="0" applyFont="1" applyFill="1" applyBorder="1" applyAlignment="1">
      <alignment horizontal="center" vertical="center"/>
    </xf>
    <xf numFmtId="0" fontId="5" fillId="12" borderId="4" xfId="0" applyFont="1" applyFill="1" applyBorder="1" applyAlignment="1">
      <alignment horizontal="center" vertical="center"/>
    </xf>
    <xf numFmtId="0" fontId="5" fillId="12" borderId="3" xfId="0" applyFont="1" applyFill="1" applyBorder="1" applyAlignment="1">
      <alignment horizontal="center" vertical="center"/>
    </xf>
    <xf numFmtId="0" fontId="5" fillId="11" borderId="1" xfId="0" applyFont="1" applyFill="1" applyBorder="1" applyAlignment="1">
      <alignment horizontal="center" vertical="center"/>
    </xf>
    <xf numFmtId="0" fontId="5" fillId="10" borderId="1" xfId="0" applyFont="1" applyFill="1" applyBorder="1" applyAlignment="1">
      <alignment horizontal="center" vertical="center"/>
    </xf>
    <xf numFmtId="164" fontId="5" fillId="4"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3" xfId="0" applyFont="1" applyFill="1" applyBorder="1" applyAlignment="1">
      <alignment horizontal="center" vertical="center"/>
    </xf>
    <xf numFmtId="0" fontId="4" fillId="8" borderId="2" xfId="0" applyFont="1" applyFill="1" applyBorder="1" applyAlignment="1" applyProtection="1">
      <alignment horizontal="left" vertical="center"/>
      <protection locked="0"/>
    </xf>
    <xf numFmtId="0" fontId="4" fillId="8" borderId="4" xfId="0" applyFont="1" applyFill="1" applyBorder="1" applyAlignment="1" applyProtection="1">
      <alignment horizontal="left" vertical="center"/>
      <protection locked="0"/>
    </xf>
    <xf numFmtId="0" fontId="4" fillId="8" borderId="3" xfId="0" applyFont="1" applyFill="1" applyBorder="1" applyAlignment="1" applyProtection="1">
      <alignment horizontal="left" vertical="center"/>
      <protection locked="0"/>
    </xf>
    <xf numFmtId="0" fontId="41" fillId="0" borderId="29" xfId="0" applyFont="1" applyBorder="1" applyAlignment="1">
      <alignment horizontal="center" vertical="center"/>
    </xf>
    <xf numFmtId="0" fontId="41" fillId="0" borderId="28" xfId="0" applyFont="1" applyBorder="1" applyAlignment="1">
      <alignment horizontal="center" vertical="center"/>
    </xf>
    <xf numFmtId="0" fontId="41" fillId="0" borderId="30" xfId="0" applyFont="1" applyBorder="1" applyAlignment="1">
      <alignment horizontal="center" vertical="center"/>
    </xf>
    <xf numFmtId="9" fontId="4" fillId="0" borderId="33" xfId="1" applyFont="1" applyBorder="1" applyAlignment="1">
      <alignment horizontal="center" vertical="center" wrapText="1"/>
    </xf>
    <xf numFmtId="9" fontId="4" fillId="0" borderId="79" xfId="1" applyFont="1" applyBorder="1" applyAlignment="1">
      <alignment horizontal="center" vertical="center" wrapText="1"/>
    </xf>
  </cellXfs>
  <cellStyles count="2">
    <cellStyle name="Normal" xfId="0" builtinId="0"/>
    <cellStyle name="Percent" xfId="1" builtinId="5"/>
  </cellStyles>
  <dxfs count="37">
    <dxf>
      <font>
        <b val="0"/>
        <i val="0"/>
        <strike val="0"/>
        <condense val="0"/>
        <extend val="0"/>
        <outline val="0"/>
        <shadow val="0"/>
        <u val="none"/>
        <vertAlign val="baseline"/>
        <sz val="12"/>
        <color theme="1"/>
        <name val="Times New Roman"/>
        <scheme val="none"/>
      </font>
      <alignment horizontal="center" vertical="bottom" textRotation="0" wrapText="0" relative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numFmt numFmtId="0" formatCode="Genera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numFmt numFmtId="0" formatCode="Genera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Times New Roman"/>
        <scheme val="none"/>
      </font>
      <alignment horizontal="center" vertical="center" textRotation="0" wrapText="0" relativeIndent="0" justifyLastLine="0" shrinkToFit="0" readingOrder="0"/>
      <protection locked="1" hidden="0"/>
    </dxf>
    <dxf>
      <border outline="0">
        <bottom style="thin">
          <color rgb="FF000000"/>
        </bottom>
      </border>
    </dxf>
    <dxf>
      <font>
        <b/>
        <i val="0"/>
        <strike val="0"/>
        <condense val="0"/>
        <extend val="0"/>
        <outline val="0"/>
        <shadow val="0"/>
        <u val="none"/>
        <vertAlign val="baseline"/>
        <sz val="12"/>
        <color theme="1"/>
        <name val="Times New Roman"/>
        <scheme val="none"/>
      </font>
      <fill>
        <patternFill patternType="solid">
          <fgColor indexed="64"/>
          <bgColor theme="2"/>
        </patternFill>
      </fill>
      <alignment horizontal="center" vertical="center" textRotation="0" wrapText="0" relative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2"/>
        <color theme="1"/>
        <name val="Times New Roman"/>
        <scheme val="none"/>
      </font>
      <alignment horizontal="center" vertical="bottom" textRotation="0" wrapText="0" relative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numFmt numFmtId="0" formatCode="Genera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numFmt numFmtId="0" formatCode="Genera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Times New Roman"/>
        <scheme val="none"/>
      </font>
      <alignment horizontal="center" vertical="center" textRotation="0" wrapText="0" relativeIndent="0" justifyLastLine="0" shrinkToFit="0" readingOrder="0"/>
      <protection locked="1" hidden="0"/>
    </dxf>
    <dxf>
      <border outline="0">
        <bottom style="thin">
          <color rgb="FF000000"/>
        </bottom>
      </border>
    </dxf>
    <dxf>
      <font>
        <b/>
        <i val="0"/>
        <strike val="0"/>
        <condense val="0"/>
        <extend val="0"/>
        <outline val="0"/>
        <shadow val="0"/>
        <u val="none"/>
        <vertAlign val="baseline"/>
        <sz val="12"/>
        <color theme="1"/>
        <name val="Times New Roman"/>
        <scheme val="none"/>
      </font>
      <fill>
        <patternFill patternType="solid">
          <fgColor indexed="64"/>
          <bgColor theme="2"/>
        </patternFill>
      </fill>
      <alignment horizontal="center" vertical="center" textRotation="0" wrapText="0" relativeIndent="0" justifyLastLine="0" shrinkToFit="0" readingOrder="0"/>
      <border diagonalUp="0" diagonalDown="0">
        <left style="thin">
          <color indexed="64"/>
        </left>
        <right style="thin">
          <color indexed="64"/>
        </right>
        <top/>
        <bottom/>
      </border>
      <protection locked="1" hidden="0"/>
    </dxf>
    <dxf>
      <font>
        <b val="0"/>
        <i val="0"/>
        <strike val="0"/>
        <condense val="0"/>
        <extend val="0"/>
        <outline val="0"/>
        <shadow val="0"/>
        <u val="none"/>
        <vertAlign val="baseline"/>
        <sz val="12"/>
        <color theme="1"/>
        <name val="Times New Roman"/>
        <scheme val="none"/>
      </font>
      <alignment horizontal="center" vertical="bottom" textRotation="0" wrapText="0" relative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numFmt numFmtId="0" formatCode="Genera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numFmt numFmtId="0" formatCode="Genera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theme="1"/>
        <name val="Times New Roman"/>
        <scheme val="none"/>
      </font>
      <numFmt numFmtId="0" formatCode="General"/>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scheme val="none"/>
      </font>
      <alignment horizontal="center" vertical="center" textRotation="0" wrapText="0" relativeIndent="0" justifyLastLine="0" shrinkToFit="0" readingOrder="0"/>
      <protection locked="1" hidden="0"/>
    </dxf>
    <dxf>
      <border outline="0">
        <bottom style="thin">
          <color indexed="64"/>
        </bottom>
      </border>
    </dxf>
    <dxf>
      <font>
        <b/>
        <i val="0"/>
        <strike val="0"/>
        <condense val="0"/>
        <extend val="0"/>
        <outline val="0"/>
        <shadow val="0"/>
        <u val="none"/>
        <vertAlign val="baseline"/>
        <sz val="12"/>
        <color theme="1"/>
        <name val="Times New Roman"/>
        <scheme val="none"/>
      </font>
      <fill>
        <patternFill patternType="solid">
          <fgColor indexed="64"/>
          <bgColor theme="2"/>
        </patternFill>
      </fill>
      <alignment horizontal="center" vertical="center" textRotation="0" wrapText="0" relativeIndent="0" justifyLastLine="0" shrinkToFit="0" readingOrder="0"/>
      <border diagonalUp="0" diagonalDown="0">
        <left style="thin">
          <color indexed="64"/>
        </left>
        <right style="thin">
          <color indexed="64"/>
        </right>
        <top/>
        <bottom/>
      </border>
      <protection locked="1" hidden="0"/>
    </dxf>
    <dxf>
      <font>
        <condense val="0"/>
        <extend val="0"/>
        <color rgb="FF9C0006"/>
      </font>
      <fill>
        <patternFill>
          <bgColor rgb="FFFFC7CE"/>
        </patternFill>
      </fill>
    </dxf>
    <dxf>
      <font>
        <color theme="3" tint="0.79998168889431442"/>
      </font>
    </dxf>
    <dxf>
      <font>
        <condense val="0"/>
        <extend val="0"/>
        <color rgb="FF9C0006"/>
      </font>
      <fill>
        <patternFill>
          <bgColor rgb="FFFFC7CE"/>
        </patternFill>
      </fill>
    </dxf>
    <dxf>
      <font>
        <condense val="0"/>
        <extend val="0"/>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9" defaultPivotStyle="PivotStyleLight16">
    <tableStyle name="CSE101-3 Mid-I-style" pivot="0" count="3" xr9:uid="{00000000-0011-0000-FFFF-FFFF00000000}">
      <tableStyleElement type="headerRow" dxfId="36"/>
      <tableStyleElement type="firstRowStripe" dxfId="35"/>
      <tableStyleElement type="secondRowStripe" dxfId="34"/>
    </tableStyle>
  </tableStyles>
  <colors>
    <mruColors>
      <color rgb="FFFFFFCC"/>
      <color rgb="FFEDE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b="0"/>
              <a:t>CO Attainment</a:t>
            </a:r>
          </a:p>
        </c:rich>
      </c:tx>
      <c:overlay val="0"/>
      <c:spPr>
        <a:noFill/>
        <a:ln>
          <a:noFill/>
        </a:ln>
        <a:effectLst/>
      </c:spPr>
    </c:title>
    <c:autoTitleDeleted val="0"/>
    <c:plotArea>
      <c:layout/>
      <c:barChart>
        <c:barDir val="col"/>
        <c:grouping val="clustered"/>
        <c:varyColors val="0"/>
        <c:ser>
          <c:idx val="0"/>
          <c:order val="0"/>
          <c:tx>
            <c:v>Number of Students</c:v>
          </c:tx>
          <c:spPr>
            <a:noFill/>
            <a:ln>
              <a:noFill/>
            </a:ln>
            <a:effectLst/>
          </c:spPr>
          <c:invertIfNegative val="0"/>
          <c:cat>
            <c:strRef>
              <c:f>'4.Summary'!$Q$22:$T$22</c:f>
              <c:strCache>
                <c:ptCount val="4"/>
                <c:pt idx="0">
                  <c:v>CO1</c:v>
                </c:pt>
                <c:pt idx="1">
                  <c:v>CO2</c:v>
                </c:pt>
                <c:pt idx="2">
                  <c:v>CO3</c:v>
                </c:pt>
                <c:pt idx="3">
                  <c:v>CO4</c:v>
                </c:pt>
              </c:strCache>
            </c:strRef>
          </c:cat>
          <c:val>
            <c:numRef>
              <c:f>'4.Summary'!$Q$23:$T$23</c:f>
              <c:numCache>
                <c:formatCode>General</c:formatCode>
                <c:ptCount val="4"/>
                <c:pt idx="0">
                  <c:v>0</c:v>
                </c:pt>
                <c:pt idx="1">
                  <c:v>0</c:v>
                </c:pt>
                <c:pt idx="2">
                  <c:v>0</c:v>
                </c:pt>
                <c:pt idx="3">
                  <c:v>15</c:v>
                </c:pt>
              </c:numCache>
            </c:numRef>
          </c:val>
          <c:extLst>
            <c:ext xmlns:c16="http://schemas.microsoft.com/office/drawing/2014/chart" uri="{C3380CC4-5D6E-409C-BE32-E72D297353CC}">
              <c16:uniqueId val="{00000000-BE77-4A23-B72B-5FC9CE71751B}"/>
            </c:ext>
          </c:extLst>
        </c:ser>
        <c:dLbls>
          <c:showLegendKey val="0"/>
          <c:showVal val="0"/>
          <c:showCatName val="0"/>
          <c:showSerName val="0"/>
          <c:showPercent val="0"/>
          <c:showBubbleSize val="0"/>
        </c:dLbls>
        <c:gapWidth val="150"/>
        <c:axId val="-908620720"/>
        <c:axId val="-908631056"/>
      </c:barChart>
      <c:barChart>
        <c:barDir val="col"/>
        <c:grouping val="clustered"/>
        <c:varyColors val="0"/>
        <c:ser>
          <c:idx val="1"/>
          <c:order val="1"/>
          <c:tx>
            <c:v>Percentage of Students</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OBE!#REF!</c:f>
            </c:multiLvlStrRef>
          </c:cat>
          <c:val>
            <c:numRef>
              <c:f>'4.Summary'!$Q$24:$T$24</c:f>
              <c:numCache>
                <c:formatCode>0%</c:formatCode>
                <c:ptCount val="4"/>
                <c:pt idx="0">
                  <c:v>0</c:v>
                </c:pt>
                <c:pt idx="1">
                  <c:v>0</c:v>
                </c:pt>
                <c:pt idx="2">
                  <c:v>0</c:v>
                </c:pt>
                <c:pt idx="3">
                  <c:v>-3.75</c:v>
                </c:pt>
              </c:numCache>
            </c:numRef>
          </c:val>
          <c:extLst>
            <c:ext xmlns:c16="http://schemas.microsoft.com/office/drawing/2014/chart" uri="{C3380CC4-5D6E-409C-BE32-E72D297353CC}">
              <c16:uniqueId val="{00000001-BE77-4A23-B72B-5FC9CE71751B}"/>
            </c:ext>
          </c:extLst>
        </c:ser>
        <c:dLbls>
          <c:showLegendKey val="0"/>
          <c:showVal val="0"/>
          <c:showCatName val="0"/>
          <c:showSerName val="0"/>
          <c:showPercent val="0"/>
          <c:showBubbleSize val="0"/>
        </c:dLbls>
        <c:gapWidth val="150"/>
        <c:axId val="-908620176"/>
        <c:axId val="-908628880"/>
      </c:barChart>
      <c:valAx>
        <c:axId val="-908631056"/>
        <c:scaling>
          <c:orientation val="minMax"/>
        </c:scaling>
        <c:delete val="0"/>
        <c:axPos val="r"/>
        <c:title>
          <c:tx>
            <c:rich>
              <a:bodyPr rot="-5400000" spcFirstLastPara="1" vertOverflow="ellipsis" vert="horz" wrap="square" anchor="ctr" anchorCtr="1"/>
              <a:lstStyle/>
              <a:p>
                <a:pPr>
                  <a:defRPr lang="en-GB" sz="1000" b="0" i="0" u="none" strike="noStrike" kern="1200" baseline="0">
                    <a:solidFill>
                      <a:schemeClr val="tx1">
                        <a:lumMod val="65000"/>
                        <a:lumOff val="35000"/>
                      </a:schemeClr>
                    </a:solidFill>
                    <a:latin typeface="Arial Narrow" panose="020B0606020202030204" pitchFamily="34" charset="0"/>
                    <a:ea typeface="+mn-ea"/>
                    <a:cs typeface="+mn-cs"/>
                  </a:defRPr>
                </a:pPr>
                <a:r>
                  <a:rPr lang="en-US"/>
                  <a:t>Percentage of Students</a:t>
                </a:r>
              </a:p>
            </c:rich>
          </c:tx>
          <c:layout>
            <c:manualLayout>
              <c:xMode val="edge"/>
              <c:yMode val="edge"/>
              <c:x val="0.1355415573053369"/>
              <c:y val="0.2480519101778986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bg1"/>
                </a:solidFill>
                <a:latin typeface="Arial Narrow" panose="020B0606020202030204" pitchFamily="34" charset="0"/>
                <a:ea typeface="+mn-ea"/>
                <a:cs typeface="+mn-cs"/>
              </a:defRPr>
            </a:pPr>
            <a:endParaRPr lang="en-US"/>
          </a:p>
        </c:txPr>
        <c:crossAx val="-908620720"/>
        <c:crosses val="max"/>
        <c:crossBetween val="between"/>
      </c:valAx>
      <c:catAx>
        <c:axId val="-90862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908631056"/>
        <c:crosses val="autoZero"/>
        <c:auto val="1"/>
        <c:lblAlgn val="ctr"/>
        <c:lblOffset val="100"/>
        <c:noMultiLvlLbl val="0"/>
      </c:catAx>
      <c:valAx>
        <c:axId val="-908628880"/>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cross"/>
        <c:minorTickMark val="in"/>
        <c:tickLblPos val="nextTo"/>
        <c:spPr>
          <a:noFill/>
          <a:ln>
            <a:solidFill>
              <a:schemeClr val="bg1">
                <a:lumMod val="65000"/>
              </a:schemeClr>
            </a:solid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908620176"/>
        <c:crosses val="autoZero"/>
        <c:crossBetween val="between"/>
        <c:majorUnit val="0.2"/>
      </c:valAx>
      <c:catAx>
        <c:axId val="-90862017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08628880"/>
        <c:crosses val="autoZero"/>
        <c:auto val="1"/>
        <c:lblAlgn val="ctr"/>
        <c:lblOffset val="100"/>
        <c:noMultiLvlLbl val="0"/>
      </c:catAx>
      <c:dTable>
        <c:showHorzBorder val="1"/>
        <c:showVertBorder val="1"/>
        <c:showOutline val="1"/>
        <c:showKeys val="1"/>
        <c:spPr>
          <a:noFill/>
          <a:ln w="9525" cap="flat" cmpd="sng" algn="ctr">
            <a:solidFill>
              <a:srgbClr val="595959">
                <a:alpha val="78039"/>
              </a:srgbClr>
            </a:solidFill>
            <a:prstDash val="solid"/>
            <a:round/>
          </a:ln>
          <a:effectLst/>
        </c:spPr>
        <c:txPr>
          <a:bodyPr rot="0" spcFirstLastPara="1" vertOverflow="ellipsis" vert="horz" wrap="square" anchor="ctr" anchorCtr="1"/>
          <a:lstStyle/>
          <a:p>
            <a:pPr rtl="0">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arrow" panose="020B0606020202030204" pitchFamily="34" charset="0"/>
        </a:defRPr>
      </a:pPr>
      <a:endParaRPr lang="en-US"/>
    </a:p>
  </c:txPr>
  <c:printSettings>
    <c:headerFooter/>
    <c:pageMargins b="0.75000000000001088" l="0.70000000000000062" r="0.70000000000000062" t="0.75000000000001088"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b="0"/>
              <a:t>Grade</a:t>
            </a:r>
            <a:r>
              <a:rPr lang="en-US" b="0" baseline="0"/>
              <a:t> Distribution</a:t>
            </a:r>
            <a:endParaRPr lang="en-US" b="0"/>
          </a:p>
        </c:rich>
      </c:tx>
      <c:overlay val="0"/>
      <c:spPr>
        <a:noFill/>
        <a:ln>
          <a:noFill/>
        </a:ln>
        <a:effectLst/>
      </c:spPr>
    </c:title>
    <c:autoTitleDeleted val="0"/>
    <c:plotArea>
      <c:layout/>
      <c:barChart>
        <c:barDir val="col"/>
        <c:grouping val="clustered"/>
        <c:varyColors val="0"/>
        <c:ser>
          <c:idx val="0"/>
          <c:order val="0"/>
          <c:tx>
            <c:v>Number of Students</c:v>
          </c:tx>
          <c:spPr>
            <a:noFill/>
            <a:ln>
              <a:noFill/>
            </a:ln>
            <a:effectLst/>
          </c:spPr>
          <c:invertIfNegative val="0"/>
          <c:cat>
            <c:strRef>
              <c:f>'4.Summary'!$B$22:$O$22</c:f>
              <c:strCache>
                <c:ptCount val="14"/>
                <c:pt idx="0">
                  <c:v>I</c:v>
                </c:pt>
                <c:pt idx="1">
                  <c:v>W</c:v>
                </c:pt>
                <c:pt idx="2">
                  <c:v>F</c:v>
                </c:pt>
                <c:pt idx="3">
                  <c:v>D</c:v>
                </c:pt>
                <c:pt idx="4">
                  <c:v>D+</c:v>
                </c:pt>
                <c:pt idx="5">
                  <c:v>C-</c:v>
                </c:pt>
                <c:pt idx="6">
                  <c:v>C</c:v>
                </c:pt>
                <c:pt idx="7">
                  <c:v>C+</c:v>
                </c:pt>
                <c:pt idx="8">
                  <c:v>B-</c:v>
                </c:pt>
                <c:pt idx="9">
                  <c:v>B</c:v>
                </c:pt>
                <c:pt idx="10">
                  <c:v>B+</c:v>
                </c:pt>
                <c:pt idx="11">
                  <c:v>A-</c:v>
                </c:pt>
                <c:pt idx="12">
                  <c:v>A</c:v>
                </c:pt>
                <c:pt idx="13">
                  <c:v>A+</c:v>
                </c:pt>
              </c:strCache>
            </c:strRef>
          </c:cat>
          <c:val>
            <c:numRef>
              <c:f>'4.Summary'!$B$23:$O$23</c:f>
              <c:numCache>
                <c:formatCode>General</c:formatCode>
                <c:ptCount val="14"/>
                <c:pt idx="0">
                  <c:v>0</c:v>
                </c:pt>
                <c:pt idx="1">
                  <c:v>4</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32DE-4C8D-A21F-E1E45F78D04A}"/>
            </c:ext>
          </c:extLst>
        </c:ser>
        <c:dLbls>
          <c:showLegendKey val="0"/>
          <c:showVal val="0"/>
          <c:showCatName val="0"/>
          <c:showSerName val="0"/>
          <c:showPercent val="0"/>
          <c:showBubbleSize val="0"/>
        </c:dLbls>
        <c:gapWidth val="150"/>
        <c:axId val="-726452640"/>
        <c:axId val="-726454816"/>
      </c:barChart>
      <c:barChart>
        <c:barDir val="col"/>
        <c:grouping val="clustered"/>
        <c:varyColors val="0"/>
        <c:ser>
          <c:idx val="1"/>
          <c:order val="1"/>
          <c:tx>
            <c:v>Percentage of Students</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OBE!#REF!</c:f>
            </c:multiLvlStrRef>
          </c:cat>
          <c:val>
            <c:numRef>
              <c:f>'4.Summary'!$B$24:$O$24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32DE-4C8D-A21F-E1E45F78D04A}"/>
            </c:ext>
          </c:extLst>
        </c:ser>
        <c:dLbls>
          <c:showLegendKey val="0"/>
          <c:showVal val="0"/>
          <c:showCatName val="0"/>
          <c:showSerName val="0"/>
          <c:showPercent val="0"/>
          <c:showBubbleSize val="0"/>
        </c:dLbls>
        <c:gapWidth val="150"/>
        <c:axId val="-726456448"/>
        <c:axId val="-726460800"/>
      </c:barChart>
      <c:valAx>
        <c:axId val="-726454816"/>
        <c:scaling>
          <c:orientation val="minMax"/>
        </c:scaling>
        <c:delete val="0"/>
        <c:axPos val="r"/>
        <c:title>
          <c:tx>
            <c:rich>
              <a:bodyPr rot="-5400000" spcFirstLastPara="1" vertOverflow="ellipsis" vert="horz" wrap="square" anchor="ctr" anchorCtr="1"/>
              <a:lstStyle/>
              <a:p>
                <a:pPr>
                  <a:defRPr lang="en-GB" sz="1000" b="0" i="0" u="none" strike="noStrike" kern="1200" baseline="0">
                    <a:solidFill>
                      <a:schemeClr val="tx1">
                        <a:lumMod val="65000"/>
                        <a:lumOff val="35000"/>
                      </a:schemeClr>
                    </a:solidFill>
                    <a:latin typeface="Arial Narrow" panose="020B0606020202030204" pitchFamily="34" charset="0"/>
                    <a:ea typeface="+mn-ea"/>
                    <a:cs typeface="+mn-cs"/>
                  </a:defRPr>
                </a:pPr>
                <a:r>
                  <a:rPr lang="en-US"/>
                  <a:t>Percentage of Students</a:t>
                </a:r>
              </a:p>
            </c:rich>
          </c:tx>
          <c:layout>
            <c:manualLayout>
              <c:xMode val="edge"/>
              <c:yMode val="edge"/>
              <c:x val="0.1355415573053369"/>
              <c:y val="0.24805191017789877"/>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bg1"/>
                </a:solidFill>
                <a:latin typeface="Arial Narrow" panose="020B0606020202030204" pitchFamily="34" charset="0"/>
                <a:ea typeface="+mn-ea"/>
                <a:cs typeface="+mn-cs"/>
              </a:defRPr>
            </a:pPr>
            <a:endParaRPr lang="en-US"/>
          </a:p>
        </c:txPr>
        <c:crossAx val="-726452640"/>
        <c:crosses val="max"/>
        <c:crossBetween val="between"/>
      </c:valAx>
      <c:catAx>
        <c:axId val="-72645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726454816"/>
        <c:crosses val="autoZero"/>
        <c:auto val="1"/>
        <c:lblAlgn val="ctr"/>
        <c:lblOffset val="100"/>
        <c:noMultiLvlLbl val="0"/>
      </c:catAx>
      <c:valAx>
        <c:axId val="-726460800"/>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cross"/>
        <c:minorTickMark val="in"/>
        <c:tickLblPos val="nextTo"/>
        <c:spPr>
          <a:noFill/>
          <a:ln>
            <a:solidFill>
              <a:schemeClr val="bg1">
                <a:lumMod val="65000"/>
              </a:schemeClr>
            </a:solid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726456448"/>
        <c:crosses val="autoZero"/>
        <c:crossBetween val="between"/>
      </c:valAx>
      <c:catAx>
        <c:axId val="-7264564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26460800"/>
        <c:crosses val="autoZero"/>
        <c:auto val="1"/>
        <c:lblAlgn val="ctr"/>
        <c:lblOffset val="100"/>
        <c:noMultiLvlLbl val="0"/>
      </c:catAx>
      <c:dTable>
        <c:showHorzBorder val="1"/>
        <c:showVertBorder val="1"/>
        <c:showOutline val="1"/>
        <c:showKeys val="1"/>
        <c:spPr>
          <a:noFill/>
          <a:ln w="9525" cap="flat" cmpd="sng" algn="ctr">
            <a:solidFill>
              <a:srgbClr val="595959">
                <a:alpha val="78039"/>
              </a:srgbClr>
            </a:solidFill>
            <a:prstDash val="solid"/>
            <a:round/>
          </a:ln>
          <a:effectLst/>
        </c:spPr>
        <c:txPr>
          <a:bodyPr rot="0" spcFirstLastPara="1" vertOverflow="ellipsis" vert="horz" wrap="square" anchor="ctr" anchorCtr="1"/>
          <a:lstStyle/>
          <a:p>
            <a:pPr rtl="0">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arrow" panose="020B0606020202030204" pitchFamily="34" charset="0"/>
        </a:defRPr>
      </a:pPr>
      <a:endParaRPr lang="en-US"/>
    </a:p>
  </c:txPr>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GB" sz="14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b="0"/>
              <a:t>PO Attainment</a:t>
            </a:r>
          </a:p>
        </c:rich>
      </c:tx>
      <c:overlay val="0"/>
      <c:spPr>
        <a:noFill/>
        <a:ln>
          <a:noFill/>
        </a:ln>
        <a:effectLst/>
      </c:spPr>
    </c:title>
    <c:autoTitleDeleted val="0"/>
    <c:plotArea>
      <c:layout/>
      <c:barChart>
        <c:barDir val="col"/>
        <c:grouping val="clustered"/>
        <c:varyColors val="0"/>
        <c:ser>
          <c:idx val="0"/>
          <c:order val="0"/>
          <c:tx>
            <c:v>Number of Students</c:v>
          </c:tx>
          <c:spPr>
            <a:noFill/>
            <a:ln>
              <a:noFill/>
            </a:ln>
            <a:effectLst/>
          </c:spPr>
          <c:invertIfNegative val="0"/>
          <c:cat>
            <c:strRef>
              <c:f>Entry!$BV$14:$CG$14</c:f>
              <c:strCache>
                <c:ptCount val="12"/>
                <c:pt idx="0">
                  <c:v>PO1</c:v>
                </c:pt>
                <c:pt idx="1">
                  <c:v>PO2</c:v>
                </c:pt>
                <c:pt idx="2">
                  <c:v>PO3</c:v>
                </c:pt>
                <c:pt idx="3">
                  <c:v>PO4</c:v>
                </c:pt>
                <c:pt idx="4">
                  <c:v>PO5</c:v>
                </c:pt>
                <c:pt idx="5">
                  <c:v>PO6</c:v>
                </c:pt>
                <c:pt idx="6">
                  <c:v>PO7</c:v>
                </c:pt>
                <c:pt idx="7">
                  <c:v>PO8</c:v>
                </c:pt>
                <c:pt idx="8">
                  <c:v>PO9</c:v>
                </c:pt>
                <c:pt idx="9">
                  <c:v>PO10</c:v>
                </c:pt>
                <c:pt idx="10">
                  <c:v>PO11</c:v>
                </c:pt>
                <c:pt idx="11">
                  <c:v>PO12</c:v>
                </c:pt>
              </c:strCache>
            </c:strRef>
          </c:cat>
          <c:val>
            <c:numRef>
              <c:f>Entry!$BV$67:$CG$67</c:f>
              <c:numCache>
                <c:formatCode>General</c:formatCode>
                <c:ptCount val="12"/>
                <c:pt idx="0">
                  <c:v>0</c:v>
                </c:pt>
                <c:pt idx="1">
                  <c:v>0</c:v>
                </c:pt>
                <c:pt idx="2">
                  <c:v>0</c:v>
                </c:pt>
                <c:pt idx="3">
                  <c:v>0</c:v>
                </c:pt>
                <c:pt idx="4">
                  <c:v>15</c:v>
                </c:pt>
                <c:pt idx="5">
                  <c:v>0</c:v>
                </c:pt>
                <c:pt idx="6">
                  <c:v>0</c:v>
                </c:pt>
                <c:pt idx="7">
                  <c:v>0</c:v>
                </c:pt>
                <c:pt idx="8">
                  <c:v>15</c:v>
                </c:pt>
                <c:pt idx="9">
                  <c:v>15</c:v>
                </c:pt>
                <c:pt idx="10">
                  <c:v>0</c:v>
                </c:pt>
                <c:pt idx="11">
                  <c:v>15</c:v>
                </c:pt>
              </c:numCache>
            </c:numRef>
          </c:val>
          <c:extLst>
            <c:ext xmlns:c16="http://schemas.microsoft.com/office/drawing/2014/chart" uri="{C3380CC4-5D6E-409C-BE32-E72D297353CC}">
              <c16:uniqueId val="{00000000-2091-44BD-A246-4C6A4B0BCB4E}"/>
            </c:ext>
          </c:extLst>
        </c:ser>
        <c:dLbls>
          <c:showLegendKey val="0"/>
          <c:showVal val="0"/>
          <c:showCatName val="0"/>
          <c:showSerName val="0"/>
          <c:showPercent val="0"/>
          <c:showBubbleSize val="0"/>
        </c:dLbls>
        <c:gapWidth val="150"/>
        <c:axId val="-726462432"/>
        <c:axId val="-726456992"/>
      </c:barChart>
      <c:barChart>
        <c:barDir val="col"/>
        <c:grouping val="clustered"/>
        <c:varyColors val="0"/>
        <c:ser>
          <c:idx val="1"/>
          <c:order val="1"/>
          <c:tx>
            <c:v>Percentage of Students</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#REF!</c:f>
            </c:multiLvlStrRef>
          </c:cat>
          <c:val>
            <c:numRef>
              <c:f>Entry!$BV$66:$CG$66</c:f>
              <c:numCache>
                <c:formatCode>0%</c:formatCode>
                <c:ptCount val="12"/>
                <c:pt idx="0">
                  <c:v>0</c:v>
                </c:pt>
                <c:pt idx="1">
                  <c:v>0</c:v>
                </c:pt>
                <c:pt idx="2">
                  <c:v>0</c:v>
                </c:pt>
                <c:pt idx="3">
                  <c:v>0</c:v>
                </c:pt>
                <c:pt idx="4">
                  <c:v>-3.75</c:v>
                </c:pt>
                <c:pt idx="5">
                  <c:v>0</c:v>
                </c:pt>
                <c:pt idx="6">
                  <c:v>0</c:v>
                </c:pt>
                <c:pt idx="7">
                  <c:v>0</c:v>
                </c:pt>
                <c:pt idx="8">
                  <c:v>-3.75</c:v>
                </c:pt>
                <c:pt idx="9">
                  <c:v>-3.75</c:v>
                </c:pt>
                <c:pt idx="10">
                  <c:v>0</c:v>
                </c:pt>
                <c:pt idx="11">
                  <c:v>-3.75</c:v>
                </c:pt>
              </c:numCache>
            </c:numRef>
          </c:val>
          <c:extLst>
            <c:ext xmlns:c16="http://schemas.microsoft.com/office/drawing/2014/chart" uri="{C3380CC4-5D6E-409C-BE32-E72D297353CC}">
              <c16:uniqueId val="{00000001-2091-44BD-A246-4C6A4B0BCB4E}"/>
            </c:ext>
          </c:extLst>
        </c:ser>
        <c:dLbls>
          <c:showLegendKey val="0"/>
          <c:showVal val="0"/>
          <c:showCatName val="0"/>
          <c:showSerName val="0"/>
          <c:showPercent val="0"/>
          <c:showBubbleSize val="0"/>
        </c:dLbls>
        <c:gapWidth val="150"/>
        <c:axId val="-726460256"/>
        <c:axId val="-726464064"/>
      </c:barChart>
      <c:valAx>
        <c:axId val="-726456992"/>
        <c:scaling>
          <c:orientation val="minMax"/>
        </c:scaling>
        <c:delete val="0"/>
        <c:axPos val="r"/>
        <c:title>
          <c:tx>
            <c:rich>
              <a:bodyPr rot="-5400000" spcFirstLastPara="1" vertOverflow="ellipsis" vert="horz" wrap="square" anchor="ctr" anchorCtr="1"/>
              <a:lstStyle/>
              <a:p>
                <a:pPr>
                  <a:defRPr lang="en-GB" sz="1000" b="0" i="0" u="none" strike="noStrike" kern="1200" baseline="0">
                    <a:solidFill>
                      <a:schemeClr val="tx1">
                        <a:lumMod val="65000"/>
                        <a:lumOff val="35000"/>
                      </a:schemeClr>
                    </a:solidFill>
                    <a:latin typeface="Arial Narrow" panose="020B0606020202030204" pitchFamily="34" charset="0"/>
                    <a:ea typeface="+mn-ea"/>
                    <a:cs typeface="+mn-cs"/>
                  </a:defRPr>
                </a:pPr>
                <a:r>
                  <a:rPr lang="en-US"/>
                  <a:t>Percentage of Students</a:t>
                </a:r>
              </a:p>
            </c:rich>
          </c:tx>
          <c:layout>
            <c:manualLayout>
              <c:xMode val="edge"/>
              <c:yMode val="edge"/>
              <c:x val="0.1355415573053369"/>
              <c:y val="0.2480519101778988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900" b="0" i="0" u="none" strike="noStrike" kern="1200" baseline="0">
                <a:solidFill>
                  <a:schemeClr val="bg1"/>
                </a:solidFill>
                <a:latin typeface="Arial Narrow" panose="020B0606020202030204" pitchFamily="34" charset="0"/>
                <a:ea typeface="+mn-ea"/>
                <a:cs typeface="+mn-cs"/>
              </a:defRPr>
            </a:pPr>
            <a:endParaRPr lang="en-US"/>
          </a:p>
        </c:txPr>
        <c:crossAx val="-726462432"/>
        <c:crosses val="max"/>
        <c:crossBetween val="between"/>
      </c:valAx>
      <c:catAx>
        <c:axId val="-72646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726456992"/>
        <c:crosses val="autoZero"/>
        <c:auto val="1"/>
        <c:lblAlgn val="ctr"/>
        <c:lblOffset val="100"/>
        <c:noMultiLvlLbl val="0"/>
      </c:catAx>
      <c:valAx>
        <c:axId val="-726464064"/>
        <c:scaling>
          <c:orientation val="minMax"/>
          <c:max val="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cross"/>
        <c:minorTickMark val="in"/>
        <c:tickLblPos val="nextTo"/>
        <c:spPr>
          <a:noFill/>
          <a:ln>
            <a:solidFill>
              <a:schemeClr val="bg1">
                <a:lumMod val="65000"/>
              </a:schemeClr>
            </a:solidFill>
          </a:ln>
          <a:effectLst/>
        </c:spPr>
        <c:txPr>
          <a:bodyPr rot="-60000000" spcFirstLastPara="1" vertOverflow="ellipsis" vert="horz" wrap="square" anchor="ctr" anchorCtr="1"/>
          <a:lstStyle/>
          <a:p>
            <a:pPr>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726460256"/>
        <c:crosses val="autoZero"/>
        <c:crossBetween val="between"/>
        <c:majorUnit val="0.2"/>
      </c:valAx>
      <c:catAx>
        <c:axId val="-7264602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26464064"/>
        <c:crosses val="autoZero"/>
        <c:auto val="1"/>
        <c:lblAlgn val="ctr"/>
        <c:lblOffset val="100"/>
        <c:noMultiLvlLbl val="0"/>
      </c:catAx>
      <c:dTable>
        <c:showHorzBorder val="1"/>
        <c:showVertBorder val="1"/>
        <c:showOutline val="1"/>
        <c:showKeys val="1"/>
        <c:spPr>
          <a:noFill/>
          <a:ln w="9525" cap="flat" cmpd="sng" algn="ctr">
            <a:solidFill>
              <a:srgbClr val="595959">
                <a:alpha val="78039"/>
              </a:srgbClr>
            </a:solidFill>
            <a:prstDash val="solid"/>
            <a:round/>
          </a:ln>
          <a:effectLst/>
        </c:spPr>
        <c:txPr>
          <a:bodyPr rot="0" spcFirstLastPara="1" vertOverflow="ellipsis" vert="horz" wrap="square" anchor="ctr" anchorCtr="1"/>
          <a:lstStyle/>
          <a:p>
            <a:pPr rtl="0">
              <a:defRPr lang="en-GB"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arrow" panose="020B0606020202030204" pitchFamily="34" charset="0"/>
        </a:defRPr>
      </a:pPr>
      <a:endParaRPr lang="en-US"/>
    </a:p>
  </c:txPr>
  <c:printSettings>
    <c:headerFooter/>
    <c:pageMargins b="0.75000000000001132" l="0.70000000000000062" r="0.70000000000000062" t="0.75000000000001132" header="0.30000000000000032" footer="0.30000000000000032"/>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10</xdr:row>
      <xdr:rowOff>200024</xdr:rowOff>
    </xdr:from>
    <xdr:to>
      <xdr:col>2</xdr:col>
      <xdr:colOff>2057400</xdr:colOff>
      <xdr:row>12</xdr:row>
      <xdr:rowOff>9525</xdr:rowOff>
    </xdr:to>
    <xdr:sp macro="" textlink="">
      <xdr:nvSpPr>
        <xdr:cNvPr id="2" name="Rounded Rectangular Callout 1">
          <a:extLst>
            <a:ext uri="{FF2B5EF4-FFF2-40B4-BE49-F238E27FC236}">
              <a16:creationId xmlns:a16="http://schemas.microsoft.com/office/drawing/2014/main" id="{00000000-0008-0000-0000-000002000000}"/>
            </a:ext>
          </a:extLst>
        </xdr:cNvPr>
        <xdr:cNvSpPr/>
      </xdr:nvSpPr>
      <xdr:spPr>
        <a:xfrm>
          <a:off x="828675" y="2390774"/>
          <a:ext cx="3000375" cy="247651"/>
        </a:xfrm>
        <a:prstGeom prst="wedgeRoundRectCallout">
          <a:avLst>
            <a:gd name="adj1" fmla="val -48356"/>
            <a:gd name="adj2" fmla="val -133654"/>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11</xdr:col>
      <xdr:colOff>285750</xdr:colOff>
      <xdr:row>2</xdr:row>
      <xdr:rowOff>9524</xdr:rowOff>
    </xdr:from>
    <xdr:to>
      <xdr:col>24</xdr:col>
      <xdr:colOff>57150</xdr:colOff>
      <xdr:row>5</xdr:row>
      <xdr:rowOff>209550</xdr:rowOff>
    </xdr:to>
    <xdr:sp macro="" textlink="">
      <xdr:nvSpPr>
        <xdr:cNvPr id="4" name="Rounded Rectangular Callout 3">
          <a:extLst>
            <a:ext uri="{FF2B5EF4-FFF2-40B4-BE49-F238E27FC236}">
              <a16:creationId xmlns:a16="http://schemas.microsoft.com/office/drawing/2014/main" id="{00000000-0008-0000-0000-000004000000}"/>
            </a:ext>
          </a:extLst>
        </xdr:cNvPr>
        <xdr:cNvSpPr/>
      </xdr:nvSpPr>
      <xdr:spPr>
        <a:xfrm>
          <a:off x="7143750" y="447674"/>
          <a:ext cx="3733800" cy="857251"/>
        </a:xfrm>
        <a:prstGeom prst="wedgeRoundRectCallout">
          <a:avLst>
            <a:gd name="adj1" fmla="val 56032"/>
            <a:gd name="adj2" fmla="val -73245"/>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790575</xdr:colOff>
      <xdr:row>14</xdr:row>
      <xdr:rowOff>190500</xdr:rowOff>
    </xdr:from>
    <xdr:to>
      <xdr:col>2</xdr:col>
      <xdr:colOff>2000250</xdr:colOff>
      <xdr:row>54</xdr:row>
      <xdr:rowOff>28574</xdr:rowOff>
    </xdr:to>
    <xdr:sp macro="" textlink="">
      <xdr:nvSpPr>
        <xdr:cNvPr id="5" name="Rounded Rectangular Callout 4">
          <a:extLst>
            <a:ext uri="{FF2B5EF4-FFF2-40B4-BE49-F238E27FC236}">
              <a16:creationId xmlns:a16="http://schemas.microsoft.com/office/drawing/2014/main" id="{00000000-0008-0000-0000-000005000000}"/>
            </a:ext>
          </a:extLst>
        </xdr:cNvPr>
        <xdr:cNvSpPr/>
      </xdr:nvSpPr>
      <xdr:spPr>
        <a:xfrm>
          <a:off x="790575" y="3248025"/>
          <a:ext cx="2981325" cy="8229599"/>
        </a:xfrm>
        <a:prstGeom prst="wedgeRoundRectCallout">
          <a:avLst>
            <a:gd name="adj1" fmla="val -54454"/>
            <a:gd name="adj2" fmla="val -37063"/>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0</xdr:col>
      <xdr:colOff>19049</xdr:colOff>
      <xdr:row>15</xdr:row>
      <xdr:rowOff>0</xdr:rowOff>
    </xdr:from>
    <xdr:to>
      <xdr:col>0</xdr:col>
      <xdr:colOff>800100</xdr:colOff>
      <xdr:row>19</xdr:row>
      <xdr:rowOff>190500</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19049" y="3276600"/>
          <a:ext cx="781051" cy="1028700"/>
        </a:xfrm>
        <a:prstGeom prst="rect">
          <a:avLst/>
        </a:prstGeom>
        <a:solidFill>
          <a:srgbClr val="FFFF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rgbClr val="FF0000"/>
              </a:solidFill>
              <a:latin typeface="Arial Narrow" pitchFamily="34" charset="0"/>
            </a:rPr>
            <a:t>Step 4. Enter the List of Students</a:t>
          </a:r>
        </a:p>
      </xdr:txBody>
    </xdr:sp>
    <xdr:clientData/>
  </xdr:twoCellAnchor>
  <xdr:twoCellAnchor>
    <xdr:from>
      <xdr:col>3</xdr:col>
      <xdr:colOff>38100</xdr:colOff>
      <xdr:row>15</xdr:row>
      <xdr:rowOff>0</xdr:rowOff>
    </xdr:from>
    <xdr:to>
      <xdr:col>6</xdr:col>
      <xdr:colOff>381001</xdr:colOff>
      <xdr:row>54</xdr:row>
      <xdr:rowOff>19050</xdr:rowOff>
    </xdr:to>
    <xdr:sp macro="" textlink="">
      <xdr:nvSpPr>
        <xdr:cNvPr id="7" name="Rounded Rectangular Callout 6">
          <a:extLst>
            <a:ext uri="{FF2B5EF4-FFF2-40B4-BE49-F238E27FC236}">
              <a16:creationId xmlns:a16="http://schemas.microsoft.com/office/drawing/2014/main" id="{00000000-0008-0000-0000-000007000000}"/>
            </a:ext>
          </a:extLst>
        </xdr:cNvPr>
        <xdr:cNvSpPr/>
      </xdr:nvSpPr>
      <xdr:spPr>
        <a:xfrm>
          <a:off x="3876675" y="3276600"/>
          <a:ext cx="1609726" cy="8191500"/>
        </a:xfrm>
        <a:prstGeom prst="wedgeRoundRectCallout">
          <a:avLst>
            <a:gd name="adj1" fmla="val 46185"/>
            <a:gd name="adj2" fmla="val -52688"/>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28575</xdr:colOff>
      <xdr:row>14</xdr:row>
      <xdr:rowOff>209550</xdr:rowOff>
    </xdr:from>
    <xdr:to>
      <xdr:col>12</xdr:col>
      <xdr:colOff>9525</xdr:colOff>
      <xdr:row>54</xdr:row>
      <xdr:rowOff>9525</xdr:rowOff>
    </xdr:to>
    <xdr:sp macro="" textlink="">
      <xdr:nvSpPr>
        <xdr:cNvPr id="8" name="Rounded Rectangular Callout 7">
          <a:extLst>
            <a:ext uri="{FF2B5EF4-FFF2-40B4-BE49-F238E27FC236}">
              <a16:creationId xmlns:a16="http://schemas.microsoft.com/office/drawing/2014/main" id="{00000000-0008-0000-0000-000008000000}"/>
            </a:ext>
          </a:extLst>
        </xdr:cNvPr>
        <xdr:cNvSpPr/>
      </xdr:nvSpPr>
      <xdr:spPr>
        <a:xfrm>
          <a:off x="5972175" y="3267075"/>
          <a:ext cx="1200150" cy="8191500"/>
        </a:xfrm>
        <a:prstGeom prst="wedgeRoundRectCallout">
          <a:avLst>
            <a:gd name="adj1" fmla="val 46185"/>
            <a:gd name="adj2" fmla="val -52688"/>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13</xdr:col>
      <xdr:colOff>0</xdr:colOff>
      <xdr:row>15</xdr:row>
      <xdr:rowOff>9525</xdr:rowOff>
    </xdr:from>
    <xdr:to>
      <xdr:col>16</xdr:col>
      <xdr:colOff>285750</xdr:colOff>
      <xdr:row>54</xdr:row>
      <xdr:rowOff>28575</xdr:rowOff>
    </xdr:to>
    <xdr:sp macro="" textlink="">
      <xdr:nvSpPr>
        <xdr:cNvPr id="9" name="Rounded Rectangular Callout 8">
          <a:extLst>
            <a:ext uri="{FF2B5EF4-FFF2-40B4-BE49-F238E27FC236}">
              <a16:creationId xmlns:a16="http://schemas.microsoft.com/office/drawing/2014/main" id="{00000000-0008-0000-0000-000009000000}"/>
            </a:ext>
          </a:extLst>
        </xdr:cNvPr>
        <xdr:cNvSpPr/>
      </xdr:nvSpPr>
      <xdr:spPr>
        <a:xfrm>
          <a:off x="7467600" y="3286125"/>
          <a:ext cx="1200150" cy="8191500"/>
        </a:xfrm>
        <a:prstGeom prst="wedgeRoundRectCallout">
          <a:avLst>
            <a:gd name="adj1" fmla="val 46185"/>
            <a:gd name="adj2" fmla="val -52688"/>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18</xdr:col>
      <xdr:colOff>9525</xdr:colOff>
      <xdr:row>15</xdr:row>
      <xdr:rowOff>19050</xdr:rowOff>
    </xdr:from>
    <xdr:to>
      <xdr:col>21</xdr:col>
      <xdr:colOff>295275</xdr:colOff>
      <xdr:row>54</xdr:row>
      <xdr:rowOff>38100</xdr:rowOff>
    </xdr:to>
    <xdr:sp macro="" textlink="">
      <xdr:nvSpPr>
        <xdr:cNvPr id="10" name="Rounded Rectangular Callout 9">
          <a:extLst>
            <a:ext uri="{FF2B5EF4-FFF2-40B4-BE49-F238E27FC236}">
              <a16:creationId xmlns:a16="http://schemas.microsoft.com/office/drawing/2014/main" id="{00000000-0008-0000-0000-00000A000000}"/>
            </a:ext>
          </a:extLst>
        </xdr:cNvPr>
        <xdr:cNvSpPr/>
      </xdr:nvSpPr>
      <xdr:spPr>
        <a:xfrm>
          <a:off x="9001125" y="3295650"/>
          <a:ext cx="1200150" cy="8191500"/>
        </a:xfrm>
        <a:prstGeom prst="wedgeRoundRectCallout">
          <a:avLst>
            <a:gd name="adj1" fmla="val 46185"/>
            <a:gd name="adj2" fmla="val -52688"/>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xdr:col>
      <xdr:colOff>104773</xdr:colOff>
      <xdr:row>11</xdr:row>
      <xdr:rowOff>28575</xdr:rowOff>
    </xdr:from>
    <xdr:to>
      <xdr:col>35</xdr:col>
      <xdr:colOff>285750</xdr:colOff>
      <xdr:row>13</xdr:row>
      <xdr:rowOff>142875</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3943348" y="2438400"/>
          <a:ext cx="10515602" cy="542925"/>
        </a:xfrm>
        <a:prstGeom prst="rect">
          <a:avLst/>
        </a:prstGeom>
        <a:solidFill>
          <a:srgbClr val="FFFF00">
            <a:alpha val="86000"/>
          </a:srgb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r>
            <a:rPr lang="en-US" sz="1100" b="1">
              <a:solidFill>
                <a:srgbClr val="FF0000"/>
              </a:solidFill>
              <a:latin typeface="Arial Narrow" pitchFamily="34" charset="0"/>
            </a:rPr>
            <a:t>                Step 5. Enter the marks according to the COs and assessment items. Edit them if required.</a:t>
          </a:r>
        </a:p>
      </xdr:txBody>
    </xdr:sp>
    <xdr:clientData/>
  </xdr:twoCellAnchor>
  <xdr:twoCellAnchor>
    <xdr:from>
      <xdr:col>23</xdr:col>
      <xdr:colOff>28575</xdr:colOff>
      <xdr:row>14</xdr:row>
      <xdr:rowOff>209550</xdr:rowOff>
    </xdr:from>
    <xdr:to>
      <xdr:col>27</xdr:col>
      <xdr:colOff>9525</xdr:colOff>
      <xdr:row>54</xdr:row>
      <xdr:rowOff>9525</xdr:rowOff>
    </xdr:to>
    <xdr:sp macro="" textlink="">
      <xdr:nvSpPr>
        <xdr:cNvPr id="12" name="Rounded Rectangular Callout 11">
          <a:extLst>
            <a:ext uri="{FF2B5EF4-FFF2-40B4-BE49-F238E27FC236}">
              <a16:creationId xmlns:a16="http://schemas.microsoft.com/office/drawing/2014/main" id="{00000000-0008-0000-0000-00000C000000}"/>
            </a:ext>
          </a:extLst>
        </xdr:cNvPr>
        <xdr:cNvSpPr/>
      </xdr:nvSpPr>
      <xdr:spPr>
        <a:xfrm>
          <a:off x="10544175" y="3267075"/>
          <a:ext cx="1200150" cy="8191500"/>
        </a:xfrm>
        <a:prstGeom prst="wedgeRoundRectCallout">
          <a:avLst>
            <a:gd name="adj1" fmla="val 46185"/>
            <a:gd name="adj2" fmla="val -52688"/>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28</xdr:col>
      <xdr:colOff>38100</xdr:colOff>
      <xdr:row>15</xdr:row>
      <xdr:rowOff>0</xdr:rowOff>
    </xdr:from>
    <xdr:to>
      <xdr:col>32</xdr:col>
      <xdr:colOff>19050</xdr:colOff>
      <xdr:row>54</xdr:row>
      <xdr:rowOff>19050</xdr:rowOff>
    </xdr:to>
    <xdr:sp macro="" textlink="">
      <xdr:nvSpPr>
        <xdr:cNvPr id="13" name="Rounded Rectangular Callout 12">
          <a:extLst>
            <a:ext uri="{FF2B5EF4-FFF2-40B4-BE49-F238E27FC236}">
              <a16:creationId xmlns:a16="http://schemas.microsoft.com/office/drawing/2014/main" id="{00000000-0008-0000-0000-00000D000000}"/>
            </a:ext>
          </a:extLst>
        </xdr:cNvPr>
        <xdr:cNvSpPr/>
      </xdr:nvSpPr>
      <xdr:spPr>
        <a:xfrm>
          <a:off x="12077700" y="3276600"/>
          <a:ext cx="1200150" cy="8191500"/>
        </a:xfrm>
        <a:prstGeom prst="wedgeRoundRectCallout">
          <a:avLst>
            <a:gd name="adj1" fmla="val 46185"/>
            <a:gd name="adj2" fmla="val -52688"/>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33</xdr:col>
      <xdr:colOff>9525</xdr:colOff>
      <xdr:row>14</xdr:row>
      <xdr:rowOff>209550</xdr:rowOff>
    </xdr:from>
    <xdr:to>
      <xdr:col>36</xdr:col>
      <xdr:colOff>295275</xdr:colOff>
      <xdr:row>54</xdr:row>
      <xdr:rowOff>9525</xdr:rowOff>
    </xdr:to>
    <xdr:sp macro="" textlink="">
      <xdr:nvSpPr>
        <xdr:cNvPr id="14" name="Rounded Rectangular Callout 13">
          <a:extLst>
            <a:ext uri="{FF2B5EF4-FFF2-40B4-BE49-F238E27FC236}">
              <a16:creationId xmlns:a16="http://schemas.microsoft.com/office/drawing/2014/main" id="{00000000-0008-0000-0000-00000E000000}"/>
            </a:ext>
          </a:extLst>
        </xdr:cNvPr>
        <xdr:cNvSpPr/>
      </xdr:nvSpPr>
      <xdr:spPr>
        <a:xfrm>
          <a:off x="13573125" y="3267075"/>
          <a:ext cx="1200150" cy="8191500"/>
        </a:xfrm>
        <a:prstGeom prst="wedgeRoundRectCallout">
          <a:avLst>
            <a:gd name="adj1" fmla="val -48259"/>
            <a:gd name="adj2" fmla="val -52688"/>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34</xdr:col>
      <xdr:colOff>276225</xdr:colOff>
      <xdr:row>0</xdr:row>
      <xdr:rowOff>9525</xdr:rowOff>
    </xdr:from>
    <xdr:to>
      <xdr:col>39</xdr:col>
      <xdr:colOff>409575</xdr:colOff>
      <xdr:row>10</xdr:row>
      <xdr:rowOff>114300</xdr:rowOff>
    </xdr:to>
    <xdr:pic>
      <xdr:nvPicPr>
        <xdr:cNvPr id="4101" name="Picture 5">
          <a:extLst>
            <a:ext uri="{FF2B5EF4-FFF2-40B4-BE49-F238E27FC236}">
              <a16:creationId xmlns:a16="http://schemas.microsoft.com/office/drawing/2014/main" id="{00000000-0008-0000-0000-0000051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144625" y="9525"/>
          <a:ext cx="1704975" cy="2295525"/>
        </a:xfrm>
        <a:prstGeom prst="rect">
          <a:avLst/>
        </a:prstGeom>
        <a:noFill/>
        <a:ln w="38100">
          <a:solidFill>
            <a:srgbClr val="FF0000"/>
          </a:solidFill>
        </a:ln>
      </xdr:spPr>
    </xdr:pic>
    <xdr:clientData/>
  </xdr:twoCellAnchor>
  <xdr:twoCellAnchor>
    <xdr:from>
      <xdr:col>29</xdr:col>
      <xdr:colOff>295275</xdr:colOff>
      <xdr:row>7</xdr:row>
      <xdr:rowOff>0</xdr:rowOff>
    </xdr:from>
    <xdr:to>
      <xdr:col>36</xdr:col>
      <xdr:colOff>180975</xdr:colOff>
      <xdr:row>9</xdr:row>
      <xdr:rowOff>19050</xdr:rowOff>
    </xdr:to>
    <xdr:cxnSp macro="">
      <xdr:nvCxnSpPr>
        <xdr:cNvPr id="17" name="Straight Arrow Connector 16">
          <a:extLst>
            <a:ext uri="{FF2B5EF4-FFF2-40B4-BE49-F238E27FC236}">
              <a16:creationId xmlns:a16="http://schemas.microsoft.com/office/drawing/2014/main" id="{00000000-0008-0000-0000-000011000000}"/>
            </a:ext>
          </a:extLst>
        </xdr:cNvPr>
        <xdr:cNvCxnSpPr/>
      </xdr:nvCxnSpPr>
      <xdr:spPr>
        <a:xfrm>
          <a:off x="12639675" y="1533525"/>
          <a:ext cx="2019300" cy="45720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9</xdr:row>
      <xdr:rowOff>209550</xdr:rowOff>
    </xdr:from>
    <xdr:to>
      <xdr:col>38</xdr:col>
      <xdr:colOff>342900</xdr:colOff>
      <xdr:row>15</xdr:row>
      <xdr:rowOff>123825</xdr:rowOff>
    </xdr:to>
    <xdr:cxnSp macro="">
      <xdr:nvCxnSpPr>
        <xdr:cNvPr id="19" name="Straight Arrow Connector 18">
          <a:extLst>
            <a:ext uri="{FF2B5EF4-FFF2-40B4-BE49-F238E27FC236}">
              <a16:creationId xmlns:a16="http://schemas.microsoft.com/office/drawing/2014/main" id="{00000000-0008-0000-0000-000013000000}"/>
            </a:ext>
          </a:extLst>
        </xdr:cNvPr>
        <xdr:cNvCxnSpPr/>
      </xdr:nvCxnSpPr>
      <xdr:spPr>
        <a:xfrm>
          <a:off x="12649200" y="2181225"/>
          <a:ext cx="2781300" cy="1219200"/>
        </a:xfrm>
        <a:prstGeom prst="straightConnector1">
          <a:avLst/>
        </a:prstGeom>
        <a:ln w="285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239650</xdr:colOff>
      <xdr:row>2</xdr:row>
      <xdr:rowOff>209550</xdr:rowOff>
    </xdr:from>
    <xdr:ext cx="398526" cy="937629"/>
    <xdr:sp macro="" textlink="">
      <xdr:nvSpPr>
        <xdr:cNvPr id="18" name="Rectangle 17">
          <a:extLst>
            <a:ext uri="{FF2B5EF4-FFF2-40B4-BE49-F238E27FC236}">
              <a16:creationId xmlns:a16="http://schemas.microsoft.com/office/drawing/2014/main" id="{00000000-0008-0000-0000-000012000000}"/>
            </a:ext>
          </a:extLst>
        </xdr:cNvPr>
        <xdr:cNvSpPr/>
      </xdr:nvSpPr>
      <xdr:spPr>
        <a:xfrm>
          <a:off x="239650" y="647700"/>
          <a:ext cx="398526" cy="9376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1</a:t>
          </a:r>
        </a:p>
      </xdr:txBody>
    </xdr:sp>
    <xdr:clientData/>
  </xdr:oneCellAnchor>
  <xdr:oneCellAnchor>
    <xdr:from>
      <xdr:col>9</xdr:col>
      <xdr:colOff>144400</xdr:colOff>
      <xdr:row>6</xdr:row>
      <xdr:rowOff>142875</xdr:rowOff>
    </xdr:from>
    <xdr:ext cx="398526" cy="937629"/>
    <xdr:sp macro="" textlink="">
      <xdr:nvSpPr>
        <xdr:cNvPr id="20" name="Rectangle 19">
          <a:extLst>
            <a:ext uri="{FF2B5EF4-FFF2-40B4-BE49-F238E27FC236}">
              <a16:creationId xmlns:a16="http://schemas.microsoft.com/office/drawing/2014/main" id="{00000000-0008-0000-0000-000014000000}"/>
            </a:ext>
          </a:extLst>
        </xdr:cNvPr>
        <xdr:cNvSpPr/>
      </xdr:nvSpPr>
      <xdr:spPr>
        <a:xfrm>
          <a:off x="6392800" y="1457325"/>
          <a:ext cx="398526" cy="9376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2</a:t>
          </a:r>
        </a:p>
      </xdr:txBody>
    </xdr:sp>
    <xdr:clientData/>
  </xdr:oneCellAnchor>
  <xdr:twoCellAnchor>
    <xdr:from>
      <xdr:col>2</xdr:col>
      <xdr:colOff>2009774</xdr:colOff>
      <xdr:row>2</xdr:row>
      <xdr:rowOff>19050</xdr:rowOff>
    </xdr:from>
    <xdr:to>
      <xdr:col>7</xdr:col>
      <xdr:colOff>47625</xdr:colOff>
      <xdr:row>9</xdr:row>
      <xdr:rowOff>28575</xdr:rowOff>
    </xdr:to>
    <xdr:sp macro="" textlink="">
      <xdr:nvSpPr>
        <xdr:cNvPr id="3" name="Rounded Rectangular Callout 2">
          <a:extLst>
            <a:ext uri="{FF2B5EF4-FFF2-40B4-BE49-F238E27FC236}">
              <a16:creationId xmlns:a16="http://schemas.microsoft.com/office/drawing/2014/main" id="{00000000-0008-0000-0000-000003000000}"/>
            </a:ext>
          </a:extLst>
        </xdr:cNvPr>
        <xdr:cNvSpPr/>
      </xdr:nvSpPr>
      <xdr:spPr>
        <a:xfrm>
          <a:off x="3771899" y="457200"/>
          <a:ext cx="1771651" cy="1543050"/>
        </a:xfrm>
        <a:prstGeom prst="wedgeRoundRectCallout">
          <a:avLst>
            <a:gd name="adj1" fmla="val 100164"/>
            <a:gd name="adj2" fmla="val 4120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24</xdr:col>
      <xdr:colOff>96775</xdr:colOff>
      <xdr:row>2</xdr:row>
      <xdr:rowOff>161925</xdr:rowOff>
    </xdr:from>
    <xdr:ext cx="398526" cy="937629"/>
    <xdr:sp macro="" textlink="">
      <xdr:nvSpPr>
        <xdr:cNvPr id="21" name="Rectangle 20">
          <a:extLst>
            <a:ext uri="{FF2B5EF4-FFF2-40B4-BE49-F238E27FC236}">
              <a16:creationId xmlns:a16="http://schemas.microsoft.com/office/drawing/2014/main" id="{00000000-0008-0000-0000-000015000000}"/>
            </a:ext>
          </a:extLst>
        </xdr:cNvPr>
        <xdr:cNvSpPr/>
      </xdr:nvSpPr>
      <xdr:spPr>
        <a:xfrm>
          <a:off x="10917175" y="600075"/>
          <a:ext cx="398526" cy="9376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3</a:t>
          </a:r>
        </a:p>
      </xdr:txBody>
    </xdr:sp>
    <xdr:clientData/>
  </xdr:oneCellAnchor>
  <xdr:oneCellAnchor>
    <xdr:from>
      <xdr:col>0</xdr:col>
      <xdr:colOff>239650</xdr:colOff>
      <xdr:row>12</xdr:row>
      <xdr:rowOff>57150</xdr:rowOff>
    </xdr:from>
    <xdr:ext cx="398526" cy="937629"/>
    <xdr:sp macro="" textlink="">
      <xdr:nvSpPr>
        <xdr:cNvPr id="22" name="Rectangle 21">
          <a:extLst>
            <a:ext uri="{FF2B5EF4-FFF2-40B4-BE49-F238E27FC236}">
              <a16:creationId xmlns:a16="http://schemas.microsoft.com/office/drawing/2014/main" id="{00000000-0008-0000-0000-000016000000}"/>
            </a:ext>
          </a:extLst>
        </xdr:cNvPr>
        <xdr:cNvSpPr/>
      </xdr:nvSpPr>
      <xdr:spPr>
        <a:xfrm>
          <a:off x="239650" y="2686050"/>
          <a:ext cx="398526" cy="9376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4</a:t>
          </a:r>
        </a:p>
      </xdr:txBody>
    </xdr:sp>
    <xdr:clientData/>
  </xdr:oneCellAnchor>
  <xdr:oneCellAnchor>
    <xdr:from>
      <xdr:col>3</xdr:col>
      <xdr:colOff>172975</xdr:colOff>
      <xdr:row>10</xdr:row>
      <xdr:rowOff>28575</xdr:rowOff>
    </xdr:from>
    <xdr:ext cx="398526" cy="937629"/>
    <xdr:sp macro="" textlink="">
      <xdr:nvSpPr>
        <xdr:cNvPr id="23" name="Rectangle 22">
          <a:extLst>
            <a:ext uri="{FF2B5EF4-FFF2-40B4-BE49-F238E27FC236}">
              <a16:creationId xmlns:a16="http://schemas.microsoft.com/office/drawing/2014/main" id="{00000000-0008-0000-0000-000017000000}"/>
            </a:ext>
          </a:extLst>
        </xdr:cNvPr>
        <xdr:cNvSpPr/>
      </xdr:nvSpPr>
      <xdr:spPr>
        <a:xfrm>
          <a:off x="4011550" y="2219325"/>
          <a:ext cx="398526" cy="9376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5</a:t>
          </a:r>
        </a:p>
      </xdr:txBody>
    </xdr:sp>
    <xdr:clientData/>
  </xdr:oneCellAnchor>
  <xdr:oneCellAnchor>
    <xdr:from>
      <xdr:col>23</xdr:col>
      <xdr:colOff>20575</xdr:colOff>
      <xdr:row>6</xdr:row>
      <xdr:rowOff>85725</xdr:rowOff>
    </xdr:from>
    <xdr:ext cx="398526" cy="937629"/>
    <xdr:sp macro="" textlink="">
      <xdr:nvSpPr>
        <xdr:cNvPr id="24" name="Rectangle 23">
          <a:extLst>
            <a:ext uri="{FF2B5EF4-FFF2-40B4-BE49-F238E27FC236}">
              <a16:creationId xmlns:a16="http://schemas.microsoft.com/office/drawing/2014/main" id="{00000000-0008-0000-0000-000018000000}"/>
            </a:ext>
          </a:extLst>
        </xdr:cNvPr>
        <xdr:cNvSpPr/>
      </xdr:nvSpPr>
      <xdr:spPr>
        <a:xfrm>
          <a:off x="10536175" y="1400175"/>
          <a:ext cx="398526" cy="937629"/>
        </a:xfrm>
        <a:prstGeom prst="rect">
          <a:avLst/>
        </a:prstGeom>
        <a:noFill/>
      </xdr:spPr>
      <xdr:txBody>
        <a:bodyPr wrap="squar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6</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4328</xdr:colOff>
      <xdr:row>25</xdr:row>
      <xdr:rowOff>122094</xdr:rowOff>
    </xdr:from>
    <xdr:to>
      <xdr:col>19</xdr:col>
      <xdr:colOff>0</xdr:colOff>
      <xdr:row>38</xdr:row>
      <xdr:rowOff>165652</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100787</xdr:colOff>
      <xdr:row>30</xdr:row>
      <xdr:rowOff>29429</xdr:rowOff>
    </xdr:from>
    <xdr:to>
      <xdr:col>17</xdr:col>
      <xdr:colOff>3229</xdr:colOff>
      <xdr:row>30</xdr:row>
      <xdr:rowOff>30131</xdr:rowOff>
    </xdr:to>
    <xdr:cxnSp macro="">
      <xdr:nvCxnSpPr>
        <xdr:cNvPr id="6" name="Straight Connector 5">
          <a:extLst>
            <a:ext uri="{FF2B5EF4-FFF2-40B4-BE49-F238E27FC236}">
              <a16:creationId xmlns:a16="http://schemas.microsoft.com/office/drawing/2014/main" id="{00000000-0008-0000-0900-000006000000}"/>
            </a:ext>
          </a:extLst>
        </xdr:cNvPr>
        <xdr:cNvCxnSpPr/>
      </xdr:nvCxnSpPr>
      <xdr:spPr>
        <a:xfrm flipV="1">
          <a:off x="1618329" y="6325615"/>
          <a:ext cx="3544544" cy="702"/>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5</xdr:row>
      <xdr:rowOff>41412</xdr:rowOff>
    </xdr:from>
    <xdr:to>
      <xdr:col>20</xdr:col>
      <xdr:colOff>228600</xdr:colOff>
      <xdr:row>18</xdr:row>
      <xdr:rowOff>84970</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50</xdr:row>
      <xdr:rowOff>0</xdr:rowOff>
    </xdr:from>
    <xdr:to>
      <xdr:col>18</xdr:col>
      <xdr:colOff>300472</xdr:colOff>
      <xdr:row>63</xdr:row>
      <xdr:rowOff>43558</xdr:rowOff>
    </xdr:to>
    <xdr:graphicFrame macro="">
      <xdr:nvGraphicFramePr>
        <xdr:cNvPr id="8" name="Chart 7">
          <a:extLst>
            <a:ext uri="{FF2B5EF4-FFF2-40B4-BE49-F238E27FC236}">
              <a16:creationId xmlns:a16="http://schemas.microsoft.com/office/drawing/2014/main" id="{00000000-0008-0000-09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94771</xdr:colOff>
      <xdr:row>54</xdr:row>
      <xdr:rowOff>117362</xdr:rowOff>
    </xdr:from>
    <xdr:to>
      <xdr:col>17</xdr:col>
      <xdr:colOff>141514</xdr:colOff>
      <xdr:row>54</xdr:row>
      <xdr:rowOff>119743</xdr:rowOff>
    </xdr:to>
    <xdr:cxnSp macro="">
      <xdr:nvCxnSpPr>
        <xdr:cNvPr id="9" name="Straight Connector 8">
          <a:extLst>
            <a:ext uri="{FF2B5EF4-FFF2-40B4-BE49-F238E27FC236}">
              <a16:creationId xmlns:a16="http://schemas.microsoft.com/office/drawing/2014/main" id="{00000000-0008-0000-0900-000009000000}"/>
            </a:ext>
          </a:extLst>
        </xdr:cNvPr>
        <xdr:cNvCxnSpPr/>
      </xdr:nvCxnSpPr>
      <xdr:spPr>
        <a:xfrm>
          <a:off x="1602442" y="11585462"/>
          <a:ext cx="3649915" cy="238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0.17537</cdr:x>
      <cdr:y>0.29909</cdr:y>
    </cdr:from>
    <cdr:to>
      <cdr:x>0.26845</cdr:x>
      <cdr:y>0.36333</cdr:y>
    </cdr:to>
    <cdr:sp macro="" textlink="">
      <cdr:nvSpPr>
        <cdr:cNvPr id="2" name="TextBox 1"/>
        <cdr:cNvSpPr txBox="1"/>
      </cdr:nvSpPr>
      <cdr:spPr>
        <a:xfrm xmlns:a="http://schemas.openxmlformats.org/drawingml/2006/main">
          <a:off x="961383" y="838369"/>
          <a:ext cx="510265" cy="18007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900">
              <a:solidFill>
                <a:srgbClr val="FF0000"/>
              </a:solidFill>
              <a:latin typeface="Arial Narrow" pitchFamily="34" charset="0"/>
            </a:rPr>
            <a:t>70%</a:t>
          </a:r>
        </a:p>
      </cdr:txBody>
    </cdr:sp>
  </cdr:relSizeAnchor>
</c:userShapes>
</file>

<file path=xl/drawings/drawing4.xml><?xml version="1.0" encoding="utf-8"?>
<c:userShapes xmlns:c="http://schemas.openxmlformats.org/drawingml/2006/chart">
  <cdr:relSizeAnchor xmlns:cdr="http://schemas.openxmlformats.org/drawingml/2006/chartDrawing">
    <cdr:from>
      <cdr:x>0.17537</cdr:x>
      <cdr:y>0.29909</cdr:y>
    </cdr:from>
    <cdr:to>
      <cdr:x>0.26845</cdr:x>
      <cdr:y>0.36333</cdr:y>
    </cdr:to>
    <cdr:sp macro="" textlink="">
      <cdr:nvSpPr>
        <cdr:cNvPr id="2" name="TextBox 1"/>
        <cdr:cNvSpPr txBox="1"/>
      </cdr:nvSpPr>
      <cdr:spPr>
        <a:xfrm xmlns:a="http://schemas.openxmlformats.org/drawingml/2006/main">
          <a:off x="961383" y="838369"/>
          <a:ext cx="510265" cy="18007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900">
              <a:solidFill>
                <a:srgbClr val="FF0000"/>
              </a:solidFill>
              <a:latin typeface="Arial Narrow" pitchFamily="34" charset="0"/>
            </a:rPr>
            <a:t>70%</a:t>
          </a: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9:E59" totalsRowShown="0" headerRowDxfId="29" dataDxfId="27" headerRowBorderDxfId="28" tableBorderDxfId="26" totalsRowBorderDxfId="25">
  <autoFilter ref="A9:E59" xr:uid="{00000000-0009-0000-0100-000003000000}"/>
  <tableColumns count="5">
    <tableColumn id="1" xr3:uid="{00000000-0010-0000-0000-000001000000}" name="SI. no." dataDxfId="24">
      <calculatedColumnFormula>IF(ISBLANK(Entry!$B16),"",Entry!A16)</calculatedColumnFormula>
    </tableColumn>
    <tableColumn id="2" xr3:uid="{00000000-0010-0000-0000-000002000000}" name="Student ID" dataDxfId="23">
      <calculatedColumnFormula>IF(ISBLANK(Entry!$B16),"- Blank -",Entry!B16)</calculatedColumnFormula>
    </tableColumn>
    <tableColumn id="3" xr3:uid="{00000000-0010-0000-0000-000003000000}" name="Name" dataDxfId="22">
      <calculatedColumnFormula>IF(ISBLANK(Entry!$B16),"- Blank -",Entry!C16)</calculatedColumnFormula>
    </tableColumn>
    <tableColumn id="4" xr3:uid="{00000000-0010-0000-0000-000004000000}" name="Mark obtained" dataDxfId="21">
      <calculatedColumnFormula>IF(ISBLANK(Entry!$B16),"",Entry!H16)</calculatedColumnFormula>
    </tableColumn>
    <tableColumn id="5" xr3:uid="{00000000-0010-0000-0000-000005000000}" name="Rank" dataDxfId="20">
      <calculatedColumnFormula>IF(ISNUMBER($D10),RANK($D10,$D$10:$D$59,0),"")</calculatedColumnFormula>
    </tableColumn>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3" displayName="Table33" ref="A9:E59" totalsRowShown="0" headerRowDxfId="19" dataDxfId="17" headerRowBorderDxfId="18" tableBorderDxfId="16" totalsRowBorderDxfId="15">
  <autoFilter ref="A9:E59" xr:uid="{00000000-0009-0000-0100-000002000000}"/>
  <tableColumns count="5">
    <tableColumn id="1" xr3:uid="{00000000-0010-0000-0100-000001000000}" name="SI. no." dataDxfId="14">
      <calculatedColumnFormula>IF(ISBLANK(Entry!$B16),"",Entry!A16)</calculatedColumnFormula>
    </tableColumn>
    <tableColumn id="2" xr3:uid="{00000000-0010-0000-0100-000002000000}" name="Student ID" dataDxfId="13">
      <calculatedColumnFormula>IF(ISBLANK(Entry!$B16),"- Blank -",Entry!B16)</calculatedColumnFormula>
    </tableColumn>
    <tableColumn id="3" xr3:uid="{00000000-0010-0000-0100-000003000000}" name="Name" dataDxfId="12">
      <calculatedColumnFormula>IF(ISBLANK(Entry!$B16),"- Blank -",Entry!C16)</calculatedColumnFormula>
    </tableColumn>
    <tableColumn id="4" xr3:uid="{00000000-0010-0000-0100-000004000000}" name="Mark obtained" dataDxfId="11">
      <calculatedColumnFormula>IF(ISBLANK(Entry!$B16),"",Entry!N16)</calculatedColumnFormula>
    </tableColumn>
    <tableColumn id="5" xr3:uid="{00000000-0010-0000-0100-000005000000}" name="Rank" dataDxfId="10">
      <calculatedColumnFormula>IF(ISNUMBER($D10),RANK($D10,$D$10:$D$59,0),"")</calculatedColumnFormula>
    </tableColumn>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332" displayName="Table332" ref="A9:E59" totalsRowShown="0" headerRowDxfId="9" dataDxfId="7" headerRowBorderDxfId="8" tableBorderDxfId="6" totalsRowBorderDxfId="5">
  <autoFilter ref="A9:E59" xr:uid="{00000000-0009-0000-0100-000001000000}"/>
  <tableColumns count="5">
    <tableColumn id="1" xr3:uid="{00000000-0010-0000-0200-000001000000}" name="SI. no." dataDxfId="4">
      <calculatedColumnFormula>IF(ISBLANK(Entry!$B16),"",Entry!A16)</calculatedColumnFormula>
    </tableColumn>
    <tableColumn id="2" xr3:uid="{00000000-0010-0000-0200-000002000000}" name="Student ID" dataDxfId="3">
      <calculatedColumnFormula>IF(ISBLANK(Entry!$B16),"- Blank -",Entry!B16)</calculatedColumnFormula>
    </tableColumn>
    <tableColumn id="3" xr3:uid="{00000000-0010-0000-0200-000003000000}" name="Name" dataDxfId="2">
      <calculatedColumnFormula>IF(ISBLANK(Entry!$B16),"- Blank -",Entry!C16)</calculatedColumnFormula>
    </tableColumn>
    <tableColumn id="4" xr3:uid="{00000000-0010-0000-0200-000004000000}" name="Mark obtained" dataDxfId="1">
      <calculatedColumnFormula>IF(ISBLANK(Entry!$B16),"",Entry!T16)</calculatedColumnFormula>
    </tableColumn>
    <tableColumn id="5" xr3:uid="{00000000-0010-0000-0200-000005000000}" name="Rank" dataDxfId="0">
      <calculatedColumnFormula>IF(ISNUMBER($D10),RANK($D10,$D$10:$D$59,0),"")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75"/>
  <sheetViews>
    <sheetView topLeftCell="A4" workbookViewId="0">
      <selection activeCell="D16" sqref="D16:G16"/>
    </sheetView>
  </sheetViews>
  <sheetFormatPr defaultRowHeight="16.5" x14ac:dyDescent="0.25"/>
  <cols>
    <col min="1" max="1" width="12.28515625" style="10" customWidth="1"/>
    <col min="2" max="2" width="14.28515625" style="10" customWidth="1"/>
    <col min="3" max="3" width="31" style="10" customWidth="1"/>
    <col min="4" max="4" width="6.28515625" style="10" customWidth="1"/>
    <col min="5" max="5" width="6.5703125" style="10" customWidth="1"/>
    <col min="6" max="6" width="6.140625" style="10" customWidth="1"/>
    <col min="7" max="7" width="6" style="10" customWidth="1"/>
    <col min="8" max="8" width="6.5703125" style="10" customWidth="1"/>
    <col min="9" max="38" width="4.5703125" style="10" customWidth="1"/>
    <col min="39" max="39" width="5.28515625" style="9" customWidth="1"/>
    <col min="40" max="40" width="12.42578125" style="10" customWidth="1"/>
    <col min="41" max="48" width="9.140625" style="10" customWidth="1"/>
    <col min="49" max="52" width="7.7109375" style="10" customWidth="1"/>
    <col min="53" max="53" width="9.140625" style="10" customWidth="1"/>
    <col min="54" max="65" width="5.140625" style="10" customWidth="1"/>
    <col min="66" max="66" width="9.140625" style="10" customWidth="1"/>
    <col min="67" max="67" width="8.42578125" style="10" customWidth="1"/>
    <col min="68" max="78" width="6.28515625" style="10" customWidth="1"/>
    <col min="79" max="16384" width="9.140625" style="10"/>
  </cols>
  <sheetData>
    <row r="1" spans="1:78" ht="17.25" thickBot="1" x14ac:dyDescent="0.3">
      <c r="K1" s="489" t="s">
        <v>219</v>
      </c>
      <c r="L1" s="489"/>
      <c r="M1" s="489"/>
      <c r="N1" s="489"/>
      <c r="O1" s="489"/>
      <c r="P1" s="489"/>
      <c r="Q1" s="489"/>
      <c r="R1" s="489"/>
      <c r="S1" s="489"/>
      <c r="T1" s="489"/>
      <c r="U1" s="489"/>
      <c r="V1" s="489"/>
      <c r="W1" s="489"/>
      <c r="X1" s="489"/>
    </row>
    <row r="2" spans="1:78" ht="17.25" thickBot="1" x14ac:dyDescent="0.3">
      <c r="C2" s="183" t="s">
        <v>251</v>
      </c>
      <c r="D2" s="184" t="s">
        <v>6</v>
      </c>
      <c r="E2" s="184" t="s">
        <v>7</v>
      </c>
      <c r="F2" s="184" t="s">
        <v>8</v>
      </c>
      <c r="G2" s="184" t="s">
        <v>9</v>
      </c>
      <c r="H2" s="185" t="s">
        <v>122</v>
      </c>
      <c r="K2" s="490" t="str">
        <f>B12</f>
        <v>CSE 498</v>
      </c>
      <c r="L2" s="490"/>
      <c r="M2" s="289" t="s">
        <v>188</v>
      </c>
      <c r="N2" s="289" t="s">
        <v>189</v>
      </c>
      <c r="O2" s="289" t="s">
        <v>190</v>
      </c>
      <c r="P2" s="289" t="s">
        <v>191</v>
      </c>
      <c r="Q2" s="289" t="s">
        <v>192</v>
      </c>
      <c r="R2" s="289" t="s">
        <v>193</v>
      </c>
      <c r="S2" s="289" t="s">
        <v>194</v>
      </c>
      <c r="T2" s="289" t="s">
        <v>195</v>
      </c>
      <c r="U2" s="289" t="s">
        <v>196</v>
      </c>
      <c r="V2" s="289" t="s">
        <v>197</v>
      </c>
      <c r="W2" s="289" t="s">
        <v>198</v>
      </c>
      <c r="X2" s="289" t="s">
        <v>199</v>
      </c>
      <c r="Z2" s="497" t="s">
        <v>342</v>
      </c>
      <c r="AA2" s="498"/>
      <c r="AB2" s="499"/>
    </row>
    <row r="3" spans="1:78" ht="17.25" thickBot="1" x14ac:dyDescent="0.3">
      <c r="C3" s="186" t="s">
        <v>252</v>
      </c>
      <c r="D3" s="271">
        <f>data!E549</f>
        <v>0</v>
      </c>
      <c r="E3" s="271">
        <f>data!F549</f>
        <v>0</v>
      </c>
      <c r="F3" s="271">
        <f>data!G549</f>
        <v>0</v>
      </c>
      <c r="G3" s="271">
        <f>data!H549</f>
        <v>0</v>
      </c>
      <c r="H3" s="187">
        <f>SUM(D3:G3)</f>
        <v>0</v>
      </c>
      <c r="K3" s="491" t="s">
        <v>200</v>
      </c>
      <c r="L3" s="491"/>
      <c r="M3" s="291">
        <f>data!D541</f>
        <v>1</v>
      </c>
      <c r="N3" s="291" t="str">
        <f>data!E541</f>
        <v/>
      </c>
      <c r="O3" s="291" t="str">
        <f>data!F541</f>
        <v/>
      </c>
      <c r="P3" s="291" t="str">
        <f>data!G541</f>
        <v/>
      </c>
      <c r="Q3" s="291" t="str">
        <f>data!H541</f>
        <v/>
      </c>
      <c r="R3" s="291" t="str">
        <f>data!I541</f>
        <v/>
      </c>
      <c r="S3" s="291" t="str">
        <f>data!J541</f>
        <v/>
      </c>
      <c r="T3" s="291" t="str">
        <f>data!K541</f>
        <v/>
      </c>
      <c r="U3" s="291" t="str">
        <f>data!L541</f>
        <v/>
      </c>
      <c r="V3" s="291" t="str">
        <f>data!M541</f>
        <v/>
      </c>
      <c r="W3" s="291" t="str">
        <f>data!N541</f>
        <v/>
      </c>
      <c r="X3" s="291" t="str">
        <f>data!O541</f>
        <v/>
      </c>
      <c r="Z3" s="527"/>
      <c r="AA3" s="528"/>
      <c r="AB3" s="529"/>
    </row>
    <row r="4" spans="1:78" ht="17.25" thickBot="1" x14ac:dyDescent="0.3">
      <c r="C4" s="188" t="s">
        <v>253</v>
      </c>
      <c r="D4" s="272">
        <f>data!E550</f>
        <v>0</v>
      </c>
      <c r="E4" s="272">
        <f>data!F550</f>
        <v>0</v>
      </c>
      <c r="F4" s="272">
        <f>data!G550</f>
        <v>0</v>
      </c>
      <c r="G4" s="272">
        <f>data!H550</f>
        <v>0</v>
      </c>
      <c r="H4" s="189">
        <f t="shared" ref="H4:H8" si="0">SUM(D4:G4)</f>
        <v>0</v>
      </c>
      <c r="K4" s="491" t="s">
        <v>201</v>
      </c>
      <c r="L4" s="491"/>
      <c r="M4" s="291">
        <f>data!D542</f>
        <v>1</v>
      </c>
      <c r="N4" s="291">
        <f>data!E542</f>
        <v>1</v>
      </c>
      <c r="O4" s="291">
        <f>data!F542</f>
        <v>1</v>
      </c>
      <c r="P4" s="291" t="str">
        <f>data!G542</f>
        <v/>
      </c>
      <c r="Q4" s="291" t="str">
        <f>data!H542</f>
        <v/>
      </c>
      <c r="R4" s="291" t="str">
        <f>data!I542</f>
        <v/>
      </c>
      <c r="S4" s="291" t="str">
        <f>data!J542</f>
        <v/>
      </c>
      <c r="T4" s="291" t="str">
        <f>data!K542</f>
        <v/>
      </c>
      <c r="U4" s="291" t="str">
        <f>data!L542</f>
        <v/>
      </c>
      <c r="V4" s="291" t="str">
        <f>data!M542</f>
        <v/>
      </c>
      <c r="W4" s="291" t="str">
        <f>data!N542</f>
        <v/>
      </c>
      <c r="X4" s="291" t="str">
        <f>data!O542</f>
        <v/>
      </c>
      <c r="Z4" s="527"/>
      <c r="AA4" s="528"/>
      <c r="AB4" s="529"/>
    </row>
    <row r="5" spans="1:78" ht="17.25" thickBot="1" x14ac:dyDescent="0.3">
      <c r="C5" s="188" t="s">
        <v>254</v>
      </c>
      <c r="D5" s="272">
        <f>data!E551</f>
        <v>0</v>
      </c>
      <c r="E5" s="272">
        <f>data!F551</f>
        <v>0</v>
      </c>
      <c r="F5" s="272">
        <f>data!G551</f>
        <v>0</v>
      </c>
      <c r="G5" s="272">
        <f>data!H551</f>
        <v>0</v>
      </c>
      <c r="H5" s="189">
        <f t="shared" si="0"/>
        <v>0</v>
      </c>
      <c r="K5" s="491" t="s">
        <v>202</v>
      </c>
      <c r="L5" s="491"/>
      <c r="M5" s="291">
        <f>data!D543</f>
        <v>1</v>
      </c>
      <c r="N5" s="291">
        <f>data!E543</f>
        <v>1</v>
      </c>
      <c r="O5" s="291">
        <f>data!F543</f>
        <v>1</v>
      </c>
      <c r="P5" s="291" t="str">
        <f>data!G543</f>
        <v/>
      </c>
      <c r="Q5" s="291" t="str">
        <f>data!H543</f>
        <v/>
      </c>
      <c r="R5" s="291" t="str">
        <f>data!I543</f>
        <v/>
      </c>
      <c r="S5" s="291" t="str">
        <f>data!J543</f>
        <v/>
      </c>
      <c r="T5" s="291" t="str">
        <f>data!K543</f>
        <v/>
      </c>
      <c r="U5" s="291" t="str">
        <f>data!L543</f>
        <v/>
      </c>
      <c r="V5" s="291" t="str">
        <f>data!M543</f>
        <v/>
      </c>
      <c r="W5" s="291" t="str">
        <f>data!N543</f>
        <v/>
      </c>
      <c r="X5" s="291" t="str">
        <f>data!O543</f>
        <v/>
      </c>
      <c r="Z5" s="527"/>
      <c r="AA5" s="528"/>
      <c r="AB5" s="529"/>
    </row>
    <row r="6" spans="1:78" ht="17.25" thickBot="1" x14ac:dyDescent="0.3">
      <c r="C6" s="188" t="s">
        <v>255</v>
      </c>
      <c r="D6" s="272">
        <f>data!E552</f>
        <v>0</v>
      </c>
      <c r="E6" s="272">
        <f>data!F552</f>
        <v>0</v>
      </c>
      <c r="F6" s="272">
        <f>data!G552</f>
        <v>0</v>
      </c>
      <c r="G6" s="272">
        <f>data!H552</f>
        <v>0</v>
      </c>
      <c r="H6" s="189">
        <f t="shared" si="0"/>
        <v>0</v>
      </c>
      <c r="K6" s="491" t="s">
        <v>203</v>
      </c>
      <c r="L6" s="491"/>
      <c r="M6" s="291" t="str">
        <f>data!D544</f>
        <v/>
      </c>
      <c r="N6" s="291">
        <f>data!E544</f>
        <v>1</v>
      </c>
      <c r="O6" s="291">
        <f>data!F544</f>
        <v>1</v>
      </c>
      <c r="P6" s="291" t="str">
        <f>data!G544</f>
        <v/>
      </c>
      <c r="Q6" s="291">
        <f>data!H544</f>
        <v>1</v>
      </c>
      <c r="R6" s="291" t="str">
        <f>data!I544</f>
        <v/>
      </c>
      <c r="S6" s="291" t="str">
        <f>data!J544</f>
        <v/>
      </c>
      <c r="T6" s="291" t="str">
        <f>data!K544</f>
        <v/>
      </c>
      <c r="U6" s="291">
        <f>data!L544</f>
        <v>1</v>
      </c>
      <c r="V6" s="291">
        <f>data!M544</f>
        <v>1</v>
      </c>
      <c r="W6" s="291" t="str">
        <f>data!N544</f>
        <v/>
      </c>
      <c r="X6" s="291">
        <f>data!O544</f>
        <v>1</v>
      </c>
      <c r="Z6" s="500"/>
      <c r="AA6" s="501"/>
      <c r="AB6" s="502"/>
    </row>
    <row r="7" spans="1:78" ht="17.25" thickBot="1" x14ac:dyDescent="0.3">
      <c r="A7" s="494" t="s">
        <v>341</v>
      </c>
      <c r="C7" s="188" t="s">
        <v>171</v>
      </c>
      <c r="D7" s="272">
        <f>data!E553</f>
        <v>0</v>
      </c>
      <c r="E7" s="272">
        <f>data!F553</f>
        <v>0</v>
      </c>
      <c r="F7" s="272">
        <f>data!G553</f>
        <v>0</v>
      </c>
      <c r="G7" s="272">
        <f>data!H553</f>
        <v>0</v>
      </c>
      <c r="H7" s="189">
        <f t="shared" si="0"/>
        <v>0</v>
      </c>
      <c r="K7" s="518" t="s">
        <v>261</v>
      </c>
      <c r="L7" s="518"/>
      <c r="M7" s="290">
        <f t="shared" ref="M7:X7" si="1">SUM(M3:M6)</f>
        <v>3</v>
      </c>
      <c r="N7" s="290">
        <f t="shared" si="1"/>
        <v>3</v>
      </c>
      <c r="O7" s="290">
        <f t="shared" si="1"/>
        <v>3</v>
      </c>
      <c r="P7" s="290">
        <f t="shared" si="1"/>
        <v>0</v>
      </c>
      <c r="Q7" s="290">
        <f t="shared" si="1"/>
        <v>1</v>
      </c>
      <c r="R7" s="290">
        <f t="shared" si="1"/>
        <v>0</v>
      </c>
      <c r="S7" s="290">
        <f t="shared" si="1"/>
        <v>0</v>
      </c>
      <c r="T7" s="290">
        <f t="shared" si="1"/>
        <v>0</v>
      </c>
      <c r="U7" s="290">
        <f t="shared" si="1"/>
        <v>1</v>
      </c>
      <c r="V7" s="290">
        <f t="shared" si="1"/>
        <v>1</v>
      </c>
      <c r="W7" s="290">
        <f t="shared" si="1"/>
        <v>0</v>
      </c>
      <c r="X7" s="290">
        <f t="shared" si="1"/>
        <v>1</v>
      </c>
    </row>
    <row r="8" spans="1:78" ht="17.25" customHeight="1" thickBot="1" x14ac:dyDescent="0.25">
      <c r="A8" s="495"/>
      <c r="C8" s="188" t="s">
        <v>256</v>
      </c>
      <c r="D8" s="272">
        <f>data!E554</f>
        <v>0</v>
      </c>
      <c r="E8" s="272">
        <f>data!F554</f>
        <v>0</v>
      </c>
      <c r="F8" s="272">
        <f>data!G554</f>
        <v>0</v>
      </c>
      <c r="G8" s="272">
        <f>data!H554</f>
        <v>0</v>
      </c>
      <c r="H8" s="189">
        <f t="shared" si="0"/>
        <v>0</v>
      </c>
      <c r="Y8" s="497" t="s">
        <v>344</v>
      </c>
      <c r="Z8" s="498"/>
      <c r="AA8" s="498"/>
      <c r="AB8" s="498"/>
      <c r="AC8" s="498"/>
      <c r="AD8" s="499"/>
    </row>
    <row r="9" spans="1:78" ht="17.25" thickBot="1" x14ac:dyDescent="0.25">
      <c r="A9" s="495"/>
      <c r="C9" s="188" t="s">
        <v>166</v>
      </c>
      <c r="D9" s="272">
        <f>data!E555</f>
        <v>0</v>
      </c>
      <c r="E9" s="272">
        <f>data!F555</f>
        <v>0</v>
      </c>
      <c r="F9" s="272">
        <f>data!G555</f>
        <v>0</v>
      </c>
      <c r="G9" s="272">
        <f>data!H555</f>
        <v>0</v>
      </c>
      <c r="H9" s="189">
        <f>SUM(D9:G9)</f>
        <v>0</v>
      </c>
      <c r="K9" s="497" t="s">
        <v>343</v>
      </c>
      <c r="L9" s="498"/>
      <c r="M9" s="498"/>
      <c r="N9" s="498"/>
      <c r="O9" s="498"/>
      <c r="P9" s="498"/>
      <c r="Q9" s="498"/>
      <c r="R9" s="498"/>
      <c r="S9" s="498"/>
      <c r="T9" s="498"/>
      <c r="U9" s="498"/>
      <c r="V9" s="498"/>
      <c r="W9" s="499"/>
      <c r="Y9" s="527"/>
      <c r="Z9" s="528"/>
      <c r="AA9" s="528"/>
      <c r="AB9" s="528"/>
      <c r="AC9" s="528"/>
      <c r="AD9" s="529"/>
    </row>
    <row r="10" spans="1:78" ht="17.25" thickBot="1" x14ac:dyDescent="0.25">
      <c r="A10" s="496"/>
      <c r="C10" s="190" t="s">
        <v>5</v>
      </c>
      <c r="D10" s="191">
        <f>SUM(D3:D9)</f>
        <v>0</v>
      </c>
      <c r="E10" s="191">
        <f t="shared" ref="E10:H10" si="2">SUM(E3:E9)</f>
        <v>0</v>
      </c>
      <c r="F10" s="191">
        <f t="shared" si="2"/>
        <v>0</v>
      </c>
      <c r="G10" s="191">
        <f t="shared" si="2"/>
        <v>0</v>
      </c>
      <c r="H10" s="191">
        <f t="shared" si="2"/>
        <v>0</v>
      </c>
      <c r="K10" s="500"/>
      <c r="L10" s="501"/>
      <c r="M10" s="501"/>
      <c r="N10" s="501"/>
      <c r="O10" s="501"/>
      <c r="P10" s="501"/>
      <c r="Q10" s="501"/>
      <c r="R10" s="501"/>
      <c r="S10" s="501"/>
      <c r="T10" s="501"/>
      <c r="U10" s="501"/>
      <c r="V10" s="501"/>
      <c r="W10" s="502"/>
      <c r="Y10" s="500"/>
      <c r="Z10" s="501"/>
      <c r="AA10" s="501"/>
      <c r="AB10" s="501"/>
      <c r="AC10" s="501"/>
      <c r="AD10" s="502"/>
    </row>
    <row r="11" spans="1:78" ht="17.25" thickBot="1" x14ac:dyDescent="0.3"/>
    <row r="12" spans="1:78" s="13" customFormat="1" ht="17.25" customHeight="1" thickBot="1" x14ac:dyDescent="0.3">
      <c r="A12" s="192" t="s">
        <v>0</v>
      </c>
      <c r="B12" s="273" t="s">
        <v>120</v>
      </c>
      <c r="C12" s="274" t="s">
        <v>150</v>
      </c>
      <c r="D12" s="506" t="s">
        <v>148</v>
      </c>
      <c r="E12" s="519"/>
      <c r="F12" s="520"/>
      <c r="G12" s="193">
        <f>H5</f>
        <v>0</v>
      </c>
      <c r="H12" s="524" t="s">
        <v>151</v>
      </c>
      <c r="I12" s="506" t="s">
        <v>149</v>
      </c>
      <c r="J12" s="507"/>
      <c r="K12" s="508"/>
      <c r="L12" s="194">
        <f>H6</f>
        <v>0</v>
      </c>
      <c r="M12" s="503" t="s">
        <v>151</v>
      </c>
      <c r="N12" s="506" t="s">
        <v>4</v>
      </c>
      <c r="O12" s="507"/>
      <c r="P12" s="508"/>
      <c r="Q12" s="194">
        <f>H7</f>
        <v>0</v>
      </c>
      <c r="R12" s="503" t="s">
        <v>151</v>
      </c>
      <c r="S12" s="512" t="s">
        <v>257</v>
      </c>
      <c r="T12" s="513"/>
      <c r="U12" s="514"/>
      <c r="V12" s="194">
        <f>H3</f>
        <v>0</v>
      </c>
      <c r="W12" s="503" t="s">
        <v>151</v>
      </c>
      <c r="X12" s="512" t="s">
        <v>258</v>
      </c>
      <c r="Y12" s="513"/>
      <c r="Z12" s="514"/>
      <c r="AA12" s="194">
        <f>H4</f>
        <v>0</v>
      </c>
      <c r="AB12" s="503" t="s">
        <v>151</v>
      </c>
      <c r="AC12" s="512" t="s">
        <v>259</v>
      </c>
      <c r="AD12" s="513"/>
      <c r="AE12" s="514"/>
      <c r="AF12" s="194">
        <f>H8</f>
        <v>0</v>
      </c>
      <c r="AG12" s="503" t="s">
        <v>151</v>
      </c>
      <c r="AH12" s="506" t="s">
        <v>166</v>
      </c>
      <c r="AI12" s="507"/>
      <c r="AJ12" s="508"/>
      <c r="AK12" s="194">
        <f>H9</f>
        <v>0</v>
      </c>
      <c r="AL12" s="503" t="s">
        <v>151</v>
      </c>
      <c r="AM12" s="539" t="s">
        <v>5</v>
      </c>
      <c r="AN12" s="542" t="s">
        <v>167</v>
      </c>
      <c r="AO12" s="545" t="s">
        <v>187</v>
      </c>
      <c r="AP12" s="546"/>
      <c r="AQ12" s="546"/>
      <c r="AR12" s="547"/>
      <c r="AS12" s="530" t="s">
        <v>172</v>
      </c>
      <c r="AT12" s="530"/>
      <c r="AU12" s="530"/>
      <c r="AV12" s="530"/>
      <c r="AW12" s="530"/>
      <c r="AX12" s="530"/>
      <c r="AY12" s="530"/>
      <c r="AZ12" s="531"/>
      <c r="BA12" s="195"/>
      <c r="BB12" s="195"/>
      <c r="BC12" s="195"/>
      <c r="BD12" s="195"/>
      <c r="BE12" s="195"/>
      <c r="BF12" s="195"/>
      <c r="BG12" s="195"/>
      <c r="BH12" s="195"/>
      <c r="BI12" s="195"/>
      <c r="BJ12" s="195"/>
      <c r="BK12" s="195"/>
      <c r="BL12" s="195"/>
      <c r="BM12" s="195"/>
      <c r="BN12" s="195"/>
      <c r="BO12" s="195"/>
      <c r="BP12" s="195"/>
      <c r="BQ12" s="195"/>
      <c r="BR12" s="195"/>
      <c r="BS12" s="195"/>
      <c r="BT12" s="195"/>
      <c r="BU12" s="195"/>
      <c r="BV12" s="195"/>
      <c r="BW12" s="195"/>
      <c r="BX12" s="195"/>
      <c r="BY12" s="195"/>
      <c r="BZ12" s="195"/>
    </row>
    <row r="13" spans="1:78" s="7" customFormat="1" ht="16.5" customHeight="1" thickBot="1" x14ac:dyDescent="0.3">
      <c r="A13" s="196" t="s">
        <v>1</v>
      </c>
      <c r="B13" s="534" t="str">
        <f>LOOKUP(B12,Course_Code,Title)</f>
        <v>Social and Professional Issues in Computing</v>
      </c>
      <c r="C13" s="535"/>
      <c r="D13" s="521"/>
      <c r="E13" s="522"/>
      <c r="F13" s="523"/>
      <c r="G13" s="193"/>
      <c r="H13" s="525"/>
      <c r="I13" s="509"/>
      <c r="J13" s="510"/>
      <c r="K13" s="511"/>
      <c r="L13" s="197"/>
      <c r="M13" s="504"/>
      <c r="N13" s="509"/>
      <c r="O13" s="510"/>
      <c r="P13" s="511"/>
      <c r="Q13" s="197"/>
      <c r="R13" s="504"/>
      <c r="S13" s="515"/>
      <c r="T13" s="516"/>
      <c r="U13" s="517"/>
      <c r="V13" s="197"/>
      <c r="W13" s="504"/>
      <c r="X13" s="515"/>
      <c r="Y13" s="516"/>
      <c r="Z13" s="517"/>
      <c r="AA13" s="197"/>
      <c r="AB13" s="504"/>
      <c r="AC13" s="515"/>
      <c r="AD13" s="516"/>
      <c r="AE13" s="517"/>
      <c r="AF13" s="197"/>
      <c r="AG13" s="504"/>
      <c r="AH13" s="509"/>
      <c r="AI13" s="510"/>
      <c r="AJ13" s="511"/>
      <c r="AK13" s="197"/>
      <c r="AL13" s="504"/>
      <c r="AM13" s="540"/>
      <c r="AN13" s="543"/>
      <c r="AO13" s="548"/>
      <c r="AP13" s="549"/>
      <c r="AQ13" s="549"/>
      <c r="AR13" s="550"/>
      <c r="AS13" s="532"/>
      <c r="AT13" s="532"/>
      <c r="AU13" s="532"/>
      <c r="AV13" s="532"/>
      <c r="AW13" s="532"/>
      <c r="AX13" s="532"/>
      <c r="AY13" s="532"/>
      <c r="AZ13" s="533"/>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row>
    <row r="14" spans="1:78" s="7" customFormat="1" ht="17.25" thickBot="1" x14ac:dyDescent="0.3">
      <c r="A14" s="196" t="s">
        <v>146</v>
      </c>
      <c r="B14" s="198">
        <f>LOOKUP(B12,Course_Code,Credit)</f>
        <v>3</v>
      </c>
      <c r="C14" s="199" t="s">
        <v>260</v>
      </c>
      <c r="D14" s="28" t="s">
        <v>6</v>
      </c>
      <c r="E14" s="28" t="s">
        <v>7</v>
      </c>
      <c r="F14" s="200" t="s">
        <v>8</v>
      </c>
      <c r="G14" s="287" t="s">
        <v>9</v>
      </c>
      <c r="H14" s="526"/>
      <c r="I14" s="200" t="s">
        <v>6</v>
      </c>
      <c r="J14" s="28" t="s">
        <v>7</v>
      </c>
      <c r="K14" s="28" t="s">
        <v>8</v>
      </c>
      <c r="L14" s="32" t="s">
        <v>9</v>
      </c>
      <c r="M14" s="505"/>
      <c r="N14" s="286" t="s">
        <v>6</v>
      </c>
      <c r="O14" s="28" t="s">
        <v>7</v>
      </c>
      <c r="P14" s="28" t="s">
        <v>8</v>
      </c>
      <c r="Q14" s="28" t="s">
        <v>9</v>
      </c>
      <c r="R14" s="505"/>
      <c r="S14" s="286" t="s">
        <v>6</v>
      </c>
      <c r="T14" s="28" t="s">
        <v>7</v>
      </c>
      <c r="U14" s="28" t="s">
        <v>8</v>
      </c>
      <c r="V14" s="28" t="s">
        <v>9</v>
      </c>
      <c r="W14" s="505"/>
      <c r="X14" s="286" t="s">
        <v>6</v>
      </c>
      <c r="Y14" s="28" t="s">
        <v>7</v>
      </c>
      <c r="Z14" s="28" t="s">
        <v>8</v>
      </c>
      <c r="AA14" s="28" t="s">
        <v>9</v>
      </c>
      <c r="AB14" s="505"/>
      <c r="AC14" s="286" t="s">
        <v>6</v>
      </c>
      <c r="AD14" s="28" t="s">
        <v>7</v>
      </c>
      <c r="AE14" s="28" t="s">
        <v>8</v>
      </c>
      <c r="AF14" s="28" t="s">
        <v>9</v>
      </c>
      <c r="AG14" s="505"/>
      <c r="AH14" s="286" t="s">
        <v>6</v>
      </c>
      <c r="AI14" s="28" t="s">
        <v>7</v>
      </c>
      <c r="AJ14" s="28" t="s">
        <v>8</v>
      </c>
      <c r="AK14" s="28" t="s">
        <v>9</v>
      </c>
      <c r="AL14" s="505"/>
      <c r="AM14" s="541"/>
      <c r="AN14" s="543"/>
      <c r="AO14" s="201" t="s">
        <v>6</v>
      </c>
      <c r="AP14" s="202" t="s">
        <v>7</v>
      </c>
      <c r="AQ14" s="202" t="s">
        <v>8</v>
      </c>
      <c r="AR14" s="203" t="s">
        <v>9</v>
      </c>
      <c r="AS14" s="204" t="s">
        <v>6</v>
      </c>
      <c r="AT14" s="205" t="s">
        <v>7</v>
      </c>
      <c r="AU14" s="205" t="s">
        <v>8</v>
      </c>
      <c r="AV14" s="205" t="s">
        <v>9</v>
      </c>
      <c r="AW14" s="206" t="s">
        <v>6</v>
      </c>
      <c r="AX14" s="207" t="s">
        <v>7</v>
      </c>
      <c r="AY14" s="206" t="s">
        <v>8</v>
      </c>
      <c r="AZ14" s="206" t="s">
        <v>9</v>
      </c>
      <c r="BA14" s="6"/>
      <c r="BB14" s="208" t="s">
        <v>205</v>
      </c>
      <c r="BC14" s="209" t="s">
        <v>206</v>
      </c>
      <c r="BD14" s="209" t="s">
        <v>207</v>
      </c>
      <c r="BE14" s="209" t="s">
        <v>208</v>
      </c>
      <c r="BF14" s="209" t="s">
        <v>209</v>
      </c>
      <c r="BG14" s="209" t="s">
        <v>210</v>
      </c>
      <c r="BH14" s="209" t="s">
        <v>211</v>
      </c>
      <c r="BI14" s="209" t="s">
        <v>212</v>
      </c>
      <c r="BJ14" s="209" t="s">
        <v>213</v>
      </c>
      <c r="BK14" s="209" t="s">
        <v>214</v>
      </c>
      <c r="BL14" s="209" t="s">
        <v>215</v>
      </c>
      <c r="BM14" s="210" t="s">
        <v>199</v>
      </c>
      <c r="BN14" s="6"/>
      <c r="BO14" s="208" t="s">
        <v>205</v>
      </c>
      <c r="BP14" s="209" t="s">
        <v>206</v>
      </c>
      <c r="BQ14" s="209" t="s">
        <v>207</v>
      </c>
      <c r="BR14" s="209" t="s">
        <v>208</v>
      </c>
      <c r="BS14" s="209" t="s">
        <v>209</v>
      </c>
      <c r="BT14" s="209" t="s">
        <v>210</v>
      </c>
      <c r="BU14" s="209" t="s">
        <v>211</v>
      </c>
      <c r="BV14" s="209" t="s">
        <v>212</v>
      </c>
      <c r="BW14" s="209" t="s">
        <v>213</v>
      </c>
      <c r="BX14" s="209" t="s">
        <v>214</v>
      </c>
      <c r="BY14" s="209" t="s">
        <v>215</v>
      </c>
      <c r="BZ14" s="210" t="s">
        <v>199</v>
      </c>
    </row>
    <row r="15" spans="1:78" s="7" customFormat="1" ht="17.25" thickBot="1" x14ac:dyDescent="0.3">
      <c r="A15" s="196" t="s">
        <v>147</v>
      </c>
      <c r="B15" s="211" t="s">
        <v>2</v>
      </c>
      <c r="C15" s="199" t="s">
        <v>3</v>
      </c>
      <c r="D15" s="194">
        <f>D5</f>
        <v>0</v>
      </c>
      <c r="E15" s="194">
        <f t="shared" ref="E15:G15" si="3">E5</f>
        <v>0</v>
      </c>
      <c r="F15" s="194">
        <f t="shared" si="3"/>
        <v>0</v>
      </c>
      <c r="G15" s="194">
        <f t="shared" si="3"/>
        <v>0</v>
      </c>
      <c r="H15" s="288">
        <f>SUM(D15:G15)</f>
        <v>0</v>
      </c>
      <c r="I15" s="194">
        <f t="shared" ref="I15:L15" si="4">D6</f>
        <v>0</v>
      </c>
      <c r="J15" s="194">
        <f t="shared" si="4"/>
        <v>0</v>
      </c>
      <c r="K15" s="194">
        <f t="shared" si="4"/>
        <v>0</v>
      </c>
      <c r="L15" s="194">
        <f t="shared" si="4"/>
        <v>0</v>
      </c>
      <c r="M15" s="212">
        <f>SUM(I15:L15)</f>
        <v>0</v>
      </c>
      <c r="N15" s="194">
        <f t="shared" ref="N15:Q15" si="5">D7</f>
        <v>0</v>
      </c>
      <c r="O15" s="194">
        <f t="shared" si="5"/>
        <v>0</v>
      </c>
      <c r="P15" s="194">
        <f t="shared" si="5"/>
        <v>0</v>
      </c>
      <c r="Q15" s="194">
        <f t="shared" si="5"/>
        <v>0</v>
      </c>
      <c r="R15" s="288">
        <f>SUM(N15:Q15)</f>
        <v>0</v>
      </c>
      <c r="S15" s="194">
        <f t="shared" ref="S15:V15" si="6">D3</f>
        <v>0</v>
      </c>
      <c r="T15" s="194">
        <f t="shared" si="6"/>
        <v>0</v>
      </c>
      <c r="U15" s="194">
        <f t="shared" si="6"/>
        <v>0</v>
      </c>
      <c r="V15" s="194">
        <f t="shared" si="6"/>
        <v>0</v>
      </c>
      <c r="W15" s="288">
        <f>SUM(S15:V15)</f>
        <v>0</v>
      </c>
      <c r="X15" s="194">
        <f t="shared" ref="X15:AA15" si="7">D4</f>
        <v>0</v>
      </c>
      <c r="Y15" s="194">
        <f t="shared" si="7"/>
        <v>0</v>
      </c>
      <c r="Z15" s="194">
        <f t="shared" si="7"/>
        <v>0</v>
      </c>
      <c r="AA15" s="194">
        <f t="shared" si="7"/>
        <v>0</v>
      </c>
      <c r="AB15" s="288">
        <f>SUM(X15:AA15)</f>
        <v>0</v>
      </c>
      <c r="AC15" s="194">
        <f t="shared" ref="AC15:AF15" si="8">D8</f>
        <v>0</v>
      </c>
      <c r="AD15" s="194">
        <f t="shared" si="8"/>
        <v>0</v>
      </c>
      <c r="AE15" s="194">
        <f t="shared" si="8"/>
        <v>0</v>
      </c>
      <c r="AF15" s="194">
        <f t="shared" si="8"/>
        <v>0</v>
      </c>
      <c r="AG15" s="288">
        <f>SUM(AC15:AF15)</f>
        <v>0</v>
      </c>
      <c r="AH15" s="194">
        <f t="shared" ref="AH15:AK15" si="9">D9</f>
        <v>0</v>
      </c>
      <c r="AI15" s="194">
        <f t="shared" si="9"/>
        <v>0</v>
      </c>
      <c r="AJ15" s="194">
        <f t="shared" si="9"/>
        <v>0</v>
      </c>
      <c r="AK15" s="194">
        <f t="shared" si="9"/>
        <v>0</v>
      </c>
      <c r="AL15" s="288">
        <f>SUM(AH15:AK15)</f>
        <v>0</v>
      </c>
      <c r="AM15" s="28">
        <f>SUM(H15,M15,R15,W15,AB15,AG15,AL15)</f>
        <v>0</v>
      </c>
      <c r="AN15" s="544"/>
      <c r="AO15" s="201">
        <f>SUM(D15,I15,N15,S15,X15,AC15,AH15)</f>
        <v>0</v>
      </c>
      <c r="AP15" s="202">
        <f t="shared" ref="AP15:AR30" si="10">SUM(E15,J15,O15,T15,Y15,AD15,AI15)</f>
        <v>0</v>
      </c>
      <c r="AQ15" s="202">
        <f t="shared" si="10"/>
        <v>0</v>
      </c>
      <c r="AR15" s="203">
        <f t="shared" si="10"/>
        <v>0</v>
      </c>
      <c r="AS15" s="213">
        <v>1</v>
      </c>
      <c r="AT15" s="214">
        <v>1</v>
      </c>
      <c r="AU15" s="214">
        <v>1</v>
      </c>
      <c r="AV15" s="214">
        <v>1</v>
      </c>
      <c r="AW15" s="536" t="s">
        <v>179</v>
      </c>
      <c r="AX15" s="537"/>
      <c r="AY15" s="537"/>
      <c r="AZ15" s="538"/>
      <c r="BA15" s="6"/>
      <c r="BB15" s="215"/>
      <c r="BC15" s="216"/>
      <c r="BD15" s="216"/>
      <c r="BE15" s="216"/>
      <c r="BF15" s="216"/>
      <c r="BG15" s="216"/>
      <c r="BH15" s="216"/>
      <c r="BI15" s="216"/>
      <c r="BJ15" s="216"/>
      <c r="BK15" s="216"/>
      <c r="BL15" s="216"/>
      <c r="BM15" s="217"/>
      <c r="BN15" s="6"/>
      <c r="BO15" s="215"/>
      <c r="BP15" s="216"/>
      <c r="BQ15" s="216"/>
      <c r="BR15" s="216"/>
      <c r="BS15" s="216"/>
      <c r="BT15" s="216"/>
      <c r="BU15" s="216"/>
      <c r="BV15" s="216"/>
      <c r="BW15" s="216"/>
      <c r="BX15" s="216"/>
      <c r="BY15" s="216"/>
      <c r="BZ15" s="217"/>
    </row>
    <row r="16" spans="1:78" s="7" customFormat="1" x14ac:dyDescent="0.25">
      <c r="A16" s="218">
        <v>1</v>
      </c>
      <c r="B16" s="276" t="s">
        <v>263</v>
      </c>
      <c r="C16" s="277" t="s">
        <v>264</v>
      </c>
      <c r="D16" s="280">
        <f t="shared" ref="D16:S37" ca="1" si="11">RANDBETWEEN(D$15*0.4,D$15)</f>
        <v>0</v>
      </c>
      <c r="E16" s="278">
        <f t="shared" ca="1" si="11"/>
        <v>0</v>
      </c>
      <c r="F16" s="278">
        <f t="shared" ca="1" si="11"/>
        <v>0</v>
      </c>
      <c r="G16" s="278">
        <f t="shared" ca="1" si="11"/>
        <v>0</v>
      </c>
      <c r="H16" s="219">
        <f ca="1">SUM(D16:G16)</f>
        <v>0</v>
      </c>
      <c r="I16" s="280">
        <f t="shared" ca="1" si="11"/>
        <v>0</v>
      </c>
      <c r="J16" s="278">
        <f t="shared" ca="1" si="11"/>
        <v>0</v>
      </c>
      <c r="K16" s="278">
        <f t="shared" ca="1" si="11"/>
        <v>0</v>
      </c>
      <c r="L16" s="278">
        <f t="shared" ca="1" si="11"/>
        <v>0</v>
      </c>
      <c r="M16" s="219">
        <f ca="1">SUM(I16:L16)</f>
        <v>0</v>
      </c>
      <c r="N16" s="280">
        <f t="shared" ca="1" si="11"/>
        <v>0</v>
      </c>
      <c r="O16" s="278">
        <f t="shared" ca="1" si="11"/>
        <v>0</v>
      </c>
      <c r="P16" s="278">
        <f t="shared" ca="1" si="11"/>
        <v>0</v>
      </c>
      <c r="Q16" s="278">
        <f t="shared" ca="1" si="11"/>
        <v>0</v>
      </c>
      <c r="R16" s="220">
        <f ca="1">SUM(N16:Q16)</f>
        <v>0</v>
      </c>
      <c r="S16" s="280">
        <f t="shared" ca="1" si="11"/>
        <v>0</v>
      </c>
      <c r="T16" s="278">
        <f t="shared" ref="S16:V31" ca="1" si="12">RANDBETWEEN(T$15*0.4,T$15)</f>
        <v>0</v>
      </c>
      <c r="U16" s="278">
        <f t="shared" ca="1" si="12"/>
        <v>0</v>
      </c>
      <c r="V16" s="278">
        <f t="shared" ca="1" si="12"/>
        <v>0</v>
      </c>
      <c r="W16" s="220">
        <f ca="1">SUM(S16:V16)</f>
        <v>0</v>
      </c>
      <c r="X16" s="280">
        <f t="shared" ref="X16:AA31" ca="1" si="13">RANDBETWEEN(X$15*0.4,X$15)</f>
        <v>0</v>
      </c>
      <c r="Y16" s="278">
        <f t="shared" ca="1" si="13"/>
        <v>0</v>
      </c>
      <c r="Z16" s="278">
        <f t="shared" ca="1" si="13"/>
        <v>0</v>
      </c>
      <c r="AA16" s="278">
        <f t="shared" ca="1" si="13"/>
        <v>0</v>
      </c>
      <c r="AB16" s="220">
        <f ca="1">SUM(X16:AA16)</f>
        <v>0</v>
      </c>
      <c r="AC16" s="280">
        <f t="shared" ref="AC16:AF31" ca="1" si="14">RANDBETWEEN(AC$15*0.4,AC$15)</f>
        <v>0</v>
      </c>
      <c r="AD16" s="278">
        <f t="shared" ca="1" si="14"/>
        <v>0</v>
      </c>
      <c r="AE16" s="278">
        <f t="shared" ca="1" si="14"/>
        <v>0</v>
      </c>
      <c r="AF16" s="278">
        <f t="shared" ca="1" si="14"/>
        <v>0</v>
      </c>
      <c r="AG16" s="220">
        <f ca="1">SUM(AC16:AF16)</f>
        <v>0</v>
      </c>
      <c r="AH16" s="280">
        <f t="shared" ref="AH16:AK31" ca="1" si="15">RANDBETWEEN(AH$15*0.4,AH$15)</f>
        <v>0</v>
      </c>
      <c r="AI16" s="278">
        <f t="shared" ca="1" si="15"/>
        <v>0</v>
      </c>
      <c r="AJ16" s="278">
        <f t="shared" ca="1" si="15"/>
        <v>0</v>
      </c>
      <c r="AK16" s="278">
        <f t="shared" ca="1" si="15"/>
        <v>0</v>
      </c>
      <c r="AL16" s="220">
        <f ca="1">SUM(AH16:AK16)</f>
        <v>0</v>
      </c>
      <c r="AM16" s="22">
        <f ca="1">CEILING(SUM(H16,M16,R16,W16,AB16,AG16,AL16),1)</f>
        <v>0</v>
      </c>
      <c r="AN16" s="275" t="str">
        <f t="shared" ref="AN16:AN65" ca="1" si="16">IF(ISBLANK(B16),"",LOOKUP(AM16,Mark,EWU_LG))</f>
        <v>F (Fail)</v>
      </c>
      <c r="AO16" s="221">
        <f ca="1">SUM(D16,I16,N16,S16,X16,AC16,AH16)</f>
        <v>0</v>
      </c>
      <c r="AP16" s="221">
        <f t="shared" ca="1" si="10"/>
        <v>0</v>
      </c>
      <c r="AQ16" s="221">
        <f t="shared" ca="1" si="10"/>
        <v>0</v>
      </c>
      <c r="AR16" s="221">
        <f t="shared" ca="1" si="10"/>
        <v>0</v>
      </c>
      <c r="AS16" s="222" t="e">
        <f t="shared" ref="AS16:AU45" ca="1" si="17">AO16/AO$15</f>
        <v>#DIV/0!</v>
      </c>
      <c r="AT16" s="223" t="e">
        <f t="shared" ca="1" si="17"/>
        <v>#DIV/0!</v>
      </c>
      <c r="AU16" s="223" t="e">
        <f t="shared" ca="1" si="17"/>
        <v>#DIV/0!</v>
      </c>
      <c r="AV16" s="224">
        <f t="shared" ref="AV16:AV65" ca="1" si="18">IFERROR(AR16/AR$15,0)</f>
        <v>0</v>
      </c>
      <c r="AW16" s="225" t="e">
        <f t="shared" ref="AW16:AZ45" ca="1" si="19">IF($AN16="W (Withdrawn)",0,IF(AS16&gt;=CO_threshold,1,0))</f>
        <v>#DIV/0!</v>
      </c>
      <c r="AX16" s="226" t="e">
        <f t="shared" ca="1" si="19"/>
        <v>#DIV/0!</v>
      </c>
      <c r="AY16" s="226" t="e">
        <f t="shared" ca="1" si="19"/>
        <v>#DIV/0!</v>
      </c>
      <c r="AZ16" s="227">
        <f t="shared" ca="1" si="19"/>
        <v>0</v>
      </c>
      <c r="BA16" s="6"/>
      <c r="BB16" s="228" t="e">
        <f ca="1">IF($M$7=0,0,MMULT($AS16:$AV16,M$3:M$6)/$M$7)</f>
        <v>#DIV/0!</v>
      </c>
      <c r="BC16" s="228" t="e">
        <f ca="1">IF($N$7=0,0,MMULT($AS16:$AV16,$N$3:$N$6)/$N$7)</f>
        <v>#DIV/0!</v>
      </c>
      <c r="BD16" s="228" t="e">
        <f ca="1">IF($O$7=0,0,MMULT($AS16:$AV16,$O$3:$O$6)/$O$7)</f>
        <v>#DIV/0!</v>
      </c>
      <c r="BE16" s="228">
        <f>IF($P$7=0,0,MMULT($AS16:$AV16,$P$3:$P$6)/$P$7)</f>
        <v>0</v>
      </c>
      <c r="BF16" s="228" t="e">
        <f ca="1">IF($Q$7=0,0,MMULT($AS16:$AV16,$Q$3:$Q$6)/$Q$7)</f>
        <v>#DIV/0!</v>
      </c>
      <c r="BG16" s="228">
        <f>IF($R$7=0,0,MMULT($AS16:$AV16,$R$3:$R$6)/$R$7)</f>
        <v>0</v>
      </c>
      <c r="BH16" s="228">
        <f>IF($S$7=0,0,MMULT($AS16:$AV16,$S$3:$S$6)/$S$7)</f>
        <v>0</v>
      </c>
      <c r="BI16" s="228">
        <f>IF($T$7=0,0,MMULT($AS16:$AV16,$T$3:$T$6)/$T$7)</f>
        <v>0</v>
      </c>
      <c r="BJ16" s="228" t="e">
        <f ca="1">IF($U$7=0,0,MMULT($AS16:$AV16,$U$3:$U$6)/$U$7)</f>
        <v>#DIV/0!</v>
      </c>
      <c r="BK16" s="228" t="e">
        <f ca="1">IF($V$7=0,0,MMULT($AS16:$AV16,$V$3:$V$6)/$V$7)</f>
        <v>#DIV/0!</v>
      </c>
      <c r="BL16" s="228">
        <f>IF($W$7=0,0,MMULT($AS16:$AV16,$W$3:$W$6)/$W$7)</f>
        <v>0</v>
      </c>
      <c r="BM16" s="228" t="e">
        <f ca="1">IF($X$7=0,0,MMULT($AS16:$AV16,$X$3:$X$6)/$X$7)</f>
        <v>#DIV/0!</v>
      </c>
      <c r="BN16" s="6"/>
      <c r="BO16" s="229" t="e">
        <f t="shared" ref="BO16:BZ37" ca="1" si="20">IF(BB16&gt;=PO_threshold,1,0)</f>
        <v>#DIV/0!</v>
      </c>
      <c r="BP16" s="229" t="e">
        <f t="shared" ca="1" si="20"/>
        <v>#DIV/0!</v>
      </c>
      <c r="BQ16" s="230" t="e">
        <f t="shared" ca="1" si="20"/>
        <v>#DIV/0!</v>
      </c>
      <c r="BR16" s="230">
        <f t="shared" si="20"/>
        <v>0</v>
      </c>
      <c r="BS16" s="230" t="e">
        <f t="shared" ca="1" si="20"/>
        <v>#DIV/0!</v>
      </c>
      <c r="BT16" s="230">
        <f t="shared" si="20"/>
        <v>0</v>
      </c>
      <c r="BU16" s="230">
        <f t="shared" si="20"/>
        <v>0</v>
      </c>
      <c r="BV16" s="230">
        <f t="shared" si="20"/>
        <v>0</v>
      </c>
      <c r="BW16" s="230" t="e">
        <f t="shared" ca="1" si="20"/>
        <v>#DIV/0!</v>
      </c>
      <c r="BX16" s="230" t="e">
        <f t="shared" ca="1" si="20"/>
        <v>#DIV/0!</v>
      </c>
      <c r="BY16" s="230">
        <f t="shared" si="20"/>
        <v>0</v>
      </c>
      <c r="BZ16" s="231" t="e">
        <f t="shared" ca="1" si="20"/>
        <v>#DIV/0!</v>
      </c>
    </row>
    <row r="17" spans="1:78" x14ac:dyDescent="0.25">
      <c r="A17" s="12">
        <v>2</v>
      </c>
      <c r="B17" s="276" t="s">
        <v>265</v>
      </c>
      <c r="C17" s="277" t="s">
        <v>266</v>
      </c>
      <c r="D17" s="280">
        <f t="shared" ca="1" si="11"/>
        <v>0</v>
      </c>
      <c r="E17" s="278">
        <f t="shared" ca="1" si="11"/>
        <v>0</v>
      </c>
      <c r="F17" s="278">
        <f t="shared" ca="1" si="11"/>
        <v>0</v>
      </c>
      <c r="G17" s="278">
        <f t="shared" ca="1" si="11"/>
        <v>0</v>
      </c>
      <c r="H17" s="232">
        <f t="shared" ref="H17:H65" ca="1" si="21">SUM(D17:G17)</f>
        <v>0</v>
      </c>
      <c r="I17" s="283">
        <f t="shared" ca="1" si="11"/>
        <v>0</v>
      </c>
      <c r="J17" s="276">
        <f t="shared" ca="1" si="11"/>
        <v>0</v>
      </c>
      <c r="K17" s="276">
        <f t="shared" ca="1" si="11"/>
        <v>0</v>
      </c>
      <c r="L17" s="276">
        <f t="shared" ca="1" si="11"/>
        <v>0</v>
      </c>
      <c r="M17" s="219">
        <f t="shared" ref="M17:M65" ca="1" si="22">SUM(I17:L17)</f>
        <v>0</v>
      </c>
      <c r="N17" s="280">
        <f t="shared" ca="1" si="11"/>
        <v>0</v>
      </c>
      <c r="O17" s="278">
        <f t="shared" ca="1" si="11"/>
        <v>0</v>
      </c>
      <c r="P17" s="278">
        <f t="shared" ca="1" si="11"/>
        <v>0</v>
      </c>
      <c r="Q17" s="278">
        <f t="shared" ca="1" si="11"/>
        <v>0</v>
      </c>
      <c r="R17" s="232">
        <f t="shared" ref="R17:R65" ca="1" si="23">SUM(N17:Q17)</f>
        <v>0</v>
      </c>
      <c r="S17" s="280">
        <f t="shared" ca="1" si="11"/>
        <v>0</v>
      </c>
      <c r="T17" s="278">
        <f t="shared" ca="1" si="12"/>
        <v>0</v>
      </c>
      <c r="U17" s="278">
        <f t="shared" ca="1" si="12"/>
        <v>0</v>
      </c>
      <c r="V17" s="278">
        <f t="shared" ca="1" si="12"/>
        <v>0</v>
      </c>
      <c r="W17" s="232">
        <f t="shared" ref="W17:W65" ca="1" si="24">SUM(S17:V17)</f>
        <v>0</v>
      </c>
      <c r="X17" s="280">
        <f t="shared" ca="1" si="13"/>
        <v>0</v>
      </c>
      <c r="Y17" s="278">
        <f t="shared" ca="1" si="13"/>
        <v>0</v>
      </c>
      <c r="Z17" s="278">
        <f t="shared" ca="1" si="13"/>
        <v>0</v>
      </c>
      <c r="AA17" s="278">
        <f t="shared" ca="1" si="13"/>
        <v>0</v>
      </c>
      <c r="AB17" s="232">
        <f t="shared" ref="AB17:AB65" ca="1" si="25">SUM(X17:AA17)</f>
        <v>0</v>
      </c>
      <c r="AC17" s="280">
        <f t="shared" ca="1" si="14"/>
        <v>0</v>
      </c>
      <c r="AD17" s="278">
        <f t="shared" ca="1" si="14"/>
        <v>0</v>
      </c>
      <c r="AE17" s="278">
        <f t="shared" ca="1" si="14"/>
        <v>0</v>
      </c>
      <c r="AF17" s="278">
        <f t="shared" ca="1" si="14"/>
        <v>0</v>
      </c>
      <c r="AG17" s="232">
        <f t="shared" ref="AG17:AG65" ca="1" si="26">SUM(AC17:AF17)</f>
        <v>0</v>
      </c>
      <c r="AH17" s="280">
        <f t="shared" ca="1" si="15"/>
        <v>0</v>
      </c>
      <c r="AI17" s="278">
        <f t="shared" ca="1" si="15"/>
        <v>0</v>
      </c>
      <c r="AJ17" s="278">
        <f t="shared" ca="1" si="15"/>
        <v>0</v>
      </c>
      <c r="AK17" s="278">
        <f t="shared" ca="1" si="15"/>
        <v>0</v>
      </c>
      <c r="AL17" s="232">
        <f t="shared" ref="AL17:AL65" ca="1" si="27">SUM(AH17:AK17)</f>
        <v>0</v>
      </c>
      <c r="AM17" s="12">
        <f t="shared" ref="AM17:AM65" ca="1" si="28">CEILING(SUM(H17,M17,R17,W17,AB17,AG17,AL17),1)</f>
        <v>0</v>
      </c>
      <c r="AN17" s="275" t="str">
        <f t="shared" ca="1" si="16"/>
        <v>F (Fail)</v>
      </c>
      <c r="AO17" s="233">
        <f t="shared" ref="AO17:AR65" ca="1" si="29">SUM(D17,I17,N17,S17,X17,AC17,AH17)</f>
        <v>0</v>
      </c>
      <c r="AP17" s="234">
        <f t="shared" ca="1" si="10"/>
        <v>0</v>
      </c>
      <c r="AQ17" s="234">
        <f t="shared" ca="1" si="10"/>
        <v>0</v>
      </c>
      <c r="AR17" s="235">
        <f t="shared" ca="1" si="10"/>
        <v>0</v>
      </c>
      <c r="AS17" s="236" t="e">
        <f t="shared" ca="1" si="17"/>
        <v>#DIV/0!</v>
      </c>
      <c r="AT17" s="237" t="e">
        <f t="shared" ca="1" si="17"/>
        <v>#DIV/0!</v>
      </c>
      <c r="AU17" s="237" t="e">
        <f t="shared" ca="1" si="17"/>
        <v>#DIV/0!</v>
      </c>
      <c r="AV17" s="238">
        <f t="shared" ca="1" si="18"/>
        <v>0</v>
      </c>
      <c r="AW17" s="239" t="e">
        <f t="shared" ca="1" si="19"/>
        <v>#DIV/0!</v>
      </c>
      <c r="AX17" s="240" t="e">
        <f t="shared" ca="1" si="19"/>
        <v>#DIV/0!</v>
      </c>
      <c r="AY17" s="240" t="e">
        <f t="shared" ca="1" si="19"/>
        <v>#DIV/0!</v>
      </c>
      <c r="AZ17" s="241">
        <f t="shared" ca="1" si="19"/>
        <v>0</v>
      </c>
      <c r="BA17" s="6"/>
      <c r="BB17" s="228" t="e">
        <f t="shared" ref="BB17:BB65" ca="1" si="30">IF($M$7=0,0,MMULT($AS17:$AV17,M$3:M$6)/$M$7)</f>
        <v>#DIV/0!</v>
      </c>
      <c r="BC17" s="228" t="e">
        <f t="shared" ref="BC17:BC65" ca="1" si="31">IF($N$7=0,0,MMULT($AS17:$AV17,$N$3:$N$6)/$N$7)</f>
        <v>#DIV/0!</v>
      </c>
      <c r="BD17" s="228" t="e">
        <f t="shared" ref="BD17:BD65" ca="1" si="32">IF($O$7=0,0,MMULT($AS17:$AV17,$O$3:$O$6)/$O$7)</f>
        <v>#DIV/0!</v>
      </c>
      <c r="BE17" s="228">
        <f t="shared" ref="BE17:BE65" si="33">IF($P$7=0,0,MMULT($AS17:$AV17,$P$3:$P$6)/$P$7)</f>
        <v>0</v>
      </c>
      <c r="BF17" s="228" t="e">
        <f t="shared" ref="BF17:BF65" ca="1" si="34">IF($Q$7=0,0,MMULT($AS17:$AV17,$Q$3:$Q$6)/$Q$7)</f>
        <v>#DIV/0!</v>
      </c>
      <c r="BG17" s="228">
        <f t="shared" ref="BG17:BG65" si="35">IF($R$7=0,0,MMULT($AS17:$AV17,$R$3:$R$6)/$R$7)</f>
        <v>0</v>
      </c>
      <c r="BH17" s="228">
        <f t="shared" ref="BH17:BH65" si="36">IF($S$7=0,0,MMULT($AS17:$AV17,$S$3:$S$6)/$S$7)</f>
        <v>0</v>
      </c>
      <c r="BI17" s="228">
        <f t="shared" ref="BI17:BI65" si="37">IF($T$7=0,0,MMULT($AS17:$AV17,$T$3:$T$6)/$T$7)</f>
        <v>0</v>
      </c>
      <c r="BJ17" s="228" t="e">
        <f t="shared" ref="BJ17:BJ65" ca="1" si="38">IF($U$7=0,0,MMULT($AS17:$AV17,$U$3:$U$6)/$U$7)</f>
        <v>#DIV/0!</v>
      </c>
      <c r="BK17" s="228" t="e">
        <f t="shared" ref="BK17:BK65" ca="1" si="39">IF($V$7=0,0,MMULT($AS17:$AV17,$V$3:$V$6)/$V$7)</f>
        <v>#DIV/0!</v>
      </c>
      <c r="BL17" s="228">
        <f t="shared" ref="BL17:BL65" si="40">IF($W$7=0,0,MMULT($AS17:$AV17,$W$3:$W$6)/$W$7)</f>
        <v>0</v>
      </c>
      <c r="BM17" s="228" t="e">
        <f t="shared" ref="BM17:BM65" ca="1" si="41">IF($X$7=0,0,MMULT($AS17:$AV17,$X$3:$X$6)/$X$7)</f>
        <v>#DIV/0!</v>
      </c>
      <c r="BN17" s="9"/>
      <c r="BO17" s="244" t="e">
        <f t="shared" ca="1" si="20"/>
        <v>#DIV/0!</v>
      </c>
      <c r="BP17" s="245" t="e">
        <f t="shared" ca="1" si="20"/>
        <v>#DIV/0!</v>
      </c>
      <c r="BQ17" s="245" t="e">
        <f t="shared" ca="1" si="20"/>
        <v>#DIV/0!</v>
      </c>
      <c r="BR17" s="245">
        <f t="shared" si="20"/>
        <v>0</v>
      </c>
      <c r="BS17" s="245" t="e">
        <f t="shared" ca="1" si="20"/>
        <v>#DIV/0!</v>
      </c>
      <c r="BT17" s="245">
        <f t="shared" si="20"/>
        <v>0</v>
      </c>
      <c r="BU17" s="245">
        <f t="shared" si="20"/>
        <v>0</v>
      </c>
      <c r="BV17" s="245">
        <f t="shared" si="20"/>
        <v>0</v>
      </c>
      <c r="BW17" s="245" t="e">
        <f t="shared" ca="1" si="20"/>
        <v>#DIV/0!</v>
      </c>
      <c r="BX17" s="245" t="e">
        <f t="shared" ca="1" si="20"/>
        <v>#DIV/0!</v>
      </c>
      <c r="BY17" s="245">
        <f t="shared" si="20"/>
        <v>0</v>
      </c>
      <c r="BZ17" s="246" t="e">
        <f t="shared" ca="1" si="20"/>
        <v>#DIV/0!</v>
      </c>
    </row>
    <row r="18" spans="1:78" x14ac:dyDescent="0.25">
      <c r="A18" s="12">
        <v>3</v>
      </c>
      <c r="B18" s="276" t="s">
        <v>267</v>
      </c>
      <c r="C18" s="277" t="s">
        <v>268</v>
      </c>
      <c r="D18" s="280">
        <f t="shared" ca="1" si="11"/>
        <v>0</v>
      </c>
      <c r="E18" s="278">
        <f t="shared" ca="1" si="11"/>
        <v>0</v>
      </c>
      <c r="F18" s="278">
        <f t="shared" ca="1" si="11"/>
        <v>0</v>
      </c>
      <c r="G18" s="278">
        <f t="shared" ca="1" si="11"/>
        <v>0</v>
      </c>
      <c r="H18" s="232">
        <f t="shared" ca="1" si="21"/>
        <v>0</v>
      </c>
      <c r="I18" s="283">
        <f t="shared" ca="1" si="11"/>
        <v>0</v>
      </c>
      <c r="J18" s="276">
        <f t="shared" ca="1" si="11"/>
        <v>0</v>
      </c>
      <c r="K18" s="276">
        <f t="shared" ca="1" si="11"/>
        <v>0</v>
      </c>
      <c r="L18" s="276">
        <f t="shared" ca="1" si="11"/>
        <v>0</v>
      </c>
      <c r="M18" s="219">
        <f t="shared" ca="1" si="22"/>
        <v>0</v>
      </c>
      <c r="N18" s="280">
        <f t="shared" ca="1" si="11"/>
        <v>0</v>
      </c>
      <c r="O18" s="278">
        <f t="shared" ca="1" si="11"/>
        <v>0</v>
      </c>
      <c r="P18" s="278">
        <f t="shared" ca="1" si="11"/>
        <v>0</v>
      </c>
      <c r="Q18" s="278">
        <f t="shared" ca="1" si="11"/>
        <v>0</v>
      </c>
      <c r="R18" s="232">
        <f t="shared" ca="1" si="23"/>
        <v>0</v>
      </c>
      <c r="S18" s="280">
        <f t="shared" ca="1" si="12"/>
        <v>0</v>
      </c>
      <c r="T18" s="278">
        <f t="shared" ca="1" si="12"/>
        <v>0</v>
      </c>
      <c r="U18" s="278">
        <f t="shared" ca="1" si="12"/>
        <v>0</v>
      </c>
      <c r="V18" s="278">
        <f t="shared" ca="1" si="12"/>
        <v>0</v>
      </c>
      <c r="W18" s="232">
        <f t="shared" ca="1" si="24"/>
        <v>0</v>
      </c>
      <c r="X18" s="280">
        <f t="shared" ca="1" si="13"/>
        <v>0</v>
      </c>
      <c r="Y18" s="278">
        <f t="shared" ca="1" si="13"/>
        <v>0</v>
      </c>
      <c r="Z18" s="278">
        <f t="shared" ca="1" si="13"/>
        <v>0</v>
      </c>
      <c r="AA18" s="278">
        <f t="shared" ca="1" si="13"/>
        <v>0</v>
      </c>
      <c r="AB18" s="232">
        <f t="shared" ca="1" si="25"/>
        <v>0</v>
      </c>
      <c r="AC18" s="280">
        <f t="shared" ca="1" si="14"/>
        <v>0</v>
      </c>
      <c r="AD18" s="278">
        <f t="shared" ca="1" si="14"/>
        <v>0</v>
      </c>
      <c r="AE18" s="278">
        <f t="shared" ca="1" si="14"/>
        <v>0</v>
      </c>
      <c r="AF18" s="278">
        <f t="shared" ca="1" si="14"/>
        <v>0</v>
      </c>
      <c r="AG18" s="232">
        <f t="shared" ca="1" si="26"/>
        <v>0</v>
      </c>
      <c r="AH18" s="280">
        <f t="shared" ca="1" si="15"/>
        <v>0</v>
      </c>
      <c r="AI18" s="278">
        <f t="shared" ca="1" si="15"/>
        <v>0</v>
      </c>
      <c r="AJ18" s="278">
        <f t="shared" ca="1" si="15"/>
        <v>0</v>
      </c>
      <c r="AK18" s="278">
        <f t="shared" ca="1" si="15"/>
        <v>0</v>
      </c>
      <c r="AL18" s="232">
        <f t="shared" ca="1" si="27"/>
        <v>0</v>
      </c>
      <c r="AM18" s="12">
        <f t="shared" ca="1" si="28"/>
        <v>0</v>
      </c>
      <c r="AN18" s="275" t="str">
        <f t="shared" ca="1" si="16"/>
        <v>F (Fail)</v>
      </c>
      <c r="AO18" s="233">
        <f t="shared" ca="1" si="29"/>
        <v>0</v>
      </c>
      <c r="AP18" s="234">
        <f t="shared" ca="1" si="10"/>
        <v>0</v>
      </c>
      <c r="AQ18" s="234">
        <f t="shared" ca="1" si="10"/>
        <v>0</v>
      </c>
      <c r="AR18" s="235">
        <f t="shared" ca="1" si="10"/>
        <v>0</v>
      </c>
      <c r="AS18" s="236" t="e">
        <f t="shared" ca="1" si="17"/>
        <v>#DIV/0!</v>
      </c>
      <c r="AT18" s="237" t="e">
        <f t="shared" ca="1" si="17"/>
        <v>#DIV/0!</v>
      </c>
      <c r="AU18" s="237" t="e">
        <f t="shared" ca="1" si="17"/>
        <v>#DIV/0!</v>
      </c>
      <c r="AV18" s="238">
        <f t="shared" ca="1" si="18"/>
        <v>0</v>
      </c>
      <c r="AW18" s="239" t="e">
        <f t="shared" ca="1" si="19"/>
        <v>#DIV/0!</v>
      </c>
      <c r="AX18" s="240" t="e">
        <f t="shared" ca="1" si="19"/>
        <v>#DIV/0!</v>
      </c>
      <c r="AY18" s="240" t="e">
        <f t="shared" ca="1" si="19"/>
        <v>#DIV/0!</v>
      </c>
      <c r="AZ18" s="241">
        <f t="shared" ca="1" si="19"/>
        <v>0</v>
      </c>
      <c r="BA18" s="6"/>
      <c r="BB18" s="228" t="e">
        <f t="shared" ca="1" si="30"/>
        <v>#DIV/0!</v>
      </c>
      <c r="BC18" s="228" t="e">
        <f t="shared" ca="1" si="31"/>
        <v>#DIV/0!</v>
      </c>
      <c r="BD18" s="228" t="e">
        <f t="shared" ca="1" si="32"/>
        <v>#DIV/0!</v>
      </c>
      <c r="BE18" s="228">
        <f t="shared" si="33"/>
        <v>0</v>
      </c>
      <c r="BF18" s="228" t="e">
        <f t="shared" ca="1" si="34"/>
        <v>#DIV/0!</v>
      </c>
      <c r="BG18" s="228">
        <f t="shared" si="35"/>
        <v>0</v>
      </c>
      <c r="BH18" s="228">
        <f t="shared" si="36"/>
        <v>0</v>
      </c>
      <c r="BI18" s="228">
        <f t="shared" si="37"/>
        <v>0</v>
      </c>
      <c r="BJ18" s="228" t="e">
        <f t="shared" ca="1" si="38"/>
        <v>#DIV/0!</v>
      </c>
      <c r="BK18" s="228" t="e">
        <f t="shared" ca="1" si="39"/>
        <v>#DIV/0!</v>
      </c>
      <c r="BL18" s="228">
        <f t="shared" si="40"/>
        <v>0</v>
      </c>
      <c r="BM18" s="228" t="e">
        <f t="shared" ca="1" si="41"/>
        <v>#DIV/0!</v>
      </c>
      <c r="BN18" s="9"/>
      <c r="BO18" s="244" t="e">
        <f t="shared" ca="1" si="20"/>
        <v>#DIV/0!</v>
      </c>
      <c r="BP18" s="245" t="e">
        <f t="shared" ca="1" si="20"/>
        <v>#DIV/0!</v>
      </c>
      <c r="BQ18" s="245" t="e">
        <f t="shared" ca="1" si="20"/>
        <v>#DIV/0!</v>
      </c>
      <c r="BR18" s="245">
        <f t="shared" si="20"/>
        <v>0</v>
      </c>
      <c r="BS18" s="245" t="e">
        <f t="shared" ca="1" si="20"/>
        <v>#DIV/0!</v>
      </c>
      <c r="BT18" s="245">
        <f t="shared" si="20"/>
        <v>0</v>
      </c>
      <c r="BU18" s="245">
        <f t="shared" si="20"/>
        <v>0</v>
      </c>
      <c r="BV18" s="245">
        <f t="shared" si="20"/>
        <v>0</v>
      </c>
      <c r="BW18" s="245" t="e">
        <f t="shared" ca="1" si="20"/>
        <v>#DIV/0!</v>
      </c>
      <c r="BX18" s="245" t="e">
        <f t="shared" ca="1" si="20"/>
        <v>#DIV/0!</v>
      </c>
      <c r="BY18" s="245">
        <f t="shared" si="20"/>
        <v>0</v>
      </c>
      <c r="BZ18" s="246" t="e">
        <f t="shared" ca="1" si="20"/>
        <v>#DIV/0!</v>
      </c>
    </row>
    <row r="19" spans="1:78" x14ac:dyDescent="0.25">
      <c r="A19" s="12">
        <v>4</v>
      </c>
      <c r="B19" s="276" t="s">
        <v>269</v>
      </c>
      <c r="C19" s="277" t="s">
        <v>270</v>
      </c>
      <c r="D19" s="280">
        <f t="shared" ca="1" si="11"/>
        <v>0</v>
      </c>
      <c r="E19" s="278">
        <f t="shared" ca="1" si="11"/>
        <v>0</v>
      </c>
      <c r="F19" s="278">
        <f t="shared" ca="1" si="11"/>
        <v>0</v>
      </c>
      <c r="G19" s="278">
        <f t="shared" ca="1" si="11"/>
        <v>0</v>
      </c>
      <c r="H19" s="232">
        <f t="shared" ca="1" si="21"/>
        <v>0</v>
      </c>
      <c r="I19" s="283">
        <f t="shared" ca="1" si="11"/>
        <v>0</v>
      </c>
      <c r="J19" s="276">
        <f t="shared" ca="1" si="11"/>
        <v>0</v>
      </c>
      <c r="K19" s="276">
        <f t="shared" ca="1" si="11"/>
        <v>0</v>
      </c>
      <c r="L19" s="276">
        <f t="shared" ca="1" si="11"/>
        <v>0</v>
      </c>
      <c r="M19" s="219">
        <f t="shared" ca="1" si="22"/>
        <v>0</v>
      </c>
      <c r="N19" s="280">
        <f t="shared" ca="1" si="11"/>
        <v>0</v>
      </c>
      <c r="O19" s="278">
        <f t="shared" ca="1" si="11"/>
        <v>0</v>
      </c>
      <c r="P19" s="278">
        <f t="shared" ca="1" si="11"/>
        <v>0</v>
      </c>
      <c r="Q19" s="278">
        <f t="shared" ca="1" si="11"/>
        <v>0</v>
      </c>
      <c r="R19" s="232">
        <f t="shared" ca="1" si="23"/>
        <v>0</v>
      </c>
      <c r="S19" s="280">
        <f t="shared" ca="1" si="12"/>
        <v>0</v>
      </c>
      <c r="T19" s="278">
        <f t="shared" ca="1" si="12"/>
        <v>0</v>
      </c>
      <c r="U19" s="278">
        <f t="shared" ca="1" si="12"/>
        <v>0</v>
      </c>
      <c r="V19" s="278">
        <f t="shared" ca="1" si="12"/>
        <v>0</v>
      </c>
      <c r="W19" s="232">
        <f t="shared" ca="1" si="24"/>
        <v>0</v>
      </c>
      <c r="X19" s="280">
        <f t="shared" ca="1" si="13"/>
        <v>0</v>
      </c>
      <c r="Y19" s="278">
        <f t="shared" ca="1" si="13"/>
        <v>0</v>
      </c>
      <c r="Z19" s="278">
        <f t="shared" ca="1" si="13"/>
        <v>0</v>
      </c>
      <c r="AA19" s="278">
        <f t="shared" ca="1" si="13"/>
        <v>0</v>
      </c>
      <c r="AB19" s="232">
        <f t="shared" ca="1" si="25"/>
        <v>0</v>
      </c>
      <c r="AC19" s="280">
        <f t="shared" ca="1" si="14"/>
        <v>0</v>
      </c>
      <c r="AD19" s="278">
        <f t="shared" ca="1" si="14"/>
        <v>0</v>
      </c>
      <c r="AE19" s="278">
        <f t="shared" ca="1" si="14"/>
        <v>0</v>
      </c>
      <c r="AF19" s="278">
        <f t="shared" ca="1" si="14"/>
        <v>0</v>
      </c>
      <c r="AG19" s="232">
        <f t="shared" ca="1" si="26"/>
        <v>0</v>
      </c>
      <c r="AH19" s="280">
        <f t="shared" ca="1" si="15"/>
        <v>0</v>
      </c>
      <c r="AI19" s="278">
        <f t="shared" ca="1" si="15"/>
        <v>0</v>
      </c>
      <c r="AJ19" s="278">
        <f t="shared" ca="1" si="15"/>
        <v>0</v>
      </c>
      <c r="AK19" s="278">
        <f t="shared" ca="1" si="15"/>
        <v>0</v>
      </c>
      <c r="AL19" s="232">
        <f t="shared" ca="1" si="27"/>
        <v>0</v>
      </c>
      <c r="AM19" s="12">
        <f t="shared" ca="1" si="28"/>
        <v>0</v>
      </c>
      <c r="AN19" s="275" t="str">
        <f t="shared" ca="1" si="16"/>
        <v>F (Fail)</v>
      </c>
      <c r="AO19" s="233">
        <f t="shared" ca="1" si="29"/>
        <v>0</v>
      </c>
      <c r="AP19" s="234">
        <f t="shared" ca="1" si="10"/>
        <v>0</v>
      </c>
      <c r="AQ19" s="234">
        <f t="shared" ca="1" si="10"/>
        <v>0</v>
      </c>
      <c r="AR19" s="235">
        <f t="shared" ca="1" si="10"/>
        <v>0</v>
      </c>
      <c r="AS19" s="236" t="e">
        <f t="shared" ca="1" si="17"/>
        <v>#DIV/0!</v>
      </c>
      <c r="AT19" s="237" t="e">
        <f t="shared" ca="1" si="17"/>
        <v>#DIV/0!</v>
      </c>
      <c r="AU19" s="237" t="e">
        <f t="shared" ca="1" si="17"/>
        <v>#DIV/0!</v>
      </c>
      <c r="AV19" s="238">
        <f t="shared" ca="1" si="18"/>
        <v>0</v>
      </c>
      <c r="AW19" s="239" t="e">
        <f t="shared" ca="1" si="19"/>
        <v>#DIV/0!</v>
      </c>
      <c r="AX19" s="240" t="e">
        <f t="shared" ca="1" si="19"/>
        <v>#DIV/0!</v>
      </c>
      <c r="AY19" s="240" t="e">
        <f t="shared" ca="1" si="19"/>
        <v>#DIV/0!</v>
      </c>
      <c r="AZ19" s="241">
        <f t="shared" ca="1" si="19"/>
        <v>0</v>
      </c>
      <c r="BA19" s="9"/>
      <c r="BB19" s="228" t="e">
        <f t="shared" ca="1" si="30"/>
        <v>#DIV/0!</v>
      </c>
      <c r="BC19" s="242" t="e">
        <f t="shared" ca="1" si="31"/>
        <v>#DIV/0!</v>
      </c>
      <c r="BD19" s="242" t="e">
        <f t="shared" ca="1" si="32"/>
        <v>#DIV/0!</v>
      </c>
      <c r="BE19" s="242">
        <f t="shared" si="33"/>
        <v>0</v>
      </c>
      <c r="BF19" s="242" t="e">
        <f t="shared" ca="1" si="34"/>
        <v>#DIV/0!</v>
      </c>
      <c r="BG19" s="242">
        <f t="shared" si="35"/>
        <v>0</v>
      </c>
      <c r="BH19" s="242">
        <f t="shared" si="36"/>
        <v>0</v>
      </c>
      <c r="BI19" s="242">
        <f t="shared" si="37"/>
        <v>0</v>
      </c>
      <c r="BJ19" s="242" t="e">
        <f t="shared" ca="1" si="38"/>
        <v>#DIV/0!</v>
      </c>
      <c r="BK19" s="242" t="e">
        <f t="shared" ca="1" si="39"/>
        <v>#DIV/0!</v>
      </c>
      <c r="BL19" s="242">
        <f t="shared" si="40"/>
        <v>0</v>
      </c>
      <c r="BM19" s="243" t="e">
        <f t="shared" ca="1" si="41"/>
        <v>#DIV/0!</v>
      </c>
      <c r="BN19" s="9"/>
      <c r="BO19" s="244" t="e">
        <f t="shared" ca="1" si="20"/>
        <v>#DIV/0!</v>
      </c>
      <c r="BP19" s="245" t="e">
        <f t="shared" ca="1" si="20"/>
        <v>#DIV/0!</v>
      </c>
      <c r="BQ19" s="245" t="e">
        <f t="shared" ca="1" si="20"/>
        <v>#DIV/0!</v>
      </c>
      <c r="BR19" s="245">
        <f t="shared" si="20"/>
        <v>0</v>
      </c>
      <c r="BS19" s="245" t="e">
        <f t="shared" ca="1" si="20"/>
        <v>#DIV/0!</v>
      </c>
      <c r="BT19" s="245">
        <f t="shared" si="20"/>
        <v>0</v>
      </c>
      <c r="BU19" s="245">
        <f t="shared" si="20"/>
        <v>0</v>
      </c>
      <c r="BV19" s="245">
        <f t="shared" si="20"/>
        <v>0</v>
      </c>
      <c r="BW19" s="245" t="e">
        <f t="shared" ca="1" si="20"/>
        <v>#DIV/0!</v>
      </c>
      <c r="BX19" s="245" t="e">
        <f t="shared" ca="1" si="20"/>
        <v>#DIV/0!</v>
      </c>
      <c r="BY19" s="245">
        <f t="shared" si="20"/>
        <v>0</v>
      </c>
      <c r="BZ19" s="246" t="e">
        <f t="shared" ca="1" si="20"/>
        <v>#DIV/0!</v>
      </c>
    </row>
    <row r="20" spans="1:78" x14ac:dyDescent="0.25">
      <c r="A20" s="12">
        <v>5</v>
      </c>
      <c r="B20" s="276" t="s">
        <v>271</v>
      </c>
      <c r="C20" s="277" t="s">
        <v>272</v>
      </c>
      <c r="D20" s="280">
        <f t="shared" ca="1" si="11"/>
        <v>0</v>
      </c>
      <c r="E20" s="278">
        <f t="shared" ca="1" si="11"/>
        <v>0</v>
      </c>
      <c r="F20" s="278">
        <f t="shared" ca="1" si="11"/>
        <v>0</v>
      </c>
      <c r="G20" s="278">
        <f t="shared" ca="1" si="11"/>
        <v>0</v>
      </c>
      <c r="H20" s="232">
        <f t="shared" ca="1" si="21"/>
        <v>0</v>
      </c>
      <c r="I20" s="283">
        <f t="shared" ca="1" si="11"/>
        <v>0</v>
      </c>
      <c r="J20" s="276">
        <f t="shared" ca="1" si="11"/>
        <v>0</v>
      </c>
      <c r="K20" s="276">
        <f t="shared" ca="1" si="11"/>
        <v>0</v>
      </c>
      <c r="L20" s="276">
        <f t="shared" ca="1" si="11"/>
        <v>0</v>
      </c>
      <c r="M20" s="219">
        <f t="shared" ca="1" si="22"/>
        <v>0</v>
      </c>
      <c r="N20" s="280">
        <f t="shared" ca="1" si="11"/>
        <v>0</v>
      </c>
      <c r="O20" s="278">
        <f t="shared" ca="1" si="11"/>
        <v>0</v>
      </c>
      <c r="P20" s="278">
        <f t="shared" ca="1" si="11"/>
        <v>0</v>
      </c>
      <c r="Q20" s="278">
        <f t="shared" ca="1" si="11"/>
        <v>0</v>
      </c>
      <c r="R20" s="232">
        <f t="shared" ca="1" si="23"/>
        <v>0</v>
      </c>
      <c r="S20" s="280">
        <f t="shared" ca="1" si="12"/>
        <v>0</v>
      </c>
      <c r="T20" s="278">
        <f t="shared" ca="1" si="12"/>
        <v>0</v>
      </c>
      <c r="U20" s="278">
        <f t="shared" ca="1" si="12"/>
        <v>0</v>
      </c>
      <c r="V20" s="278">
        <f t="shared" ca="1" si="12"/>
        <v>0</v>
      </c>
      <c r="W20" s="232">
        <f t="shared" ca="1" si="24"/>
        <v>0</v>
      </c>
      <c r="X20" s="280">
        <f t="shared" ca="1" si="13"/>
        <v>0</v>
      </c>
      <c r="Y20" s="278">
        <f t="shared" ca="1" si="13"/>
        <v>0</v>
      </c>
      <c r="Z20" s="278">
        <f t="shared" ca="1" si="13"/>
        <v>0</v>
      </c>
      <c r="AA20" s="278">
        <f t="shared" ca="1" si="13"/>
        <v>0</v>
      </c>
      <c r="AB20" s="232">
        <f t="shared" ca="1" si="25"/>
        <v>0</v>
      </c>
      <c r="AC20" s="280">
        <f t="shared" ca="1" si="14"/>
        <v>0</v>
      </c>
      <c r="AD20" s="278">
        <f t="shared" ca="1" si="14"/>
        <v>0</v>
      </c>
      <c r="AE20" s="278">
        <f t="shared" ca="1" si="14"/>
        <v>0</v>
      </c>
      <c r="AF20" s="278">
        <f t="shared" ca="1" si="14"/>
        <v>0</v>
      </c>
      <c r="AG20" s="232">
        <f t="shared" ca="1" si="26"/>
        <v>0</v>
      </c>
      <c r="AH20" s="280">
        <f t="shared" ca="1" si="15"/>
        <v>0</v>
      </c>
      <c r="AI20" s="278">
        <f t="shared" ca="1" si="15"/>
        <v>0</v>
      </c>
      <c r="AJ20" s="278">
        <f t="shared" ca="1" si="15"/>
        <v>0</v>
      </c>
      <c r="AK20" s="278">
        <f t="shared" ca="1" si="15"/>
        <v>0</v>
      </c>
      <c r="AL20" s="232">
        <f t="shared" ca="1" si="27"/>
        <v>0</v>
      </c>
      <c r="AM20" s="12">
        <f t="shared" ca="1" si="28"/>
        <v>0</v>
      </c>
      <c r="AN20" s="275" t="str">
        <f t="shared" ca="1" si="16"/>
        <v>F (Fail)</v>
      </c>
      <c r="AO20" s="233">
        <f t="shared" ca="1" si="29"/>
        <v>0</v>
      </c>
      <c r="AP20" s="234">
        <f t="shared" ca="1" si="10"/>
        <v>0</v>
      </c>
      <c r="AQ20" s="234">
        <f t="shared" ca="1" si="10"/>
        <v>0</v>
      </c>
      <c r="AR20" s="235">
        <f t="shared" ca="1" si="10"/>
        <v>0</v>
      </c>
      <c r="AS20" s="236" t="e">
        <f t="shared" ca="1" si="17"/>
        <v>#DIV/0!</v>
      </c>
      <c r="AT20" s="237" t="e">
        <f t="shared" ca="1" si="17"/>
        <v>#DIV/0!</v>
      </c>
      <c r="AU20" s="237" t="e">
        <f t="shared" ca="1" si="17"/>
        <v>#DIV/0!</v>
      </c>
      <c r="AV20" s="238">
        <f t="shared" ca="1" si="18"/>
        <v>0</v>
      </c>
      <c r="AW20" s="239" t="e">
        <f t="shared" ca="1" si="19"/>
        <v>#DIV/0!</v>
      </c>
      <c r="AX20" s="240" t="e">
        <f t="shared" ca="1" si="19"/>
        <v>#DIV/0!</v>
      </c>
      <c r="AY20" s="240" t="e">
        <f t="shared" ca="1" si="19"/>
        <v>#DIV/0!</v>
      </c>
      <c r="AZ20" s="241">
        <f t="shared" ca="1" si="19"/>
        <v>0</v>
      </c>
      <c r="BA20" s="9"/>
      <c r="BB20" s="228" t="e">
        <f t="shared" ca="1" si="30"/>
        <v>#DIV/0!</v>
      </c>
      <c r="BC20" s="242" t="e">
        <f t="shared" ca="1" si="31"/>
        <v>#DIV/0!</v>
      </c>
      <c r="BD20" s="242" t="e">
        <f t="shared" ca="1" si="32"/>
        <v>#DIV/0!</v>
      </c>
      <c r="BE20" s="242">
        <f t="shared" si="33"/>
        <v>0</v>
      </c>
      <c r="BF20" s="242" t="e">
        <f t="shared" ca="1" si="34"/>
        <v>#DIV/0!</v>
      </c>
      <c r="BG20" s="242">
        <f t="shared" si="35"/>
        <v>0</v>
      </c>
      <c r="BH20" s="242">
        <f t="shared" si="36"/>
        <v>0</v>
      </c>
      <c r="BI20" s="242">
        <f t="shared" si="37"/>
        <v>0</v>
      </c>
      <c r="BJ20" s="242" t="e">
        <f t="shared" ca="1" si="38"/>
        <v>#DIV/0!</v>
      </c>
      <c r="BK20" s="242" t="e">
        <f t="shared" ca="1" si="39"/>
        <v>#DIV/0!</v>
      </c>
      <c r="BL20" s="242">
        <f t="shared" si="40"/>
        <v>0</v>
      </c>
      <c r="BM20" s="243" t="e">
        <f t="shared" ca="1" si="41"/>
        <v>#DIV/0!</v>
      </c>
      <c r="BN20" s="9"/>
      <c r="BO20" s="244" t="e">
        <f t="shared" ca="1" si="20"/>
        <v>#DIV/0!</v>
      </c>
      <c r="BP20" s="245" t="e">
        <f t="shared" ca="1" si="20"/>
        <v>#DIV/0!</v>
      </c>
      <c r="BQ20" s="245" t="e">
        <f t="shared" ca="1" si="20"/>
        <v>#DIV/0!</v>
      </c>
      <c r="BR20" s="245">
        <f t="shared" si="20"/>
        <v>0</v>
      </c>
      <c r="BS20" s="245" t="e">
        <f t="shared" ca="1" si="20"/>
        <v>#DIV/0!</v>
      </c>
      <c r="BT20" s="245">
        <f t="shared" si="20"/>
        <v>0</v>
      </c>
      <c r="BU20" s="245">
        <f t="shared" si="20"/>
        <v>0</v>
      </c>
      <c r="BV20" s="245">
        <f t="shared" si="20"/>
        <v>0</v>
      </c>
      <c r="BW20" s="245" t="e">
        <f t="shared" ca="1" si="20"/>
        <v>#DIV/0!</v>
      </c>
      <c r="BX20" s="245" t="e">
        <f t="shared" ca="1" si="20"/>
        <v>#DIV/0!</v>
      </c>
      <c r="BY20" s="245">
        <f t="shared" si="20"/>
        <v>0</v>
      </c>
      <c r="BZ20" s="246" t="e">
        <f t="shared" ca="1" si="20"/>
        <v>#DIV/0!</v>
      </c>
    </row>
    <row r="21" spans="1:78" x14ac:dyDescent="0.25">
      <c r="A21" s="12">
        <v>6</v>
      </c>
      <c r="B21" s="276" t="s">
        <v>273</v>
      </c>
      <c r="C21" s="277" t="s">
        <v>274</v>
      </c>
      <c r="D21" s="280">
        <f t="shared" ca="1" si="11"/>
        <v>0</v>
      </c>
      <c r="E21" s="278">
        <f t="shared" ca="1" si="11"/>
        <v>0</v>
      </c>
      <c r="F21" s="278">
        <f t="shared" ca="1" si="11"/>
        <v>0</v>
      </c>
      <c r="G21" s="278">
        <f t="shared" ca="1" si="11"/>
        <v>0</v>
      </c>
      <c r="H21" s="232">
        <f t="shared" ca="1" si="21"/>
        <v>0</v>
      </c>
      <c r="I21" s="283">
        <f t="shared" ca="1" si="11"/>
        <v>0</v>
      </c>
      <c r="J21" s="276">
        <f t="shared" ca="1" si="11"/>
        <v>0</v>
      </c>
      <c r="K21" s="276">
        <f t="shared" ca="1" si="11"/>
        <v>0</v>
      </c>
      <c r="L21" s="276">
        <f t="shared" ca="1" si="11"/>
        <v>0</v>
      </c>
      <c r="M21" s="219">
        <f t="shared" ca="1" si="22"/>
        <v>0</v>
      </c>
      <c r="N21" s="280">
        <f t="shared" ca="1" si="11"/>
        <v>0</v>
      </c>
      <c r="O21" s="278">
        <f t="shared" ca="1" si="11"/>
        <v>0</v>
      </c>
      <c r="P21" s="278">
        <f t="shared" ca="1" si="11"/>
        <v>0</v>
      </c>
      <c r="Q21" s="278">
        <f t="shared" ca="1" si="11"/>
        <v>0</v>
      </c>
      <c r="R21" s="232">
        <f t="shared" ca="1" si="23"/>
        <v>0</v>
      </c>
      <c r="S21" s="280">
        <f t="shared" ca="1" si="12"/>
        <v>0</v>
      </c>
      <c r="T21" s="278">
        <f t="shared" ca="1" si="12"/>
        <v>0</v>
      </c>
      <c r="U21" s="278">
        <f t="shared" ca="1" si="12"/>
        <v>0</v>
      </c>
      <c r="V21" s="278">
        <f t="shared" ca="1" si="12"/>
        <v>0</v>
      </c>
      <c r="W21" s="232">
        <f t="shared" ca="1" si="24"/>
        <v>0</v>
      </c>
      <c r="X21" s="280">
        <f t="shared" ca="1" si="13"/>
        <v>0</v>
      </c>
      <c r="Y21" s="278">
        <f t="shared" ca="1" si="13"/>
        <v>0</v>
      </c>
      <c r="Z21" s="278">
        <f t="shared" ca="1" si="13"/>
        <v>0</v>
      </c>
      <c r="AA21" s="278">
        <f t="shared" ca="1" si="13"/>
        <v>0</v>
      </c>
      <c r="AB21" s="232">
        <f t="shared" ca="1" si="25"/>
        <v>0</v>
      </c>
      <c r="AC21" s="280">
        <f t="shared" ca="1" si="14"/>
        <v>0</v>
      </c>
      <c r="AD21" s="278">
        <f t="shared" ca="1" si="14"/>
        <v>0</v>
      </c>
      <c r="AE21" s="278">
        <f t="shared" ca="1" si="14"/>
        <v>0</v>
      </c>
      <c r="AF21" s="278">
        <f t="shared" ca="1" si="14"/>
        <v>0</v>
      </c>
      <c r="AG21" s="232">
        <f t="shared" ca="1" si="26"/>
        <v>0</v>
      </c>
      <c r="AH21" s="280">
        <f t="shared" ca="1" si="15"/>
        <v>0</v>
      </c>
      <c r="AI21" s="278">
        <f t="shared" ca="1" si="15"/>
        <v>0</v>
      </c>
      <c r="AJ21" s="278">
        <f t="shared" ca="1" si="15"/>
        <v>0</v>
      </c>
      <c r="AK21" s="278">
        <f t="shared" ca="1" si="15"/>
        <v>0</v>
      </c>
      <c r="AL21" s="232">
        <f t="shared" ca="1" si="27"/>
        <v>0</v>
      </c>
      <c r="AM21" s="12">
        <f t="shared" ca="1" si="28"/>
        <v>0</v>
      </c>
      <c r="AN21" s="275" t="str">
        <f t="shared" ca="1" si="16"/>
        <v>F (Fail)</v>
      </c>
      <c r="AO21" s="233">
        <f t="shared" ca="1" si="29"/>
        <v>0</v>
      </c>
      <c r="AP21" s="234">
        <f t="shared" ca="1" si="10"/>
        <v>0</v>
      </c>
      <c r="AQ21" s="234">
        <f t="shared" ca="1" si="10"/>
        <v>0</v>
      </c>
      <c r="AR21" s="235">
        <f t="shared" ca="1" si="10"/>
        <v>0</v>
      </c>
      <c r="AS21" s="236" t="e">
        <f t="shared" ca="1" si="17"/>
        <v>#DIV/0!</v>
      </c>
      <c r="AT21" s="237" t="e">
        <f t="shared" ca="1" si="17"/>
        <v>#DIV/0!</v>
      </c>
      <c r="AU21" s="237" t="e">
        <f t="shared" ca="1" si="17"/>
        <v>#DIV/0!</v>
      </c>
      <c r="AV21" s="238">
        <f t="shared" ca="1" si="18"/>
        <v>0</v>
      </c>
      <c r="AW21" s="239" t="e">
        <f t="shared" ca="1" si="19"/>
        <v>#DIV/0!</v>
      </c>
      <c r="AX21" s="240" t="e">
        <f t="shared" ca="1" si="19"/>
        <v>#DIV/0!</v>
      </c>
      <c r="AY21" s="240" t="e">
        <f t="shared" ca="1" si="19"/>
        <v>#DIV/0!</v>
      </c>
      <c r="AZ21" s="241">
        <f t="shared" ca="1" si="19"/>
        <v>0</v>
      </c>
      <c r="BA21" s="9"/>
      <c r="BB21" s="228" t="e">
        <f t="shared" ca="1" si="30"/>
        <v>#DIV/0!</v>
      </c>
      <c r="BC21" s="242" t="e">
        <f t="shared" ca="1" si="31"/>
        <v>#DIV/0!</v>
      </c>
      <c r="BD21" s="242" t="e">
        <f t="shared" ca="1" si="32"/>
        <v>#DIV/0!</v>
      </c>
      <c r="BE21" s="242">
        <f t="shared" si="33"/>
        <v>0</v>
      </c>
      <c r="BF21" s="242" t="e">
        <f t="shared" ca="1" si="34"/>
        <v>#DIV/0!</v>
      </c>
      <c r="BG21" s="242">
        <f t="shared" si="35"/>
        <v>0</v>
      </c>
      <c r="BH21" s="242">
        <f t="shared" si="36"/>
        <v>0</v>
      </c>
      <c r="BI21" s="242">
        <f t="shared" si="37"/>
        <v>0</v>
      </c>
      <c r="BJ21" s="242" t="e">
        <f t="shared" ca="1" si="38"/>
        <v>#DIV/0!</v>
      </c>
      <c r="BK21" s="242" t="e">
        <f t="shared" ca="1" si="39"/>
        <v>#DIV/0!</v>
      </c>
      <c r="BL21" s="242">
        <f t="shared" si="40"/>
        <v>0</v>
      </c>
      <c r="BM21" s="243" t="e">
        <f t="shared" ca="1" si="41"/>
        <v>#DIV/0!</v>
      </c>
      <c r="BN21" s="9"/>
      <c r="BO21" s="244" t="e">
        <f t="shared" ca="1" si="20"/>
        <v>#DIV/0!</v>
      </c>
      <c r="BP21" s="245" t="e">
        <f t="shared" ca="1" si="20"/>
        <v>#DIV/0!</v>
      </c>
      <c r="BQ21" s="245" t="e">
        <f t="shared" ca="1" si="20"/>
        <v>#DIV/0!</v>
      </c>
      <c r="BR21" s="245">
        <f t="shared" si="20"/>
        <v>0</v>
      </c>
      <c r="BS21" s="245" t="e">
        <f t="shared" ca="1" si="20"/>
        <v>#DIV/0!</v>
      </c>
      <c r="BT21" s="245">
        <f t="shared" si="20"/>
        <v>0</v>
      </c>
      <c r="BU21" s="245">
        <f t="shared" si="20"/>
        <v>0</v>
      </c>
      <c r="BV21" s="245">
        <f t="shared" si="20"/>
        <v>0</v>
      </c>
      <c r="BW21" s="245" t="e">
        <f t="shared" ca="1" si="20"/>
        <v>#DIV/0!</v>
      </c>
      <c r="BX21" s="245" t="e">
        <f t="shared" ca="1" si="20"/>
        <v>#DIV/0!</v>
      </c>
      <c r="BY21" s="245">
        <f t="shared" si="20"/>
        <v>0</v>
      </c>
      <c r="BZ21" s="246" t="e">
        <f t="shared" ca="1" si="20"/>
        <v>#DIV/0!</v>
      </c>
    </row>
    <row r="22" spans="1:78" x14ac:dyDescent="0.25">
      <c r="A22" s="12">
        <v>7</v>
      </c>
      <c r="B22" s="276" t="s">
        <v>275</v>
      </c>
      <c r="C22" s="277" t="s">
        <v>276</v>
      </c>
      <c r="D22" s="280">
        <f t="shared" ca="1" si="11"/>
        <v>0</v>
      </c>
      <c r="E22" s="278">
        <f t="shared" ca="1" si="11"/>
        <v>0</v>
      </c>
      <c r="F22" s="278">
        <f t="shared" ca="1" si="11"/>
        <v>0</v>
      </c>
      <c r="G22" s="278">
        <f t="shared" ca="1" si="11"/>
        <v>0</v>
      </c>
      <c r="H22" s="232">
        <f t="shared" ca="1" si="21"/>
        <v>0</v>
      </c>
      <c r="I22" s="283">
        <f t="shared" ca="1" si="11"/>
        <v>0</v>
      </c>
      <c r="J22" s="276">
        <f t="shared" ca="1" si="11"/>
        <v>0</v>
      </c>
      <c r="K22" s="276">
        <f t="shared" ca="1" si="11"/>
        <v>0</v>
      </c>
      <c r="L22" s="276">
        <f t="shared" ca="1" si="11"/>
        <v>0</v>
      </c>
      <c r="M22" s="219">
        <f t="shared" ca="1" si="22"/>
        <v>0</v>
      </c>
      <c r="N22" s="280">
        <f t="shared" ca="1" si="11"/>
        <v>0</v>
      </c>
      <c r="O22" s="278">
        <f t="shared" ca="1" si="11"/>
        <v>0</v>
      </c>
      <c r="P22" s="278">
        <f t="shared" ca="1" si="11"/>
        <v>0</v>
      </c>
      <c r="Q22" s="278">
        <f t="shared" ca="1" si="11"/>
        <v>0</v>
      </c>
      <c r="R22" s="232">
        <f t="shared" ca="1" si="23"/>
        <v>0</v>
      </c>
      <c r="S22" s="280">
        <f t="shared" ca="1" si="12"/>
        <v>0</v>
      </c>
      <c r="T22" s="278">
        <f t="shared" ca="1" si="12"/>
        <v>0</v>
      </c>
      <c r="U22" s="278">
        <f t="shared" ca="1" si="12"/>
        <v>0</v>
      </c>
      <c r="V22" s="278">
        <f t="shared" ca="1" si="12"/>
        <v>0</v>
      </c>
      <c r="W22" s="232">
        <f t="shared" ca="1" si="24"/>
        <v>0</v>
      </c>
      <c r="X22" s="280">
        <f t="shared" ca="1" si="13"/>
        <v>0</v>
      </c>
      <c r="Y22" s="278">
        <f t="shared" ca="1" si="13"/>
        <v>0</v>
      </c>
      <c r="Z22" s="278">
        <f t="shared" ca="1" si="13"/>
        <v>0</v>
      </c>
      <c r="AA22" s="278">
        <f t="shared" ca="1" si="13"/>
        <v>0</v>
      </c>
      <c r="AB22" s="232">
        <f t="shared" ca="1" si="25"/>
        <v>0</v>
      </c>
      <c r="AC22" s="280">
        <f t="shared" ca="1" si="14"/>
        <v>0</v>
      </c>
      <c r="AD22" s="278">
        <f t="shared" ca="1" si="14"/>
        <v>0</v>
      </c>
      <c r="AE22" s="278">
        <f t="shared" ca="1" si="14"/>
        <v>0</v>
      </c>
      <c r="AF22" s="278">
        <f t="shared" ca="1" si="14"/>
        <v>0</v>
      </c>
      <c r="AG22" s="232">
        <f t="shared" ca="1" si="26"/>
        <v>0</v>
      </c>
      <c r="AH22" s="280">
        <f t="shared" ca="1" si="15"/>
        <v>0</v>
      </c>
      <c r="AI22" s="278">
        <f t="shared" ca="1" si="15"/>
        <v>0</v>
      </c>
      <c r="AJ22" s="278">
        <f t="shared" ca="1" si="15"/>
        <v>0</v>
      </c>
      <c r="AK22" s="278">
        <f t="shared" ca="1" si="15"/>
        <v>0</v>
      </c>
      <c r="AL22" s="232">
        <f t="shared" ca="1" si="27"/>
        <v>0</v>
      </c>
      <c r="AM22" s="12">
        <f t="shared" ca="1" si="28"/>
        <v>0</v>
      </c>
      <c r="AN22" s="275" t="str">
        <f t="shared" ca="1" si="16"/>
        <v>F (Fail)</v>
      </c>
      <c r="AO22" s="233">
        <f t="shared" ca="1" si="29"/>
        <v>0</v>
      </c>
      <c r="AP22" s="234">
        <f t="shared" ca="1" si="10"/>
        <v>0</v>
      </c>
      <c r="AQ22" s="234">
        <f t="shared" ca="1" si="10"/>
        <v>0</v>
      </c>
      <c r="AR22" s="235">
        <f t="shared" ca="1" si="10"/>
        <v>0</v>
      </c>
      <c r="AS22" s="236" t="e">
        <f t="shared" ca="1" si="17"/>
        <v>#DIV/0!</v>
      </c>
      <c r="AT22" s="237" t="e">
        <f t="shared" ca="1" si="17"/>
        <v>#DIV/0!</v>
      </c>
      <c r="AU22" s="237" t="e">
        <f t="shared" ca="1" si="17"/>
        <v>#DIV/0!</v>
      </c>
      <c r="AV22" s="238">
        <f t="shared" ca="1" si="18"/>
        <v>0</v>
      </c>
      <c r="AW22" s="239" t="e">
        <f t="shared" ca="1" si="19"/>
        <v>#DIV/0!</v>
      </c>
      <c r="AX22" s="240" t="e">
        <f t="shared" ca="1" si="19"/>
        <v>#DIV/0!</v>
      </c>
      <c r="AY22" s="240" t="e">
        <f t="shared" ca="1" si="19"/>
        <v>#DIV/0!</v>
      </c>
      <c r="AZ22" s="241">
        <f t="shared" ca="1" si="19"/>
        <v>0</v>
      </c>
      <c r="BA22" s="9"/>
      <c r="BB22" s="228" t="e">
        <f t="shared" ca="1" si="30"/>
        <v>#DIV/0!</v>
      </c>
      <c r="BC22" s="242" t="e">
        <f t="shared" ca="1" si="31"/>
        <v>#DIV/0!</v>
      </c>
      <c r="BD22" s="242" t="e">
        <f t="shared" ca="1" si="32"/>
        <v>#DIV/0!</v>
      </c>
      <c r="BE22" s="242">
        <f t="shared" si="33"/>
        <v>0</v>
      </c>
      <c r="BF22" s="242" t="e">
        <f t="shared" ca="1" si="34"/>
        <v>#DIV/0!</v>
      </c>
      <c r="BG22" s="242">
        <f t="shared" si="35"/>
        <v>0</v>
      </c>
      <c r="BH22" s="242">
        <f t="shared" si="36"/>
        <v>0</v>
      </c>
      <c r="BI22" s="242">
        <f t="shared" si="37"/>
        <v>0</v>
      </c>
      <c r="BJ22" s="242" t="e">
        <f t="shared" ca="1" si="38"/>
        <v>#DIV/0!</v>
      </c>
      <c r="BK22" s="242" t="e">
        <f t="shared" ca="1" si="39"/>
        <v>#DIV/0!</v>
      </c>
      <c r="BL22" s="242">
        <f t="shared" si="40"/>
        <v>0</v>
      </c>
      <c r="BM22" s="243" t="e">
        <f t="shared" ca="1" si="41"/>
        <v>#DIV/0!</v>
      </c>
      <c r="BN22" s="9"/>
      <c r="BO22" s="244" t="e">
        <f t="shared" ca="1" si="20"/>
        <v>#DIV/0!</v>
      </c>
      <c r="BP22" s="245" t="e">
        <f t="shared" ca="1" si="20"/>
        <v>#DIV/0!</v>
      </c>
      <c r="BQ22" s="245" t="e">
        <f t="shared" ca="1" si="20"/>
        <v>#DIV/0!</v>
      </c>
      <c r="BR22" s="245">
        <f t="shared" si="20"/>
        <v>0</v>
      </c>
      <c r="BS22" s="245" t="e">
        <f t="shared" ca="1" si="20"/>
        <v>#DIV/0!</v>
      </c>
      <c r="BT22" s="245">
        <f t="shared" si="20"/>
        <v>0</v>
      </c>
      <c r="BU22" s="245">
        <f t="shared" si="20"/>
        <v>0</v>
      </c>
      <c r="BV22" s="245">
        <f t="shared" si="20"/>
        <v>0</v>
      </c>
      <c r="BW22" s="245" t="e">
        <f t="shared" ca="1" si="20"/>
        <v>#DIV/0!</v>
      </c>
      <c r="BX22" s="245" t="e">
        <f t="shared" ca="1" si="20"/>
        <v>#DIV/0!</v>
      </c>
      <c r="BY22" s="245">
        <f t="shared" si="20"/>
        <v>0</v>
      </c>
      <c r="BZ22" s="246" t="e">
        <f t="shared" ca="1" si="20"/>
        <v>#DIV/0!</v>
      </c>
    </row>
    <row r="23" spans="1:78" x14ac:dyDescent="0.25">
      <c r="A23" s="12">
        <v>8</v>
      </c>
      <c r="B23" s="276" t="s">
        <v>277</v>
      </c>
      <c r="C23" s="277" t="s">
        <v>278</v>
      </c>
      <c r="D23" s="280">
        <f t="shared" ca="1" si="11"/>
        <v>0</v>
      </c>
      <c r="E23" s="278">
        <f t="shared" ca="1" si="11"/>
        <v>0</v>
      </c>
      <c r="F23" s="278">
        <f t="shared" ca="1" si="11"/>
        <v>0</v>
      </c>
      <c r="G23" s="278">
        <f t="shared" ca="1" si="11"/>
        <v>0</v>
      </c>
      <c r="H23" s="232">
        <f t="shared" ca="1" si="21"/>
        <v>0</v>
      </c>
      <c r="I23" s="283">
        <f t="shared" ca="1" si="11"/>
        <v>0</v>
      </c>
      <c r="J23" s="276">
        <f t="shared" ca="1" si="11"/>
        <v>0</v>
      </c>
      <c r="K23" s="276">
        <f t="shared" ca="1" si="11"/>
        <v>0</v>
      </c>
      <c r="L23" s="276">
        <f t="shared" ca="1" si="11"/>
        <v>0</v>
      </c>
      <c r="M23" s="219">
        <f t="shared" ca="1" si="22"/>
        <v>0</v>
      </c>
      <c r="N23" s="280">
        <f t="shared" ca="1" si="11"/>
        <v>0</v>
      </c>
      <c r="O23" s="278">
        <f t="shared" ca="1" si="11"/>
        <v>0</v>
      </c>
      <c r="P23" s="278">
        <f t="shared" ca="1" si="11"/>
        <v>0</v>
      </c>
      <c r="Q23" s="278">
        <f t="shared" ca="1" si="11"/>
        <v>0</v>
      </c>
      <c r="R23" s="232">
        <f t="shared" ca="1" si="23"/>
        <v>0</v>
      </c>
      <c r="S23" s="280">
        <f t="shared" ca="1" si="12"/>
        <v>0</v>
      </c>
      <c r="T23" s="278">
        <f t="shared" ca="1" si="12"/>
        <v>0</v>
      </c>
      <c r="U23" s="278">
        <f t="shared" ca="1" si="12"/>
        <v>0</v>
      </c>
      <c r="V23" s="278">
        <f t="shared" ca="1" si="12"/>
        <v>0</v>
      </c>
      <c r="W23" s="232">
        <f t="shared" ca="1" si="24"/>
        <v>0</v>
      </c>
      <c r="X23" s="280">
        <f t="shared" ca="1" si="13"/>
        <v>0</v>
      </c>
      <c r="Y23" s="278">
        <f t="shared" ca="1" si="13"/>
        <v>0</v>
      </c>
      <c r="Z23" s="278">
        <f t="shared" ca="1" si="13"/>
        <v>0</v>
      </c>
      <c r="AA23" s="278">
        <f t="shared" ca="1" si="13"/>
        <v>0</v>
      </c>
      <c r="AB23" s="232">
        <f t="shared" ca="1" si="25"/>
        <v>0</v>
      </c>
      <c r="AC23" s="280">
        <f t="shared" ca="1" si="14"/>
        <v>0</v>
      </c>
      <c r="AD23" s="278">
        <f t="shared" ca="1" si="14"/>
        <v>0</v>
      </c>
      <c r="AE23" s="278">
        <f t="shared" ca="1" si="14"/>
        <v>0</v>
      </c>
      <c r="AF23" s="278">
        <f t="shared" ca="1" si="14"/>
        <v>0</v>
      </c>
      <c r="AG23" s="232">
        <f t="shared" ca="1" si="26"/>
        <v>0</v>
      </c>
      <c r="AH23" s="280">
        <f t="shared" ca="1" si="15"/>
        <v>0</v>
      </c>
      <c r="AI23" s="278">
        <f t="shared" ca="1" si="15"/>
        <v>0</v>
      </c>
      <c r="AJ23" s="278">
        <f t="shared" ca="1" si="15"/>
        <v>0</v>
      </c>
      <c r="AK23" s="278">
        <f t="shared" ca="1" si="15"/>
        <v>0</v>
      </c>
      <c r="AL23" s="232">
        <f t="shared" ca="1" si="27"/>
        <v>0</v>
      </c>
      <c r="AM23" s="12">
        <f t="shared" ca="1" si="28"/>
        <v>0</v>
      </c>
      <c r="AN23" s="275" t="str">
        <f t="shared" ca="1" si="16"/>
        <v>F (Fail)</v>
      </c>
      <c r="AO23" s="233">
        <f t="shared" ca="1" si="29"/>
        <v>0</v>
      </c>
      <c r="AP23" s="234">
        <f t="shared" ca="1" si="10"/>
        <v>0</v>
      </c>
      <c r="AQ23" s="234">
        <f t="shared" ca="1" si="10"/>
        <v>0</v>
      </c>
      <c r="AR23" s="235">
        <f t="shared" ca="1" si="10"/>
        <v>0</v>
      </c>
      <c r="AS23" s="236" t="e">
        <f t="shared" ca="1" si="17"/>
        <v>#DIV/0!</v>
      </c>
      <c r="AT23" s="237" t="e">
        <f t="shared" ca="1" si="17"/>
        <v>#DIV/0!</v>
      </c>
      <c r="AU23" s="237" t="e">
        <f t="shared" ca="1" si="17"/>
        <v>#DIV/0!</v>
      </c>
      <c r="AV23" s="238">
        <f t="shared" ca="1" si="18"/>
        <v>0</v>
      </c>
      <c r="AW23" s="239" t="e">
        <f t="shared" ca="1" si="19"/>
        <v>#DIV/0!</v>
      </c>
      <c r="AX23" s="240" t="e">
        <f t="shared" ca="1" si="19"/>
        <v>#DIV/0!</v>
      </c>
      <c r="AY23" s="240" t="e">
        <f t="shared" ca="1" si="19"/>
        <v>#DIV/0!</v>
      </c>
      <c r="AZ23" s="241">
        <f t="shared" ca="1" si="19"/>
        <v>0</v>
      </c>
      <c r="BA23" s="9"/>
      <c r="BB23" s="228" t="e">
        <f t="shared" ca="1" si="30"/>
        <v>#DIV/0!</v>
      </c>
      <c r="BC23" s="242" t="e">
        <f t="shared" ca="1" si="31"/>
        <v>#DIV/0!</v>
      </c>
      <c r="BD23" s="242" t="e">
        <f t="shared" ca="1" si="32"/>
        <v>#DIV/0!</v>
      </c>
      <c r="BE23" s="242">
        <f t="shared" si="33"/>
        <v>0</v>
      </c>
      <c r="BF23" s="242" t="e">
        <f t="shared" ca="1" si="34"/>
        <v>#DIV/0!</v>
      </c>
      <c r="BG23" s="242">
        <f t="shared" si="35"/>
        <v>0</v>
      </c>
      <c r="BH23" s="242">
        <f t="shared" si="36"/>
        <v>0</v>
      </c>
      <c r="BI23" s="242">
        <f t="shared" si="37"/>
        <v>0</v>
      </c>
      <c r="BJ23" s="242" t="e">
        <f t="shared" ca="1" si="38"/>
        <v>#DIV/0!</v>
      </c>
      <c r="BK23" s="242" t="e">
        <f t="shared" ca="1" si="39"/>
        <v>#DIV/0!</v>
      </c>
      <c r="BL23" s="242">
        <f t="shared" si="40"/>
        <v>0</v>
      </c>
      <c r="BM23" s="243" t="e">
        <f t="shared" ca="1" si="41"/>
        <v>#DIV/0!</v>
      </c>
      <c r="BN23" s="9"/>
      <c r="BO23" s="244" t="e">
        <f t="shared" ca="1" si="20"/>
        <v>#DIV/0!</v>
      </c>
      <c r="BP23" s="245" t="e">
        <f t="shared" ca="1" si="20"/>
        <v>#DIV/0!</v>
      </c>
      <c r="BQ23" s="245" t="e">
        <f t="shared" ca="1" si="20"/>
        <v>#DIV/0!</v>
      </c>
      <c r="BR23" s="245">
        <f t="shared" si="20"/>
        <v>0</v>
      </c>
      <c r="BS23" s="245" t="e">
        <f t="shared" ca="1" si="20"/>
        <v>#DIV/0!</v>
      </c>
      <c r="BT23" s="245">
        <f t="shared" si="20"/>
        <v>0</v>
      </c>
      <c r="BU23" s="245">
        <f t="shared" si="20"/>
        <v>0</v>
      </c>
      <c r="BV23" s="245">
        <f t="shared" si="20"/>
        <v>0</v>
      </c>
      <c r="BW23" s="245" t="e">
        <f t="shared" ca="1" si="20"/>
        <v>#DIV/0!</v>
      </c>
      <c r="BX23" s="245" t="e">
        <f t="shared" ca="1" si="20"/>
        <v>#DIV/0!</v>
      </c>
      <c r="BY23" s="245">
        <f t="shared" si="20"/>
        <v>0</v>
      </c>
      <c r="BZ23" s="246" t="e">
        <f t="shared" ca="1" si="20"/>
        <v>#DIV/0!</v>
      </c>
    </row>
    <row r="24" spans="1:78" x14ac:dyDescent="0.25">
      <c r="A24" s="12">
        <v>9</v>
      </c>
      <c r="B24" s="276" t="s">
        <v>279</v>
      </c>
      <c r="C24" s="277" t="s">
        <v>280</v>
      </c>
      <c r="D24" s="280">
        <f t="shared" ca="1" si="11"/>
        <v>0</v>
      </c>
      <c r="E24" s="278">
        <f t="shared" ca="1" si="11"/>
        <v>0</v>
      </c>
      <c r="F24" s="278">
        <f t="shared" ca="1" si="11"/>
        <v>0</v>
      </c>
      <c r="G24" s="278">
        <f t="shared" ca="1" si="11"/>
        <v>0</v>
      </c>
      <c r="H24" s="232">
        <f t="shared" ca="1" si="21"/>
        <v>0</v>
      </c>
      <c r="I24" s="283">
        <f t="shared" ca="1" si="11"/>
        <v>0</v>
      </c>
      <c r="J24" s="276">
        <f t="shared" ca="1" si="11"/>
        <v>0</v>
      </c>
      <c r="K24" s="276">
        <f t="shared" ca="1" si="11"/>
        <v>0</v>
      </c>
      <c r="L24" s="276">
        <f t="shared" ca="1" si="11"/>
        <v>0</v>
      </c>
      <c r="M24" s="219">
        <f t="shared" ca="1" si="22"/>
        <v>0</v>
      </c>
      <c r="N24" s="280">
        <f t="shared" ca="1" si="11"/>
        <v>0</v>
      </c>
      <c r="O24" s="278">
        <f t="shared" ca="1" si="11"/>
        <v>0</v>
      </c>
      <c r="P24" s="278">
        <f t="shared" ca="1" si="11"/>
        <v>0</v>
      </c>
      <c r="Q24" s="278">
        <f t="shared" ca="1" si="11"/>
        <v>0</v>
      </c>
      <c r="R24" s="232">
        <f t="shared" ca="1" si="23"/>
        <v>0</v>
      </c>
      <c r="S24" s="280">
        <f t="shared" ca="1" si="12"/>
        <v>0</v>
      </c>
      <c r="T24" s="278">
        <f t="shared" ca="1" si="12"/>
        <v>0</v>
      </c>
      <c r="U24" s="278">
        <f t="shared" ca="1" si="12"/>
        <v>0</v>
      </c>
      <c r="V24" s="278">
        <f t="shared" ca="1" si="12"/>
        <v>0</v>
      </c>
      <c r="W24" s="232">
        <f t="shared" ca="1" si="24"/>
        <v>0</v>
      </c>
      <c r="X24" s="280">
        <f t="shared" ca="1" si="13"/>
        <v>0</v>
      </c>
      <c r="Y24" s="278">
        <f t="shared" ca="1" si="13"/>
        <v>0</v>
      </c>
      <c r="Z24" s="278">
        <f t="shared" ca="1" si="13"/>
        <v>0</v>
      </c>
      <c r="AA24" s="278">
        <f t="shared" ca="1" si="13"/>
        <v>0</v>
      </c>
      <c r="AB24" s="232">
        <f t="shared" ca="1" si="25"/>
        <v>0</v>
      </c>
      <c r="AC24" s="280">
        <f t="shared" ca="1" si="14"/>
        <v>0</v>
      </c>
      <c r="AD24" s="278">
        <f t="shared" ca="1" si="14"/>
        <v>0</v>
      </c>
      <c r="AE24" s="278">
        <f t="shared" ca="1" si="14"/>
        <v>0</v>
      </c>
      <c r="AF24" s="278">
        <f t="shared" ca="1" si="14"/>
        <v>0</v>
      </c>
      <c r="AG24" s="232">
        <f t="shared" ca="1" si="26"/>
        <v>0</v>
      </c>
      <c r="AH24" s="280">
        <f t="shared" ca="1" si="15"/>
        <v>0</v>
      </c>
      <c r="AI24" s="278">
        <f t="shared" ca="1" si="15"/>
        <v>0</v>
      </c>
      <c r="AJ24" s="278">
        <f t="shared" ca="1" si="15"/>
        <v>0</v>
      </c>
      <c r="AK24" s="278">
        <f t="shared" ca="1" si="15"/>
        <v>0</v>
      </c>
      <c r="AL24" s="232">
        <f t="shared" ca="1" si="27"/>
        <v>0</v>
      </c>
      <c r="AM24" s="12">
        <f t="shared" ca="1" si="28"/>
        <v>0</v>
      </c>
      <c r="AN24" s="275" t="str">
        <f t="shared" ca="1" si="16"/>
        <v>F (Fail)</v>
      </c>
      <c r="AO24" s="233">
        <f t="shared" ca="1" si="29"/>
        <v>0</v>
      </c>
      <c r="AP24" s="234">
        <f t="shared" ca="1" si="10"/>
        <v>0</v>
      </c>
      <c r="AQ24" s="234">
        <f t="shared" ca="1" si="10"/>
        <v>0</v>
      </c>
      <c r="AR24" s="235">
        <f t="shared" ca="1" si="10"/>
        <v>0</v>
      </c>
      <c r="AS24" s="236" t="e">
        <f t="shared" ca="1" si="17"/>
        <v>#DIV/0!</v>
      </c>
      <c r="AT24" s="237" t="e">
        <f t="shared" ca="1" si="17"/>
        <v>#DIV/0!</v>
      </c>
      <c r="AU24" s="237" t="e">
        <f t="shared" ca="1" si="17"/>
        <v>#DIV/0!</v>
      </c>
      <c r="AV24" s="238">
        <f t="shared" ca="1" si="18"/>
        <v>0</v>
      </c>
      <c r="AW24" s="239" t="e">
        <f t="shared" ca="1" si="19"/>
        <v>#DIV/0!</v>
      </c>
      <c r="AX24" s="240" t="e">
        <f t="shared" ca="1" si="19"/>
        <v>#DIV/0!</v>
      </c>
      <c r="AY24" s="240" t="e">
        <f t="shared" ca="1" si="19"/>
        <v>#DIV/0!</v>
      </c>
      <c r="AZ24" s="241">
        <f t="shared" ca="1" si="19"/>
        <v>0</v>
      </c>
      <c r="BA24" s="9"/>
      <c r="BB24" s="228" t="e">
        <f t="shared" ca="1" si="30"/>
        <v>#DIV/0!</v>
      </c>
      <c r="BC24" s="242" t="e">
        <f t="shared" ca="1" si="31"/>
        <v>#DIV/0!</v>
      </c>
      <c r="BD24" s="242" t="e">
        <f t="shared" ca="1" si="32"/>
        <v>#DIV/0!</v>
      </c>
      <c r="BE24" s="242">
        <f t="shared" si="33"/>
        <v>0</v>
      </c>
      <c r="BF24" s="242" t="e">
        <f t="shared" ca="1" si="34"/>
        <v>#DIV/0!</v>
      </c>
      <c r="BG24" s="242">
        <f t="shared" si="35"/>
        <v>0</v>
      </c>
      <c r="BH24" s="242">
        <f t="shared" si="36"/>
        <v>0</v>
      </c>
      <c r="BI24" s="242">
        <f t="shared" si="37"/>
        <v>0</v>
      </c>
      <c r="BJ24" s="242" t="e">
        <f t="shared" ca="1" si="38"/>
        <v>#DIV/0!</v>
      </c>
      <c r="BK24" s="242" t="e">
        <f t="shared" ca="1" si="39"/>
        <v>#DIV/0!</v>
      </c>
      <c r="BL24" s="242">
        <f t="shared" si="40"/>
        <v>0</v>
      </c>
      <c r="BM24" s="243" t="e">
        <f t="shared" ca="1" si="41"/>
        <v>#DIV/0!</v>
      </c>
      <c r="BN24" s="9"/>
      <c r="BO24" s="244" t="e">
        <f t="shared" ca="1" si="20"/>
        <v>#DIV/0!</v>
      </c>
      <c r="BP24" s="245" t="e">
        <f t="shared" ca="1" si="20"/>
        <v>#DIV/0!</v>
      </c>
      <c r="BQ24" s="245" t="e">
        <f t="shared" ca="1" si="20"/>
        <v>#DIV/0!</v>
      </c>
      <c r="BR24" s="245">
        <f t="shared" si="20"/>
        <v>0</v>
      </c>
      <c r="BS24" s="245" t="e">
        <f t="shared" ca="1" si="20"/>
        <v>#DIV/0!</v>
      </c>
      <c r="BT24" s="245">
        <f t="shared" si="20"/>
        <v>0</v>
      </c>
      <c r="BU24" s="245">
        <f t="shared" si="20"/>
        <v>0</v>
      </c>
      <c r="BV24" s="245">
        <f t="shared" si="20"/>
        <v>0</v>
      </c>
      <c r="BW24" s="245" t="e">
        <f t="shared" ca="1" si="20"/>
        <v>#DIV/0!</v>
      </c>
      <c r="BX24" s="245" t="e">
        <f t="shared" ca="1" si="20"/>
        <v>#DIV/0!</v>
      </c>
      <c r="BY24" s="245">
        <f t="shared" si="20"/>
        <v>0</v>
      </c>
      <c r="BZ24" s="246" t="e">
        <f t="shared" ca="1" si="20"/>
        <v>#DIV/0!</v>
      </c>
    </row>
    <row r="25" spans="1:78" x14ac:dyDescent="0.25">
      <c r="A25" s="12">
        <v>10</v>
      </c>
      <c r="B25" s="276" t="s">
        <v>281</v>
      </c>
      <c r="C25" s="277" t="s">
        <v>282</v>
      </c>
      <c r="D25" s="280">
        <f t="shared" ca="1" si="11"/>
        <v>0</v>
      </c>
      <c r="E25" s="278">
        <f t="shared" ca="1" si="11"/>
        <v>0</v>
      </c>
      <c r="F25" s="278">
        <f t="shared" ca="1" si="11"/>
        <v>0</v>
      </c>
      <c r="G25" s="278">
        <f t="shared" ca="1" si="11"/>
        <v>0</v>
      </c>
      <c r="H25" s="232">
        <f t="shared" ca="1" si="21"/>
        <v>0</v>
      </c>
      <c r="I25" s="283">
        <f t="shared" ca="1" si="11"/>
        <v>0</v>
      </c>
      <c r="J25" s="276">
        <f t="shared" ca="1" si="11"/>
        <v>0</v>
      </c>
      <c r="K25" s="276">
        <f t="shared" ca="1" si="11"/>
        <v>0</v>
      </c>
      <c r="L25" s="276">
        <f t="shared" ca="1" si="11"/>
        <v>0</v>
      </c>
      <c r="M25" s="219">
        <f t="shared" ca="1" si="22"/>
        <v>0</v>
      </c>
      <c r="N25" s="280">
        <f t="shared" ca="1" si="11"/>
        <v>0</v>
      </c>
      <c r="O25" s="278">
        <f t="shared" ca="1" si="11"/>
        <v>0</v>
      </c>
      <c r="P25" s="278">
        <f t="shared" ca="1" si="11"/>
        <v>0</v>
      </c>
      <c r="Q25" s="278">
        <f t="shared" ca="1" si="11"/>
        <v>0</v>
      </c>
      <c r="R25" s="232">
        <f t="shared" ca="1" si="23"/>
        <v>0</v>
      </c>
      <c r="S25" s="280">
        <f t="shared" ca="1" si="12"/>
        <v>0</v>
      </c>
      <c r="T25" s="278">
        <f t="shared" ca="1" si="12"/>
        <v>0</v>
      </c>
      <c r="U25" s="278">
        <f t="shared" ca="1" si="12"/>
        <v>0</v>
      </c>
      <c r="V25" s="278">
        <f t="shared" ca="1" si="12"/>
        <v>0</v>
      </c>
      <c r="W25" s="232">
        <f t="shared" ca="1" si="24"/>
        <v>0</v>
      </c>
      <c r="X25" s="280">
        <f t="shared" ca="1" si="13"/>
        <v>0</v>
      </c>
      <c r="Y25" s="278">
        <f t="shared" ca="1" si="13"/>
        <v>0</v>
      </c>
      <c r="Z25" s="278">
        <f t="shared" ca="1" si="13"/>
        <v>0</v>
      </c>
      <c r="AA25" s="278">
        <f t="shared" ca="1" si="13"/>
        <v>0</v>
      </c>
      <c r="AB25" s="232">
        <f t="shared" ca="1" si="25"/>
        <v>0</v>
      </c>
      <c r="AC25" s="280">
        <f t="shared" ca="1" si="14"/>
        <v>0</v>
      </c>
      <c r="AD25" s="278">
        <f t="shared" ca="1" si="14"/>
        <v>0</v>
      </c>
      <c r="AE25" s="278">
        <f t="shared" ca="1" si="14"/>
        <v>0</v>
      </c>
      <c r="AF25" s="278">
        <f t="shared" ca="1" si="14"/>
        <v>0</v>
      </c>
      <c r="AG25" s="232">
        <f t="shared" ca="1" si="26"/>
        <v>0</v>
      </c>
      <c r="AH25" s="280">
        <f t="shared" ca="1" si="15"/>
        <v>0</v>
      </c>
      <c r="AI25" s="278">
        <f t="shared" ca="1" si="15"/>
        <v>0</v>
      </c>
      <c r="AJ25" s="278">
        <f t="shared" ca="1" si="15"/>
        <v>0</v>
      </c>
      <c r="AK25" s="278">
        <f t="shared" ca="1" si="15"/>
        <v>0</v>
      </c>
      <c r="AL25" s="232">
        <f t="shared" ca="1" si="27"/>
        <v>0</v>
      </c>
      <c r="AM25" s="12">
        <f t="shared" ca="1" si="28"/>
        <v>0</v>
      </c>
      <c r="AN25" s="275" t="str">
        <f t="shared" ca="1" si="16"/>
        <v>F (Fail)</v>
      </c>
      <c r="AO25" s="233">
        <f t="shared" ca="1" si="29"/>
        <v>0</v>
      </c>
      <c r="AP25" s="234">
        <f t="shared" ca="1" si="10"/>
        <v>0</v>
      </c>
      <c r="AQ25" s="234">
        <f t="shared" ca="1" si="10"/>
        <v>0</v>
      </c>
      <c r="AR25" s="235">
        <f t="shared" ca="1" si="10"/>
        <v>0</v>
      </c>
      <c r="AS25" s="236" t="e">
        <f t="shared" ca="1" si="17"/>
        <v>#DIV/0!</v>
      </c>
      <c r="AT25" s="237" t="e">
        <f t="shared" ca="1" si="17"/>
        <v>#DIV/0!</v>
      </c>
      <c r="AU25" s="237" t="e">
        <f t="shared" ca="1" si="17"/>
        <v>#DIV/0!</v>
      </c>
      <c r="AV25" s="238">
        <f t="shared" ca="1" si="18"/>
        <v>0</v>
      </c>
      <c r="AW25" s="239" t="e">
        <f t="shared" ca="1" si="19"/>
        <v>#DIV/0!</v>
      </c>
      <c r="AX25" s="240" t="e">
        <f t="shared" ca="1" si="19"/>
        <v>#DIV/0!</v>
      </c>
      <c r="AY25" s="240" t="e">
        <f t="shared" ca="1" si="19"/>
        <v>#DIV/0!</v>
      </c>
      <c r="AZ25" s="241">
        <f t="shared" ca="1" si="19"/>
        <v>0</v>
      </c>
      <c r="BA25" s="9"/>
      <c r="BB25" s="228" t="e">
        <f t="shared" ca="1" si="30"/>
        <v>#DIV/0!</v>
      </c>
      <c r="BC25" s="242" t="e">
        <f t="shared" ca="1" si="31"/>
        <v>#DIV/0!</v>
      </c>
      <c r="BD25" s="242" t="e">
        <f t="shared" ca="1" si="32"/>
        <v>#DIV/0!</v>
      </c>
      <c r="BE25" s="242">
        <f t="shared" si="33"/>
        <v>0</v>
      </c>
      <c r="BF25" s="242" t="e">
        <f t="shared" ca="1" si="34"/>
        <v>#DIV/0!</v>
      </c>
      <c r="BG25" s="242">
        <f t="shared" si="35"/>
        <v>0</v>
      </c>
      <c r="BH25" s="242">
        <f t="shared" si="36"/>
        <v>0</v>
      </c>
      <c r="BI25" s="242">
        <f t="shared" si="37"/>
        <v>0</v>
      </c>
      <c r="BJ25" s="242" t="e">
        <f t="shared" ca="1" si="38"/>
        <v>#DIV/0!</v>
      </c>
      <c r="BK25" s="242" t="e">
        <f t="shared" ca="1" si="39"/>
        <v>#DIV/0!</v>
      </c>
      <c r="BL25" s="242">
        <f t="shared" si="40"/>
        <v>0</v>
      </c>
      <c r="BM25" s="243" t="e">
        <f t="shared" ca="1" si="41"/>
        <v>#DIV/0!</v>
      </c>
      <c r="BN25" s="9"/>
      <c r="BO25" s="244" t="e">
        <f t="shared" ca="1" si="20"/>
        <v>#DIV/0!</v>
      </c>
      <c r="BP25" s="245" t="e">
        <f t="shared" ca="1" si="20"/>
        <v>#DIV/0!</v>
      </c>
      <c r="BQ25" s="245" t="e">
        <f t="shared" ca="1" si="20"/>
        <v>#DIV/0!</v>
      </c>
      <c r="BR25" s="245">
        <f t="shared" si="20"/>
        <v>0</v>
      </c>
      <c r="BS25" s="245" t="e">
        <f t="shared" ca="1" si="20"/>
        <v>#DIV/0!</v>
      </c>
      <c r="BT25" s="245">
        <f t="shared" si="20"/>
        <v>0</v>
      </c>
      <c r="BU25" s="245">
        <f t="shared" si="20"/>
        <v>0</v>
      </c>
      <c r="BV25" s="245">
        <f t="shared" si="20"/>
        <v>0</v>
      </c>
      <c r="BW25" s="245" t="e">
        <f t="shared" ca="1" si="20"/>
        <v>#DIV/0!</v>
      </c>
      <c r="BX25" s="245" t="e">
        <f t="shared" ca="1" si="20"/>
        <v>#DIV/0!</v>
      </c>
      <c r="BY25" s="245">
        <f t="shared" si="20"/>
        <v>0</v>
      </c>
      <c r="BZ25" s="246" t="e">
        <f t="shared" ca="1" si="20"/>
        <v>#DIV/0!</v>
      </c>
    </row>
    <row r="26" spans="1:78" x14ac:dyDescent="0.25">
      <c r="A26" s="12">
        <v>11</v>
      </c>
      <c r="B26" s="276" t="s">
        <v>283</v>
      </c>
      <c r="C26" s="277" t="s">
        <v>284</v>
      </c>
      <c r="D26" s="280">
        <f t="shared" ca="1" si="11"/>
        <v>0</v>
      </c>
      <c r="E26" s="278">
        <f t="shared" ca="1" si="11"/>
        <v>0</v>
      </c>
      <c r="F26" s="278">
        <f t="shared" ca="1" si="11"/>
        <v>0</v>
      </c>
      <c r="G26" s="278">
        <f t="shared" ca="1" si="11"/>
        <v>0</v>
      </c>
      <c r="H26" s="232">
        <f t="shared" ca="1" si="21"/>
        <v>0</v>
      </c>
      <c r="I26" s="283">
        <f t="shared" ca="1" si="11"/>
        <v>0</v>
      </c>
      <c r="J26" s="276">
        <f t="shared" ca="1" si="11"/>
        <v>0</v>
      </c>
      <c r="K26" s="276">
        <f t="shared" ca="1" si="11"/>
        <v>0</v>
      </c>
      <c r="L26" s="276">
        <f t="shared" ca="1" si="11"/>
        <v>0</v>
      </c>
      <c r="M26" s="219">
        <f t="shared" ca="1" si="22"/>
        <v>0</v>
      </c>
      <c r="N26" s="280">
        <f t="shared" ca="1" si="11"/>
        <v>0</v>
      </c>
      <c r="O26" s="278">
        <f t="shared" ca="1" si="11"/>
        <v>0</v>
      </c>
      <c r="P26" s="278">
        <f t="shared" ca="1" si="11"/>
        <v>0</v>
      </c>
      <c r="Q26" s="278">
        <f t="shared" ca="1" si="11"/>
        <v>0</v>
      </c>
      <c r="R26" s="232">
        <f t="shared" ca="1" si="23"/>
        <v>0</v>
      </c>
      <c r="S26" s="280">
        <f t="shared" ca="1" si="12"/>
        <v>0</v>
      </c>
      <c r="T26" s="278">
        <f t="shared" ca="1" si="12"/>
        <v>0</v>
      </c>
      <c r="U26" s="278">
        <f t="shared" ca="1" si="12"/>
        <v>0</v>
      </c>
      <c r="V26" s="278">
        <f t="shared" ca="1" si="12"/>
        <v>0</v>
      </c>
      <c r="W26" s="232">
        <f t="shared" ca="1" si="24"/>
        <v>0</v>
      </c>
      <c r="X26" s="280">
        <f t="shared" ca="1" si="13"/>
        <v>0</v>
      </c>
      <c r="Y26" s="278">
        <f t="shared" ca="1" si="13"/>
        <v>0</v>
      </c>
      <c r="Z26" s="278">
        <f t="shared" ca="1" si="13"/>
        <v>0</v>
      </c>
      <c r="AA26" s="278">
        <f t="shared" ca="1" si="13"/>
        <v>0</v>
      </c>
      <c r="AB26" s="232">
        <f t="shared" ca="1" si="25"/>
        <v>0</v>
      </c>
      <c r="AC26" s="280">
        <f t="shared" ca="1" si="14"/>
        <v>0</v>
      </c>
      <c r="AD26" s="278">
        <f t="shared" ca="1" si="14"/>
        <v>0</v>
      </c>
      <c r="AE26" s="278">
        <f t="shared" ca="1" si="14"/>
        <v>0</v>
      </c>
      <c r="AF26" s="278">
        <f t="shared" ca="1" si="14"/>
        <v>0</v>
      </c>
      <c r="AG26" s="232">
        <f t="shared" ca="1" si="26"/>
        <v>0</v>
      </c>
      <c r="AH26" s="280">
        <f t="shared" ca="1" si="15"/>
        <v>0</v>
      </c>
      <c r="AI26" s="278">
        <f t="shared" ca="1" si="15"/>
        <v>0</v>
      </c>
      <c r="AJ26" s="278">
        <f t="shared" ca="1" si="15"/>
        <v>0</v>
      </c>
      <c r="AK26" s="278">
        <f t="shared" ca="1" si="15"/>
        <v>0</v>
      </c>
      <c r="AL26" s="232">
        <f t="shared" ca="1" si="27"/>
        <v>0</v>
      </c>
      <c r="AM26" s="12">
        <f t="shared" ca="1" si="28"/>
        <v>0</v>
      </c>
      <c r="AN26" s="275" t="str">
        <f t="shared" ca="1" si="16"/>
        <v>F (Fail)</v>
      </c>
      <c r="AO26" s="233">
        <f t="shared" ca="1" si="29"/>
        <v>0</v>
      </c>
      <c r="AP26" s="234">
        <f t="shared" ca="1" si="10"/>
        <v>0</v>
      </c>
      <c r="AQ26" s="234">
        <f t="shared" ca="1" si="10"/>
        <v>0</v>
      </c>
      <c r="AR26" s="235">
        <f t="shared" ca="1" si="10"/>
        <v>0</v>
      </c>
      <c r="AS26" s="236" t="e">
        <f t="shared" ca="1" si="17"/>
        <v>#DIV/0!</v>
      </c>
      <c r="AT26" s="237" t="e">
        <f t="shared" ca="1" si="17"/>
        <v>#DIV/0!</v>
      </c>
      <c r="AU26" s="237" t="e">
        <f t="shared" ca="1" si="17"/>
        <v>#DIV/0!</v>
      </c>
      <c r="AV26" s="238">
        <f t="shared" ca="1" si="18"/>
        <v>0</v>
      </c>
      <c r="AW26" s="239" t="e">
        <f t="shared" ca="1" si="19"/>
        <v>#DIV/0!</v>
      </c>
      <c r="AX26" s="240" t="e">
        <f t="shared" ca="1" si="19"/>
        <v>#DIV/0!</v>
      </c>
      <c r="AY26" s="240" t="e">
        <f t="shared" ca="1" si="19"/>
        <v>#DIV/0!</v>
      </c>
      <c r="AZ26" s="241">
        <f t="shared" ca="1" si="19"/>
        <v>0</v>
      </c>
      <c r="BA26" s="9"/>
      <c r="BB26" s="228" t="e">
        <f t="shared" ca="1" si="30"/>
        <v>#DIV/0!</v>
      </c>
      <c r="BC26" s="242" t="e">
        <f t="shared" ca="1" si="31"/>
        <v>#DIV/0!</v>
      </c>
      <c r="BD26" s="242" t="e">
        <f t="shared" ca="1" si="32"/>
        <v>#DIV/0!</v>
      </c>
      <c r="BE26" s="242">
        <f t="shared" si="33"/>
        <v>0</v>
      </c>
      <c r="BF26" s="242" t="e">
        <f t="shared" ca="1" si="34"/>
        <v>#DIV/0!</v>
      </c>
      <c r="BG26" s="242">
        <f t="shared" si="35"/>
        <v>0</v>
      </c>
      <c r="BH26" s="242">
        <f t="shared" si="36"/>
        <v>0</v>
      </c>
      <c r="BI26" s="242">
        <f t="shared" si="37"/>
        <v>0</v>
      </c>
      <c r="BJ26" s="242" t="e">
        <f t="shared" ca="1" si="38"/>
        <v>#DIV/0!</v>
      </c>
      <c r="BK26" s="242" t="e">
        <f t="shared" ca="1" si="39"/>
        <v>#DIV/0!</v>
      </c>
      <c r="BL26" s="242">
        <f t="shared" si="40"/>
        <v>0</v>
      </c>
      <c r="BM26" s="243" t="e">
        <f t="shared" ca="1" si="41"/>
        <v>#DIV/0!</v>
      </c>
      <c r="BN26" s="9"/>
      <c r="BO26" s="244" t="e">
        <f t="shared" ca="1" si="20"/>
        <v>#DIV/0!</v>
      </c>
      <c r="BP26" s="245" t="e">
        <f t="shared" ca="1" si="20"/>
        <v>#DIV/0!</v>
      </c>
      <c r="BQ26" s="245" t="e">
        <f t="shared" ca="1" si="20"/>
        <v>#DIV/0!</v>
      </c>
      <c r="BR26" s="245">
        <f t="shared" si="20"/>
        <v>0</v>
      </c>
      <c r="BS26" s="245" t="e">
        <f t="shared" ca="1" si="20"/>
        <v>#DIV/0!</v>
      </c>
      <c r="BT26" s="245">
        <f t="shared" si="20"/>
        <v>0</v>
      </c>
      <c r="BU26" s="245">
        <f t="shared" si="20"/>
        <v>0</v>
      </c>
      <c r="BV26" s="245">
        <f t="shared" si="20"/>
        <v>0</v>
      </c>
      <c r="BW26" s="245" t="e">
        <f t="shared" ca="1" si="20"/>
        <v>#DIV/0!</v>
      </c>
      <c r="BX26" s="245" t="e">
        <f t="shared" ca="1" si="20"/>
        <v>#DIV/0!</v>
      </c>
      <c r="BY26" s="245">
        <f t="shared" si="20"/>
        <v>0</v>
      </c>
      <c r="BZ26" s="246" t="e">
        <f t="shared" ca="1" si="20"/>
        <v>#DIV/0!</v>
      </c>
    </row>
    <row r="27" spans="1:78" x14ac:dyDescent="0.25">
      <c r="A27" s="12">
        <v>12</v>
      </c>
      <c r="B27" s="276" t="s">
        <v>285</v>
      </c>
      <c r="C27" s="277" t="s">
        <v>286</v>
      </c>
      <c r="D27" s="280">
        <f t="shared" ca="1" si="11"/>
        <v>0</v>
      </c>
      <c r="E27" s="278">
        <f t="shared" ca="1" si="11"/>
        <v>0</v>
      </c>
      <c r="F27" s="278">
        <f t="shared" ca="1" si="11"/>
        <v>0</v>
      </c>
      <c r="G27" s="278">
        <f t="shared" ca="1" si="11"/>
        <v>0</v>
      </c>
      <c r="H27" s="232">
        <f t="shared" ca="1" si="21"/>
        <v>0</v>
      </c>
      <c r="I27" s="283">
        <f t="shared" ca="1" si="11"/>
        <v>0</v>
      </c>
      <c r="J27" s="276">
        <f t="shared" ca="1" si="11"/>
        <v>0</v>
      </c>
      <c r="K27" s="276">
        <f t="shared" ca="1" si="11"/>
        <v>0</v>
      </c>
      <c r="L27" s="276">
        <f t="shared" ca="1" si="11"/>
        <v>0</v>
      </c>
      <c r="M27" s="219">
        <f t="shared" ca="1" si="22"/>
        <v>0</v>
      </c>
      <c r="N27" s="280">
        <f t="shared" ca="1" si="11"/>
        <v>0</v>
      </c>
      <c r="O27" s="278">
        <f t="shared" ca="1" si="11"/>
        <v>0</v>
      </c>
      <c r="P27" s="278">
        <f t="shared" ca="1" si="11"/>
        <v>0</v>
      </c>
      <c r="Q27" s="278">
        <f t="shared" ca="1" si="11"/>
        <v>0</v>
      </c>
      <c r="R27" s="232">
        <f t="shared" ca="1" si="23"/>
        <v>0</v>
      </c>
      <c r="S27" s="280">
        <f t="shared" ca="1" si="12"/>
        <v>0</v>
      </c>
      <c r="T27" s="278">
        <f t="shared" ca="1" si="12"/>
        <v>0</v>
      </c>
      <c r="U27" s="278">
        <f t="shared" ca="1" si="12"/>
        <v>0</v>
      </c>
      <c r="V27" s="278">
        <f t="shared" ca="1" si="12"/>
        <v>0</v>
      </c>
      <c r="W27" s="232">
        <f t="shared" ca="1" si="24"/>
        <v>0</v>
      </c>
      <c r="X27" s="280">
        <f t="shared" ca="1" si="13"/>
        <v>0</v>
      </c>
      <c r="Y27" s="278">
        <f t="shared" ca="1" si="13"/>
        <v>0</v>
      </c>
      <c r="Z27" s="278">
        <f t="shared" ca="1" si="13"/>
        <v>0</v>
      </c>
      <c r="AA27" s="278">
        <f t="shared" ca="1" si="13"/>
        <v>0</v>
      </c>
      <c r="AB27" s="232">
        <f t="shared" ca="1" si="25"/>
        <v>0</v>
      </c>
      <c r="AC27" s="280">
        <f t="shared" ca="1" si="14"/>
        <v>0</v>
      </c>
      <c r="AD27" s="278">
        <f t="shared" ca="1" si="14"/>
        <v>0</v>
      </c>
      <c r="AE27" s="278">
        <f t="shared" ca="1" si="14"/>
        <v>0</v>
      </c>
      <c r="AF27" s="278">
        <f t="shared" ca="1" si="14"/>
        <v>0</v>
      </c>
      <c r="AG27" s="232">
        <f t="shared" ca="1" si="26"/>
        <v>0</v>
      </c>
      <c r="AH27" s="280">
        <f t="shared" ca="1" si="15"/>
        <v>0</v>
      </c>
      <c r="AI27" s="278">
        <f t="shared" ca="1" si="15"/>
        <v>0</v>
      </c>
      <c r="AJ27" s="278">
        <f t="shared" ca="1" si="15"/>
        <v>0</v>
      </c>
      <c r="AK27" s="278">
        <f t="shared" ca="1" si="15"/>
        <v>0</v>
      </c>
      <c r="AL27" s="232">
        <f t="shared" ca="1" si="27"/>
        <v>0</v>
      </c>
      <c r="AM27" s="12">
        <f t="shared" ca="1" si="28"/>
        <v>0</v>
      </c>
      <c r="AN27" s="275" t="str">
        <f t="shared" ca="1" si="16"/>
        <v>F (Fail)</v>
      </c>
      <c r="AO27" s="233">
        <f t="shared" ca="1" si="29"/>
        <v>0</v>
      </c>
      <c r="AP27" s="234">
        <f t="shared" ca="1" si="10"/>
        <v>0</v>
      </c>
      <c r="AQ27" s="234">
        <f t="shared" ca="1" si="10"/>
        <v>0</v>
      </c>
      <c r="AR27" s="235">
        <f t="shared" ca="1" si="10"/>
        <v>0</v>
      </c>
      <c r="AS27" s="236" t="e">
        <f ca="1">AO27/AO$15</f>
        <v>#DIV/0!</v>
      </c>
      <c r="AT27" s="237" t="e">
        <f t="shared" ca="1" si="17"/>
        <v>#DIV/0!</v>
      </c>
      <c r="AU27" s="237" t="e">
        <f t="shared" ca="1" si="17"/>
        <v>#DIV/0!</v>
      </c>
      <c r="AV27" s="238">
        <f t="shared" ca="1" si="18"/>
        <v>0</v>
      </c>
      <c r="AW27" s="239" t="e">
        <f t="shared" ca="1" si="19"/>
        <v>#DIV/0!</v>
      </c>
      <c r="AX27" s="240" t="e">
        <f t="shared" ca="1" si="19"/>
        <v>#DIV/0!</v>
      </c>
      <c r="AY27" s="240" t="e">
        <f t="shared" ca="1" si="19"/>
        <v>#DIV/0!</v>
      </c>
      <c r="AZ27" s="241">
        <f t="shared" ca="1" si="19"/>
        <v>0</v>
      </c>
      <c r="BA27" s="9"/>
      <c r="BB27" s="228" t="e">
        <f t="shared" ca="1" si="30"/>
        <v>#DIV/0!</v>
      </c>
      <c r="BC27" s="242" t="e">
        <f t="shared" ca="1" si="31"/>
        <v>#DIV/0!</v>
      </c>
      <c r="BD27" s="242" t="e">
        <f t="shared" ca="1" si="32"/>
        <v>#DIV/0!</v>
      </c>
      <c r="BE27" s="242">
        <f t="shared" si="33"/>
        <v>0</v>
      </c>
      <c r="BF27" s="242" t="e">
        <f t="shared" ca="1" si="34"/>
        <v>#DIV/0!</v>
      </c>
      <c r="BG27" s="242">
        <f t="shared" si="35"/>
        <v>0</v>
      </c>
      <c r="BH27" s="242">
        <f t="shared" si="36"/>
        <v>0</v>
      </c>
      <c r="BI27" s="242">
        <f t="shared" si="37"/>
        <v>0</v>
      </c>
      <c r="BJ27" s="242" t="e">
        <f t="shared" ca="1" si="38"/>
        <v>#DIV/0!</v>
      </c>
      <c r="BK27" s="242" t="e">
        <f t="shared" ca="1" si="39"/>
        <v>#DIV/0!</v>
      </c>
      <c r="BL27" s="242">
        <f t="shared" si="40"/>
        <v>0</v>
      </c>
      <c r="BM27" s="243" t="e">
        <f t="shared" ca="1" si="41"/>
        <v>#DIV/0!</v>
      </c>
      <c r="BN27" s="9"/>
      <c r="BO27" s="244" t="e">
        <f t="shared" ca="1" si="20"/>
        <v>#DIV/0!</v>
      </c>
      <c r="BP27" s="245" t="e">
        <f t="shared" ca="1" si="20"/>
        <v>#DIV/0!</v>
      </c>
      <c r="BQ27" s="245" t="e">
        <f t="shared" ca="1" si="20"/>
        <v>#DIV/0!</v>
      </c>
      <c r="BR27" s="245">
        <f t="shared" si="20"/>
        <v>0</v>
      </c>
      <c r="BS27" s="245" t="e">
        <f t="shared" ca="1" si="20"/>
        <v>#DIV/0!</v>
      </c>
      <c r="BT27" s="245">
        <f t="shared" si="20"/>
        <v>0</v>
      </c>
      <c r="BU27" s="245">
        <f t="shared" si="20"/>
        <v>0</v>
      </c>
      <c r="BV27" s="245">
        <f t="shared" si="20"/>
        <v>0</v>
      </c>
      <c r="BW27" s="245" t="e">
        <f t="shared" ca="1" si="20"/>
        <v>#DIV/0!</v>
      </c>
      <c r="BX27" s="245" t="e">
        <f t="shared" ca="1" si="20"/>
        <v>#DIV/0!</v>
      </c>
      <c r="BY27" s="245">
        <f t="shared" si="20"/>
        <v>0</v>
      </c>
      <c r="BZ27" s="246" t="e">
        <f t="shared" ca="1" si="20"/>
        <v>#DIV/0!</v>
      </c>
    </row>
    <row r="28" spans="1:78" x14ac:dyDescent="0.25">
      <c r="A28" s="12">
        <v>13</v>
      </c>
      <c r="B28" s="276" t="s">
        <v>287</v>
      </c>
      <c r="C28" s="277" t="s">
        <v>288</v>
      </c>
      <c r="D28" s="280">
        <f t="shared" ca="1" si="11"/>
        <v>0</v>
      </c>
      <c r="E28" s="278">
        <f t="shared" ca="1" si="11"/>
        <v>0</v>
      </c>
      <c r="F28" s="278">
        <f t="shared" ca="1" si="11"/>
        <v>0</v>
      </c>
      <c r="G28" s="278">
        <f t="shared" ca="1" si="11"/>
        <v>0</v>
      </c>
      <c r="H28" s="232">
        <f t="shared" ca="1" si="21"/>
        <v>0</v>
      </c>
      <c r="I28" s="283">
        <f t="shared" ca="1" si="11"/>
        <v>0</v>
      </c>
      <c r="J28" s="276">
        <f t="shared" ca="1" si="11"/>
        <v>0</v>
      </c>
      <c r="K28" s="276">
        <f t="shared" ca="1" si="11"/>
        <v>0</v>
      </c>
      <c r="L28" s="276">
        <f t="shared" ca="1" si="11"/>
        <v>0</v>
      </c>
      <c r="M28" s="219">
        <f t="shared" ca="1" si="22"/>
        <v>0</v>
      </c>
      <c r="N28" s="280">
        <f t="shared" ca="1" si="11"/>
        <v>0</v>
      </c>
      <c r="O28" s="278">
        <f t="shared" ca="1" si="11"/>
        <v>0</v>
      </c>
      <c r="P28" s="278">
        <f t="shared" ca="1" si="11"/>
        <v>0</v>
      </c>
      <c r="Q28" s="278">
        <f t="shared" ca="1" si="11"/>
        <v>0</v>
      </c>
      <c r="R28" s="232">
        <f t="shared" ca="1" si="23"/>
        <v>0</v>
      </c>
      <c r="S28" s="280">
        <f t="shared" ca="1" si="12"/>
        <v>0</v>
      </c>
      <c r="T28" s="278">
        <f t="shared" ca="1" si="12"/>
        <v>0</v>
      </c>
      <c r="U28" s="278">
        <f t="shared" ca="1" si="12"/>
        <v>0</v>
      </c>
      <c r="V28" s="278">
        <f t="shared" ca="1" si="12"/>
        <v>0</v>
      </c>
      <c r="W28" s="232">
        <f t="shared" ca="1" si="24"/>
        <v>0</v>
      </c>
      <c r="X28" s="280">
        <f t="shared" ca="1" si="13"/>
        <v>0</v>
      </c>
      <c r="Y28" s="278">
        <f t="shared" ca="1" si="13"/>
        <v>0</v>
      </c>
      <c r="Z28" s="278">
        <f t="shared" ca="1" si="13"/>
        <v>0</v>
      </c>
      <c r="AA28" s="278">
        <f t="shared" ca="1" si="13"/>
        <v>0</v>
      </c>
      <c r="AB28" s="232">
        <f t="shared" ca="1" si="25"/>
        <v>0</v>
      </c>
      <c r="AC28" s="280">
        <f t="shared" ca="1" si="14"/>
        <v>0</v>
      </c>
      <c r="AD28" s="278">
        <f t="shared" ca="1" si="14"/>
        <v>0</v>
      </c>
      <c r="AE28" s="278">
        <f t="shared" ca="1" si="14"/>
        <v>0</v>
      </c>
      <c r="AF28" s="278">
        <f t="shared" ca="1" si="14"/>
        <v>0</v>
      </c>
      <c r="AG28" s="232">
        <f t="shared" ca="1" si="26"/>
        <v>0</v>
      </c>
      <c r="AH28" s="280">
        <f t="shared" ca="1" si="15"/>
        <v>0</v>
      </c>
      <c r="AI28" s="278">
        <f t="shared" ca="1" si="15"/>
        <v>0</v>
      </c>
      <c r="AJ28" s="278">
        <f t="shared" ca="1" si="15"/>
        <v>0</v>
      </c>
      <c r="AK28" s="278">
        <f t="shared" ca="1" si="15"/>
        <v>0</v>
      </c>
      <c r="AL28" s="232">
        <f t="shared" ca="1" si="27"/>
        <v>0</v>
      </c>
      <c r="AM28" s="12">
        <f t="shared" ca="1" si="28"/>
        <v>0</v>
      </c>
      <c r="AN28" s="275" t="str">
        <f t="shared" ca="1" si="16"/>
        <v>F (Fail)</v>
      </c>
      <c r="AO28" s="233">
        <f t="shared" ca="1" si="29"/>
        <v>0</v>
      </c>
      <c r="AP28" s="234">
        <f t="shared" ca="1" si="10"/>
        <v>0</v>
      </c>
      <c r="AQ28" s="234">
        <f t="shared" ca="1" si="10"/>
        <v>0</v>
      </c>
      <c r="AR28" s="235">
        <f t="shared" ca="1" si="10"/>
        <v>0</v>
      </c>
      <c r="AS28" s="236" t="e">
        <f t="shared" ca="1" si="17"/>
        <v>#DIV/0!</v>
      </c>
      <c r="AT28" s="237" t="e">
        <f t="shared" ca="1" si="17"/>
        <v>#DIV/0!</v>
      </c>
      <c r="AU28" s="237" t="e">
        <f t="shared" ca="1" si="17"/>
        <v>#DIV/0!</v>
      </c>
      <c r="AV28" s="238">
        <f t="shared" ca="1" si="18"/>
        <v>0</v>
      </c>
      <c r="AW28" s="239" t="e">
        <f t="shared" ca="1" si="19"/>
        <v>#DIV/0!</v>
      </c>
      <c r="AX28" s="240" t="e">
        <f t="shared" ca="1" si="19"/>
        <v>#DIV/0!</v>
      </c>
      <c r="AY28" s="240" t="e">
        <f t="shared" ca="1" si="19"/>
        <v>#DIV/0!</v>
      </c>
      <c r="AZ28" s="241">
        <f t="shared" ca="1" si="19"/>
        <v>0</v>
      </c>
      <c r="BA28" s="9"/>
      <c r="BB28" s="228" t="e">
        <f t="shared" ca="1" si="30"/>
        <v>#DIV/0!</v>
      </c>
      <c r="BC28" s="242" t="e">
        <f t="shared" ca="1" si="31"/>
        <v>#DIV/0!</v>
      </c>
      <c r="BD28" s="242" t="e">
        <f t="shared" ca="1" si="32"/>
        <v>#DIV/0!</v>
      </c>
      <c r="BE28" s="242">
        <f t="shared" si="33"/>
        <v>0</v>
      </c>
      <c r="BF28" s="242" t="e">
        <f t="shared" ca="1" si="34"/>
        <v>#DIV/0!</v>
      </c>
      <c r="BG28" s="242">
        <f t="shared" si="35"/>
        <v>0</v>
      </c>
      <c r="BH28" s="242">
        <f t="shared" si="36"/>
        <v>0</v>
      </c>
      <c r="BI28" s="242">
        <f t="shared" si="37"/>
        <v>0</v>
      </c>
      <c r="BJ28" s="242" t="e">
        <f t="shared" ca="1" si="38"/>
        <v>#DIV/0!</v>
      </c>
      <c r="BK28" s="242" t="e">
        <f t="shared" ca="1" si="39"/>
        <v>#DIV/0!</v>
      </c>
      <c r="BL28" s="242">
        <f t="shared" si="40"/>
        <v>0</v>
      </c>
      <c r="BM28" s="243" t="e">
        <f t="shared" ca="1" si="41"/>
        <v>#DIV/0!</v>
      </c>
      <c r="BN28" s="9"/>
      <c r="BO28" s="244" t="e">
        <f t="shared" ca="1" si="20"/>
        <v>#DIV/0!</v>
      </c>
      <c r="BP28" s="245" t="e">
        <f t="shared" ca="1" si="20"/>
        <v>#DIV/0!</v>
      </c>
      <c r="BQ28" s="245" t="e">
        <f t="shared" ca="1" si="20"/>
        <v>#DIV/0!</v>
      </c>
      <c r="BR28" s="245">
        <f t="shared" si="20"/>
        <v>0</v>
      </c>
      <c r="BS28" s="245" t="e">
        <f t="shared" ca="1" si="20"/>
        <v>#DIV/0!</v>
      </c>
      <c r="BT28" s="245">
        <f t="shared" si="20"/>
        <v>0</v>
      </c>
      <c r="BU28" s="245">
        <f t="shared" si="20"/>
        <v>0</v>
      </c>
      <c r="BV28" s="245">
        <f t="shared" si="20"/>
        <v>0</v>
      </c>
      <c r="BW28" s="245" t="e">
        <f t="shared" ca="1" si="20"/>
        <v>#DIV/0!</v>
      </c>
      <c r="BX28" s="245" t="e">
        <f t="shared" ca="1" si="20"/>
        <v>#DIV/0!</v>
      </c>
      <c r="BY28" s="245">
        <f t="shared" si="20"/>
        <v>0</v>
      </c>
      <c r="BZ28" s="246" t="e">
        <f t="shared" ca="1" si="20"/>
        <v>#DIV/0!</v>
      </c>
    </row>
    <row r="29" spans="1:78" x14ac:dyDescent="0.25">
      <c r="A29" s="12">
        <v>14</v>
      </c>
      <c r="B29" s="276" t="s">
        <v>289</v>
      </c>
      <c r="C29" s="277" t="s">
        <v>290</v>
      </c>
      <c r="D29" s="280">
        <f t="shared" ca="1" si="11"/>
        <v>0</v>
      </c>
      <c r="E29" s="278">
        <f t="shared" ca="1" si="11"/>
        <v>0</v>
      </c>
      <c r="F29" s="278">
        <f t="shared" ca="1" si="11"/>
        <v>0</v>
      </c>
      <c r="G29" s="278">
        <f t="shared" ca="1" si="11"/>
        <v>0</v>
      </c>
      <c r="H29" s="232">
        <f t="shared" ca="1" si="21"/>
        <v>0</v>
      </c>
      <c r="I29" s="283">
        <f t="shared" ca="1" si="11"/>
        <v>0</v>
      </c>
      <c r="J29" s="276">
        <f t="shared" ca="1" si="11"/>
        <v>0</v>
      </c>
      <c r="K29" s="276">
        <f t="shared" ca="1" si="11"/>
        <v>0</v>
      </c>
      <c r="L29" s="276">
        <f t="shared" ca="1" si="11"/>
        <v>0</v>
      </c>
      <c r="M29" s="219">
        <f t="shared" ca="1" si="22"/>
        <v>0</v>
      </c>
      <c r="N29" s="280">
        <f t="shared" ca="1" si="11"/>
        <v>0</v>
      </c>
      <c r="O29" s="278">
        <f t="shared" ca="1" si="11"/>
        <v>0</v>
      </c>
      <c r="P29" s="278">
        <f t="shared" ca="1" si="11"/>
        <v>0</v>
      </c>
      <c r="Q29" s="278">
        <f t="shared" ca="1" si="11"/>
        <v>0</v>
      </c>
      <c r="R29" s="232">
        <f t="shared" ca="1" si="23"/>
        <v>0</v>
      </c>
      <c r="S29" s="280">
        <f t="shared" ca="1" si="12"/>
        <v>0</v>
      </c>
      <c r="T29" s="278">
        <f t="shared" ca="1" si="12"/>
        <v>0</v>
      </c>
      <c r="U29" s="278">
        <f t="shared" ca="1" si="12"/>
        <v>0</v>
      </c>
      <c r="V29" s="278">
        <f t="shared" ca="1" si="12"/>
        <v>0</v>
      </c>
      <c r="W29" s="232">
        <f t="shared" ca="1" si="24"/>
        <v>0</v>
      </c>
      <c r="X29" s="280">
        <f t="shared" ca="1" si="13"/>
        <v>0</v>
      </c>
      <c r="Y29" s="278">
        <f t="shared" ca="1" si="13"/>
        <v>0</v>
      </c>
      <c r="Z29" s="278">
        <f t="shared" ca="1" si="13"/>
        <v>0</v>
      </c>
      <c r="AA29" s="278">
        <f t="shared" ca="1" si="13"/>
        <v>0</v>
      </c>
      <c r="AB29" s="232">
        <f t="shared" ca="1" si="25"/>
        <v>0</v>
      </c>
      <c r="AC29" s="280">
        <f t="shared" ca="1" si="14"/>
        <v>0</v>
      </c>
      <c r="AD29" s="278">
        <f t="shared" ca="1" si="14"/>
        <v>0</v>
      </c>
      <c r="AE29" s="278">
        <f t="shared" ca="1" si="14"/>
        <v>0</v>
      </c>
      <c r="AF29" s="278">
        <f t="shared" ca="1" si="14"/>
        <v>0</v>
      </c>
      <c r="AG29" s="232">
        <f t="shared" ca="1" si="26"/>
        <v>0</v>
      </c>
      <c r="AH29" s="280">
        <f t="shared" ca="1" si="15"/>
        <v>0</v>
      </c>
      <c r="AI29" s="278">
        <f t="shared" ca="1" si="15"/>
        <v>0</v>
      </c>
      <c r="AJ29" s="278">
        <f t="shared" ca="1" si="15"/>
        <v>0</v>
      </c>
      <c r="AK29" s="278">
        <f t="shared" ca="1" si="15"/>
        <v>0</v>
      </c>
      <c r="AL29" s="232">
        <f t="shared" ca="1" si="27"/>
        <v>0</v>
      </c>
      <c r="AM29" s="12">
        <f t="shared" ca="1" si="28"/>
        <v>0</v>
      </c>
      <c r="AN29" s="275" t="str">
        <f t="shared" ca="1" si="16"/>
        <v>F (Fail)</v>
      </c>
      <c r="AO29" s="233">
        <f t="shared" ca="1" si="29"/>
        <v>0</v>
      </c>
      <c r="AP29" s="234">
        <f t="shared" ca="1" si="10"/>
        <v>0</v>
      </c>
      <c r="AQ29" s="234">
        <f t="shared" ca="1" si="10"/>
        <v>0</v>
      </c>
      <c r="AR29" s="235">
        <f t="shared" ca="1" si="10"/>
        <v>0</v>
      </c>
      <c r="AS29" s="236" t="e">
        <f t="shared" ca="1" si="17"/>
        <v>#DIV/0!</v>
      </c>
      <c r="AT29" s="237" t="e">
        <f t="shared" ca="1" si="17"/>
        <v>#DIV/0!</v>
      </c>
      <c r="AU29" s="237" t="e">
        <f t="shared" ca="1" si="17"/>
        <v>#DIV/0!</v>
      </c>
      <c r="AV29" s="238">
        <f t="shared" ca="1" si="18"/>
        <v>0</v>
      </c>
      <c r="AW29" s="239" t="e">
        <f t="shared" ca="1" si="19"/>
        <v>#DIV/0!</v>
      </c>
      <c r="AX29" s="240" t="e">
        <f t="shared" ca="1" si="19"/>
        <v>#DIV/0!</v>
      </c>
      <c r="AY29" s="240" t="e">
        <f t="shared" ca="1" si="19"/>
        <v>#DIV/0!</v>
      </c>
      <c r="AZ29" s="241">
        <f t="shared" ca="1" si="19"/>
        <v>0</v>
      </c>
      <c r="BA29" s="9"/>
      <c r="BB29" s="228" t="e">
        <f t="shared" ca="1" si="30"/>
        <v>#DIV/0!</v>
      </c>
      <c r="BC29" s="242" t="e">
        <f t="shared" ca="1" si="31"/>
        <v>#DIV/0!</v>
      </c>
      <c r="BD29" s="242" t="e">
        <f t="shared" ca="1" si="32"/>
        <v>#DIV/0!</v>
      </c>
      <c r="BE29" s="242">
        <f t="shared" si="33"/>
        <v>0</v>
      </c>
      <c r="BF29" s="242" t="e">
        <f t="shared" ca="1" si="34"/>
        <v>#DIV/0!</v>
      </c>
      <c r="BG29" s="242">
        <f t="shared" si="35"/>
        <v>0</v>
      </c>
      <c r="BH29" s="242">
        <f t="shared" si="36"/>
        <v>0</v>
      </c>
      <c r="BI29" s="242">
        <f t="shared" si="37"/>
        <v>0</v>
      </c>
      <c r="BJ29" s="242" t="e">
        <f t="shared" ca="1" si="38"/>
        <v>#DIV/0!</v>
      </c>
      <c r="BK29" s="242" t="e">
        <f t="shared" ca="1" si="39"/>
        <v>#DIV/0!</v>
      </c>
      <c r="BL29" s="242">
        <f t="shared" si="40"/>
        <v>0</v>
      </c>
      <c r="BM29" s="243" t="e">
        <f t="shared" ca="1" si="41"/>
        <v>#DIV/0!</v>
      </c>
      <c r="BN29" s="9"/>
      <c r="BO29" s="244" t="e">
        <f t="shared" ca="1" si="20"/>
        <v>#DIV/0!</v>
      </c>
      <c r="BP29" s="245" t="e">
        <f t="shared" ca="1" si="20"/>
        <v>#DIV/0!</v>
      </c>
      <c r="BQ29" s="245" t="e">
        <f t="shared" ca="1" si="20"/>
        <v>#DIV/0!</v>
      </c>
      <c r="BR29" s="245">
        <f t="shared" si="20"/>
        <v>0</v>
      </c>
      <c r="BS29" s="245" t="e">
        <f t="shared" ca="1" si="20"/>
        <v>#DIV/0!</v>
      </c>
      <c r="BT29" s="245">
        <f t="shared" si="20"/>
        <v>0</v>
      </c>
      <c r="BU29" s="245">
        <f t="shared" si="20"/>
        <v>0</v>
      </c>
      <c r="BV29" s="245">
        <f t="shared" si="20"/>
        <v>0</v>
      </c>
      <c r="BW29" s="245" t="e">
        <f t="shared" ca="1" si="20"/>
        <v>#DIV/0!</v>
      </c>
      <c r="BX29" s="245" t="e">
        <f t="shared" ca="1" si="20"/>
        <v>#DIV/0!</v>
      </c>
      <c r="BY29" s="245">
        <f t="shared" si="20"/>
        <v>0</v>
      </c>
      <c r="BZ29" s="246" t="e">
        <f t="shared" ca="1" si="20"/>
        <v>#DIV/0!</v>
      </c>
    </row>
    <row r="30" spans="1:78" x14ac:dyDescent="0.25">
      <c r="A30" s="12">
        <v>15</v>
      </c>
      <c r="B30" s="276" t="s">
        <v>291</v>
      </c>
      <c r="C30" s="277" t="s">
        <v>292</v>
      </c>
      <c r="D30" s="280">
        <f t="shared" ca="1" si="11"/>
        <v>0</v>
      </c>
      <c r="E30" s="278">
        <f t="shared" ca="1" si="11"/>
        <v>0</v>
      </c>
      <c r="F30" s="278">
        <f t="shared" ca="1" si="11"/>
        <v>0</v>
      </c>
      <c r="G30" s="278">
        <f t="shared" ca="1" si="11"/>
        <v>0</v>
      </c>
      <c r="H30" s="232">
        <f t="shared" ca="1" si="21"/>
        <v>0</v>
      </c>
      <c r="I30" s="283">
        <f t="shared" ca="1" si="11"/>
        <v>0</v>
      </c>
      <c r="J30" s="276">
        <f t="shared" ca="1" si="11"/>
        <v>0</v>
      </c>
      <c r="K30" s="276">
        <f t="shared" ca="1" si="11"/>
        <v>0</v>
      </c>
      <c r="L30" s="276">
        <f t="shared" ca="1" si="11"/>
        <v>0</v>
      </c>
      <c r="M30" s="219">
        <f t="shared" ca="1" si="22"/>
        <v>0</v>
      </c>
      <c r="N30" s="280">
        <f t="shared" ca="1" si="11"/>
        <v>0</v>
      </c>
      <c r="O30" s="278">
        <f t="shared" ca="1" si="11"/>
        <v>0</v>
      </c>
      <c r="P30" s="278">
        <f t="shared" ca="1" si="11"/>
        <v>0</v>
      </c>
      <c r="Q30" s="278">
        <f t="shared" ca="1" si="11"/>
        <v>0</v>
      </c>
      <c r="R30" s="232">
        <f t="shared" ca="1" si="23"/>
        <v>0</v>
      </c>
      <c r="S30" s="280">
        <f t="shared" ca="1" si="12"/>
        <v>0</v>
      </c>
      <c r="T30" s="278">
        <f t="shared" ca="1" si="12"/>
        <v>0</v>
      </c>
      <c r="U30" s="278">
        <f t="shared" ca="1" si="12"/>
        <v>0</v>
      </c>
      <c r="V30" s="278">
        <f t="shared" ca="1" si="12"/>
        <v>0</v>
      </c>
      <c r="W30" s="232">
        <f t="shared" ca="1" si="24"/>
        <v>0</v>
      </c>
      <c r="X30" s="280">
        <f t="shared" ca="1" si="13"/>
        <v>0</v>
      </c>
      <c r="Y30" s="278">
        <f t="shared" ca="1" si="13"/>
        <v>0</v>
      </c>
      <c r="Z30" s="278">
        <f t="shared" ca="1" si="13"/>
        <v>0</v>
      </c>
      <c r="AA30" s="278">
        <f t="shared" ca="1" si="13"/>
        <v>0</v>
      </c>
      <c r="AB30" s="232">
        <f t="shared" ca="1" si="25"/>
        <v>0</v>
      </c>
      <c r="AC30" s="280">
        <f t="shared" ca="1" si="14"/>
        <v>0</v>
      </c>
      <c r="AD30" s="278">
        <f t="shared" ca="1" si="14"/>
        <v>0</v>
      </c>
      <c r="AE30" s="278">
        <f t="shared" ca="1" si="14"/>
        <v>0</v>
      </c>
      <c r="AF30" s="278">
        <f t="shared" ca="1" si="14"/>
        <v>0</v>
      </c>
      <c r="AG30" s="232">
        <f t="shared" ca="1" si="26"/>
        <v>0</v>
      </c>
      <c r="AH30" s="280">
        <f t="shared" ca="1" si="15"/>
        <v>0</v>
      </c>
      <c r="AI30" s="278">
        <f t="shared" ca="1" si="15"/>
        <v>0</v>
      </c>
      <c r="AJ30" s="278">
        <f t="shared" ca="1" si="15"/>
        <v>0</v>
      </c>
      <c r="AK30" s="278">
        <f t="shared" ca="1" si="15"/>
        <v>0</v>
      </c>
      <c r="AL30" s="232">
        <f t="shared" ca="1" si="27"/>
        <v>0</v>
      </c>
      <c r="AM30" s="12">
        <f t="shared" ca="1" si="28"/>
        <v>0</v>
      </c>
      <c r="AN30" s="275" t="str">
        <f t="shared" ca="1" si="16"/>
        <v>F (Fail)</v>
      </c>
      <c r="AO30" s="233">
        <f t="shared" ca="1" si="29"/>
        <v>0</v>
      </c>
      <c r="AP30" s="234">
        <f t="shared" ca="1" si="10"/>
        <v>0</v>
      </c>
      <c r="AQ30" s="234">
        <f t="shared" ca="1" si="10"/>
        <v>0</v>
      </c>
      <c r="AR30" s="235">
        <f t="shared" ca="1" si="10"/>
        <v>0</v>
      </c>
      <c r="AS30" s="236" t="e">
        <f t="shared" ca="1" si="17"/>
        <v>#DIV/0!</v>
      </c>
      <c r="AT30" s="237" t="e">
        <f t="shared" ca="1" si="17"/>
        <v>#DIV/0!</v>
      </c>
      <c r="AU30" s="237" t="e">
        <f t="shared" ca="1" si="17"/>
        <v>#DIV/0!</v>
      </c>
      <c r="AV30" s="238">
        <f t="shared" ca="1" si="18"/>
        <v>0</v>
      </c>
      <c r="AW30" s="239" t="e">
        <f t="shared" ca="1" si="19"/>
        <v>#DIV/0!</v>
      </c>
      <c r="AX30" s="240" t="e">
        <f t="shared" ca="1" si="19"/>
        <v>#DIV/0!</v>
      </c>
      <c r="AY30" s="240" t="e">
        <f t="shared" ca="1" si="19"/>
        <v>#DIV/0!</v>
      </c>
      <c r="AZ30" s="241">
        <f t="shared" ca="1" si="19"/>
        <v>0</v>
      </c>
      <c r="BA30" s="9"/>
      <c r="BB30" s="228" t="e">
        <f t="shared" ca="1" si="30"/>
        <v>#DIV/0!</v>
      </c>
      <c r="BC30" s="242" t="e">
        <f t="shared" ca="1" si="31"/>
        <v>#DIV/0!</v>
      </c>
      <c r="BD30" s="242" t="e">
        <f t="shared" ca="1" si="32"/>
        <v>#DIV/0!</v>
      </c>
      <c r="BE30" s="242">
        <f t="shared" si="33"/>
        <v>0</v>
      </c>
      <c r="BF30" s="242" t="e">
        <f t="shared" ca="1" si="34"/>
        <v>#DIV/0!</v>
      </c>
      <c r="BG30" s="242">
        <f t="shared" si="35"/>
        <v>0</v>
      </c>
      <c r="BH30" s="242">
        <f t="shared" si="36"/>
        <v>0</v>
      </c>
      <c r="BI30" s="242">
        <f t="shared" si="37"/>
        <v>0</v>
      </c>
      <c r="BJ30" s="242" t="e">
        <f t="shared" ca="1" si="38"/>
        <v>#DIV/0!</v>
      </c>
      <c r="BK30" s="242" t="e">
        <f t="shared" ca="1" si="39"/>
        <v>#DIV/0!</v>
      </c>
      <c r="BL30" s="242">
        <f t="shared" si="40"/>
        <v>0</v>
      </c>
      <c r="BM30" s="243" t="e">
        <f t="shared" ca="1" si="41"/>
        <v>#DIV/0!</v>
      </c>
      <c r="BN30" s="9"/>
      <c r="BO30" s="244" t="e">
        <f t="shared" ca="1" si="20"/>
        <v>#DIV/0!</v>
      </c>
      <c r="BP30" s="245" t="e">
        <f t="shared" ca="1" si="20"/>
        <v>#DIV/0!</v>
      </c>
      <c r="BQ30" s="245" t="e">
        <f t="shared" ca="1" si="20"/>
        <v>#DIV/0!</v>
      </c>
      <c r="BR30" s="245">
        <f t="shared" si="20"/>
        <v>0</v>
      </c>
      <c r="BS30" s="245" t="e">
        <f t="shared" ca="1" si="20"/>
        <v>#DIV/0!</v>
      </c>
      <c r="BT30" s="245">
        <f t="shared" si="20"/>
        <v>0</v>
      </c>
      <c r="BU30" s="245">
        <f t="shared" si="20"/>
        <v>0</v>
      </c>
      <c r="BV30" s="245">
        <f t="shared" si="20"/>
        <v>0</v>
      </c>
      <c r="BW30" s="245" t="e">
        <f t="shared" ca="1" si="20"/>
        <v>#DIV/0!</v>
      </c>
      <c r="BX30" s="245" t="e">
        <f t="shared" ca="1" si="20"/>
        <v>#DIV/0!</v>
      </c>
      <c r="BY30" s="245">
        <f t="shared" si="20"/>
        <v>0</v>
      </c>
      <c r="BZ30" s="246" t="e">
        <f t="shared" ca="1" si="20"/>
        <v>#DIV/0!</v>
      </c>
    </row>
    <row r="31" spans="1:78" x14ac:dyDescent="0.25">
      <c r="A31" s="12">
        <v>16</v>
      </c>
      <c r="B31" s="276" t="s">
        <v>293</v>
      </c>
      <c r="C31" s="277" t="s">
        <v>294</v>
      </c>
      <c r="D31" s="280">
        <f t="shared" ca="1" si="11"/>
        <v>0</v>
      </c>
      <c r="E31" s="278">
        <f t="shared" ca="1" si="11"/>
        <v>0</v>
      </c>
      <c r="F31" s="278">
        <f t="shared" ca="1" si="11"/>
        <v>0</v>
      </c>
      <c r="G31" s="278">
        <f t="shared" ca="1" si="11"/>
        <v>0</v>
      </c>
      <c r="H31" s="232">
        <f t="shared" ca="1" si="21"/>
        <v>0</v>
      </c>
      <c r="I31" s="283">
        <f t="shared" ca="1" si="11"/>
        <v>0</v>
      </c>
      <c r="J31" s="276">
        <f t="shared" ca="1" si="11"/>
        <v>0</v>
      </c>
      <c r="K31" s="276">
        <f t="shared" ca="1" si="11"/>
        <v>0</v>
      </c>
      <c r="L31" s="276">
        <f t="shared" ca="1" si="11"/>
        <v>0</v>
      </c>
      <c r="M31" s="219">
        <f t="shared" ca="1" si="22"/>
        <v>0</v>
      </c>
      <c r="N31" s="280">
        <f t="shared" ca="1" si="11"/>
        <v>0</v>
      </c>
      <c r="O31" s="278">
        <f t="shared" ca="1" si="11"/>
        <v>0</v>
      </c>
      <c r="P31" s="278">
        <f t="shared" ca="1" si="11"/>
        <v>0</v>
      </c>
      <c r="Q31" s="278">
        <f t="shared" ca="1" si="11"/>
        <v>0</v>
      </c>
      <c r="R31" s="232">
        <f t="shared" ca="1" si="23"/>
        <v>0</v>
      </c>
      <c r="S31" s="280">
        <f t="shared" ca="1" si="12"/>
        <v>0</v>
      </c>
      <c r="T31" s="278">
        <f t="shared" ca="1" si="12"/>
        <v>0</v>
      </c>
      <c r="U31" s="278">
        <f t="shared" ca="1" si="12"/>
        <v>0</v>
      </c>
      <c r="V31" s="278">
        <f t="shared" ca="1" si="12"/>
        <v>0</v>
      </c>
      <c r="W31" s="232">
        <f t="shared" ca="1" si="24"/>
        <v>0</v>
      </c>
      <c r="X31" s="280">
        <f t="shared" ca="1" si="13"/>
        <v>0</v>
      </c>
      <c r="Y31" s="278">
        <f t="shared" ca="1" si="13"/>
        <v>0</v>
      </c>
      <c r="Z31" s="278">
        <f t="shared" ca="1" si="13"/>
        <v>0</v>
      </c>
      <c r="AA31" s="278">
        <f t="shared" ca="1" si="13"/>
        <v>0</v>
      </c>
      <c r="AB31" s="232">
        <f t="shared" ca="1" si="25"/>
        <v>0</v>
      </c>
      <c r="AC31" s="280">
        <f t="shared" ca="1" si="14"/>
        <v>0</v>
      </c>
      <c r="AD31" s="278">
        <f t="shared" ca="1" si="14"/>
        <v>0</v>
      </c>
      <c r="AE31" s="278">
        <f t="shared" ca="1" si="14"/>
        <v>0</v>
      </c>
      <c r="AF31" s="278">
        <f t="shared" ca="1" si="14"/>
        <v>0</v>
      </c>
      <c r="AG31" s="232">
        <f t="shared" ca="1" si="26"/>
        <v>0</v>
      </c>
      <c r="AH31" s="280">
        <f t="shared" ca="1" si="15"/>
        <v>0</v>
      </c>
      <c r="AI31" s="278">
        <f t="shared" ca="1" si="15"/>
        <v>0</v>
      </c>
      <c r="AJ31" s="278">
        <f t="shared" ca="1" si="15"/>
        <v>0</v>
      </c>
      <c r="AK31" s="278">
        <f t="shared" ca="1" si="15"/>
        <v>0</v>
      </c>
      <c r="AL31" s="232">
        <f t="shared" ca="1" si="27"/>
        <v>0</v>
      </c>
      <c r="AM31" s="12">
        <f t="shared" ca="1" si="28"/>
        <v>0</v>
      </c>
      <c r="AN31" s="275" t="str">
        <f t="shared" ca="1" si="16"/>
        <v>F (Fail)</v>
      </c>
      <c r="AO31" s="233">
        <f t="shared" ca="1" si="29"/>
        <v>0</v>
      </c>
      <c r="AP31" s="234">
        <f t="shared" ca="1" si="29"/>
        <v>0</v>
      </c>
      <c r="AQ31" s="234">
        <f t="shared" ca="1" si="29"/>
        <v>0</v>
      </c>
      <c r="AR31" s="235">
        <f t="shared" ca="1" si="29"/>
        <v>0</v>
      </c>
      <c r="AS31" s="236" t="e">
        <f t="shared" ca="1" si="17"/>
        <v>#DIV/0!</v>
      </c>
      <c r="AT31" s="237" t="e">
        <f t="shared" ca="1" si="17"/>
        <v>#DIV/0!</v>
      </c>
      <c r="AU31" s="237" t="e">
        <f t="shared" ca="1" si="17"/>
        <v>#DIV/0!</v>
      </c>
      <c r="AV31" s="238">
        <f t="shared" ca="1" si="18"/>
        <v>0</v>
      </c>
      <c r="AW31" s="239" t="e">
        <f t="shared" ca="1" si="19"/>
        <v>#DIV/0!</v>
      </c>
      <c r="AX31" s="240" t="e">
        <f t="shared" ca="1" si="19"/>
        <v>#DIV/0!</v>
      </c>
      <c r="AY31" s="240" t="e">
        <f t="shared" ca="1" si="19"/>
        <v>#DIV/0!</v>
      </c>
      <c r="AZ31" s="241">
        <f t="shared" ca="1" si="19"/>
        <v>0</v>
      </c>
      <c r="BA31" s="9"/>
      <c r="BB31" s="228" t="e">
        <f t="shared" ca="1" si="30"/>
        <v>#DIV/0!</v>
      </c>
      <c r="BC31" s="242" t="e">
        <f t="shared" ca="1" si="31"/>
        <v>#DIV/0!</v>
      </c>
      <c r="BD31" s="242" t="e">
        <f t="shared" ca="1" si="32"/>
        <v>#DIV/0!</v>
      </c>
      <c r="BE31" s="242">
        <f t="shared" si="33"/>
        <v>0</v>
      </c>
      <c r="BF31" s="242" t="e">
        <f t="shared" ca="1" si="34"/>
        <v>#DIV/0!</v>
      </c>
      <c r="BG31" s="242">
        <f t="shared" si="35"/>
        <v>0</v>
      </c>
      <c r="BH31" s="242">
        <f t="shared" si="36"/>
        <v>0</v>
      </c>
      <c r="BI31" s="242">
        <f t="shared" si="37"/>
        <v>0</v>
      </c>
      <c r="BJ31" s="242" t="e">
        <f t="shared" ca="1" si="38"/>
        <v>#DIV/0!</v>
      </c>
      <c r="BK31" s="242" t="e">
        <f t="shared" ca="1" si="39"/>
        <v>#DIV/0!</v>
      </c>
      <c r="BL31" s="242">
        <f t="shared" si="40"/>
        <v>0</v>
      </c>
      <c r="BM31" s="243" t="e">
        <f t="shared" ca="1" si="41"/>
        <v>#DIV/0!</v>
      </c>
      <c r="BN31" s="9"/>
      <c r="BO31" s="244" t="e">
        <f t="shared" ca="1" si="20"/>
        <v>#DIV/0!</v>
      </c>
      <c r="BP31" s="245" t="e">
        <f t="shared" ca="1" si="20"/>
        <v>#DIV/0!</v>
      </c>
      <c r="BQ31" s="245" t="e">
        <f t="shared" ca="1" si="20"/>
        <v>#DIV/0!</v>
      </c>
      <c r="BR31" s="245">
        <f t="shared" si="20"/>
        <v>0</v>
      </c>
      <c r="BS31" s="245" t="e">
        <f t="shared" ca="1" si="20"/>
        <v>#DIV/0!</v>
      </c>
      <c r="BT31" s="245">
        <f t="shared" si="20"/>
        <v>0</v>
      </c>
      <c r="BU31" s="245">
        <f t="shared" si="20"/>
        <v>0</v>
      </c>
      <c r="BV31" s="245">
        <f t="shared" si="20"/>
        <v>0</v>
      </c>
      <c r="BW31" s="245" t="e">
        <f t="shared" ca="1" si="20"/>
        <v>#DIV/0!</v>
      </c>
      <c r="BX31" s="245" t="e">
        <f t="shared" ca="1" si="20"/>
        <v>#DIV/0!</v>
      </c>
      <c r="BY31" s="245">
        <f t="shared" si="20"/>
        <v>0</v>
      </c>
      <c r="BZ31" s="246" t="e">
        <f t="shared" ca="1" si="20"/>
        <v>#DIV/0!</v>
      </c>
    </row>
    <row r="32" spans="1:78" x14ac:dyDescent="0.25">
      <c r="A32" s="12">
        <v>17</v>
      </c>
      <c r="B32" s="276" t="s">
        <v>295</v>
      </c>
      <c r="C32" s="277" t="s">
        <v>296</v>
      </c>
      <c r="D32" s="280">
        <f t="shared" ca="1" si="11"/>
        <v>0</v>
      </c>
      <c r="E32" s="278">
        <f t="shared" ca="1" si="11"/>
        <v>0</v>
      </c>
      <c r="F32" s="278">
        <f t="shared" ca="1" si="11"/>
        <v>0</v>
      </c>
      <c r="G32" s="278">
        <f t="shared" ca="1" si="11"/>
        <v>0</v>
      </c>
      <c r="H32" s="232">
        <f t="shared" ca="1" si="21"/>
        <v>0</v>
      </c>
      <c r="I32" s="283">
        <f t="shared" ca="1" si="11"/>
        <v>0</v>
      </c>
      <c r="J32" s="276">
        <f t="shared" ca="1" si="11"/>
        <v>0</v>
      </c>
      <c r="K32" s="276">
        <f t="shared" ca="1" si="11"/>
        <v>0</v>
      </c>
      <c r="L32" s="276">
        <f t="shared" ca="1" si="11"/>
        <v>0</v>
      </c>
      <c r="M32" s="219">
        <f t="shared" ca="1" si="22"/>
        <v>0</v>
      </c>
      <c r="N32" s="280">
        <f t="shared" ca="1" si="11"/>
        <v>0</v>
      </c>
      <c r="O32" s="278">
        <f t="shared" ca="1" si="11"/>
        <v>0</v>
      </c>
      <c r="P32" s="278">
        <f t="shared" ca="1" si="11"/>
        <v>0</v>
      </c>
      <c r="Q32" s="278">
        <f t="shared" ca="1" si="11"/>
        <v>0</v>
      </c>
      <c r="R32" s="232">
        <f t="shared" ca="1" si="23"/>
        <v>0</v>
      </c>
      <c r="S32" s="280">
        <f t="shared" ref="S32:V65" ca="1" si="42">RANDBETWEEN(S$15*0.4,S$15)</f>
        <v>0</v>
      </c>
      <c r="T32" s="278">
        <f t="shared" ca="1" si="42"/>
        <v>0</v>
      </c>
      <c r="U32" s="278">
        <f t="shared" ca="1" si="42"/>
        <v>0</v>
      </c>
      <c r="V32" s="278">
        <f t="shared" ca="1" si="42"/>
        <v>0</v>
      </c>
      <c r="W32" s="232">
        <f t="shared" ca="1" si="24"/>
        <v>0</v>
      </c>
      <c r="X32" s="280">
        <f t="shared" ref="X32:AA65" ca="1" si="43">RANDBETWEEN(X$15*0.4,X$15)</f>
        <v>0</v>
      </c>
      <c r="Y32" s="278">
        <f t="shared" ca="1" si="43"/>
        <v>0</v>
      </c>
      <c r="Z32" s="278">
        <f t="shared" ca="1" si="43"/>
        <v>0</v>
      </c>
      <c r="AA32" s="278">
        <f t="shared" ca="1" si="43"/>
        <v>0</v>
      </c>
      <c r="AB32" s="232">
        <f t="shared" ca="1" si="25"/>
        <v>0</v>
      </c>
      <c r="AC32" s="280">
        <f t="shared" ref="AC32:AF65" ca="1" si="44">RANDBETWEEN(AC$15*0.4,AC$15)</f>
        <v>0</v>
      </c>
      <c r="AD32" s="278">
        <f t="shared" ca="1" si="44"/>
        <v>0</v>
      </c>
      <c r="AE32" s="278">
        <f t="shared" ca="1" si="44"/>
        <v>0</v>
      </c>
      <c r="AF32" s="278">
        <f t="shared" ca="1" si="44"/>
        <v>0</v>
      </c>
      <c r="AG32" s="232">
        <f t="shared" ca="1" si="26"/>
        <v>0</v>
      </c>
      <c r="AH32" s="280">
        <f t="shared" ref="AH32:AK65" ca="1" si="45">RANDBETWEEN(AH$15*0.4,AH$15)</f>
        <v>0</v>
      </c>
      <c r="AI32" s="278">
        <f t="shared" ca="1" si="45"/>
        <v>0</v>
      </c>
      <c r="AJ32" s="278">
        <f t="shared" ca="1" si="45"/>
        <v>0</v>
      </c>
      <c r="AK32" s="278">
        <f t="shared" ca="1" si="45"/>
        <v>0</v>
      </c>
      <c r="AL32" s="232">
        <f t="shared" ca="1" si="27"/>
        <v>0</v>
      </c>
      <c r="AM32" s="12">
        <f t="shared" ca="1" si="28"/>
        <v>0</v>
      </c>
      <c r="AN32" s="275" t="str">
        <f t="shared" ca="1" si="16"/>
        <v>F (Fail)</v>
      </c>
      <c r="AO32" s="233">
        <f t="shared" ca="1" si="29"/>
        <v>0</v>
      </c>
      <c r="AP32" s="234">
        <f t="shared" ca="1" si="29"/>
        <v>0</v>
      </c>
      <c r="AQ32" s="234">
        <f t="shared" ca="1" si="29"/>
        <v>0</v>
      </c>
      <c r="AR32" s="235">
        <f t="shared" ca="1" si="29"/>
        <v>0</v>
      </c>
      <c r="AS32" s="236" t="e">
        <f t="shared" ca="1" si="17"/>
        <v>#DIV/0!</v>
      </c>
      <c r="AT32" s="237" t="e">
        <f t="shared" ca="1" si="17"/>
        <v>#DIV/0!</v>
      </c>
      <c r="AU32" s="237" t="e">
        <f t="shared" ca="1" si="17"/>
        <v>#DIV/0!</v>
      </c>
      <c r="AV32" s="238">
        <f t="shared" ca="1" si="18"/>
        <v>0</v>
      </c>
      <c r="AW32" s="239" t="e">
        <f t="shared" ca="1" si="19"/>
        <v>#DIV/0!</v>
      </c>
      <c r="AX32" s="240" t="e">
        <f t="shared" ca="1" si="19"/>
        <v>#DIV/0!</v>
      </c>
      <c r="AY32" s="240" t="e">
        <f t="shared" ca="1" si="19"/>
        <v>#DIV/0!</v>
      </c>
      <c r="AZ32" s="241">
        <f t="shared" ca="1" si="19"/>
        <v>0</v>
      </c>
      <c r="BA32" s="9"/>
      <c r="BB32" s="228" t="e">
        <f t="shared" ca="1" si="30"/>
        <v>#DIV/0!</v>
      </c>
      <c r="BC32" s="242" t="e">
        <f t="shared" ca="1" si="31"/>
        <v>#DIV/0!</v>
      </c>
      <c r="BD32" s="242" t="e">
        <f t="shared" ca="1" si="32"/>
        <v>#DIV/0!</v>
      </c>
      <c r="BE32" s="242">
        <f t="shared" si="33"/>
        <v>0</v>
      </c>
      <c r="BF32" s="242" t="e">
        <f t="shared" ca="1" si="34"/>
        <v>#DIV/0!</v>
      </c>
      <c r="BG32" s="242">
        <f t="shared" si="35"/>
        <v>0</v>
      </c>
      <c r="BH32" s="242">
        <f t="shared" si="36"/>
        <v>0</v>
      </c>
      <c r="BI32" s="242">
        <f t="shared" si="37"/>
        <v>0</v>
      </c>
      <c r="BJ32" s="242" t="e">
        <f t="shared" ca="1" si="38"/>
        <v>#DIV/0!</v>
      </c>
      <c r="BK32" s="242" t="e">
        <f t="shared" ca="1" si="39"/>
        <v>#DIV/0!</v>
      </c>
      <c r="BL32" s="242">
        <f t="shared" si="40"/>
        <v>0</v>
      </c>
      <c r="BM32" s="243" t="e">
        <f t="shared" ca="1" si="41"/>
        <v>#DIV/0!</v>
      </c>
      <c r="BN32" s="9"/>
      <c r="BO32" s="244" t="e">
        <f t="shared" ca="1" si="20"/>
        <v>#DIV/0!</v>
      </c>
      <c r="BP32" s="245" t="e">
        <f t="shared" ca="1" si="20"/>
        <v>#DIV/0!</v>
      </c>
      <c r="BQ32" s="245" t="e">
        <f t="shared" ca="1" si="20"/>
        <v>#DIV/0!</v>
      </c>
      <c r="BR32" s="245">
        <f t="shared" si="20"/>
        <v>0</v>
      </c>
      <c r="BS32" s="245" t="e">
        <f t="shared" ca="1" si="20"/>
        <v>#DIV/0!</v>
      </c>
      <c r="BT32" s="245">
        <f t="shared" si="20"/>
        <v>0</v>
      </c>
      <c r="BU32" s="245">
        <f t="shared" si="20"/>
        <v>0</v>
      </c>
      <c r="BV32" s="245">
        <f t="shared" si="20"/>
        <v>0</v>
      </c>
      <c r="BW32" s="245" t="e">
        <f t="shared" ca="1" si="20"/>
        <v>#DIV/0!</v>
      </c>
      <c r="BX32" s="245" t="e">
        <f t="shared" ca="1" si="20"/>
        <v>#DIV/0!</v>
      </c>
      <c r="BY32" s="245">
        <f t="shared" si="20"/>
        <v>0</v>
      </c>
      <c r="BZ32" s="246" t="e">
        <f t="shared" ca="1" si="20"/>
        <v>#DIV/0!</v>
      </c>
    </row>
    <row r="33" spans="1:78" x14ac:dyDescent="0.25">
      <c r="A33" s="12">
        <v>18</v>
      </c>
      <c r="B33" s="276" t="s">
        <v>297</v>
      </c>
      <c r="C33" s="277" t="s">
        <v>298</v>
      </c>
      <c r="D33" s="280">
        <f t="shared" ca="1" si="11"/>
        <v>0</v>
      </c>
      <c r="E33" s="278">
        <f t="shared" ca="1" si="11"/>
        <v>0</v>
      </c>
      <c r="F33" s="278">
        <f t="shared" ca="1" si="11"/>
        <v>0</v>
      </c>
      <c r="G33" s="278">
        <f t="shared" ca="1" si="11"/>
        <v>0</v>
      </c>
      <c r="H33" s="232">
        <f t="shared" ca="1" si="21"/>
        <v>0</v>
      </c>
      <c r="I33" s="283">
        <f t="shared" ca="1" si="11"/>
        <v>0</v>
      </c>
      <c r="J33" s="276">
        <f t="shared" ca="1" si="11"/>
        <v>0</v>
      </c>
      <c r="K33" s="276">
        <f t="shared" ca="1" si="11"/>
        <v>0</v>
      </c>
      <c r="L33" s="276">
        <f t="shared" ca="1" si="11"/>
        <v>0</v>
      </c>
      <c r="M33" s="219">
        <f t="shared" ca="1" si="22"/>
        <v>0</v>
      </c>
      <c r="N33" s="280">
        <f t="shared" ca="1" si="11"/>
        <v>0</v>
      </c>
      <c r="O33" s="278">
        <f t="shared" ca="1" si="11"/>
        <v>0</v>
      </c>
      <c r="P33" s="278">
        <f t="shared" ca="1" si="11"/>
        <v>0</v>
      </c>
      <c r="Q33" s="278">
        <f t="shared" ca="1" si="11"/>
        <v>0</v>
      </c>
      <c r="R33" s="232">
        <f t="shared" ca="1" si="23"/>
        <v>0</v>
      </c>
      <c r="S33" s="280">
        <f t="shared" ca="1" si="42"/>
        <v>0</v>
      </c>
      <c r="T33" s="278">
        <f t="shared" ca="1" si="42"/>
        <v>0</v>
      </c>
      <c r="U33" s="278">
        <f t="shared" ca="1" si="42"/>
        <v>0</v>
      </c>
      <c r="V33" s="278">
        <f t="shared" ca="1" si="42"/>
        <v>0</v>
      </c>
      <c r="W33" s="232">
        <f t="shared" ca="1" si="24"/>
        <v>0</v>
      </c>
      <c r="X33" s="280">
        <f t="shared" ca="1" si="43"/>
        <v>0</v>
      </c>
      <c r="Y33" s="278">
        <f t="shared" ca="1" si="43"/>
        <v>0</v>
      </c>
      <c r="Z33" s="278">
        <f t="shared" ca="1" si="43"/>
        <v>0</v>
      </c>
      <c r="AA33" s="278">
        <f t="shared" ca="1" si="43"/>
        <v>0</v>
      </c>
      <c r="AB33" s="232">
        <f t="shared" ca="1" si="25"/>
        <v>0</v>
      </c>
      <c r="AC33" s="280">
        <f t="shared" ca="1" si="44"/>
        <v>0</v>
      </c>
      <c r="AD33" s="278">
        <f t="shared" ca="1" si="44"/>
        <v>0</v>
      </c>
      <c r="AE33" s="278">
        <f t="shared" ca="1" si="44"/>
        <v>0</v>
      </c>
      <c r="AF33" s="278">
        <f t="shared" ca="1" si="44"/>
        <v>0</v>
      </c>
      <c r="AG33" s="232">
        <f t="shared" ca="1" si="26"/>
        <v>0</v>
      </c>
      <c r="AH33" s="280">
        <f t="shared" ca="1" si="45"/>
        <v>0</v>
      </c>
      <c r="AI33" s="278">
        <f t="shared" ca="1" si="45"/>
        <v>0</v>
      </c>
      <c r="AJ33" s="278">
        <f t="shared" ca="1" si="45"/>
        <v>0</v>
      </c>
      <c r="AK33" s="278">
        <f t="shared" ca="1" si="45"/>
        <v>0</v>
      </c>
      <c r="AL33" s="232">
        <f t="shared" ca="1" si="27"/>
        <v>0</v>
      </c>
      <c r="AM33" s="12">
        <f t="shared" ca="1" si="28"/>
        <v>0</v>
      </c>
      <c r="AN33" s="275" t="str">
        <f t="shared" ca="1" si="16"/>
        <v>F (Fail)</v>
      </c>
      <c r="AO33" s="233">
        <f t="shared" ca="1" si="29"/>
        <v>0</v>
      </c>
      <c r="AP33" s="234">
        <f t="shared" ca="1" si="29"/>
        <v>0</v>
      </c>
      <c r="AQ33" s="234">
        <f t="shared" ca="1" si="29"/>
        <v>0</v>
      </c>
      <c r="AR33" s="235">
        <f t="shared" ca="1" si="29"/>
        <v>0</v>
      </c>
      <c r="AS33" s="236" t="e">
        <f t="shared" ca="1" si="17"/>
        <v>#DIV/0!</v>
      </c>
      <c r="AT33" s="237" t="e">
        <f t="shared" ca="1" si="17"/>
        <v>#DIV/0!</v>
      </c>
      <c r="AU33" s="237" t="e">
        <f t="shared" ca="1" si="17"/>
        <v>#DIV/0!</v>
      </c>
      <c r="AV33" s="238">
        <f t="shared" ca="1" si="18"/>
        <v>0</v>
      </c>
      <c r="AW33" s="239" t="e">
        <f t="shared" ca="1" si="19"/>
        <v>#DIV/0!</v>
      </c>
      <c r="AX33" s="240" t="e">
        <f t="shared" ca="1" si="19"/>
        <v>#DIV/0!</v>
      </c>
      <c r="AY33" s="240" t="e">
        <f t="shared" ca="1" si="19"/>
        <v>#DIV/0!</v>
      </c>
      <c r="AZ33" s="241">
        <f t="shared" ca="1" si="19"/>
        <v>0</v>
      </c>
      <c r="BA33" s="9"/>
      <c r="BB33" s="228" t="e">
        <f t="shared" ca="1" si="30"/>
        <v>#DIV/0!</v>
      </c>
      <c r="BC33" s="242" t="e">
        <f t="shared" ca="1" si="31"/>
        <v>#DIV/0!</v>
      </c>
      <c r="BD33" s="242" t="e">
        <f t="shared" ca="1" si="32"/>
        <v>#DIV/0!</v>
      </c>
      <c r="BE33" s="242">
        <f t="shared" si="33"/>
        <v>0</v>
      </c>
      <c r="BF33" s="242" t="e">
        <f t="shared" ca="1" si="34"/>
        <v>#DIV/0!</v>
      </c>
      <c r="BG33" s="242">
        <f t="shared" si="35"/>
        <v>0</v>
      </c>
      <c r="BH33" s="242">
        <f t="shared" si="36"/>
        <v>0</v>
      </c>
      <c r="BI33" s="242">
        <f t="shared" si="37"/>
        <v>0</v>
      </c>
      <c r="BJ33" s="242" t="e">
        <f t="shared" ca="1" si="38"/>
        <v>#DIV/0!</v>
      </c>
      <c r="BK33" s="242" t="e">
        <f t="shared" ca="1" si="39"/>
        <v>#DIV/0!</v>
      </c>
      <c r="BL33" s="242">
        <f t="shared" si="40"/>
        <v>0</v>
      </c>
      <c r="BM33" s="243" t="e">
        <f t="shared" ca="1" si="41"/>
        <v>#DIV/0!</v>
      </c>
      <c r="BN33" s="9"/>
      <c r="BO33" s="244" t="e">
        <f t="shared" ca="1" si="20"/>
        <v>#DIV/0!</v>
      </c>
      <c r="BP33" s="245" t="e">
        <f t="shared" ca="1" si="20"/>
        <v>#DIV/0!</v>
      </c>
      <c r="BQ33" s="245" t="e">
        <f t="shared" ca="1" si="20"/>
        <v>#DIV/0!</v>
      </c>
      <c r="BR33" s="245">
        <f t="shared" si="20"/>
        <v>0</v>
      </c>
      <c r="BS33" s="245" t="e">
        <f t="shared" ca="1" si="20"/>
        <v>#DIV/0!</v>
      </c>
      <c r="BT33" s="245">
        <f t="shared" si="20"/>
        <v>0</v>
      </c>
      <c r="BU33" s="245">
        <f t="shared" si="20"/>
        <v>0</v>
      </c>
      <c r="BV33" s="245">
        <f t="shared" si="20"/>
        <v>0</v>
      </c>
      <c r="BW33" s="245" t="e">
        <f t="shared" ca="1" si="20"/>
        <v>#DIV/0!</v>
      </c>
      <c r="BX33" s="245" t="e">
        <f t="shared" ca="1" si="20"/>
        <v>#DIV/0!</v>
      </c>
      <c r="BY33" s="245">
        <f t="shared" si="20"/>
        <v>0</v>
      </c>
      <c r="BZ33" s="246" t="e">
        <f t="shared" ca="1" si="20"/>
        <v>#DIV/0!</v>
      </c>
    </row>
    <row r="34" spans="1:78" x14ac:dyDescent="0.25">
      <c r="A34" s="12">
        <v>19</v>
      </c>
      <c r="B34" s="276" t="s">
        <v>299</v>
      </c>
      <c r="C34" s="277" t="s">
        <v>300</v>
      </c>
      <c r="D34" s="280">
        <f t="shared" ca="1" si="11"/>
        <v>0</v>
      </c>
      <c r="E34" s="278">
        <f t="shared" ca="1" si="11"/>
        <v>0</v>
      </c>
      <c r="F34" s="278">
        <f t="shared" ca="1" si="11"/>
        <v>0</v>
      </c>
      <c r="G34" s="278">
        <f t="shared" ca="1" si="11"/>
        <v>0</v>
      </c>
      <c r="H34" s="232">
        <f t="shared" ca="1" si="21"/>
        <v>0</v>
      </c>
      <c r="I34" s="283">
        <f t="shared" ca="1" si="11"/>
        <v>0</v>
      </c>
      <c r="J34" s="276">
        <f t="shared" ca="1" si="11"/>
        <v>0</v>
      </c>
      <c r="K34" s="276">
        <f t="shared" ca="1" si="11"/>
        <v>0</v>
      </c>
      <c r="L34" s="276">
        <f t="shared" ca="1" si="11"/>
        <v>0</v>
      </c>
      <c r="M34" s="219">
        <f t="shared" ca="1" si="22"/>
        <v>0</v>
      </c>
      <c r="N34" s="280">
        <f t="shared" ca="1" si="11"/>
        <v>0</v>
      </c>
      <c r="O34" s="278">
        <f t="shared" ca="1" si="11"/>
        <v>0</v>
      </c>
      <c r="P34" s="278">
        <f t="shared" ca="1" si="11"/>
        <v>0</v>
      </c>
      <c r="Q34" s="278">
        <f t="shared" ca="1" si="11"/>
        <v>0</v>
      </c>
      <c r="R34" s="232">
        <f t="shared" ca="1" si="23"/>
        <v>0</v>
      </c>
      <c r="S34" s="280">
        <f t="shared" ca="1" si="42"/>
        <v>0</v>
      </c>
      <c r="T34" s="278">
        <f t="shared" ca="1" si="42"/>
        <v>0</v>
      </c>
      <c r="U34" s="278">
        <f t="shared" ca="1" si="42"/>
        <v>0</v>
      </c>
      <c r="V34" s="278">
        <f t="shared" ca="1" si="42"/>
        <v>0</v>
      </c>
      <c r="W34" s="232">
        <f t="shared" ca="1" si="24"/>
        <v>0</v>
      </c>
      <c r="X34" s="280">
        <f t="shared" ca="1" si="43"/>
        <v>0</v>
      </c>
      <c r="Y34" s="278">
        <f t="shared" ca="1" si="43"/>
        <v>0</v>
      </c>
      <c r="Z34" s="278">
        <f t="shared" ca="1" si="43"/>
        <v>0</v>
      </c>
      <c r="AA34" s="278">
        <f t="shared" ca="1" si="43"/>
        <v>0</v>
      </c>
      <c r="AB34" s="232">
        <f t="shared" ca="1" si="25"/>
        <v>0</v>
      </c>
      <c r="AC34" s="280">
        <f t="shared" ca="1" si="44"/>
        <v>0</v>
      </c>
      <c r="AD34" s="278">
        <f t="shared" ca="1" si="44"/>
        <v>0</v>
      </c>
      <c r="AE34" s="278">
        <f t="shared" ca="1" si="44"/>
        <v>0</v>
      </c>
      <c r="AF34" s="278">
        <f t="shared" ca="1" si="44"/>
        <v>0</v>
      </c>
      <c r="AG34" s="232">
        <f t="shared" ca="1" si="26"/>
        <v>0</v>
      </c>
      <c r="AH34" s="280">
        <f t="shared" ca="1" si="45"/>
        <v>0</v>
      </c>
      <c r="AI34" s="278">
        <f t="shared" ca="1" si="45"/>
        <v>0</v>
      </c>
      <c r="AJ34" s="278">
        <f t="shared" ca="1" si="45"/>
        <v>0</v>
      </c>
      <c r="AK34" s="278">
        <f t="shared" ca="1" si="45"/>
        <v>0</v>
      </c>
      <c r="AL34" s="232">
        <f t="shared" ca="1" si="27"/>
        <v>0</v>
      </c>
      <c r="AM34" s="12">
        <f t="shared" ca="1" si="28"/>
        <v>0</v>
      </c>
      <c r="AN34" s="275" t="str">
        <f t="shared" ca="1" si="16"/>
        <v>F (Fail)</v>
      </c>
      <c r="AO34" s="233">
        <f t="shared" ca="1" si="29"/>
        <v>0</v>
      </c>
      <c r="AP34" s="234">
        <f t="shared" ca="1" si="29"/>
        <v>0</v>
      </c>
      <c r="AQ34" s="234">
        <f t="shared" ca="1" si="29"/>
        <v>0</v>
      </c>
      <c r="AR34" s="235">
        <f t="shared" ca="1" si="29"/>
        <v>0</v>
      </c>
      <c r="AS34" s="236" t="e">
        <f t="shared" ca="1" si="17"/>
        <v>#DIV/0!</v>
      </c>
      <c r="AT34" s="237" t="e">
        <f t="shared" ca="1" si="17"/>
        <v>#DIV/0!</v>
      </c>
      <c r="AU34" s="237" t="e">
        <f t="shared" ca="1" si="17"/>
        <v>#DIV/0!</v>
      </c>
      <c r="AV34" s="238">
        <f t="shared" ca="1" si="18"/>
        <v>0</v>
      </c>
      <c r="AW34" s="239" t="e">
        <f t="shared" ca="1" si="19"/>
        <v>#DIV/0!</v>
      </c>
      <c r="AX34" s="240" t="e">
        <f t="shared" ca="1" si="19"/>
        <v>#DIV/0!</v>
      </c>
      <c r="AY34" s="240" t="e">
        <f t="shared" ca="1" si="19"/>
        <v>#DIV/0!</v>
      </c>
      <c r="AZ34" s="241">
        <f t="shared" ca="1" si="19"/>
        <v>0</v>
      </c>
      <c r="BA34" s="9"/>
      <c r="BB34" s="228" t="e">
        <f t="shared" ca="1" si="30"/>
        <v>#DIV/0!</v>
      </c>
      <c r="BC34" s="242" t="e">
        <f t="shared" ca="1" si="31"/>
        <v>#DIV/0!</v>
      </c>
      <c r="BD34" s="242" t="e">
        <f t="shared" ca="1" si="32"/>
        <v>#DIV/0!</v>
      </c>
      <c r="BE34" s="242">
        <f t="shared" si="33"/>
        <v>0</v>
      </c>
      <c r="BF34" s="242" t="e">
        <f t="shared" ca="1" si="34"/>
        <v>#DIV/0!</v>
      </c>
      <c r="BG34" s="242">
        <f t="shared" si="35"/>
        <v>0</v>
      </c>
      <c r="BH34" s="242">
        <f t="shared" si="36"/>
        <v>0</v>
      </c>
      <c r="BI34" s="242">
        <f t="shared" si="37"/>
        <v>0</v>
      </c>
      <c r="BJ34" s="242" t="e">
        <f t="shared" ca="1" si="38"/>
        <v>#DIV/0!</v>
      </c>
      <c r="BK34" s="242" t="e">
        <f t="shared" ca="1" si="39"/>
        <v>#DIV/0!</v>
      </c>
      <c r="BL34" s="242">
        <f t="shared" si="40"/>
        <v>0</v>
      </c>
      <c r="BM34" s="243" t="e">
        <f t="shared" ca="1" si="41"/>
        <v>#DIV/0!</v>
      </c>
      <c r="BN34" s="9"/>
      <c r="BO34" s="244" t="e">
        <f t="shared" ca="1" si="20"/>
        <v>#DIV/0!</v>
      </c>
      <c r="BP34" s="245" t="e">
        <f t="shared" ca="1" si="20"/>
        <v>#DIV/0!</v>
      </c>
      <c r="BQ34" s="245" t="e">
        <f t="shared" ca="1" si="20"/>
        <v>#DIV/0!</v>
      </c>
      <c r="BR34" s="245">
        <f t="shared" si="20"/>
        <v>0</v>
      </c>
      <c r="BS34" s="245" t="e">
        <f t="shared" ca="1" si="20"/>
        <v>#DIV/0!</v>
      </c>
      <c r="BT34" s="245">
        <f t="shared" si="20"/>
        <v>0</v>
      </c>
      <c r="BU34" s="245">
        <f t="shared" si="20"/>
        <v>0</v>
      </c>
      <c r="BV34" s="245">
        <f t="shared" si="20"/>
        <v>0</v>
      </c>
      <c r="BW34" s="245" t="e">
        <f t="shared" ca="1" si="20"/>
        <v>#DIV/0!</v>
      </c>
      <c r="BX34" s="245" t="e">
        <f t="shared" ca="1" si="20"/>
        <v>#DIV/0!</v>
      </c>
      <c r="BY34" s="245">
        <f t="shared" si="20"/>
        <v>0</v>
      </c>
      <c r="BZ34" s="246" t="e">
        <f t="shared" ca="1" si="20"/>
        <v>#DIV/0!</v>
      </c>
    </row>
    <row r="35" spans="1:78" x14ac:dyDescent="0.25">
      <c r="A35" s="12">
        <v>20</v>
      </c>
      <c r="B35" s="276" t="s">
        <v>301</v>
      </c>
      <c r="C35" s="277" t="s">
        <v>302</v>
      </c>
      <c r="D35" s="280">
        <f t="shared" ca="1" si="11"/>
        <v>0</v>
      </c>
      <c r="E35" s="278">
        <f t="shared" ca="1" si="11"/>
        <v>0</v>
      </c>
      <c r="F35" s="278">
        <f t="shared" ca="1" si="11"/>
        <v>0</v>
      </c>
      <c r="G35" s="278">
        <f t="shared" ca="1" si="11"/>
        <v>0</v>
      </c>
      <c r="H35" s="232">
        <f t="shared" ca="1" si="21"/>
        <v>0</v>
      </c>
      <c r="I35" s="283">
        <f t="shared" ca="1" si="11"/>
        <v>0</v>
      </c>
      <c r="J35" s="276">
        <f t="shared" ca="1" si="11"/>
        <v>0</v>
      </c>
      <c r="K35" s="276">
        <f t="shared" ca="1" si="11"/>
        <v>0</v>
      </c>
      <c r="L35" s="276">
        <f t="shared" ca="1" si="11"/>
        <v>0</v>
      </c>
      <c r="M35" s="219">
        <f t="shared" ca="1" si="22"/>
        <v>0</v>
      </c>
      <c r="N35" s="280">
        <f t="shared" ca="1" si="11"/>
        <v>0</v>
      </c>
      <c r="O35" s="278">
        <f t="shared" ca="1" si="11"/>
        <v>0</v>
      </c>
      <c r="P35" s="278">
        <f t="shared" ca="1" si="11"/>
        <v>0</v>
      </c>
      <c r="Q35" s="278">
        <f t="shared" ca="1" si="11"/>
        <v>0</v>
      </c>
      <c r="R35" s="232">
        <f t="shared" ca="1" si="23"/>
        <v>0</v>
      </c>
      <c r="S35" s="280">
        <f t="shared" ca="1" si="42"/>
        <v>0</v>
      </c>
      <c r="T35" s="278">
        <f t="shared" ca="1" si="42"/>
        <v>0</v>
      </c>
      <c r="U35" s="278">
        <f t="shared" ca="1" si="42"/>
        <v>0</v>
      </c>
      <c r="V35" s="278">
        <f t="shared" ca="1" si="42"/>
        <v>0</v>
      </c>
      <c r="W35" s="232">
        <f t="shared" ca="1" si="24"/>
        <v>0</v>
      </c>
      <c r="X35" s="280">
        <f t="shared" ca="1" si="43"/>
        <v>0</v>
      </c>
      <c r="Y35" s="278">
        <f t="shared" ca="1" si="43"/>
        <v>0</v>
      </c>
      <c r="Z35" s="278">
        <f t="shared" ca="1" si="43"/>
        <v>0</v>
      </c>
      <c r="AA35" s="278">
        <f t="shared" ca="1" si="43"/>
        <v>0</v>
      </c>
      <c r="AB35" s="232">
        <f t="shared" ca="1" si="25"/>
        <v>0</v>
      </c>
      <c r="AC35" s="280">
        <f t="shared" ca="1" si="44"/>
        <v>0</v>
      </c>
      <c r="AD35" s="278">
        <f t="shared" ca="1" si="44"/>
        <v>0</v>
      </c>
      <c r="AE35" s="278">
        <f t="shared" ca="1" si="44"/>
        <v>0</v>
      </c>
      <c r="AF35" s="278">
        <f t="shared" ca="1" si="44"/>
        <v>0</v>
      </c>
      <c r="AG35" s="232">
        <f t="shared" ca="1" si="26"/>
        <v>0</v>
      </c>
      <c r="AH35" s="280">
        <f t="shared" ca="1" si="45"/>
        <v>0</v>
      </c>
      <c r="AI35" s="278">
        <f t="shared" ca="1" si="45"/>
        <v>0</v>
      </c>
      <c r="AJ35" s="278">
        <f t="shared" ca="1" si="45"/>
        <v>0</v>
      </c>
      <c r="AK35" s="278">
        <f t="shared" ca="1" si="45"/>
        <v>0</v>
      </c>
      <c r="AL35" s="232">
        <f t="shared" ca="1" si="27"/>
        <v>0</v>
      </c>
      <c r="AM35" s="12">
        <f t="shared" ca="1" si="28"/>
        <v>0</v>
      </c>
      <c r="AN35" s="275" t="str">
        <f t="shared" ca="1" si="16"/>
        <v>F (Fail)</v>
      </c>
      <c r="AO35" s="233">
        <f t="shared" ca="1" si="29"/>
        <v>0</v>
      </c>
      <c r="AP35" s="234">
        <f t="shared" ca="1" si="29"/>
        <v>0</v>
      </c>
      <c r="AQ35" s="234">
        <f t="shared" ca="1" si="29"/>
        <v>0</v>
      </c>
      <c r="AR35" s="235">
        <f t="shared" ca="1" si="29"/>
        <v>0</v>
      </c>
      <c r="AS35" s="236" t="e">
        <f t="shared" ca="1" si="17"/>
        <v>#DIV/0!</v>
      </c>
      <c r="AT35" s="237" t="e">
        <f t="shared" ca="1" si="17"/>
        <v>#DIV/0!</v>
      </c>
      <c r="AU35" s="237" t="e">
        <f t="shared" ca="1" si="17"/>
        <v>#DIV/0!</v>
      </c>
      <c r="AV35" s="238">
        <f t="shared" ca="1" si="18"/>
        <v>0</v>
      </c>
      <c r="AW35" s="239" t="e">
        <f t="shared" ca="1" si="19"/>
        <v>#DIV/0!</v>
      </c>
      <c r="AX35" s="240" t="e">
        <f t="shared" ca="1" si="19"/>
        <v>#DIV/0!</v>
      </c>
      <c r="AY35" s="240" t="e">
        <f t="shared" ca="1" si="19"/>
        <v>#DIV/0!</v>
      </c>
      <c r="AZ35" s="241">
        <f t="shared" ca="1" si="19"/>
        <v>0</v>
      </c>
      <c r="BA35" s="9"/>
      <c r="BB35" s="228" t="e">
        <f t="shared" ca="1" si="30"/>
        <v>#DIV/0!</v>
      </c>
      <c r="BC35" s="242" t="e">
        <f t="shared" ca="1" si="31"/>
        <v>#DIV/0!</v>
      </c>
      <c r="BD35" s="242" t="e">
        <f t="shared" ca="1" si="32"/>
        <v>#DIV/0!</v>
      </c>
      <c r="BE35" s="242">
        <f t="shared" si="33"/>
        <v>0</v>
      </c>
      <c r="BF35" s="242" t="e">
        <f t="shared" ca="1" si="34"/>
        <v>#DIV/0!</v>
      </c>
      <c r="BG35" s="242">
        <f t="shared" si="35"/>
        <v>0</v>
      </c>
      <c r="BH35" s="242">
        <f t="shared" si="36"/>
        <v>0</v>
      </c>
      <c r="BI35" s="242">
        <f t="shared" si="37"/>
        <v>0</v>
      </c>
      <c r="BJ35" s="242" t="e">
        <f t="shared" ca="1" si="38"/>
        <v>#DIV/0!</v>
      </c>
      <c r="BK35" s="242" t="e">
        <f t="shared" ca="1" si="39"/>
        <v>#DIV/0!</v>
      </c>
      <c r="BL35" s="242">
        <f t="shared" si="40"/>
        <v>0</v>
      </c>
      <c r="BM35" s="243" t="e">
        <f t="shared" ca="1" si="41"/>
        <v>#DIV/0!</v>
      </c>
      <c r="BN35" s="9"/>
      <c r="BO35" s="244" t="e">
        <f t="shared" ca="1" si="20"/>
        <v>#DIV/0!</v>
      </c>
      <c r="BP35" s="245" t="e">
        <f t="shared" ca="1" si="20"/>
        <v>#DIV/0!</v>
      </c>
      <c r="BQ35" s="245" t="e">
        <f t="shared" ca="1" si="20"/>
        <v>#DIV/0!</v>
      </c>
      <c r="BR35" s="245">
        <f t="shared" si="20"/>
        <v>0</v>
      </c>
      <c r="BS35" s="245" t="e">
        <f t="shared" ca="1" si="20"/>
        <v>#DIV/0!</v>
      </c>
      <c r="BT35" s="245">
        <f t="shared" si="20"/>
        <v>0</v>
      </c>
      <c r="BU35" s="245">
        <f t="shared" si="20"/>
        <v>0</v>
      </c>
      <c r="BV35" s="245">
        <f t="shared" si="20"/>
        <v>0</v>
      </c>
      <c r="BW35" s="245" t="e">
        <f t="shared" ca="1" si="20"/>
        <v>#DIV/0!</v>
      </c>
      <c r="BX35" s="245" t="e">
        <f t="shared" ca="1" si="20"/>
        <v>#DIV/0!</v>
      </c>
      <c r="BY35" s="245">
        <f t="shared" si="20"/>
        <v>0</v>
      </c>
      <c r="BZ35" s="246" t="e">
        <f t="shared" ca="1" si="20"/>
        <v>#DIV/0!</v>
      </c>
    </row>
    <row r="36" spans="1:78" x14ac:dyDescent="0.25">
      <c r="A36" s="12">
        <v>21</v>
      </c>
      <c r="B36" s="276" t="s">
        <v>303</v>
      </c>
      <c r="C36" s="277" t="s">
        <v>304</v>
      </c>
      <c r="D36" s="280">
        <f t="shared" ca="1" si="11"/>
        <v>0</v>
      </c>
      <c r="E36" s="278">
        <f t="shared" ca="1" si="11"/>
        <v>0</v>
      </c>
      <c r="F36" s="278">
        <f t="shared" ca="1" si="11"/>
        <v>0</v>
      </c>
      <c r="G36" s="278">
        <f t="shared" ca="1" si="11"/>
        <v>0</v>
      </c>
      <c r="H36" s="232">
        <f t="shared" ca="1" si="21"/>
        <v>0</v>
      </c>
      <c r="I36" s="283">
        <f t="shared" ca="1" si="11"/>
        <v>0</v>
      </c>
      <c r="J36" s="276">
        <f t="shared" ca="1" si="11"/>
        <v>0</v>
      </c>
      <c r="K36" s="276">
        <f t="shared" ca="1" si="11"/>
        <v>0</v>
      </c>
      <c r="L36" s="276">
        <f t="shared" ca="1" si="11"/>
        <v>0</v>
      </c>
      <c r="M36" s="219">
        <f t="shared" ca="1" si="22"/>
        <v>0</v>
      </c>
      <c r="N36" s="280">
        <f t="shared" ca="1" si="11"/>
        <v>0</v>
      </c>
      <c r="O36" s="278">
        <f t="shared" ca="1" si="11"/>
        <v>0</v>
      </c>
      <c r="P36" s="278">
        <f t="shared" ca="1" si="11"/>
        <v>0</v>
      </c>
      <c r="Q36" s="278">
        <f t="shared" ca="1" si="11"/>
        <v>0</v>
      </c>
      <c r="R36" s="232">
        <f t="shared" ca="1" si="23"/>
        <v>0</v>
      </c>
      <c r="S36" s="280">
        <f t="shared" ca="1" si="42"/>
        <v>0</v>
      </c>
      <c r="T36" s="278">
        <f t="shared" ca="1" si="42"/>
        <v>0</v>
      </c>
      <c r="U36" s="278">
        <f t="shared" ca="1" si="42"/>
        <v>0</v>
      </c>
      <c r="V36" s="278">
        <f t="shared" ca="1" si="42"/>
        <v>0</v>
      </c>
      <c r="W36" s="232">
        <f t="shared" ca="1" si="24"/>
        <v>0</v>
      </c>
      <c r="X36" s="280">
        <f t="shared" ca="1" si="43"/>
        <v>0</v>
      </c>
      <c r="Y36" s="278">
        <f t="shared" ca="1" si="43"/>
        <v>0</v>
      </c>
      <c r="Z36" s="278">
        <f t="shared" ca="1" si="43"/>
        <v>0</v>
      </c>
      <c r="AA36" s="278">
        <f t="shared" ca="1" si="43"/>
        <v>0</v>
      </c>
      <c r="AB36" s="232">
        <f t="shared" ca="1" si="25"/>
        <v>0</v>
      </c>
      <c r="AC36" s="280">
        <f t="shared" ca="1" si="44"/>
        <v>0</v>
      </c>
      <c r="AD36" s="278">
        <f t="shared" ca="1" si="44"/>
        <v>0</v>
      </c>
      <c r="AE36" s="278">
        <f t="shared" ca="1" si="44"/>
        <v>0</v>
      </c>
      <c r="AF36" s="278">
        <f t="shared" ca="1" si="44"/>
        <v>0</v>
      </c>
      <c r="AG36" s="232">
        <f t="shared" ca="1" si="26"/>
        <v>0</v>
      </c>
      <c r="AH36" s="280">
        <f t="shared" ca="1" si="45"/>
        <v>0</v>
      </c>
      <c r="AI36" s="278">
        <f t="shared" ca="1" si="45"/>
        <v>0</v>
      </c>
      <c r="AJ36" s="278">
        <f t="shared" ca="1" si="45"/>
        <v>0</v>
      </c>
      <c r="AK36" s="278">
        <f t="shared" ca="1" si="45"/>
        <v>0</v>
      </c>
      <c r="AL36" s="232">
        <f t="shared" ca="1" si="27"/>
        <v>0</v>
      </c>
      <c r="AM36" s="12">
        <f t="shared" ca="1" si="28"/>
        <v>0</v>
      </c>
      <c r="AN36" s="275" t="str">
        <f t="shared" ca="1" si="16"/>
        <v>F (Fail)</v>
      </c>
      <c r="AO36" s="233">
        <f t="shared" ca="1" si="29"/>
        <v>0</v>
      </c>
      <c r="AP36" s="234">
        <f t="shared" ca="1" si="29"/>
        <v>0</v>
      </c>
      <c r="AQ36" s="234">
        <f t="shared" ca="1" si="29"/>
        <v>0</v>
      </c>
      <c r="AR36" s="235">
        <f t="shared" ca="1" si="29"/>
        <v>0</v>
      </c>
      <c r="AS36" s="236" t="e">
        <f t="shared" ca="1" si="17"/>
        <v>#DIV/0!</v>
      </c>
      <c r="AT36" s="237" t="e">
        <f t="shared" ca="1" si="17"/>
        <v>#DIV/0!</v>
      </c>
      <c r="AU36" s="237" t="e">
        <f t="shared" ca="1" si="17"/>
        <v>#DIV/0!</v>
      </c>
      <c r="AV36" s="238">
        <f t="shared" ca="1" si="18"/>
        <v>0</v>
      </c>
      <c r="AW36" s="239" t="e">
        <f t="shared" ca="1" si="19"/>
        <v>#DIV/0!</v>
      </c>
      <c r="AX36" s="240" t="e">
        <f t="shared" ca="1" si="19"/>
        <v>#DIV/0!</v>
      </c>
      <c r="AY36" s="240" t="e">
        <f t="shared" ca="1" si="19"/>
        <v>#DIV/0!</v>
      </c>
      <c r="AZ36" s="241">
        <f t="shared" ca="1" si="19"/>
        <v>0</v>
      </c>
      <c r="BA36" s="9"/>
      <c r="BB36" s="228" t="e">
        <f t="shared" ca="1" si="30"/>
        <v>#DIV/0!</v>
      </c>
      <c r="BC36" s="242" t="e">
        <f t="shared" ca="1" si="31"/>
        <v>#DIV/0!</v>
      </c>
      <c r="BD36" s="242" t="e">
        <f t="shared" ca="1" si="32"/>
        <v>#DIV/0!</v>
      </c>
      <c r="BE36" s="242">
        <f t="shared" si="33"/>
        <v>0</v>
      </c>
      <c r="BF36" s="242" t="e">
        <f t="shared" ca="1" si="34"/>
        <v>#DIV/0!</v>
      </c>
      <c r="BG36" s="242">
        <f t="shared" si="35"/>
        <v>0</v>
      </c>
      <c r="BH36" s="242">
        <f t="shared" si="36"/>
        <v>0</v>
      </c>
      <c r="BI36" s="242">
        <f t="shared" si="37"/>
        <v>0</v>
      </c>
      <c r="BJ36" s="242" t="e">
        <f t="shared" ca="1" si="38"/>
        <v>#DIV/0!</v>
      </c>
      <c r="BK36" s="242" t="e">
        <f t="shared" ca="1" si="39"/>
        <v>#DIV/0!</v>
      </c>
      <c r="BL36" s="242">
        <f t="shared" si="40"/>
        <v>0</v>
      </c>
      <c r="BM36" s="243" t="e">
        <f t="shared" ca="1" si="41"/>
        <v>#DIV/0!</v>
      </c>
      <c r="BN36" s="9"/>
      <c r="BO36" s="244" t="e">
        <f t="shared" ca="1" si="20"/>
        <v>#DIV/0!</v>
      </c>
      <c r="BP36" s="245" t="e">
        <f t="shared" ca="1" si="20"/>
        <v>#DIV/0!</v>
      </c>
      <c r="BQ36" s="245" t="e">
        <f t="shared" ca="1" si="20"/>
        <v>#DIV/0!</v>
      </c>
      <c r="BR36" s="245">
        <f t="shared" si="20"/>
        <v>0</v>
      </c>
      <c r="BS36" s="245" t="e">
        <f t="shared" ca="1" si="20"/>
        <v>#DIV/0!</v>
      </c>
      <c r="BT36" s="245">
        <f t="shared" si="20"/>
        <v>0</v>
      </c>
      <c r="BU36" s="245">
        <f t="shared" si="20"/>
        <v>0</v>
      </c>
      <c r="BV36" s="245">
        <f t="shared" si="20"/>
        <v>0</v>
      </c>
      <c r="BW36" s="245" t="e">
        <f t="shared" ca="1" si="20"/>
        <v>#DIV/0!</v>
      </c>
      <c r="BX36" s="245" t="e">
        <f t="shared" ca="1" si="20"/>
        <v>#DIV/0!</v>
      </c>
      <c r="BY36" s="245">
        <f t="shared" si="20"/>
        <v>0</v>
      </c>
      <c r="BZ36" s="246" t="e">
        <f t="shared" ca="1" si="20"/>
        <v>#DIV/0!</v>
      </c>
    </row>
    <row r="37" spans="1:78" x14ac:dyDescent="0.25">
      <c r="A37" s="12">
        <v>22</v>
      </c>
      <c r="B37" s="276" t="s">
        <v>305</v>
      </c>
      <c r="C37" s="277" t="s">
        <v>306</v>
      </c>
      <c r="D37" s="280">
        <f t="shared" ca="1" si="11"/>
        <v>0</v>
      </c>
      <c r="E37" s="278">
        <f t="shared" ref="E37:G37" ca="1" si="46">RANDBETWEEN(E$15*0.4,E$15)</f>
        <v>0</v>
      </c>
      <c r="F37" s="278">
        <f t="shared" ca="1" si="46"/>
        <v>0</v>
      </c>
      <c r="G37" s="278">
        <f t="shared" ca="1" si="46"/>
        <v>0</v>
      </c>
      <c r="H37" s="232">
        <f t="shared" ca="1" si="21"/>
        <v>0</v>
      </c>
      <c r="I37" s="283">
        <f t="shared" ref="I37:L65" ca="1" si="47">RANDBETWEEN(I$15*0.4,I$15)</f>
        <v>0</v>
      </c>
      <c r="J37" s="276">
        <f t="shared" ca="1" si="47"/>
        <v>0</v>
      </c>
      <c r="K37" s="276">
        <f t="shared" ca="1" si="47"/>
        <v>0</v>
      </c>
      <c r="L37" s="276">
        <f t="shared" ca="1" si="47"/>
        <v>0</v>
      </c>
      <c r="M37" s="219">
        <f t="shared" ca="1" si="22"/>
        <v>0</v>
      </c>
      <c r="N37" s="280">
        <f t="shared" ref="N37:Q65" ca="1" si="48">RANDBETWEEN(N$15*0.4,N$15)</f>
        <v>0</v>
      </c>
      <c r="O37" s="278">
        <f t="shared" ca="1" si="48"/>
        <v>0</v>
      </c>
      <c r="P37" s="278">
        <f t="shared" ca="1" si="48"/>
        <v>0</v>
      </c>
      <c r="Q37" s="278">
        <f t="shared" ca="1" si="48"/>
        <v>0</v>
      </c>
      <c r="R37" s="232">
        <f t="shared" ca="1" si="23"/>
        <v>0</v>
      </c>
      <c r="S37" s="280">
        <f t="shared" ca="1" si="42"/>
        <v>0</v>
      </c>
      <c r="T37" s="278">
        <f t="shared" ca="1" si="42"/>
        <v>0</v>
      </c>
      <c r="U37" s="278">
        <f t="shared" ca="1" si="42"/>
        <v>0</v>
      </c>
      <c r="V37" s="278">
        <f t="shared" ca="1" si="42"/>
        <v>0</v>
      </c>
      <c r="W37" s="232">
        <f t="shared" ca="1" si="24"/>
        <v>0</v>
      </c>
      <c r="X37" s="280">
        <f t="shared" ca="1" si="43"/>
        <v>0</v>
      </c>
      <c r="Y37" s="278">
        <f t="shared" ca="1" si="43"/>
        <v>0</v>
      </c>
      <c r="Z37" s="278">
        <f t="shared" ca="1" si="43"/>
        <v>0</v>
      </c>
      <c r="AA37" s="278">
        <f t="shared" ca="1" si="43"/>
        <v>0</v>
      </c>
      <c r="AB37" s="232">
        <f t="shared" ca="1" si="25"/>
        <v>0</v>
      </c>
      <c r="AC37" s="280">
        <f t="shared" ca="1" si="44"/>
        <v>0</v>
      </c>
      <c r="AD37" s="278">
        <f t="shared" ca="1" si="44"/>
        <v>0</v>
      </c>
      <c r="AE37" s="278">
        <f t="shared" ca="1" si="44"/>
        <v>0</v>
      </c>
      <c r="AF37" s="278">
        <f t="shared" ca="1" si="44"/>
        <v>0</v>
      </c>
      <c r="AG37" s="232">
        <f t="shared" ca="1" si="26"/>
        <v>0</v>
      </c>
      <c r="AH37" s="280">
        <f t="shared" ca="1" si="45"/>
        <v>0</v>
      </c>
      <c r="AI37" s="278">
        <f t="shared" ca="1" si="45"/>
        <v>0</v>
      </c>
      <c r="AJ37" s="278">
        <f t="shared" ca="1" si="45"/>
        <v>0</v>
      </c>
      <c r="AK37" s="278">
        <f t="shared" ca="1" si="45"/>
        <v>0</v>
      </c>
      <c r="AL37" s="232">
        <f t="shared" ca="1" si="27"/>
        <v>0</v>
      </c>
      <c r="AM37" s="12">
        <f t="shared" ca="1" si="28"/>
        <v>0</v>
      </c>
      <c r="AN37" s="275" t="str">
        <f t="shared" ca="1" si="16"/>
        <v>F (Fail)</v>
      </c>
      <c r="AO37" s="233">
        <f t="shared" ca="1" si="29"/>
        <v>0</v>
      </c>
      <c r="AP37" s="234">
        <f t="shared" ca="1" si="29"/>
        <v>0</v>
      </c>
      <c r="AQ37" s="234">
        <f t="shared" ca="1" si="29"/>
        <v>0</v>
      </c>
      <c r="AR37" s="235">
        <f t="shared" ca="1" si="29"/>
        <v>0</v>
      </c>
      <c r="AS37" s="236" t="e">
        <f t="shared" ca="1" si="17"/>
        <v>#DIV/0!</v>
      </c>
      <c r="AT37" s="237" t="e">
        <f t="shared" ca="1" si="17"/>
        <v>#DIV/0!</v>
      </c>
      <c r="AU37" s="237" t="e">
        <f t="shared" ca="1" si="17"/>
        <v>#DIV/0!</v>
      </c>
      <c r="AV37" s="238">
        <f t="shared" ca="1" si="18"/>
        <v>0</v>
      </c>
      <c r="AW37" s="239" t="e">
        <f t="shared" ca="1" si="19"/>
        <v>#DIV/0!</v>
      </c>
      <c r="AX37" s="240" t="e">
        <f t="shared" ca="1" si="19"/>
        <v>#DIV/0!</v>
      </c>
      <c r="AY37" s="240" t="e">
        <f t="shared" ca="1" si="19"/>
        <v>#DIV/0!</v>
      </c>
      <c r="AZ37" s="241">
        <f t="shared" ca="1" si="19"/>
        <v>0</v>
      </c>
      <c r="BA37" s="9"/>
      <c r="BB37" s="228" t="e">
        <f t="shared" ca="1" si="30"/>
        <v>#DIV/0!</v>
      </c>
      <c r="BC37" s="242" t="e">
        <f t="shared" ca="1" si="31"/>
        <v>#DIV/0!</v>
      </c>
      <c r="BD37" s="242" t="e">
        <f t="shared" ca="1" si="32"/>
        <v>#DIV/0!</v>
      </c>
      <c r="BE37" s="242">
        <f t="shared" si="33"/>
        <v>0</v>
      </c>
      <c r="BF37" s="242" t="e">
        <f t="shared" ca="1" si="34"/>
        <v>#DIV/0!</v>
      </c>
      <c r="BG37" s="242">
        <f t="shared" si="35"/>
        <v>0</v>
      </c>
      <c r="BH37" s="242">
        <f t="shared" si="36"/>
        <v>0</v>
      </c>
      <c r="BI37" s="242">
        <f t="shared" si="37"/>
        <v>0</v>
      </c>
      <c r="BJ37" s="242" t="e">
        <f t="shared" ca="1" si="38"/>
        <v>#DIV/0!</v>
      </c>
      <c r="BK37" s="242" t="e">
        <f t="shared" ca="1" si="39"/>
        <v>#DIV/0!</v>
      </c>
      <c r="BL37" s="242">
        <f t="shared" si="40"/>
        <v>0</v>
      </c>
      <c r="BM37" s="243" t="e">
        <f t="shared" ca="1" si="41"/>
        <v>#DIV/0!</v>
      </c>
      <c r="BN37" s="9"/>
      <c r="BO37" s="244" t="e">
        <f t="shared" ca="1" si="20"/>
        <v>#DIV/0!</v>
      </c>
      <c r="BP37" s="245" t="e">
        <f t="shared" ca="1" si="20"/>
        <v>#DIV/0!</v>
      </c>
      <c r="BQ37" s="245" t="e">
        <f t="shared" ca="1" si="20"/>
        <v>#DIV/0!</v>
      </c>
      <c r="BR37" s="245">
        <f t="shared" ref="BR37:BZ65" si="49">IF(BE37&gt;=PO_threshold,1,0)</f>
        <v>0</v>
      </c>
      <c r="BS37" s="245" t="e">
        <f t="shared" ca="1" si="49"/>
        <v>#DIV/0!</v>
      </c>
      <c r="BT37" s="245">
        <f t="shared" si="49"/>
        <v>0</v>
      </c>
      <c r="BU37" s="245">
        <f t="shared" si="49"/>
        <v>0</v>
      </c>
      <c r="BV37" s="245">
        <f t="shared" si="49"/>
        <v>0</v>
      </c>
      <c r="BW37" s="245" t="e">
        <f t="shared" ca="1" si="49"/>
        <v>#DIV/0!</v>
      </c>
      <c r="BX37" s="245" t="e">
        <f t="shared" ca="1" si="49"/>
        <v>#DIV/0!</v>
      </c>
      <c r="BY37" s="245">
        <f t="shared" si="49"/>
        <v>0</v>
      </c>
      <c r="BZ37" s="246" t="e">
        <f t="shared" ca="1" si="49"/>
        <v>#DIV/0!</v>
      </c>
    </row>
    <row r="38" spans="1:78" x14ac:dyDescent="0.25">
      <c r="A38" s="12">
        <v>23</v>
      </c>
      <c r="B38" s="276" t="s">
        <v>307</v>
      </c>
      <c r="C38" s="277" t="s">
        <v>308</v>
      </c>
      <c r="D38" s="280">
        <f t="shared" ref="D38:G65" ca="1" si="50">RANDBETWEEN(D$15*0.4,D$15)</f>
        <v>0</v>
      </c>
      <c r="E38" s="278">
        <f t="shared" ca="1" si="50"/>
        <v>0</v>
      </c>
      <c r="F38" s="278">
        <f t="shared" ca="1" si="50"/>
        <v>0</v>
      </c>
      <c r="G38" s="278">
        <f t="shared" ca="1" si="50"/>
        <v>0</v>
      </c>
      <c r="H38" s="232">
        <f t="shared" ca="1" si="21"/>
        <v>0</v>
      </c>
      <c r="I38" s="283">
        <f t="shared" ca="1" si="47"/>
        <v>0</v>
      </c>
      <c r="J38" s="276">
        <f t="shared" ca="1" si="47"/>
        <v>0</v>
      </c>
      <c r="K38" s="276">
        <f t="shared" ca="1" si="47"/>
        <v>0</v>
      </c>
      <c r="L38" s="276">
        <f t="shared" ca="1" si="47"/>
        <v>0</v>
      </c>
      <c r="M38" s="219">
        <f t="shared" ca="1" si="22"/>
        <v>0</v>
      </c>
      <c r="N38" s="280">
        <f t="shared" ca="1" si="48"/>
        <v>0</v>
      </c>
      <c r="O38" s="278">
        <f t="shared" ca="1" si="48"/>
        <v>0</v>
      </c>
      <c r="P38" s="278">
        <f t="shared" ca="1" si="48"/>
        <v>0</v>
      </c>
      <c r="Q38" s="278">
        <f t="shared" ca="1" si="48"/>
        <v>0</v>
      </c>
      <c r="R38" s="232">
        <f t="shared" ca="1" si="23"/>
        <v>0</v>
      </c>
      <c r="S38" s="280">
        <f t="shared" ca="1" si="42"/>
        <v>0</v>
      </c>
      <c r="T38" s="278">
        <f t="shared" ca="1" si="42"/>
        <v>0</v>
      </c>
      <c r="U38" s="278">
        <f t="shared" ca="1" si="42"/>
        <v>0</v>
      </c>
      <c r="V38" s="278">
        <f t="shared" ca="1" si="42"/>
        <v>0</v>
      </c>
      <c r="W38" s="232">
        <f t="shared" ca="1" si="24"/>
        <v>0</v>
      </c>
      <c r="X38" s="280">
        <f t="shared" ca="1" si="43"/>
        <v>0</v>
      </c>
      <c r="Y38" s="278">
        <f t="shared" ca="1" si="43"/>
        <v>0</v>
      </c>
      <c r="Z38" s="278">
        <f t="shared" ca="1" si="43"/>
        <v>0</v>
      </c>
      <c r="AA38" s="278">
        <f t="shared" ca="1" si="43"/>
        <v>0</v>
      </c>
      <c r="AB38" s="232">
        <f t="shared" ca="1" si="25"/>
        <v>0</v>
      </c>
      <c r="AC38" s="280">
        <f t="shared" ca="1" si="44"/>
        <v>0</v>
      </c>
      <c r="AD38" s="278">
        <f t="shared" ca="1" si="44"/>
        <v>0</v>
      </c>
      <c r="AE38" s="278">
        <f t="shared" ca="1" si="44"/>
        <v>0</v>
      </c>
      <c r="AF38" s="278">
        <f t="shared" ca="1" si="44"/>
        <v>0</v>
      </c>
      <c r="AG38" s="232">
        <f t="shared" ca="1" si="26"/>
        <v>0</v>
      </c>
      <c r="AH38" s="280">
        <f t="shared" ca="1" si="45"/>
        <v>0</v>
      </c>
      <c r="AI38" s="278">
        <f t="shared" ca="1" si="45"/>
        <v>0</v>
      </c>
      <c r="AJ38" s="278">
        <f t="shared" ca="1" si="45"/>
        <v>0</v>
      </c>
      <c r="AK38" s="278">
        <f t="shared" ca="1" si="45"/>
        <v>0</v>
      </c>
      <c r="AL38" s="232">
        <f t="shared" ca="1" si="27"/>
        <v>0</v>
      </c>
      <c r="AM38" s="12">
        <f t="shared" ca="1" si="28"/>
        <v>0</v>
      </c>
      <c r="AN38" s="275" t="str">
        <f t="shared" ca="1" si="16"/>
        <v>F (Fail)</v>
      </c>
      <c r="AO38" s="233">
        <f t="shared" ca="1" si="29"/>
        <v>0</v>
      </c>
      <c r="AP38" s="234">
        <f t="shared" ca="1" si="29"/>
        <v>0</v>
      </c>
      <c r="AQ38" s="234">
        <f t="shared" ca="1" si="29"/>
        <v>0</v>
      </c>
      <c r="AR38" s="235">
        <f t="shared" ca="1" si="29"/>
        <v>0</v>
      </c>
      <c r="AS38" s="236" t="e">
        <f t="shared" ca="1" si="17"/>
        <v>#DIV/0!</v>
      </c>
      <c r="AT38" s="237" t="e">
        <f t="shared" ca="1" si="17"/>
        <v>#DIV/0!</v>
      </c>
      <c r="AU38" s="237" t="e">
        <f t="shared" ca="1" si="17"/>
        <v>#DIV/0!</v>
      </c>
      <c r="AV38" s="238">
        <f t="shared" ca="1" si="18"/>
        <v>0</v>
      </c>
      <c r="AW38" s="239" t="e">
        <f t="shared" ca="1" si="19"/>
        <v>#DIV/0!</v>
      </c>
      <c r="AX38" s="240" t="e">
        <f t="shared" ca="1" si="19"/>
        <v>#DIV/0!</v>
      </c>
      <c r="AY38" s="240" t="e">
        <f t="shared" ca="1" si="19"/>
        <v>#DIV/0!</v>
      </c>
      <c r="AZ38" s="241">
        <f t="shared" ca="1" si="19"/>
        <v>0</v>
      </c>
      <c r="BA38" s="9"/>
      <c r="BB38" s="228" t="e">
        <f t="shared" ca="1" si="30"/>
        <v>#DIV/0!</v>
      </c>
      <c r="BC38" s="242" t="e">
        <f t="shared" ca="1" si="31"/>
        <v>#DIV/0!</v>
      </c>
      <c r="BD38" s="242" t="e">
        <f t="shared" ca="1" si="32"/>
        <v>#DIV/0!</v>
      </c>
      <c r="BE38" s="242">
        <f t="shared" si="33"/>
        <v>0</v>
      </c>
      <c r="BF38" s="242" t="e">
        <f t="shared" ca="1" si="34"/>
        <v>#DIV/0!</v>
      </c>
      <c r="BG38" s="242">
        <f t="shared" si="35"/>
        <v>0</v>
      </c>
      <c r="BH38" s="242">
        <f t="shared" si="36"/>
        <v>0</v>
      </c>
      <c r="BI38" s="242">
        <f t="shared" si="37"/>
        <v>0</v>
      </c>
      <c r="BJ38" s="242" t="e">
        <f t="shared" ca="1" si="38"/>
        <v>#DIV/0!</v>
      </c>
      <c r="BK38" s="242" t="e">
        <f t="shared" ca="1" si="39"/>
        <v>#DIV/0!</v>
      </c>
      <c r="BL38" s="242">
        <f t="shared" si="40"/>
        <v>0</v>
      </c>
      <c r="BM38" s="243" t="e">
        <f t="shared" ca="1" si="41"/>
        <v>#DIV/0!</v>
      </c>
      <c r="BN38" s="9"/>
      <c r="BO38" s="244" t="e">
        <f t="shared" ref="BO38:BQ65" ca="1" si="51">IF(BB38&gt;=PO_threshold,1,0)</f>
        <v>#DIV/0!</v>
      </c>
      <c r="BP38" s="245" t="e">
        <f t="shared" ca="1" si="51"/>
        <v>#DIV/0!</v>
      </c>
      <c r="BQ38" s="245" t="e">
        <f t="shared" ca="1" si="51"/>
        <v>#DIV/0!</v>
      </c>
      <c r="BR38" s="245">
        <f t="shared" si="49"/>
        <v>0</v>
      </c>
      <c r="BS38" s="245" t="e">
        <f t="shared" ca="1" si="49"/>
        <v>#DIV/0!</v>
      </c>
      <c r="BT38" s="245">
        <f t="shared" si="49"/>
        <v>0</v>
      </c>
      <c r="BU38" s="245">
        <f t="shared" si="49"/>
        <v>0</v>
      </c>
      <c r="BV38" s="245">
        <f t="shared" si="49"/>
        <v>0</v>
      </c>
      <c r="BW38" s="245" t="e">
        <f t="shared" ca="1" si="49"/>
        <v>#DIV/0!</v>
      </c>
      <c r="BX38" s="245" t="e">
        <f t="shared" ca="1" si="49"/>
        <v>#DIV/0!</v>
      </c>
      <c r="BY38" s="245">
        <f t="shared" si="49"/>
        <v>0</v>
      </c>
      <c r="BZ38" s="246" t="e">
        <f t="shared" ca="1" si="49"/>
        <v>#DIV/0!</v>
      </c>
    </row>
    <row r="39" spans="1:78" x14ac:dyDescent="0.25">
      <c r="A39" s="12">
        <v>24</v>
      </c>
      <c r="B39" s="276" t="s">
        <v>309</v>
      </c>
      <c r="C39" s="277" t="s">
        <v>310</v>
      </c>
      <c r="D39" s="280">
        <f t="shared" ca="1" si="50"/>
        <v>0</v>
      </c>
      <c r="E39" s="278">
        <f t="shared" ca="1" si="50"/>
        <v>0</v>
      </c>
      <c r="F39" s="278">
        <f t="shared" ca="1" si="50"/>
        <v>0</v>
      </c>
      <c r="G39" s="278">
        <f t="shared" ca="1" si="50"/>
        <v>0</v>
      </c>
      <c r="H39" s="232">
        <f t="shared" ca="1" si="21"/>
        <v>0</v>
      </c>
      <c r="I39" s="283">
        <f t="shared" ca="1" si="47"/>
        <v>0</v>
      </c>
      <c r="J39" s="276">
        <f t="shared" ca="1" si="47"/>
        <v>0</v>
      </c>
      <c r="K39" s="276">
        <f t="shared" ca="1" si="47"/>
        <v>0</v>
      </c>
      <c r="L39" s="276">
        <f t="shared" ca="1" si="47"/>
        <v>0</v>
      </c>
      <c r="M39" s="219">
        <f t="shared" ca="1" si="22"/>
        <v>0</v>
      </c>
      <c r="N39" s="280">
        <f t="shared" ca="1" si="48"/>
        <v>0</v>
      </c>
      <c r="O39" s="278">
        <f t="shared" ca="1" si="48"/>
        <v>0</v>
      </c>
      <c r="P39" s="278">
        <f t="shared" ca="1" si="48"/>
        <v>0</v>
      </c>
      <c r="Q39" s="278">
        <f t="shared" ca="1" si="48"/>
        <v>0</v>
      </c>
      <c r="R39" s="232">
        <f t="shared" ca="1" si="23"/>
        <v>0</v>
      </c>
      <c r="S39" s="280">
        <f t="shared" ca="1" si="42"/>
        <v>0</v>
      </c>
      <c r="T39" s="278">
        <f t="shared" ca="1" si="42"/>
        <v>0</v>
      </c>
      <c r="U39" s="278">
        <f t="shared" ca="1" si="42"/>
        <v>0</v>
      </c>
      <c r="V39" s="278">
        <f t="shared" ca="1" si="42"/>
        <v>0</v>
      </c>
      <c r="W39" s="232">
        <f t="shared" ca="1" si="24"/>
        <v>0</v>
      </c>
      <c r="X39" s="280">
        <f t="shared" ca="1" si="43"/>
        <v>0</v>
      </c>
      <c r="Y39" s="278">
        <f t="shared" ca="1" si="43"/>
        <v>0</v>
      </c>
      <c r="Z39" s="278">
        <f t="shared" ca="1" si="43"/>
        <v>0</v>
      </c>
      <c r="AA39" s="278">
        <f t="shared" ca="1" si="43"/>
        <v>0</v>
      </c>
      <c r="AB39" s="232">
        <f t="shared" ca="1" si="25"/>
        <v>0</v>
      </c>
      <c r="AC39" s="280">
        <f t="shared" ca="1" si="44"/>
        <v>0</v>
      </c>
      <c r="AD39" s="278">
        <f t="shared" ca="1" si="44"/>
        <v>0</v>
      </c>
      <c r="AE39" s="278">
        <f t="shared" ca="1" si="44"/>
        <v>0</v>
      </c>
      <c r="AF39" s="278">
        <f t="shared" ca="1" si="44"/>
        <v>0</v>
      </c>
      <c r="AG39" s="232">
        <f t="shared" ca="1" si="26"/>
        <v>0</v>
      </c>
      <c r="AH39" s="280">
        <f t="shared" ca="1" si="45"/>
        <v>0</v>
      </c>
      <c r="AI39" s="278">
        <f t="shared" ca="1" si="45"/>
        <v>0</v>
      </c>
      <c r="AJ39" s="278">
        <f t="shared" ca="1" si="45"/>
        <v>0</v>
      </c>
      <c r="AK39" s="278">
        <f t="shared" ca="1" si="45"/>
        <v>0</v>
      </c>
      <c r="AL39" s="232">
        <f t="shared" ca="1" si="27"/>
        <v>0</v>
      </c>
      <c r="AM39" s="12">
        <f t="shared" ca="1" si="28"/>
        <v>0</v>
      </c>
      <c r="AN39" s="275" t="str">
        <f t="shared" ca="1" si="16"/>
        <v>F (Fail)</v>
      </c>
      <c r="AO39" s="233">
        <f t="shared" ca="1" si="29"/>
        <v>0</v>
      </c>
      <c r="AP39" s="234">
        <f t="shared" ca="1" si="29"/>
        <v>0</v>
      </c>
      <c r="AQ39" s="234">
        <f t="shared" ca="1" si="29"/>
        <v>0</v>
      </c>
      <c r="AR39" s="235">
        <f t="shared" ca="1" si="29"/>
        <v>0</v>
      </c>
      <c r="AS39" s="236" t="e">
        <f t="shared" ca="1" si="17"/>
        <v>#DIV/0!</v>
      </c>
      <c r="AT39" s="237" t="e">
        <f t="shared" ca="1" si="17"/>
        <v>#DIV/0!</v>
      </c>
      <c r="AU39" s="237" t="e">
        <f t="shared" ca="1" si="17"/>
        <v>#DIV/0!</v>
      </c>
      <c r="AV39" s="238">
        <f t="shared" ca="1" si="18"/>
        <v>0</v>
      </c>
      <c r="AW39" s="239" t="e">
        <f t="shared" ca="1" si="19"/>
        <v>#DIV/0!</v>
      </c>
      <c r="AX39" s="240" t="e">
        <f t="shared" ca="1" si="19"/>
        <v>#DIV/0!</v>
      </c>
      <c r="AY39" s="240" t="e">
        <f t="shared" ca="1" si="19"/>
        <v>#DIV/0!</v>
      </c>
      <c r="AZ39" s="241">
        <f t="shared" ca="1" si="19"/>
        <v>0</v>
      </c>
      <c r="BA39" s="9"/>
      <c r="BB39" s="228" t="e">
        <f t="shared" ca="1" si="30"/>
        <v>#DIV/0!</v>
      </c>
      <c r="BC39" s="242" t="e">
        <f t="shared" ca="1" si="31"/>
        <v>#DIV/0!</v>
      </c>
      <c r="BD39" s="242" t="e">
        <f t="shared" ca="1" si="32"/>
        <v>#DIV/0!</v>
      </c>
      <c r="BE39" s="242">
        <f t="shared" si="33"/>
        <v>0</v>
      </c>
      <c r="BF39" s="242" t="e">
        <f t="shared" ca="1" si="34"/>
        <v>#DIV/0!</v>
      </c>
      <c r="BG39" s="242">
        <f t="shared" si="35"/>
        <v>0</v>
      </c>
      <c r="BH39" s="242">
        <f t="shared" si="36"/>
        <v>0</v>
      </c>
      <c r="BI39" s="242">
        <f t="shared" si="37"/>
        <v>0</v>
      </c>
      <c r="BJ39" s="242" t="e">
        <f t="shared" ca="1" si="38"/>
        <v>#DIV/0!</v>
      </c>
      <c r="BK39" s="242" t="e">
        <f t="shared" ca="1" si="39"/>
        <v>#DIV/0!</v>
      </c>
      <c r="BL39" s="242">
        <f t="shared" si="40"/>
        <v>0</v>
      </c>
      <c r="BM39" s="243" t="e">
        <f t="shared" ca="1" si="41"/>
        <v>#DIV/0!</v>
      </c>
      <c r="BN39" s="9"/>
      <c r="BO39" s="244" t="e">
        <f t="shared" ca="1" si="51"/>
        <v>#DIV/0!</v>
      </c>
      <c r="BP39" s="245" t="e">
        <f t="shared" ca="1" si="51"/>
        <v>#DIV/0!</v>
      </c>
      <c r="BQ39" s="245" t="e">
        <f t="shared" ca="1" si="51"/>
        <v>#DIV/0!</v>
      </c>
      <c r="BR39" s="245">
        <f t="shared" si="49"/>
        <v>0</v>
      </c>
      <c r="BS39" s="245" t="e">
        <f t="shared" ca="1" si="49"/>
        <v>#DIV/0!</v>
      </c>
      <c r="BT39" s="245">
        <f t="shared" si="49"/>
        <v>0</v>
      </c>
      <c r="BU39" s="245">
        <f t="shared" si="49"/>
        <v>0</v>
      </c>
      <c r="BV39" s="245">
        <f t="shared" si="49"/>
        <v>0</v>
      </c>
      <c r="BW39" s="245" t="e">
        <f t="shared" ca="1" si="49"/>
        <v>#DIV/0!</v>
      </c>
      <c r="BX39" s="245" t="e">
        <f t="shared" ca="1" si="49"/>
        <v>#DIV/0!</v>
      </c>
      <c r="BY39" s="245">
        <f t="shared" si="49"/>
        <v>0</v>
      </c>
      <c r="BZ39" s="246" t="e">
        <f t="shared" ca="1" si="49"/>
        <v>#DIV/0!</v>
      </c>
    </row>
    <row r="40" spans="1:78" x14ac:dyDescent="0.25">
      <c r="A40" s="12">
        <v>25</v>
      </c>
      <c r="B40" s="276" t="s">
        <v>311</v>
      </c>
      <c r="C40" s="277" t="s">
        <v>312</v>
      </c>
      <c r="D40" s="280">
        <f t="shared" ca="1" si="50"/>
        <v>0</v>
      </c>
      <c r="E40" s="278">
        <f t="shared" ca="1" si="50"/>
        <v>0</v>
      </c>
      <c r="F40" s="278">
        <f t="shared" ca="1" si="50"/>
        <v>0</v>
      </c>
      <c r="G40" s="278">
        <f t="shared" ca="1" si="50"/>
        <v>0</v>
      </c>
      <c r="H40" s="232">
        <f t="shared" ca="1" si="21"/>
        <v>0</v>
      </c>
      <c r="I40" s="283">
        <f t="shared" ca="1" si="47"/>
        <v>0</v>
      </c>
      <c r="J40" s="276">
        <f t="shared" ca="1" si="47"/>
        <v>0</v>
      </c>
      <c r="K40" s="276">
        <f t="shared" ca="1" si="47"/>
        <v>0</v>
      </c>
      <c r="L40" s="276">
        <f t="shared" ca="1" si="47"/>
        <v>0</v>
      </c>
      <c r="M40" s="219">
        <f t="shared" ca="1" si="22"/>
        <v>0</v>
      </c>
      <c r="N40" s="280">
        <f t="shared" ca="1" si="48"/>
        <v>0</v>
      </c>
      <c r="O40" s="278">
        <f t="shared" ca="1" si="48"/>
        <v>0</v>
      </c>
      <c r="P40" s="278">
        <f t="shared" ca="1" si="48"/>
        <v>0</v>
      </c>
      <c r="Q40" s="278">
        <f t="shared" ca="1" si="48"/>
        <v>0</v>
      </c>
      <c r="R40" s="232">
        <f t="shared" ca="1" si="23"/>
        <v>0</v>
      </c>
      <c r="S40" s="280">
        <f t="shared" ca="1" si="42"/>
        <v>0</v>
      </c>
      <c r="T40" s="278">
        <f t="shared" ca="1" si="42"/>
        <v>0</v>
      </c>
      <c r="U40" s="278">
        <f t="shared" ca="1" si="42"/>
        <v>0</v>
      </c>
      <c r="V40" s="278">
        <f t="shared" ca="1" si="42"/>
        <v>0</v>
      </c>
      <c r="W40" s="232">
        <f t="shared" ca="1" si="24"/>
        <v>0</v>
      </c>
      <c r="X40" s="280">
        <f t="shared" ca="1" si="43"/>
        <v>0</v>
      </c>
      <c r="Y40" s="278">
        <f t="shared" ca="1" si="43"/>
        <v>0</v>
      </c>
      <c r="Z40" s="278">
        <f t="shared" ca="1" si="43"/>
        <v>0</v>
      </c>
      <c r="AA40" s="278">
        <f t="shared" ca="1" si="43"/>
        <v>0</v>
      </c>
      <c r="AB40" s="232">
        <f t="shared" ca="1" si="25"/>
        <v>0</v>
      </c>
      <c r="AC40" s="280">
        <f t="shared" ca="1" si="44"/>
        <v>0</v>
      </c>
      <c r="AD40" s="278">
        <f t="shared" ca="1" si="44"/>
        <v>0</v>
      </c>
      <c r="AE40" s="278">
        <f t="shared" ca="1" si="44"/>
        <v>0</v>
      </c>
      <c r="AF40" s="278">
        <f t="shared" ca="1" si="44"/>
        <v>0</v>
      </c>
      <c r="AG40" s="232">
        <f t="shared" ca="1" si="26"/>
        <v>0</v>
      </c>
      <c r="AH40" s="280">
        <f t="shared" ca="1" si="45"/>
        <v>0</v>
      </c>
      <c r="AI40" s="278">
        <f t="shared" ca="1" si="45"/>
        <v>0</v>
      </c>
      <c r="AJ40" s="278">
        <f t="shared" ca="1" si="45"/>
        <v>0</v>
      </c>
      <c r="AK40" s="278">
        <f t="shared" ca="1" si="45"/>
        <v>0</v>
      </c>
      <c r="AL40" s="232">
        <f t="shared" ca="1" si="27"/>
        <v>0</v>
      </c>
      <c r="AM40" s="12">
        <f t="shared" ca="1" si="28"/>
        <v>0</v>
      </c>
      <c r="AN40" s="275" t="str">
        <f t="shared" ca="1" si="16"/>
        <v>F (Fail)</v>
      </c>
      <c r="AO40" s="233">
        <f t="shared" ca="1" si="29"/>
        <v>0</v>
      </c>
      <c r="AP40" s="234">
        <f t="shared" ca="1" si="29"/>
        <v>0</v>
      </c>
      <c r="AQ40" s="234">
        <f t="shared" ca="1" si="29"/>
        <v>0</v>
      </c>
      <c r="AR40" s="235">
        <f t="shared" ca="1" si="29"/>
        <v>0</v>
      </c>
      <c r="AS40" s="236" t="e">
        <f t="shared" ca="1" si="17"/>
        <v>#DIV/0!</v>
      </c>
      <c r="AT40" s="237" t="e">
        <f t="shared" ca="1" si="17"/>
        <v>#DIV/0!</v>
      </c>
      <c r="AU40" s="237" t="e">
        <f t="shared" ca="1" si="17"/>
        <v>#DIV/0!</v>
      </c>
      <c r="AV40" s="238">
        <f t="shared" ca="1" si="18"/>
        <v>0</v>
      </c>
      <c r="AW40" s="239" t="e">
        <f t="shared" ca="1" si="19"/>
        <v>#DIV/0!</v>
      </c>
      <c r="AX40" s="240" t="e">
        <f t="shared" ca="1" si="19"/>
        <v>#DIV/0!</v>
      </c>
      <c r="AY40" s="240" t="e">
        <f t="shared" ca="1" si="19"/>
        <v>#DIV/0!</v>
      </c>
      <c r="AZ40" s="241">
        <f t="shared" ca="1" si="19"/>
        <v>0</v>
      </c>
      <c r="BA40" s="9"/>
      <c r="BB40" s="228" t="e">
        <f t="shared" ca="1" si="30"/>
        <v>#DIV/0!</v>
      </c>
      <c r="BC40" s="242" t="e">
        <f t="shared" ca="1" si="31"/>
        <v>#DIV/0!</v>
      </c>
      <c r="BD40" s="242" t="e">
        <f t="shared" ca="1" si="32"/>
        <v>#DIV/0!</v>
      </c>
      <c r="BE40" s="242">
        <f t="shared" si="33"/>
        <v>0</v>
      </c>
      <c r="BF40" s="242" t="e">
        <f t="shared" ca="1" si="34"/>
        <v>#DIV/0!</v>
      </c>
      <c r="BG40" s="242">
        <f t="shared" si="35"/>
        <v>0</v>
      </c>
      <c r="BH40" s="242">
        <f t="shared" si="36"/>
        <v>0</v>
      </c>
      <c r="BI40" s="242">
        <f t="shared" si="37"/>
        <v>0</v>
      </c>
      <c r="BJ40" s="242" t="e">
        <f t="shared" ca="1" si="38"/>
        <v>#DIV/0!</v>
      </c>
      <c r="BK40" s="242" t="e">
        <f t="shared" ca="1" si="39"/>
        <v>#DIV/0!</v>
      </c>
      <c r="BL40" s="242">
        <f t="shared" si="40"/>
        <v>0</v>
      </c>
      <c r="BM40" s="243" t="e">
        <f t="shared" ca="1" si="41"/>
        <v>#DIV/0!</v>
      </c>
      <c r="BN40" s="9"/>
      <c r="BO40" s="244" t="e">
        <f t="shared" ca="1" si="51"/>
        <v>#DIV/0!</v>
      </c>
      <c r="BP40" s="245" t="e">
        <f t="shared" ca="1" si="51"/>
        <v>#DIV/0!</v>
      </c>
      <c r="BQ40" s="245" t="e">
        <f t="shared" ca="1" si="51"/>
        <v>#DIV/0!</v>
      </c>
      <c r="BR40" s="245">
        <f t="shared" si="49"/>
        <v>0</v>
      </c>
      <c r="BS40" s="245" t="e">
        <f t="shared" ca="1" si="49"/>
        <v>#DIV/0!</v>
      </c>
      <c r="BT40" s="245">
        <f t="shared" si="49"/>
        <v>0</v>
      </c>
      <c r="BU40" s="245">
        <f t="shared" si="49"/>
        <v>0</v>
      </c>
      <c r="BV40" s="245">
        <f t="shared" si="49"/>
        <v>0</v>
      </c>
      <c r="BW40" s="245" t="e">
        <f t="shared" ca="1" si="49"/>
        <v>#DIV/0!</v>
      </c>
      <c r="BX40" s="245" t="e">
        <f t="shared" ca="1" si="49"/>
        <v>#DIV/0!</v>
      </c>
      <c r="BY40" s="245">
        <f t="shared" si="49"/>
        <v>0</v>
      </c>
      <c r="BZ40" s="246" t="e">
        <f t="shared" ca="1" si="49"/>
        <v>#DIV/0!</v>
      </c>
    </row>
    <row r="41" spans="1:78" x14ac:dyDescent="0.25">
      <c r="A41" s="12">
        <v>26</v>
      </c>
      <c r="B41" s="276" t="s">
        <v>313</v>
      </c>
      <c r="C41" s="277" t="s">
        <v>314</v>
      </c>
      <c r="D41" s="280">
        <f t="shared" ca="1" si="50"/>
        <v>0</v>
      </c>
      <c r="E41" s="278">
        <f t="shared" ca="1" si="50"/>
        <v>0</v>
      </c>
      <c r="F41" s="278">
        <f t="shared" ca="1" si="50"/>
        <v>0</v>
      </c>
      <c r="G41" s="278">
        <f t="shared" ca="1" si="50"/>
        <v>0</v>
      </c>
      <c r="H41" s="232">
        <f t="shared" ca="1" si="21"/>
        <v>0</v>
      </c>
      <c r="I41" s="283">
        <f t="shared" ca="1" si="47"/>
        <v>0</v>
      </c>
      <c r="J41" s="276">
        <f t="shared" ca="1" si="47"/>
        <v>0</v>
      </c>
      <c r="K41" s="276">
        <f t="shared" ca="1" si="47"/>
        <v>0</v>
      </c>
      <c r="L41" s="276">
        <f t="shared" ca="1" si="47"/>
        <v>0</v>
      </c>
      <c r="M41" s="219">
        <f t="shared" ca="1" si="22"/>
        <v>0</v>
      </c>
      <c r="N41" s="280">
        <f t="shared" ca="1" si="48"/>
        <v>0</v>
      </c>
      <c r="O41" s="278">
        <f t="shared" ca="1" si="48"/>
        <v>0</v>
      </c>
      <c r="P41" s="278">
        <f t="shared" ca="1" si="48"/>
        <v>0</v>
      </c>
      <c r="Q41" s="278">
        <f t="shared" ca="1" si="48"/>
        <v>0</v>
      </c>
      <c r="R41" s="232">
        <f t="shared" ca="1" si="23"/>
        <v>0</v>
      </c>
      <c r="S41" s="280">
        <f t="shared" ca="1" si="42"/>
        <v>0</v>
      </c>
      <c r="T41" s="278">
        <f t="shared" ca="1" si="42"/>
        <v>0</v>
      </c>
      <c r="U41" s="278">
        <f t="shared" ca="1" si="42"/>
        <v>0</v>
      </c>
      <c r="V41" s="278">
        <f t="shared" ca="1" si="42"/>
        <v>0</v>
      </c>
      <c r="W41" s="232">
        <f t="shared" ca="1" si="24"/>
        <v>0</v>
      </c>
      <c r="X41" s="280">
        <f t="shared" ca="1" si="43"/>
        <v>0</v>
      </c>
      <c r="Y41" s="278">
        <f t="shared" ca="1" si="43"/>
        <v>0</v>
      </c>
      <c r="Z41" s="278">
        <f t="shared" ca="1" si="43"/>
        <v>0</v>
      </c>
      <c r="AA41" s="278">
        <f t="shared" ca="1" si="43"/>
        <v>0</v>
      </c>
      <c r="AB41" s="232">
        <f t="shared" ca="1" si="25"/>
        <v>0</v>
      </c>
      <c r="AC41" s="280">
        <f t="shared" ca="1" si="44"/>
        <v>0</v>
      </c>
      <c r="AD41" s="278">
        <f t="shared" ca="1" si="44"/>
        <v>0</v>
      </c>
      <c r="AE41" s="278">
        <f t="shared" ca="1" si="44"/>
        <v>0</v>
      </c>
      <c r="AF41" s="278">
        <f t="shared" ca="1" si="44"/>
        <v>0</v>
      </c>
      <c r="AG41" s="232">
        <f t="shared" ca="1" si="26"/>
        <v>0</v>
      </c>
      <c r="AH41" s="280">
        <f t="shared" ca="1" si="45"/>
        <v>0</v>
      </c>
      <c r="AI41" s="278">
        <f t="shared" ca="1" si="45"/>
        <v>0</v>
      </c>
      <c r="AJ41" s="278">
        <f t="shared" ca="1" si="45"/>
        <v>0</v>
      </c>
      <c r="AK41" s="278">
        <f t="shared" ca="1" si="45"/>
        <v>0</v>
      </c>
      <c r="AL41" s="232">
        <f t="shared" ca="1" si="27"/>
        <v>0</v>
      </c>
      <c r="AM41" s="12">
        <f t="shared" ca="1" si="28"/>
        <v>0</v>
      </c>
      <c r="AN41" s="275" t="str">
        <f t="shared" ca="1" si="16"/>
        <v>F (Fail)</v>
      </c>
      <c r="AO41" s="233">
        <f t="shared" ca="1" si="29"/>
        <v>0</v>
      </c>
      <c r="AP41" s="234">
        <f t="shared" ca="1" si="29"/>
        <v>0</v>
      </c>
      <c r="AQ41" s="234">
        <f t="shared" ca="1" si="29"/>
        <v>0</v>
      </c>
      <c r="AR41" s="235">
        <f t="shared" ca="1" si="29"/>
        <v>0</v>
      </c>
      <c r="AS41" s="236" t="e">
        <f t="shared" ca="1" si="17"/>
        <v>#DIV/0!</v>
      </c>
      <c r="AT41" s="237" t="e">
        <f t="shared" ca="1" si="17"/>
        <v>#DIV/0!</v>
      </c>
      <c r="AU41" s="237" t="e">
        <f t="shared" ca="1" si="17"/>
        <v>#DIV/0!</v>
      </c>
      <c r="AV41" s="238">
        <f t="shared" ca="1" si="18"/>
        <v>0</v>
      </c>
      <c r="AW41" s="239" t="e">
        <f t="shared" ca="1" si="19"/>
        <v>#DIV/0!</v>
      </c>
      <c r="AX41" s="240" t="e">
        <f t="shared" ca="1" si="19"/>
        <v>#DIV/0!</v>
      </c>
      <c r="AY41" s="240" t="e">
        <f t="shared" ca="1" si="19"/>
        <v>#DIV/0!</v>
      </c>
      <c r="AZ41" s="241">
        <f t="shared" ca="1" si="19"/>
        <v>0</v>
      </c>
      <c r="BA41" s="9"/>
      <c r="BB41" s="228" t="e">
        <f t="shared" ca="1" si="30"/>
        <v>#DIV/0!</v>
      </c>
      <c r="BC41" s="242" t="e">
        <f t="shared" ca="1" si="31"/>
        <v>#DIV/0!</v>
      </c>
      <c r="BD41" s="242" t="e">
        <f t="shared" ca="1" si="32"/>
        <v>#DIV/0!</v>
      </c>
      <c r="BE41" s="242">
        <f t="shared" si="33"/>
        <v>0</v>
      </c>
      <c r="BF41" s="242" t="e">
        <f t="shared" ca="1" si="34"/>
        <v>#DIV/0!</v>
      </c>
      <c r="BG41" s="242">
        <f t="shared" si="35"/>
        <v>0</v>
      </c>
      <c r="BH41" s="242">
        <f t="shared" si="36"/>
        <v>0</v>
      </c>
      <c r="BI41" s="242">
        <f t="shared" si="37"/>
        <v>0</v>
      </c>
      <c r="BJ41" s="242" t="e">
        <f t="shared" ca="1" si="38"/>
        <v>#DIV/0!</v>
      </c>
      <c r="BK41" s="242" t="e">
        <f t="shared" ca="1" si="39"/>
        <v>#DIV/0!</v>
      </c>
      <c r="BL41" s="242">
        <f t="shared" si="40"/>
        <v>0</v>
      </c>
      <c r="BM41" s="243" t="e">
        <f t="shared" ca="1" si="41"/>
        <v>#DIV/0!</v>
      </c>
      <c r="BN41" s="9"/>
      <c r="BO41" s="244" t="e">
        <f t="shared" ca="1" si="51"/>
        <v>#DIV/0!</v>
      </c>
      <c r="BP41" s="245" t="e">
        <f t="shared" ca="1" si="51"/>
        <v>#DIV/0!</v>
      </c>
      <c r="BQ41" s="245" t="e">
        <f t="shared" ca="1" si="51"/>
        <v>#DIV/0!</v>
      </c>
      <c r="BR41" s="245">
        <f t="shared" si="49"/>
        <v>0</v>
      </c>
      <c r="BS41" s="245" t="e">
        <f t="shared" ca="1" si="49"/>
        <v>#DIV/0!</v>
      </c>
      <c r="BT41" s="245">
        <f t="shared" si="49"/>
        <v>0</v>
      </c>
      <c r="BU41" s="245">
        <f t="shared" si="49"/>
        <v>0</v>
      </c>
      <c r="BV41" s="245">
        <f t="shared" si="49"/>
        <v>0</v>
      </c>
      <c r="BW41" s="245" t="e">
        <f t="shared" ca="1" si="49"/>
        <v>#DIV/0!</v>
      </c>
      <c r="BX41" s="245" t="e">
        <f t="shared" ca="1" si="49"/>
        <v>#DIV/0!</v>
      </c>
      <c r="BY41" s="245">
        <f t="shared" si="49"/>
        <v>0</v>
      </c>
      <c r="BZ41" s="246" t="e">
        <f t="shared" ca="1" si="49"/>
        <v>#DIV/0!</v>
      </c>
    </row>
    <row r="42" spans="1:78" x14ac:dyDescent="0.25">
      <c r="A42" s="12">
        <v>27</v>
      </c>
      <c r="B42" s="276" t="s">
        <v>315</v>
      </c>
      <c r="C42" s="277" t="s">
        <v>316</v>
      </c>
      <c r="D42" s="280">
        <f t="shared" ca="1" si="50"/>
        <v>0</v>
      </c>
      <c r="E42" s="278">
        <f t="shared" ca="1" si="50"/>
        <v>0</v>
      </c>
      <c r="F42" s="278">
        <f t="shared" ca="1" si="50"/>
        <v>0</v>
      </c>
      <c r="G42" s="278">
        <f t="shared" ca="1" si="50"/>
        <v>0</v>
      </c>
      <c r="H42" s="232">
        <f t="shared" ca="1" si="21"/>
        <v>0</v>
      </c>
      <c r="I42" s="283">
        <f t="shared" ca="1" si="47"/>
        <v>0</v>
      </c>
      <c r="J42" s="276">
        <f t="shared" ca="1" si="47"/>
        <v>0</v>
      </c>
      <c r="K42" s="276">
        <f t="shared" ca="1" si="47"/>
        <v>0</v>
      </c>
      <c r="L42" s="276">
        <f t="shared" ca="1" si="47"/>
        <v>0</v>
      </c>
      <c r="M42" s="219">
        <f t="shared" ca="1" si="22"/>
        <v>0</v>
      </c>
      <c r="N42" s="280">
        <f t="shared" ca="1" si="48"/>
        <v>0</v>
      </c>
      <c r="O42" s="278">
        <f t="shared" ca="1" si="48"/>
        <v>0</v>
      </c>
      <c r="P42" s="278">
        <f t="shared" ca="1" si="48"/>
        <v>0</v>
      </c>
      <c r="Q42" s="278">
        <f t="shared" ca="1" si="48"/>
        <v>0</v>
      </c>
      <c r="R42" s="232">
        <f t="shared" ca="1" si="23"/>
        <v>0</v>
      </c>
      <c r="S42" s="280">
        <f t="shared" ca="1" si="42"/>
        <v>0</v>
      </c>
      <c r="T42" s="278">
        <f t="shared" ca="1" si="42"/>
        <v>0</v>
      </c>
      <c r="U42" s="278">
        <f t="shared" ca="1" si="42"/>
        <v>0</v>
      </c>
      <c r="V42" s="278">
        <f t="shared" ca="1" si="42"/>
        <v>0</v>
      </c>
      <c r="W42" s="232">
        <f t="shared" ca="1" si="24"/>
        <v>0</v>
      </c>
      <c r="X42" s="280">
        <f t="shared" ca="1" si="43"/>
        <v>0</v>
      </c>
      <c r="Y42" s="278">
        <f t="shared" ca="1" si="43"/>
        <v>0</v>
      </c>
      <c r="Z42" s="278">
        <f t="shared" ca="1" si="43"/>
        <v>0</v>
      </c>
      <c r="AA42" s="278">
        <f t="shared" ca="1" si="43"/>
        <v>0</v>
      </c>
      <c r="AB42" s="232">
        <f t="shared" ca="1" si="25"/>
        <v>0</v>
      </c>
      <c r="AC42" s="280">
        <f t="shared" ca="1" si="44"/>
        <v>0</v>
      </c>
      <c r="AD42" s="278">
        <f t="shared" ca="1" si="44"/>
        <v>0</v>
      </c>
      <c r="AE42" s="278">
        <f t="shared" ca="1" si="44"/>
        <v>0</v>
      </c>
      <c r="AF42" s="278">
        <f t="shared" ca="1" si="44"/>
        <v>0</v>
      </c>
      <c r="AG42" s="232">
        <f t="shared" ca="1" si="26"/>
        <v>0</v>
      </c>
      <c r="AH42" s="280">
        <f t="shared" ca="1" si="45"/>
        <v>0</v>
      </c>
      <c r="AI42" s="278">
        <f t="shared" ca="1" si="45"/>
        <v>0</v>
      </c>
      <c r="AJ42" s="278">
        <f t="shared" ca="1" si="45"/>
        <v>0</v>
      </c>
      <c r="AK42" s="278">
        <f t="shared" ca="1" si="45"/>
        <v>0</v>
      </c>
      <c r="AL42" s="232">
        <f t="shared" ca="1" si="27"/>
        <v>0</v>
      </c>
      <c r="AM42" s="12">
        <f t="shared" ca="1" si="28"/>
        <v>0</v>
      </c>
      <c r="AN42" s="275" t="str">
        <f t="shared" ca="1" si="16"/>
        <v>F (Fail)</v>
      </c>
      <c r="AO42" s="233">
        <f t="shared" ca="1" si="29"/>
        <v>0</v>
      </c>
      <c r="AP42" s="234">
        <f t="shared" ca="1" si="29"/>
        <v>0</v>
      </c>
      <c r="AQ42" s="234">
        <f t="shared" ca="1" si="29"/>
        <v>0</v>
      </c>
      <c r="AR42" s="235">
        <f t="shared" ca="1" si="29"/>
        <v>0</v>
      </c>
      <c r="AS42" s="236" t="e">
        <f t="shared" ca="1" si="17"/>
        <v>#DIV/0!</v>
      </c>
      <c r="AT42" s="237" t="e">
        <f t="shared" ca="1" si="17"/>
        <v>#DIV/0!</v>
      </c>
      <c r="AU42" s="237" t="e">
        <f t="shared" ca="1" si="17"/>
        <v>#DIV/0!</v>
      </c>
      <c r="AV42" s="238">
        <f t="shared" ca="1" si="18"/>
        <v>0</v>
      </c>
      <c r="AW42" s="239" t="e">
        <f t="shared" ca="1" si="19"/>
        <v>#DIV/0!</v>
      </c>
      <c r="AX42" s="240" t="e">
        <f t="shared" ca="1" si="19"/>
        <v>#DIV/0!</v>
      </c>
      <c r="AY42" s="240" t="e">
        <f t="shared" ca="1" si="19"/>
        <v>#DIV/0!</v>
      </c>
      <c r="AZ42" s="241">
        <f t="shared" ca="1" si="19"/>
        <v>0</v>
      </c>
      <c r="BA42" s="9"/>
      <c r="BB42" s="228" t="e">
        <f t="shared" ca="1" si="30"/>
        <v>#DIV/0!</v>
      </c>
      <c r="BC42" s="242" t="e">
        <f t="shared" ca="1" si="31"/>
        <v>#DIV/0!</v>
      </c>
      <c r="BD42" s="242" t="e">
        <f t="shared" ca="1" si="32"/>
        <v>#DIV/0!</v>
      </c>
      <c r="BE42" s="242">
        <f t="shared" si="33"/>
        <v>0</v>
      </c>
      <c r="BF42" s="242" t="e">
        <f t="shared" ca="1" si="34"/>
        <v>#DIV/0!</v>
      </c>
      <c r="BG42" s="242">
        <f t="shared" si="35"/>
        <v>0</v>
      </c>
      <c r="BH42" s="242">
        <f t="shared" si="36"/>
        <v>0</v>
      </c>
      <c r="BI42" s="242">
        <f t="shared" si="37"/>
        <v>0</v>
      </c>
      <c r="BJ42" s="242" t="e">
        <f t="shared" ca="1" si="38"/>
        <v>#DIV/0!</v>
      </c>
      <c r="BK42" s="242" t="e">
        <f t="shared" ca="1" si="39"/>
        <v>#DIV/0!</v>
      </c>
      <c r="BL42" s="242">
        <f t="shared" si="40"/>
        <v>0</v>
      </c>
      <c r="BM42" s="243" t="e">
        <f t="shared" ca="1" si="41"/>
        <v>#DIV/0!</v>
      </c>
      <c r="BN42" s="9"/>
      <c r="BO42" s="244" t="e">
        <f t="shared" ca="1" si="51"/>
        <v>#DIV/0!</v>
      </c>
      <c r="BP42" s="245" t="e">
        <f t="shared" ca="1" si="51"/>
        <v>#DIV/0!</v>
      </c>
      <c r="BQ42" s="245" t="e">
        <f t="shared" ca="1" si="51"/>
        <v>#DIV/0!</v>
      </c>
      <c r="BR42" s="245">
        <f t="shared" si="49"/>
        <v>0</v>
      </c>
      <c r="BS42" s="245" t="e">
        <f t="shared" ca="1" si="49"/>
        <v>#DIV/0!</v>
      </c>
      <c r="BT42" s="245">
        <f t="shared" si="49"/>
        <v>0</v>
      </c>
      <c r="BU42" s="245">
        <f t="shared" si="49"/>
        <v>0</v>
      </c>
      <c r="BV42" s="245">
        <f t="shared" si="49"/>
        <v>0</v>
      </c>
      <c r="BW42" s="245" t="e">
        <f t="shared" ca="1" si="49"/>
        <v>#DIV/0!</v>
      </c>
      <c r="BX42" s="245" t="e">
        <f t="shared" ca="1" si="49"/>
        <v>#DIV/0!</v>
      </c>
      <c r="BY42" s="245">
        <f t="shared" si="49"/>
        <v>0</v>
      </c>
      <c r="BZ42" s="246" t="e">
        <f t="shared" ca="1" si="49"/>
        <v>#DIV/0!</v>
      </c>
    </row>
    <row r="43" spans="1:78" x14ac:dyDescent="0.25">
      <c r="A43" s="12">
        <v>28</v>
      </c>
      <c r="B43" s="276" t="s">
        <v>317</v>
      </c>
      <c r="C43" s="277" t="s">
        <v>318</v>
      </c>
      <c r="D43" s="280">
        <f t="shared" ca="1" si="50"/>
        <v>0</v>
      </c>
      <c r="E43" s="278">
        <f t="shared" ca="1" si="50"/>
        <v>0</v>
      </c>
      <c r="F43" s="278">
        <f t="shared" ca="1" si="50"/>
        <v>0</v>
      </c>
      <c r="G43" s="278">
        <f t="shared" ca="1" si="50"/>
        <v>0</v>
      </c>
      <c r="H43" s="232">
        <f t="shared" ca="1" si="21"/>
        <v>0</v>
      </c>
      <c r="I43" s="283">
        <f t="shared" ca="1" si="47"/>
        <v>0</v>
      </c>
      <c r="J43" s="276">
        <f t="shared" ca="1" si="47"/>
        <v>0</v>
      </c>
      <c r="K43" s="276">
        <f t="shared" ca="1" si="47"/>
        <v>0</v>
      </c>
      <c r="L43" s="276">
        <f t="shared" ca="1" si="47"/>
        <v>0</v>
      </c>
      <c r="M43" s="219">
        <f t="shared" ca="1" si="22"/>
        <v>0</v>
      </c>
      <c r="N43" s="280">
        <f t="shared" ca="1" si="48"/>
        <v>0</v>
      </c>
      <c r="O43" s="278">
        <f t="shared" ca="1" si="48"/>
        <v>0</v>
      </c>
      <c r="P43" s="278">
        <f t="shared" ca="1" si="48"/>
        <v>0</v>
      </c>
      <c r="Q43" s="278">
        <f t="shared" ca="1" si="48"/>
        <v>0</v>
      </c>
      <c r="R43" s="232">
        <f t="shared" ca="1" si="23"/>
        <v>0</v>
      </c>
      <c r="S43" s="280">
        <f t="shared" ca="1" si="42"/>
        <v>0</v>
      </c>
      <c r="T43" s="278">
        <f t="shared" ca="1" si="42"/>
        <v>0</v>
      </c>
      <c r="U43" s="278">
        <f t="shared" ca="1" si="42"/>
        <v>0</v>
      </c>
      <c r="V43" s="278">
        <f t="shared" ca="1" si="42"/>
        <v>0</v>
      </c>
      <c r="W43" s="232">
        <f t="shared" ca="1" si="24"/>
        <v>0</v>
      </c>
      <c r="X43" s="280">
        <f t="shared" ca="1" si="43"/>
        <v>0</v>
      </c>
      <c r="Y43" s="278">
        <f t="shared" ca="1" si="43"/>
        <v>0</v>
      </c>
      <c r="Z43" s="278">
        <f t="shared" ca="1" si="43"/>
        <v>0</v>
      </c>
      <c r="AA43" s="278">
        <f t="shared" ca="1" si="43"/>
        <v>0</v>
      </c>
      <c r="AB43" s="232">
        <f t="shared" ca="1" si="25"/>
        <v>0</v>
      </c>
      <c r="AC43" s="280">
        <f t="shared" ca="1" si="44"/>
        <v>0</v>
      </c>
      <c r="AD43" s="278">
        <f t="shared" ca="1" si="44"/>
        <v>0</v>
      </c>
      <c r="AE43" s="278">
        <f t="shared" ca="1" si="44"/>
        <v>0</v>
      </c>
      <c r="AF43" s="278">
        <f t="shared" ca="1" si="44"/>
        <v>0</v>
      </c>
      <c r="AG43" s="232">
        <f t="shared" ca="1" si="26"/>
        <v>0</v>
      </c>
      <c r="AH43" s="280">
        <f t="shared" ca="1" si="45"/>
        <v>0</v>
      </c>
      <c r="AI43" s="278">
        <f t="shared" ca="1" si="45"/>
        <v>0</v>
      </c>
      <c r="AJ43" s="278">
        <f t="shared" ca="1" si="45"/>
        <v>0</v>
      </c>
      <c r="AK43" s="278">
        <f t="shared" ca="1" si="45"/>
        <v>0</v>
      </c>
      <c r="AL43" s="232">
        <f t="shared" ca="1" si="27"/>
        <v>0</v>
      </c>
      <c r="AM43" s="12">
        <f t="shared" ca="1" si="28"/>
        <v>0</v>
      </c>
      <c r="AN43" s="275" t="str">
        <f t="shared" ca="1" si="16"/>
        <v>F (Fail)</v>
      </c>
      <c r="AO43" s="233">
        <f t="shared" ca="1" si="29"/>
        <v>0</v>
      </c>
      <c r="AP43" s="234">
        <f t="shared" ca="1" si="29"/>
        <v>0</v>
      </c>
      <c r="AQ43" s="234">
        <f t="shared" ca="1" si="29"/>
        <v>0</v>
      </c>
      <c r="AR43" s="235">
        <f t="shared" ca="1" si="29"/>
        <v>0</v>
      </c>
      <c r="AS43" s="236" t="e">
        <f t="shared" ca="1" si="17"/>
        <v>#DIV/0!</v>
      </c>
      <c r="AT43" s="237" t="e">
        <f t="shared" ca="1" si="17"/>
        <v>#DIV/0!</v>
      </c>
      <c r="AU43" s="237" t="e">
        <f t="shared" ca="1" si="17"/>
        <v>#DIV/0!</v>
      </c>
      <c r="AV43" s="238">
        <f t="shared" ca="1" si="18"/>
        <v>0</v>
      </c>
      <c r="AW43" s="239" t="e">
        <f t="shared" ca="1" si="19"/>
        <v>#DIV/0!</v>
      </c>
      <c r="AX43" s="240" t="e">
        <f t="shared" ca="1" si="19"/>
        <v>#DIV/0!</v>
      </c>
      <c r="AY43" s="240" t="e">
        <f t="shared" ca="1" si="19"/>
        <v>#DIV/0!</v>
      </c>
      <c r="AZ43" s="241">
        <f t="shared" ca="1" si="19"/>
        <v>0</v>
      </c>
      <c r="BA43" s="9"/>
      <c r="BB43" s="228" t="e">
        <f t="shared" ca="1" si="30"/>
        <v>#DIV/0!</v>
      </c>
      <c r="BC43" s="242" t="e">
        <f t="shared" ca="1" si="31"/>
        <v>#DIV/0!</v>
      </c>
      <c r="BD43" s="242" t="e">
        <f t="shared" ca="1" si="32"/>
        <v>#DIV/0!</v>
      </c>
      <c r="BE43" s="242">
        <f t="shared" si="33"/>
        <v>0</v>
      </c>
      <c r="BF43" s="242" t="e">
        <f t="shared" ca="1" si="34"/>
        <v>#DIV/0!</v>
      </c>
      <c r="BG43" s="242">
        <f t="shared" si="35"/>
        <v>0</v>
      </c>
      <c r="BH43" s="242">
        <f t="shared" si="36"/>
        <v>0</v>
      </c>
      <c r="BI43" s="242">
        <f t="shared" si="37"/>
        <v>0</v>
      </c>
      <c r="BJ43" s="242" t="e">
        <f t="shared" ca="1" si="38"/>
        <v>#DIV/0!</v>
      </c>
      <c r="BK43" s="242" t="e">
        <f t="shared" ca="1" si="39"/>
        <v>#DIV/0!</v>
      </c>
      <c r="BL43" s="242">
        <f t="shared" si="40"/>
        <v>0</v>
      </c>
      <c r="BM43" s="243" t="e">
        <f t="shared" ca="1" si="41"/>
        <v>#DIV/0!</v>
      </c>
      <c r="BN43" s="9"/>
      <c r="BO43" s="244" t="e">
        <f t="shared" ca="1" si="51"/>
        <v>#DIV/0!</v>
      </c>
      <c r="BP43" s="245" t="e">
        <f t="shared" ca="1" si="51"/>
        <v>#DIV/0!</v>
      </c>
      <c r="BQ43" s="245" t="e">
        <f t="shared" ca="1" si="51"/>
        <v>#DIV/0!</v>
      </c>
      <c r="BR43" s="245">
        <f t="shared" si="49"/>
        <v>0</v>
      </c>
      <c r="BS43" s="245" t="e">
        <f t="shared" ca="1" si="49"/>
        <v>#DIV/0!</v>
      </c>
      <c r="BT43" s="245">
        <f t="shared" si="49"/>
        <v>0</v>
      </c>
      <c r="BU43" s="245">
        <f t="shared" si="49"/>
        <v>0</v>
      </c>
      <c r="BV43" s="245">
        <f t="shared" si="49"/>
        <v>0</v>
      </c>
      <c r="BW43" s="245" t="e">
        <f t="shared" ca="1" si="49"/>
        <v>#DIV/0!</v>
      </c>
      <c r="BX43" s="245" t="e">
        <f t="shared" ca="1" si="49"/>
        <v>#DIV/0!</v>
      </c>
      <c r="BY43" s="245">
        <f t="shared" si="49"/>
        <v>0</v>
      </c>
      <c r="BZ43" s="246" t="e">
        <f t="shared" ca="1" si="49"/>
        <v>#DIV/0!</v>
      </c>
    </row>
    <row r="44" spans="1:78" x14ac:dyDescent="0.25">
      <c r="A44" s="12">
        <v>29</v>
      </c>
      <c r="B44" s="276" t="s">
        <v>319</v>
      </c>
      <c r="C44" s="277" t="s">
        <v>320</v>
      </c>
      <c r="D44" s="280">
        <f t="shared" ca="1" si="50"/>
        <v>0</v>
      </c>
      <c r="E44" s="278">
        <f t="shared" ca="1" si="50"/>
        <v>0</v>
      </c>
      <c r="F44" s="278">
        <f t="shared" ca="1" si="50"/>
        <v>0</v>
      </c>
      <c r="G44" s="278">
        <f t="shared" ca="1" si="50"/>
        <v>0</v>
      </c>
      <c r="H44" s="232">
        <f t="shared" ca="1" si="21"/>
        <v>0</v>
      </c>
      <c r="I44" s="283">
        <f t="shared" ca="1" si="47"/>
        <v>0</v>
      </c>
      <c r="J44" s="276">
        <f t="shared" ca="1" si="47"/>
        <v>0</v>
      </c>
      <c r="K44" s="276">
        <f t="shared" ca="1" si="47"/>
        <v>0</v>
      </c>
      <c r="L44" s="276">
        <f t="shared" ca="1" si="47"/>
        <v>0</v>
      </c>
      <c r="M44" s="219">
        <f t="shared" ca="1" si="22"/>
        <v>0</v>
      </c>
      <c r="N44" s="280">
        <f t="shared" ca="1" si="48"/>
        <v>0</v>
      </c>
      <c r="O44" s="278">
        <f t="shared" ca="1" si="48"/>
        <v>0</v>
      </c>
      <c r="P44" s="278">
        <f t="shared" ca="1" si="48"/>
        <v>0</v>
      </c>
      <c r="Q44" s="278">
        <f t="shared" ca="1" si="48"/>
        <v>0</v>
      </c>
      <c r="R44" s="232">
        <f t="shared" ca="1" si="23"/>
        <v>0</v>
      </c>
      <c r="S44" s="280">
        <f t="shared" ca="1" si="42"/>
        <v>0</v>
      </c>
      <c r="T44" s="278">
        <f t="shared" ca="1" si="42"/>
        <v>0</v>
      </c>
      <c r="U44" s="278">
        <f t="shared" ca="1" si="42"/>
        <v>0</v>
      </c>
      <c r="V44" s="278">
        <f t="shared" ca="1" si="42"/>
        <v>0</v>
      </c>
      <c r="W44" s="232">
        <f t="shared" ca="1" si="24"/>
        <v>0</v>
      </c>
      <c r="X44" s="280">
        <f t="shared" ca="1" si="43"/>
        <v>0</v>
      </c>
      <c r="Y44" s="278">
        <f t="shared" ca="1" si="43"/>
        <v>0</v>
      </c>
      <c r="Z44" s="278">
        <f t="shared" ca="1" si="43"/>
        <v>0</v>
      </c>
      <c r="AA44" s="278">
        <f t="shared" ca="1" si="43"/>
        <v>0</v>
      </c>
      <c r="AB44" s="232">
        <f t="shared" ca="1" si="25"/>
        <v>0</v>
      </c>
      <c r="AC44" s="280">
        <f t="shared" ca="1" si="44"/>
        <v>0</v>
      </c>
      <c r="AD44" s="278">
        <f t="shared" ca="1" si="44"/>
        <v>0</v>
      </c>
      <c r="AE44" s="278">
        <f t="shared" ca="1" si="44"/>
        <v>0</v>
      </c>
      <c r="AF44" s="278">
        <f t="shared" ca="1" si="44"/>
        <v>0</v>
      </c>
      <c r="AG44" s="232">
        <f t="shared" ca="1" si="26"/>
        <v>0</v>
      </c>
      <c r="AH44" s="280">
        <f t="shared" ca="1" si="45"/>
        <v>0</v>
      </c>
      <c r="AI44" s="278">
        <f t="shared" ca="1" si="45"/>
        <v>0</v>
      </c>
      <c r="AJ44" s="278">
        <f t="shared" ca="1" si="45"/>
        <v>0</v>
      </c>
      <c r="AK44" s="278">
        <f t="shared" ca="1" si="45"/>
        <v>0</v>
      </c>
      <c r="AL44" s="232">
        <f t="shared" ca="1" si="27"/>
        <v>0</v>
      </c>
      <c r="AM44" s="12">
        <f t="shared" ca="1" si="28"/>
        <v>0</v>
      </c>
      <c r="AN44" s="275" t="str">
        <f t="shared" ca="1" si="16"/>
        <v>F (Fail)</v>
      </c>
      <c r="AO44" s="233">
        <f t="shared" ca="1" si="29"/>
        <v>0</v>
      </c>
      <c r="AP44" s="234">
        <f t="shared" ca="1" si="29"/>
        <v>0</v>
      </c>
      <c r="AQ44" s="234">
        <f t="shared" ca="1" si="29"/>
        <v>0</v>
      </c>
      <c r="AR44" s="235">
        <f t="shared" ca="1" si="29"/>
        <v>0</v>
      </c>
      <c r="AS44" s="236" t="e">
        <f t="shared" ca="1" si="17"/>
        <v>#DIV/0!</v>
      </c>
      <c r="AT44" s="237" t="e">
        <f t="shared" ca="1" si="17"/>
        <v>#DIV/0!</v>
      </c>
      <c r="AU44" s="237" t="e">
        <f t="shared" ca="1" si="17"/>
        <v>#DIV/0!</v>
      </c>
      <c r="AV44" s="238">
        <f t="shared" ca="1" si="18"/>
        <v>0</v>
      </c>
      <c r="AW44" s="239" t="e">
        <f t="shared" ca="1" si="19"/>
        <v>#DIV/0!</v>
      </c>
      <c r="AX44" s="240" t="e">
        <f t="shared" ca="1" si="19"/>
        <v>#DIV/0!</v>
      </c>
      <c r="AY44" s="240" t="e">
        <f t="shared" ca="1" si="19"/>
        <v>#DIV/0!</v>
      </c>
      <c r="AZ44" s="241">
        <f t="shared" ca="1" si="19"/>
        <v>0</v>
      </c>
      <c r="BA44" s="9"/>
      <c r="BB44" s="228" t="e">
        <f t="shared" ca="1" si="30"/>
        <v>#DIV/0!</v>
      </c>
      <c r="BC44" s="242" t="e">
        <f t="shared" ca="1" si="31"/>
        <v>#DIV/0!</v>
      </c>
      <c r="BD44" s="242" t="e">
        <f t="shared" ca="1" si="32"/>
        <v>#DIV/0!</v>
      </c>
      <c r="BE44" s="242">
        <f t="shared" si="33"/>
        <v>0</v>
      </c>
      <c r="BF44" s="242" t="e">
        <f t="shared" ca="1" si="34"/>
        <v>#DIV/0!</v>
      </c>
      <c r="BG44" s="242">
        <f t="shared" si="35"/>
        <v>0</v>
      </c>
      <c r="BH44" s="242">
        <f t="shared" si="36"/>
        <v>0</v>
      </c>
      <c r="BI44" s="242">
        <f t="shared" si="37"/>
        <v>0</v>
      </c>
      <c r="BJ44" s="242" t="e">
        <f t="shared" ca="1" si="38"/>
        <v>#DIV/0!</v>
      </c>
      <c r="BK44" s="242" t="e">
        <f t="shared" ca="1" si="39"/>
        <v>#DIV/0!</v>
      </c>
      <c r="BL44" s="242">
        <f t="shared" si="40"/>
        <v>0</v>
      </c>
      <c r="BM44" s="243" t="e">
        <f t="shared" ca="1" si="41"/>
        <v>#DIV/0!</v>
      </c>
      <c r="BN44" s="9"/>
      <c r="BO44" s="244" t="e">
        <f t="shared" ca="1" si="51"/>
        <v>#DIV/0!</v>
      </c>
      <c r="BP44" s="245" t="e">
        <f t="shared" ca="1" si="51"/>
        <v>#DIV/0!</v>
      </c>
      <c r="BQ44" s="245" t="e">
        <f t="shared" ca="1" si="51"/>
        <v>#DIV/0!</v>
      </c>
      <c r="BR44" s="245">
        <f t="shared" si="49"/>
        <v>0</v>
      </c>
      <c r="BS44" s="245" t="e">
        <f t="shared" ca="1" si="49"/>
        <v>#DIV/0!</v>
      </c>
      <c r="BT44" s="245">
        <f t="shared" si="49"/>
        <v>0</v>
      </c>
      <c r="BU44" s="245">
        <f t="shared" si="49"/>
        <v>0</v>
      </c>
      <c r="BV44" s="245">
        <f t="shared" si="49"/>
        <v>0</v>
      </c>
      <c r="BW44" s="245" t="e">
        <f t="shared" ca="1" si="49"/>
        <v>#DIV/0!</v>
      </c>
      <c r="BX44" s="245" t="e">
        <f t="shared" ca="1" si="49"/>
        <v>#DIV/0!</v>
      </c>
      <c r="BY44" s="245">
        <f t="shared" si="49"/>
        <v>0</v>
      </c>
      <c r="BZ44" s="246" t="e">
        <f t="shared" ca="1" si="49"/>
        <v>#DIV/0!</v>
      </c>
    </row>
    <row r="45" spans="1:78" x14ac:dyDescent="0.25">
      <c r="A45" s="12">
        <v>30</v>
      </c>
      <c r="B45" s="276" t="s">
        <v>321</v>
      </c>
      <c r="C45" s="277" t="s">
        <v>322</v>
      </c>
      <c r="D45" s="280">
        <f t="shared" ca="1" si="50"/>
        <v>0</v>
      </c>
      <c r="E45" s="278">
        <f t="shared" ca="1" si="50"/>
        <v>0</v>
      </c>
      <c r="F45" s="278">
        <f t="shared" ca="1" si="50"/>
        <v>0</v>
      </c>
      <c r="G45" s="278">
        <f t="shared" ca="1" si="50"/>
        <v>0</v>
      </c>
      <c r="H45" s="232">
        <f t="shared" ca="1" si="21"/>
        <v>0</v>
      </c>
      <c r="I45" s="283">
        <f t="shared" ca="1" si="47"/>
        <v>0</v>
      </c>
      <c r="J45" s="276">
        <f t="shared" ca="1" si="47"/>
        <v>0</v>
      </c>
      <c r="K45" s="276">
        <f t="shared" ca="1" si="47"/>
        <v>0</v>
      </c>
      <c r="L45" s="276">
        <f t="shared" ca="1" si="47"/>
        <v>0</v>
      </c>
      <c r="M45" s="219">
        <f t="shared" ca="1" si="22"/>
        <v>0</v>
      </c>
      <c r="N45" s="280">
        <f t="shared" ca="1" si="48"/>
        <v>0</v>
      </c>
      <c r="O45" s="278">
        <f t="shared" ca="1" si="48"/>
        <v>0</v>
      </c>
      <c r="P45" s="278">
        <f t="shared" ca="1" si="48"/>
        <v>0</v>
      </c>
      <c r="Q45" s="278">
        <f t="shared" ca="1" si="48"/>
        <v>0</v>
      </c>
      <c r="R45" s="232">
        <f t="shared" ca="1" si="23"/>
        <v>0</v>
      </c>
      <c r="S45" s="280">
        <f t="shared" ca="1" si="42"/>
        <v>0</v>
      </c>
      <c r="T45" s="278">
        <f t="shared" ca="1" si="42"/>
        <v>0</v>
      </c>
      <c r="U45" s="278">
        <f t="shared" ca="1" si="42"/>
        <v>0</v>
      </c>
      <c r="V45" s="278">
        <f t="shared" ca="1" si="42"/>
        <v>0</v>
      </c>
      <c r="W45" s="232">
        <f t="shared" ca="1" si="24"/>
        <v>0</v>
      </c>
      <c r="X45" s="280">
        <f t="shared" ca="1" si="43"/>
        <v>0</v>
      </c>
      <c r="Y45" s="278">
        <f t="shared" ca="1" si="43"/>
        <v>0</v>
      </c>
      <c r="Z45" s="278">
        <f t="shared" ca="1" si="43"/>
        <v>0</v>
      </c>
      <c r="AA45" s="278">
        <f t="shared" ca="1" si="43"/>
        <v>0</v>
      </c>
      <c r="AB45" s="232">
        <f t="shared" ca="1" si="25"/>
        <v>0</v>
      </c>
      <c r="AC45" s="280">
        <f t="shared" ca="1" si="44"/>
        <v>0</v>
      </c>
      <c r="AD45" s="278">
        <f t="shared" ca="1" si="44"/>
        <v>0</v>
      </c>
      <c r="AE45" s="278">
        <f t="shared" ca="1" si="44"/>
        <v>0</v>
      </c>
      <c r="AF45" s="278">
        <f t="shared" ca="1" si="44"/>
        <v>0</v>
      </c>
      <c r="AG45" s="232">
        <f t="shared" ca="1" si="26"/>
        <v>0</v>
      </c>
      <c r="AH45" s="280">
        <f t="shared" ca="1" si="45"/>
        <v>0</v>
      </c>
      <c r="AI45" s="278">
        <f t="shared" ca="1" si="45"/>
        <v>0</v>
      </c>
      <c r="AJ45" s="278">
        <f t="shared" ca="1" si="45"/>
        <v>0</v>
      </c>
      <c r="AK45" s="278">
        <f t="shared" ca="1" si="45"/>
        <v>0</v>
      </c>
      <c r="AL45" s="232">
        <f t="shared" ca="1" si="27"/>
        <v>0</v>
      </c>
      <c r="AM45" s="12">
        <f t="shared" ca="1" si="28"/>
        <v>0</v>
      </c>
      <c r="AN45" s="275" t="str">
        <f t="shared" ca="1" si="16"/>
        <v>F (Fail)</v>
      </c>
      <c r="AO45" s="233">
        <f t="shared" ca="1" si="29"/>
        <v>0</v>
      </c>
      <c r="AP45" s="234">
        <f t="shared" ca="1" si="29"/>
        <v>0</v>
      </c>
      <c r="AQ45" s="234">
        <f t="shared" ca="1" si="29"/>
        <v>0</v>
      </c>
      <c r="AR45" s="235">
        <f t="shared" ca="1" si="29"/>
        <v>0</v>
      </c>
      <c r="AS45" s="236" t="e">
        <f t="shared" ca="1" si="17"/>
        <v>#DIV/0!</v>
      </c>
      <c r="AT45" s="237" t="e">
        <f t="shared" ca="1" si="17"/>
        <v>#DIV/0!</v>
      </c>
      <c r="AU45" s="237" t="e">
        <f t="shared" ca="1" si="17"/>
        <v>#DIV/0!</v>
      </c>
      <c r="AV45" s="238">
        <f t="shared" ca="1" si="18"/>
        <v>0</v>
      </c>
      <c r="AW45" s="239" t="e">
        <f t="shared" ca="1" si="19"/>
        <v>#DIV/0!</v>
      </c>
      <c r="AX45" s="240" t="e">
        <f t="shared" ca="1" si="19"/>
        <v>#DIV/0!</v>
      </c>
      <c r="AY45" s="240" t="e">
        <f t="shared" ca="1" si="19"/>
        <v>#DIV/0!</v>
      </c>
      <c r="AZ45" s="241">
        <f t="shared" ca="1" si="19"/>
        <v>0</v>
      </c>
      <c r="BA45" s="9"/>
      <c r="BB45" s="228" t="e">
        <f t="shared" ca="1" si="30"/>
        <v>#DIV/0!</v>
      </c>
      <c r="BC45" s="242" t="e">
        <f t="shared" ca="1" si="31"/>
        <v>#DIV/0!</v>
      </c>
      <c r="BD45" s="242" t="e">
        <f t="shared" ca="1" si="32"/>
        <v>#DIV/0!</v>
      </c>
      <c r="BE45" s="242">
        <f t="shared" si="33"/>
        <v>0</v>
      </c>
      <c r="BF45" s="242" t="e">
        <f t="shared" ca="1" si="34"/>
        <v>#DIV/0!</v>
      </c>
      <c r="BG45" s="242">
        <f t="shared" si="35"/>
        <v>0</v>
      </c>
      <c r="BH45" s="242">
        <f t="shared" si="36"/>
        <v>0</v>
      </c>
      <c r="BI45" s="242">
        <f t="shared" si="37"/>
        <v>0</v>
      </c>
      <c r="BJ45" s="242" t="e">
        <f t="shared" ca="1" si="38"/>
        <v>#DIV/0!</v>
      </c>
      <c r="BK45" s="242" t="e">
        <f t="shared" ca="1" si="39"/>
        <v>#DIV/0!</v>
      </c>
      <c r="BL45" s="242">
        <f t="shared" si="40"/>
        <v>0</v>
      </c>
      <c r="BM45" s="243" t="e">
        <f t="shared" ca="1" si="41"/>
        <v>#DIV/0!</v>
      </c>
      <c r="BN45" s="9"/>
      <c r="BO45" s="244" t="e">
        <f t="shared" ca="1" si="51"/>
        <v>#DIV/0!</v>
      </c>
      <c r="BP45" s="245" t="e">
        <f t="shared" ca="1" si="51"/>
        <v>#DIV/0!</v>
      </c>
      <c r="BQ45" s="245" t="e">
        <f t="shared" ca="1" si="51"/>
        <v>#DIV/0!</v>
      </c>
      <c r="BR45" s="245">
        <f t="shared" si="49"/>
        <v>0</v>
      </c>
      <c r="BS45" s="245" t="e">
        <f t="shared" ca="1" si="49"/>
        <v>#DIV/0!</v>
      </c>
      <c r="BT45" s="245">
        <f t="shared" si="49"/>
        <v>0</v>
      </c>
      <c r="BU45" s="245">
        <f t="shared" si="49"/>
        <v>0</v>
      </c>
      <c r="BV45" s="245">
        <f t="shared" si="49"/>
        <v>0</v>
      </c>
      <c r="BW45" s="245" t="e">
        <f t="shared" ca="1" si="49"/>
        <v>#DIV/0!</v>
      </c>
      <c r="BX45" s="245" t="e">
        <f t="shared" ca="1" si="49"/>
        <v>#DIV/0!</v>
      </c>
      <c r="BY45" s="245">
        <f t="shared" si="49"/>
        <v>0</v>
      </c>
      <c r="BZ45" s="246" t="e">
        <f t="shared" ca="1" si="49"/>
        <v>#DIV/0!</v>
      </c>
    </row>
    <row r="46" spans="1:78" x14ac:dyDescent="0.25">
      <c r="A46" s="12">
        <v>31</v>
      </c>
      <c r="B46" s="276" t="s">
        <v>323</v>
      </c>
      <c r="C46" s="277" t="s">
        <v>324</v>
      </c>
      <c r="D46" s="280">
        <f t="shared" ca="1" si="50"/>
        <v>0</v>
      </c>
      <c r="E46" s="278">
        <f t="shared" ca="1" si="50"/>
        <v>0</v>
      </c>
      <c r="F46" s="278">
        <f t="shared" ca="1" si="50"/>
        <v>0</v>
      </c>
      <c r="G46" s="278">
        <f t="shared" ca="1" si="50"/>
        <v>0</v>
      </c>
      <c r="H46" s="232">
        <f t="shared" ca="1" si="21"/>
        <v>0</v>
      </c>
      <c r="I46" s="283">
        <f t="shared" ca="1" si="47"/>
        <v>0</v>
      </c>
      <c r="J46" s="276">
        <f t="shared" ca="1" si="47"/>
        <v>0</v>
      </c>
      <c r="K46" s="276">
        <f t="shared" ca="1" si="47"/>
        <v>0</v>
      </c>
      <c r="L46" s="276">
        <f t="shared" ca="1" si="47"/>
        <v>0</v>
      </c>
      <c r="M46" s="219">
        <f t="shared" ca="1" si="22"/>
        <v>0</v>
      </c>
      <c r="N46" s="280">
        <f t="shared" ca="1" si="48"/>
        <v>0</v>
      </c>
      <c r="O46" s="278">
        <f t="shared" ca="1" si="48"/>
        <v>0</v>
      </c>
      <c r="P46" s="278">
        <f t="shared" ca="1" si="48"/>
        <v>0</v>
      </c>
      <c r="Q46" s="278">
        <f t="shared" ca="1" si="48"/>
        <v>0</v>
      </c>
      <c r="R46" s="232">
        <f t="shared" ca="1" si="23"/>
        <v>0</v>
      </c>
      <c r="S46" s="280">
        <f t="shared" ca="1" si="42"/>
        <v>0</v>
      </c>
      <c r="T46" s="278">
        <f t="shared" ca="1" si="42"/>
        <v>0</v>
      </c>
      <c r="U46" s="278">
        <f t="shared" ca="1" si="42"/>
        <v>0</v>
      </c>
      <c r="V46" s="278">
        <f t="shared" ca="1" si="42"/>
        <v>0</v>
      </c>
      <c r="W46" s="232">
        <f t="shared" ca="1" si="24"/>
        <v>0</v>
      </c>
      <c r="X46" s="280">
        <f t="shared" ca="1" si="43"/>
        <v>0</v>
      </c>
      <c r="Y46" s="278">
        <f t="shared" ca="1" si="43"/>
        <v>0</v>
      </c>
      <c r="Z46" s="278">
        <f t="shared" ca="1" si="43"/>
        <v>0</v>
      </c>
      <c r="AA46" s="278">
        <f t="shared" ca="1" si="43"/>
        <v>0</v>
      </c>
      <c r="AB46" s="232">
        <f t="shared" ca="1" si="25"/>
        <v>0</v>
      </c>
      <c r="AC46" s="280">
        <f t="shared" ca="1" si="44"/>
        <v>0</v>
      </c>
      <c r="AD46" s="278">
        <f t="shared" ca="1" si="44"/>
        <v>0</v>
      </c>
      <c r="AE46" s="278">
        <f t="shared" ca="1" si="44"/>
        <v>0</v>
      </c>
      <c r="AF46" s="278">
        <f t="shared" ca="1" si="44"/>
        <v>0</v>
      </c>
      <c r="AG46" s="232">
        <f t="shared" ca="1" si="26"/>
        <v>0</v>
      </c>
      <c r="AH46" s="280">
        <f t="shared" ca="1" si="45"/>
        <v>0</v>
      </c>
      <c r="AI46" s="278">
        <f t="shared" ca="1" si="45"/>
        <v>0</v>
      </c>
      <c r="AJ46" s="278">
        <f t="shared" ca="1" si="45"/>
        <v>0</v>
      </c>
      <c r="AK46" s="278">
        <f t="shared" ca="1" si="45"/>
        <v>0</v>
      </c>
      <c r="AL46" s="232">
        <f t="shared" ca="1" si="27"/>
        <v>0</v>
      </c>
      <c r="AM46" s="12">
        <f t="shared" ca="1" si="28"/>
        <v>0</v>
      </c>
      <c r="AN46" s="275" t="str">
        <f t="shared" ca="1" si="16"/>
        <v>F (Fail)</v>
      </c>
      <c r="AO46" s="233">
        <f t="shared" ca="1" si="29"/>
        <v>0</v>
      </c>
      <c r="AP46" s="234">
        <f t="shared" ca="1" si="29"/>
        <v>0</v>
      </c>
      <c r="AQ46" s="234">
        <f t="shared" ca="1" si="29"/>
        <v>0</v>
      </c>
      <c r="AR46" s="235">
        <f t="shared" ca="1" si="29"/>
        <v>0</v>
      </c>
      <c r="AS46" s="236" t="e">
        <f t="shared" ref="AS46:AU61" ca="1" si="52">AO46/AO$15</f>
        <v>#DIV/0!</v>
      </c>
      <c r="AT46" s="237" t="e">
        <f t="shared" ca="1" si="52"/>
        <v>#DIV/0!</v>
      </c>
      <c r="AU46" s="237" t="e">
        <f t="shared" ca="1" si="52"/>
        <v>#DIV/0!</v>
      </c>
      <c r="AV46" s="238">
        <f t="shared" ca="1" si="18"/>
        <v>0</v>
      </c>
      <c r="AW46" s="239" t="e">
        <f t="shared" ref="AW46:AZ61" ca="1" si="53">IF($AN46="W (Withdrawn)",0,IF(AS46&gt;=CO_threshold,1,0))</f>
        <v>#DIV/0!</v>
      </c>
      <c r="AX46" s="240" t="e">
        <f t="shared" ca="1" si="53"/>
        <v>#DIV/0!</v>
      </c>
      <c r="AY46" s="240" t="e">
        <f t="shared" ca="1" si="53"/>
        <v>#DIV/0!</v>
      </c>
      <c r="AZ46" s="241">
        <f t="shared" ca="1" si="53"/>
        <v>0</v>
      </c>
      <c r="BA46" s="9"/>
      <c r="BB46" s="228" t="e">
        <f t="shared" ca="1" si="30"/>
        <v>#DIV/0!</v>
      </c>
      <c r="BC46" s="242" t="e">
        <f t="shared" ca="1" si="31"/>
        <v>#DIV/0!</v>
      </c>
      <c r="BD46" s="242" t="e">
        <f t="shared" ca="1" si="32"/>
        <v>#DIV/0!</v>
      </c>
      <c r="BE46" s="242">
        <f t="shared" si="33"/>
        <v>0</v>
      </c>
      <c r="BF46" s="242" t="e">
        <f t="shared" ca="1" si="34"/>
        <v>#DIV/0!</v>
      </c>
      <c r="BG46" s="242">
        <f t="shared" si="35"/>
        <v>0</v>
      </c>
      <c r="BH46" s="242">
        <f t="shared" si="36"/>
        <v>0</v>
      </c>
      <c r="BI46" s="242">
        <f t="shared" si="37"/>
        <v>0</v>
      </c>
      <c r="BJ46" s="242" t="e">
        <f t="shared" ca="1" si="38"/>
        <v>#DIV/0!</v>
      </c>
      <c r="BK46" s="242" t="e">
        <f t="shared" ca="1" si="39"/>
        <v>#DIV/0!</v>
      </c>
      <c r="BL46" s="242">
        <f t="shared" si="40"/>
        <v>0</v>
      </c>
      <c r="BM46" s="243" t="e">
        <f t="shared" ca="1" si="41"/>
        <v>#DIV/0!</v>
      </c>
      <c r="BN46" s="9"/>
      <c r="BO46" s="244" t="e">
        <f t="shared" ca="1" si="51"/>
        <v>#DIV/0!</v>
      </c>
      <c r="BP46" s="245" t="e">
        <f t="shared" ca="1" si="51"/>
        <v>#DIV/0!</v>
      </c>
      <c r="BQ46" s="245" t="e">
        <f t="shared" ca="1" si="51"/>
        <v>#DIV/0!</v>
      </c>
      <c r="BR46" s="245">
        <f t="shared" si="49"/>
        <v>0</v>
      </c>
      <c r="BS46" s="245" t="e">
        <f t="shared" ca="1" si="49"/>
        <v>#DIV/0!</v>
      </c>
      <c r="BT46" s="245">
        <f t="shared" si="49"/>
        <v>0</v>
      </c>
      <c r="BU46" s="245">
        <f t="shared" si="49"/>
        <v>0</v>
      </c>
      <c r="BV46" s="245">
        <f t="shared" si="49"/>
        <v>0</v>
      </c>
      <c r="BW46" s="245" t="e">
        <f t="shared" ca="1" si="49"/>
        <v>#DIV/0!</v>
      </c>
      <c r="BX46" s="245" t="e">
        <f t="shared" ca="1" si="49"/>
        <v>#DIV/0!</v>
      </c>
      <c r="BY46" s="245">
        <f t="shared" si="49"/>
        <v>0</v>
      </c>
      <c r="BZ46" s="246" t="e">
        <f t="shared" ca="1" si="49"/>
        <v>#DIV/0!</v>
      </c>
    </row>
    <row r="47" spans="1:78" x14ac:dyDescent="0.25">
      <c r="A47" s="12">
        <v>32</v>
      </c>
      <c r="B47" s="276" t="s">
        <v>325</v>
      </c>
      <c r="C47" s="277" t="s">
        <v>326</v>
      </c>
      <c r="D47" s="280">
        <f t="shared" ca="1" si="50"/>
        <v>0</v>
      </c>
      <c r="E47" s="278">
        <f t="shared" ca="1" si="50"/>
        <v>0</v>
      </c>
      <c r="F47" s="278">
        <f t="shared" ca="1" si="50"/>
        <v>0</v>
      </c>
      <c r="G47" s="278">
        <f t="shared" ca="1" si="50"/>
        <v>0</v>
      </c>
      <c r="H47" s="232">
        <f t="shared" ca="1" si="21"/>
        <v>0</v>
      </c>
      <c r="I47" s="283">
        <f t="shared" ca="1" si="47"/>
        <v>0</v>
      </c>
      <c r="J47" s="276">
        <f t="shared" ca="1" si="47"/>
        <v>0</v>
      </c>
      <c r="K47" s="276">
        <f t="shared" ca="1" si="47"/>
        <v>0</v>
      </c>
      <c r="L47" s="276">
        <f t="shared" ca="1" si="47"/>
        <v>0</v>
      </c>
      <c r="M47" s="219">
        <f t="shared" ca="1" si="22"/>
        <v>0</v>
      </c>
      <c r="N47" s="280">
        <f t="shared" ca="1" si="48"/>
        <v>0</v>
      </c>
      <c r="O47" s="278">
        <f t="shared" ca="1" si="48"/>
        <v>0</v>
      </c>
      <c r="P47" s="278">
        <f t="shared" ca="1" si="48"/>
        <v>0</v>
      </c>
      <c r="Q47" s="278">
        <f t="shared" ca="1" si="48"/>
        <v>0</v>
      </c>
      <c r="R47" s="232">
        <f t="shared" ca="1" si="23"/>
        <v>0</v>
      </c>
      <c r="S47" s="280">
        <f t="shared" ca="1" si="42"/>
        <v>0</v>
      </c>
      <c r="T47" s="278">
        <f t="shared" ca="1" si="42"/>
        <v>0</v>
      </c>
      <c r="U47" s="278">
        <f t="shared" ca="1" si="42"/>
        <v>0</v>
      </c>
      <c r="V47" s="278">
        <f t="shared" ca="1" si="42"/>
        <v>0</v>
      </c>
      <c r="W47" s="232">
        <f t="shared" ca="1" si="24"/>
        <v>0</v>
      </c>
      <c r="X47" s="280">
        <f t="shared" ca="1" si="43"/>
        <v>0</v>
      </c>
      <c r="Y47" s="278">
        <f t="shared" ca="1" si="43"/>
        <v>0</v>
      </c>
      <c r="Z47" s="278">
        <f t="shared" ca="1" si="43"/>
        <v>0</v>
      </c>
      <c r="AA47" s="278">
        <f t="shared" ca="1" si="43"/>
        <v>0</v>
      </c>
      <c r="AB47" s="232">
        <f t="shared" ca="1" si="25"/>
        <v>0</v>
      </c>
      <c r="AC47" s="280">
        <f t="shared" ca="1" si="44"/>
        <v>0</v>
      </c>
      <c r="AD47" s="278">
        <f t="shared" ca="1" si="44"/>
        <v>0</v>
      </c>
      <c r="AE47" s="278">
        <f t="shared" ca="1" si="44"/>
        <v>0</v>
      </c>
      <c r="AF47" s="278">
        <f t="shared" ca="1" si="44"/>
        <v>0</v>
      </c>
      <c r="AG47" s="232">
        <f t="shared" ca="1" si="26"/>
        <v>0</v>
      </c>
      <c r="AH47" s="280">
        <f t="shared" ca="1" si="45"/>
        <v>0</v>
      </c>
      <c r="AI47" s="278">
        <f t="shared" ca="1" si="45"/>
        <v>0</v>
      </c>
      <c r="AJ47" s="278">
        <f t="shared" ca="1" si="45"/>
        <v>0</v>
      </c>
      <c r="AK47" s="278">
        <f t="shared" ca="1" si="45"/>
        <v>0</v>
      </c>
      <c r="AL47" s="232">
        <f t="shared" ca="1" si="27"/>
        <v>0</v>
      </c>
      <c r="AM47" s="12">
        <f t="shared" ca="1" si="28"/>
        <v>0</v>
      </c>
      <c r="AN47" s="275" t="str">
        <f t="shared" ca="1" si="16"/>
        <v>F (Fail)</v>
      </c>
      <c r="AO47" s="233">
        <f t="shared" ca="1" si="29"/>
        <v>0</v>
      </c>
      <c r="AP47" s="234">
        <f t="shared" ca="1" si="29"/>
        <v>0</v>
      </c>
      <c r="AQ47" s="234">
        <f t="shared" ca="1" si="29"/>
        <v>0</v>
      </c>
      <c r="AR47" s="235">
        <f t="shared" ca="1" si="29"/>
        <v>0</v>
      </c>
      <c r="AS47" s="236" t="e">
        <f t="shared" ca="1" si="52"/>
        <v>#DIV/0!</v>
      </c>
      <c r="AT47" s="237" t="e">
        <f t="shared" ca="1" si="52"/>
        <v>#DIV/0!</v>
      </c>
      <c r="AU47" s="237" t="e">
        <f t="shared" ca="1" si="52"/>
        <v>#DIV/0!</v>
      </c>
      <c r="AV47" s="238">
        <f t="shared" ca="1" si="18"/>
        <v>0</v>
      </c>
      <c r="AW47" s="239" t="e">
        <f t="shared" ca="1" si="53"/>
        <v>#DIV/0!</v>
      </c>
      <c r="AX47" s="240" t="e">
        <f t="shared" ca="1" si="53"/>
        <v>#DIV/0!</v>
      </c>
      <c r="AY47" s="240" t="e">
        <f t="shared" ca="1" si="53"/>
        <v>#DIV/0!</v>
      </c>
      <c r="AZ47" s="241">
        <f t="shared" ca="1" si="53"/>
        <v>0</v>
      </c>
      <c r="BA47" s="9"/>
      <c r="BB47" s="228" t="e">
        <f t="shared" ca="1" si="30"/>
        <v>#DIV/0!</v>
      </c>
      <c r="BC47" s="242" t="e">
        <f t="shared" ca="1" si="31"/>
        <v>#DIV/0!</v>
      </c>
      <c r="BD47" s="242" t="e">
        <f t="shared" ca="1" si="32"/>
        <v>#DIV/0!</v>
      </c>
      <c r="BE47" s="242">
        <f t="shared" si="33"/>
        <v>0</v>
      </c>
      <c r="BF47" s="242" t="e">
        <f t="shared" ca="1" si="34"/>
        <v>#DIV/0!</v>
      </c>
      <c r="BG47" s="242">
        <f t="shared" si="35"/>
        <v>0</v>
      </c>
      <c r="BH47" s="242">
        <f t="shared" si="36"/>
        <v>0</v>
      </c>
      <c r="BI47" s="242">
        <f t="shared" si="37"/>
        <v>0</v>
      </c>
      <c r="BJ47" s="242" t="e">
        <f t="shared" ca="1" si="38"/>
        <v>#DIV/0!</v>
      </c>
      <c r="BK47" s="242" t="e">
        <f t="shared" ca="1" si="39"/>
        <v>#DIV/0!</v>
      </c>
      <c r="BL47" s="242">
        <f t="shared" si="40"/>
        <v>0</v>
      </c>
      <c r="BM47" s="243" t="e">
        <f t="shared" ca="1" si="41"/>
        <v>#DIV/0!</v>
      </c>
      <c r="BN47" s="9"/>
      <c r="BO47" s="244" t="e">
        <f t="shared" ca="1" si="51"/>
        <v>#DIV/0!</v>
      </c>
      <c r="BP47" s="245" t="e">
        <f t="shared" ca="1" si="51"/>
        <v>#DIV/0!</v>
      </c>
      <c r="BQ47" s="245" t="e">
        <f t="shared" ca="1" si="51"/>
        <v>#DIV/0!</v>
      </c>
      <c r="BR47" s="245">
        <f t="shared" si="49"/>
        <v>0</v>
      </c>
      <c r="BS47" s="245" t="e">
        <f t="shared" ca="1" si="49"/>
        <v>#DIV/0!</v>
      </c>
      <c r="BT47" s="245">
        <f t="shared" si="49"/>
        <v>0</v>
      </c>
      <c r="BU47" s="245">
        <f t="shared" si="49"/>
        <v>0</v>
      </c>
      <c r="BV47" s="245">
        <f t="shared" si="49"/>
        <v>0</v>
      </c>
      <c r="BW47" s="245" t="e">
        <f t="shared" ca="1" si="49"/>
        <v>#DIV/0!</v>
      </c>
      <c r="BX47" s="245" t="e">
        <f t="shared" ca="1" si="49"/>
        <v>#DIV/0!</v>
      </c>
      <c r="BY47" s="245">
        <f t="shared" si="49"/>
        <v>0</v>
      </c>
      <c r="BZ47" s="246" t="e">
        <f t="shared" ca="1" si="49"/>
        <v>#DIV/0!</v>
      </c>
    </row>
    <row r="48" spans="1:78" x14ac:dyDescent="0.25">
      <c r="A48" s="12">
        <v>33</v>
      </c>
      <c r="B48" s="276" t="s">
        <v>327</v>
      </c>
      <c r="C48" s="277" t="s">
        <v>328</v>
      </c>
      <c r="D48" s="280">
        <f t="shared" ca="1" si="50"/>
        <v>0</v>
      </c>
      <c r="E48" s="278">
        <f t="shared" ca="1" si="50"/>
        <v>0</v>
      </c>
      <c r="F48" s="278">
        <f t="shared" ca="1" si="50"/>
        <v>0</v>
      </c>
      <c r="G48" s="278">
        <f t="shared" ca="1" si="50"/>
        <v>0</v>
      </c>
      <c r="H48" s="232">
        <f t="shared" ca="1" si="21"/>
        <v>0</v>
      </c>
      <c r="I48" s="283">
        <f t="shared" ca="1" si="47"/>
        <v>0</v>
      </c>
      <c r="J48" s="276">
        <f t="shared" ca="1" si="47"/>
        <v>0</v>
      </c>
      <c r="K48" s="276">
        <f t="shared" ca="1" si="47"/>
        <v>0</v>
      </c>
      <c r="L48" s="276">
        <f t="shared" ca="1" si="47"/>
        <v>0</v>
      </c>
      <c r="M48" s="219">
        <f t="shared" ca="1" si="22"/>
        <v>0</v>
      </c>
      <c r="N48" s="280">
        <f t="shared" ca="1" si="48"/>
        <v>0</v>
      </c>
      <c r="O48" s="278">
        <f t="shared" ca="1" si="48"/>
        <v>0</v>
      </c>
      <c r="P48" s="278">
        <f t="shared" ca="1" si="48"/>
        <v>0</v>
      </c>
      <c r="Q48" s="278">
        <f t="shared" ca="1" si="48"/>
        <v>0</v>
      </c>
      <c r="R48" s="232">
        <f t="shared" ca="1" si="23"/>
        <v>0</v>
      </c>
      <c r="S48" s="280">
        <f t="shared" ca="1" si="42"/>
        <v>0</v>
      </c>
      <c r="T48" s="278">
        <f t="shared" ca="1" si="42"/>
        <v>0</v>
      </c>
      <c r="U48" s="278">
        <f t="shared" ca="1" si="42"/>
        <v>0</v>
      </c>
      <c r="V48" s="278">
        <f t="shared" ca="1" si="42"/>
        <v>0</v>
      </c>
      <c r="W48" s="232">
        <f t="shared" ca="1" si="24"/>
        <v>0</v>
      </c>
      <c r="X48" s="280">
        <f t="shared" ca="1" si="43"/>
        <v>0</v>
      </c>
      <c r="Y48" s="278">
        <f t="shared" ca="1" si="43"/>
        <v>0</v>
      </c>
      <c r="Z48" s="278">
        <f t="shared" ca="1" si="43"/>
        <v>0</v>
      </c>
      <c r="AA48" s="278">
        <f t="shared" ca="1" si="43"/>
        <v>0</v>
      </c>
      <c r="AB48" s="232">
        <f t="shared" ca="1" si="25"/>
        <v>0</v>
      </c>
      <c r="AC48" s="280">
        <f t="shared" ca="1" si="44"/>
        <v>0</v>
      </c>
      <c r="AD48" s="278">
        <f t="shared" ca="1" si="44"/>
        <v>0</v>
      </c>
      <c r="AE48" s="278">
        <f t="shared" ca="1" si="44"/>
        <v>0</v>
      </c>
      <c r="AF48" s="278">
        <f t="shared" ca="1" si="44"/>
        <v>0</v>
      </c>
      <c r="AG48" s="232">
        <f t="shared" ca="1" si="26"/>
        <v>0</v>
      </c>
      <c r="AH48" s="280">
        <f t="shared" ca="1" si="45"/>
        <v>0</v>
      </c>
      <c r="AI48" s="278">
        <f t="shared" ca="1" si="45"/>
        <v>0</v>
      </c>
      <c r="AJ48" s="278">
        <f t="shared" ca="1" si="45"/>
        <v>0</v>
      </c>
      <c r="AK48" s="278">
        <f t="shared" ca="1" si="45"/>
        <v>0</v>
      </c>
      <c r="AL48" s="232">
        <f t="shared" ca="1" si="27"/>
        <v>0</v>
      </c>
      <c r="AM48" s="12">
        <f t="shared" ca="1" si="28"/>
        <v>0</v>
      </c>
      <c r="AN48" s="275" t="str">
        <f t="shared" ca="1" si="16"/>
        <v>F (Fail)</v>
      </c>
      <c r="AO48" s="233">
        <f t="shared" ca="1" si="29"/>
        <v>0</v>
      </c>
      <c r="AP48" s="234">
        <f t="shared" ca="1" si="29"/>
        <v>0</v>
      </c>
      <c r="AQ48" s="234">
        <f t="shared" ca="1" si="29"/>
        <v>0</v>
      </c>
      <c r="AR48" s="235">
        <f t="shared" ca="1" si="29"/>
        <v>0</v>
      </c>
      <c r="AS48" s="236" t="e">
        <f t="shared" ca="1" si="52"/>
        <v>#DIV/0!</v>
      </c>
      <c r="AT48" s="237" t="e">
        <f t="shared" ca="1" si="52"/>
        <v>#DIV/0!</v>
      </c>
      <c r="AU48" s="237" t="e">
        <f t="shared" ca="1" si="52"/>
        <v>#DIV/0!</v>
      </c>
      <c r="AV48" s="238">
        <f t="shared" ca="1" si="18"/>
        <v>0</v>
      </c>
      <c r="AW48" s="239" t="e">
        <f t="shared" ca="1" si="53"/>
        <v>#DIV/0!</v>
      </c>
      <c r="AX48" s="240" t="e">
        <f t="shared" ca="1" si="53"/>
        <v>#DIV/0!</v>
      </c>
      <c r="AY48" s="240" t="e">
        <f t="shared" ca="1" si="53"/>
        <v>#DIV/0!</v>
      </c>
      <c r="AZ48" s="241">
        <f t="shared" ca="1" si="53"/>
        <v>0</v>
      </c>
      <c r="BA48" s="9"/>
      <c r="BB48" s="228" t="e">
        <f t="shared" ca="1" si="30"/>
        <v>#DIV/0!</v>
      </c>
      <c r="BC48" s="242" t="e">
        <f t="shared" ca="1" si="31"/>
        <v>#DIV/0!</v>
      </c>
      <c r="BD48" s="242" t="e">
        <f t="shared" ca="1" si="32"/>
        <v>#DIV/0!</v>
      </c>
      <c r="BE48" s="242">
        <f t="shared" si="33"/>
        <v>0</v>
      </c>
      <c r="BF48" s="242" t="e">
        <f t="shared" ca="1" si="34"/>
        <v>#DIV/0!</v>
      </c>
      <c r="BG48" s="242">
        <f t="shared" si="35"/>
        <v>0</v>
      </c>
      <c r="BH48" s="242">
        <f t="shared" si="36"/>
        <v>0</v>
      </c>
      <c r="BI48" s="242">
        <f t="shared" si="37"/>
        <v>0</v>
      </c>
      <c r="BJ48" s="242" t="e">
        <f t="shared" ca="1" si="38"/>
        <v>#DIV/0!</v>
      </c>
      <c r="BK48" s="242" t="e">
        <f t="shared" ca="1" si="39"/>
        <v>#DIV/0!</v>
      </c>
      <c r="BL48" s="242">
        <f t="shared" si="40"/>
        <v>0</v>
      </c>
      <c r="BM48" s="243" t="e">
        <f t="shared" ca="1" si="41"/>
        <v>#DIV/0!</v>
      </c>
      <c r="BN48" s="9"/>
      <c r="BO48" s="244" t="e">
        <f t="shared" ca="1" si="51"/>
        <v>#DIV/0!</v>
      </c>
      <c r="BP48" s="245" t="e">
        <f t="shared" ca="1" si="51"/>
        <v>#DIV/0!</v>
      </c>
      <c r="BQ48" s="245" t="e">
        <f t="shared" ca="1" si="51"/>
        <v>#DIV/0!</v>
      </c>
      <c r="BR48" s="245">
        <f t="shared" si="49"/>
        <v>0</v>
      </c>
      <c r="BS48" s="245" t="e">
        <f t="shared" ca="1" si="49"/>
        <v>#DIV/0!</v>
      </c>
      <c r="BT48" s="245">
        <f t="shared" si="49"/>
        <v>0</v>
      </c>
      <c r="BU48" s="245">
        <f t="shared" si="49"/>
        <v>0</v>
      </c>
      <c r="BV48" s="245">
        <f t="shared" si="49"/>
        <v>0</v>
      </c>
      <c r="BW48" s="245" t="e">
        <f t="shared" ca="1" si="49"/>
        <v>#DIV/0!</v>
      </c>
      <c r="BX48" s="245" t="e">
        <f t="shared" ca="1" si="49"/>
        <v>#DIV/0!</v>
      </c>
      <c r="BY48" s="245">
        <f t="shared" si="49"/>
        <v>0</v>
      </c>
      <c r="BZ48" s="246" t="e">
        <f t="shared" ca="1" si="49"/>
        <v>#DIV/0!</v>
      </c>
    </row>
    <row r="49" spans="1:78" x14ac:dyDescent="0.25">
      <c r="A49" s="12">
        <v>34</v>
      </c>
      <c r="B49" s="276" t="s">
        <v>329</v>
      </c>
      <c r="C49" s="277" t="s">
        <v>330</v>
      </c>
      <c r="D49" s="280">
        <f t="shared" ca="1" si="50"/>
        <v>0</v>
      </c>
      <c r="E49" s="278">
        <f t="shared" ca="1" si="50"/>
        <v>0</v>
      </c>
      <c r="F49" s="278">
        <f t="shared" ca="1" si="50"/>
        <v>0</v>
      </c>
      <c r="G49" s="278">
        <f t="shared" ca="1" si="50"/>
        <v>0</v>
      </c>
      <c r="H49" s="232">
        <f t="shared" ca="1" si="21"/>
        <v>0</v>
      </c>
      <c r="I49" s="283">
        <f t="shared" ca="1" si="47"/>
        <v>0</v>
      </c>
      <c r="J49" s="276">
        <f t="shared" ca="1" si="47"/>
        <v>0</v>
      </c>
      <c r="K49" s="276">
        <f t="shared" ca="1" si="47"/>
        <v>0</v>
      </c>
      <c r="L49" s="276">
        <f t="shared" ca="1" si="47"/>
        <v>0</v>
      </c>
      <c r="M49" s="219">
        <f t="shared" ca="1" si="22"/>
        <v>0</v>
      </c>
      <c r="N49" s="280">
        <f t="shared" ca="1" si="48"/>
        <v>0</v>
      </c>
      <c r="O49" s="278">
        <f t="shared" ca="1" si="48"/>
        <v>0</v>
      </c>
      <c r="P49" s="278">
        <f t="shared" ca="1" si="48"/>
        <v>0</v>
      </c>
      <c r="Q49" s="278">
        <f t="shared" ca="1" si="48"/>
        <v>0</v>
      </c>
      <c r="R49" s="232">
        <f t="shared" ca="1" si="23"/>
        <v>0</v>
      </c>
      <c r="S49" s="280">
        <f t="shared" ca="1" si="42"/>
        <v>0</v>
      </c>
      <c r="T49" s="278">
        <f t="shared" ca="1" si="42"/>
        <v>0</v>
      </c>
      <c r="U49" s="278">
        <f t="shared" ca="1" si="42"/>
        <v>0</v>
      </c>
      <c r="V49" s="278">
        <f t="shared" ca="1" si="42"/>
        <v>0</v>
      </c>
      <c r="W49" s="232">
        <f t="shared" ca="1" si="24"/>
        <v>0</v>
      </c>
      <c r="X49" s="280">
        <f t="shared" ca="1" si="43"/>
        <v>0</v>
      </c>
      <c r="Y49" s="278">
        <f t="shared" ca="1" si="43"/>
        <v>0</v>
      </c>
      <c r="Z49" s="278">
        <f t="shared" ca="1" si="43"/>
        <v>0</v>
      </c>
      <c r="AA49" s="278">
        <f t="shared" ca="1" si="43"/>
        <v>0</v>
      </c>
      <c r="AB49" s="232">
        <f t="shared" ca="1" si="25"/>
        <v>0</v>
      </c>
      <c r="AC49" s="280">
        <f t="shared" ca="1" si="44"/>
        <v>0</v>
      </c>
      <c r="AD49" s="278">
        <f t="shared" ca="1" si="44"/>
        <v>0</v>
      </c>
      <c r="AE49" s="278">
        <f t="shared" ca="1" si="44"/>
        <v>0</v>
      </c>
      <c r="AF49" s="278">
        <f t="shared" ca="1" si="44"/>
        <v>0</v>
      </c>
      <c r="AG49" s="232">
        <f t="shared" ca="1" si="26"/>
        <v>0</v>
      </c>
      <c r="AH49" s="280">
        <f t="shared" ca="1" si="45"/>
        <v>0</v>
      </c>
      <c r="AI49" s="278">
        <f t="shared" ca="1" si="45"/>
        <v>0</v>
      </c>
      <c r="AJ49" s="278">
        <f t="shared" ca="1" si="45"/>
        <v>0</v>
      </c>
      <c r="AK49" s="278">
        <f t="shared" ca="1" si="45"/>
        <v>0</v>
      </c>
      <c r="AL49" s="232">
        <f t="shared" ca="1" si="27"/>
        <v>0</v>
      </c>
      <c r="AM49" s="12">
        <f t="shared" ca="1" si="28"/>
        <v>0</v>
      </c>
      <c r="AN49" s="275" t="str">
        <f t="shared" ca="1" si="16"/>
        <v>F (Fail)</v>
      </c>
      <c r="AO49" s="233">
        <f t="shared" ca="1" si="29"/>
        <v>0</v>
      </c>
      <c r="AP49" s="234">
        <f t="shared" ca="1" si="29"/>
        <v>0</v>
      </c>
      <c r="AQ49" s="234">
        <f t="shared" ca="1" si="29"/>
        <v>0</v>
      </c>
      <c r="AR49" s="235">
        <f t="shared" ca="1" si="29"/>
        <v>0</v>
      </c>
      <c r="AS49" s="236" t="e">
        <f t="shared" ca="1" si="52"/>
        <v>#DIV/0!</v>
      </c>
      <c r="AT49" s="237" t="e">
        <f t="shared" ca="1" si="52"/>
        <v>#DIV/0!</v>
      </c>
      <c r="AU49" s="237" t="e">
        <f t="shared" ca="1" si="52"/>
        <v>#DIV/0!</v>
      </c>
      <c r="AV49" s="238">
        <f t="shared" ca="1" si="18"/>
        <v>0</v>
      </c>
      <c r="AW49" s="239" t="e">
        <f t="shared" ca="1" si="53"/>
        <v>#DIV/0!</v>
      </c>
      <c r="AX49" s="240" t="e">
        <f t="shared" ca="1" si="53"/>
        <v>#DIV/0!</v>
      </c>
      <c r="AY49" s="240" t="e">
        <f t="shared" ca="1" si="53"/>
        <v>#DIV/0!</v>
      </c>
      <c r="AZ49" s="241">
        <f t="shared" ca="1" si="53"/>
        <v>0</v>
      </c>
      <c r="BA49" s="9"/>
      <c r="BB49" s="228" t="e">
        <f t="shared" ca="1" si="30"/>
        <v>#DIV/0!</v>
      </c>
      <c r="BC49" s="242" t="e">
        <f t="shared" ca="1" si="31"/>
        <v>#DIV/0!</v>
      </c>
      <c r="BD49" s="242" t="e">
        <f t="shared" ca="1" si="32"/>
        <v>#DIV/0!</v>
      </c>
      <c r="BE49" s="242">
        <f t="shared" si="33"/>
        <v>0</v>
      </c>
      <c r="BF49" s="242" t="e">
        <f t="shared" ca="1" si="34"/>
        <v>#DIV/0!</v>
      </c>
      <c r="BG49" s="242">
        <f t="shared" si="35"/>
        <v>0</v>
      </c>
      <c r="BH49" s="242">
        <f t="shared" si="36"/>
        <v>0</v>
      </c>
      <c r="BI49" s="242">
        <f t="shared" si="37"/>
        <v>0</v>
      </c>
      <c r="BJ49" s="242" t="e">
        <f t="shared" ca="1" si="38"/>
        <v>#DIV/0!</v>
      </c>
      <c r="BK49" s="242" t="e">
        <f t="shared" ca="1" si="39"/>
        <v>#DIV/0!</v>
      </c>
      <c r="BL49" s="242">
        <f t="shared" si="40"/>
        <v>0</v>
      </c>
      <c r="BM49" s="243" t="e">
        <f t="shared" ca="1" si="41"/>
        <v>#DIV/0!</v>
      </c>
      <c r="BN49" s="9"/>
      <c r="BO49" s="244" t="e">
        <f t="shared" ca="1" si="51"/>
        <v>#DIV/0!</v>
      </c>
      <c r="BP49" s="245" t="e">
        <f t="shared" ca="1" si="51"/>
        <v>#DIV/0!</v>
      </c>
      <c r="BQ49" s="245" t="e">
        <f t="shared" ca="1" si="51"/>
        <v>#DIV/0!</v>
      </c>
      <c r="BR49" s="245">
        <f t="shared" si="49"/>
        <v>0</v>
      </c>
      <c r="BS49" s="245" t="e">
        <f t="shared" ca="1" si="49"/>
        <v>#DIV/0!</v>
      </c>
      <c r="BT49" s="245">
        <f t="shared" si="49"/>
        <v>0</v>
      </c>
      <c r="BU49" s="245">
        <f t="shared" si="49"/>
        <v>0</v>
      </c>
      <c r="BV49" s="245">
        <f t="shared" si="49"/>
        <v>0</v>
      </c>
      <c r="BW49" s="245" t="e">
        <f t="shared" ca="1" si="49"/>
        <v>#DIV/0!</v>
      </c>
      <c r="BX49" s="245" t="e">
        <f t="shared" ca="1" si="49"/>
        <v>#DIV/0!</v>
      </c>
      <c r="BY49" s="245">
        <f t="shared" si="49"/>
        <v>0</v>
      </c>
      <c r="BZ49" s="246" t="e">
        <f t="shared" ca="1" si="49"/>
        <v>#DIV/0!</v>
      </c>
    </row>
    <row r="50" spans="1:78" x14ac:dyDescent="0.25">
      <c r="A50" s="12">
        <v>35</v>
      </c>
      <c r="B50" s="276" t="s">
        <v>331</v>
      </c>
      <c r="C50" s="277" t="s">
        <v>332</v>
      </c>
      <c r="D50" s="280">
        <f t="shared" ca="1" si="50"/>
        <v>0</v>
      </c>
      <c r="E50" s="278">
        <f t="shared" ca="1" si="50"/>
        <v>0</v>
      </c>
      <c r="F50" s="278">
        <f t="shared" ca="1" si="50"/>
        <v>0</v>
      </c>
      <c r="G50" s="278">
        <f t="shared" ca="1" si="50"/>
        <v>0</v>
      </c>
      <c r="H50" s="232">
        <f t="shared" ca="1" si="21"/>
        <v>0</v>
      </c>
      <c r="I50" s="283">
        <f t="shared" ca="1" si="47"/>
        <v>0</v>
      </c>
      <c r="J50" s="276">
        <f t="shared" ca="1" si="47"/>
        <v>0</v>
      </c>
      <c r="K50" s="276">
        <f t="shared" ca="1" si="47"/>
        <v>0</v>
      </c>
      <c r="L50" s="276">
        <f t="shared" ca="1" si="47"/>
        <v>0</v>
      </c>
      <c r="M50" s="219">
        <f t="shared" ca="1" si="22"/>
        <v>0</v>
      </c>
      <c r="N50" s="280">
        <f t="shared" ca="1" si="48"/>
        <v>0</v>
      </c>
      <c r="O50" s="278">
        <f t="shared" ca="1" si="48"/>
        <v>0</v>
      </c>
      <c r="P50" s="278">
        <f t="shared" ca="1" si="48"/>
        <v>0</v>
      </c>
      <c r="Q50" s="278">
        <f t="shared" ca="1" si="48"/>
        <v>0</v>
      </c>
      <c r="R50" s="232">
        <f t="shared" ca="1" si="23"/>
        <v>0</v>
      </c>
      <c r="S50" s="280">
        <f t="shared" ca="1" si="42"/>
        <v>0</v>
      </c>
      <c r="T50" s="278">
        <f t="shared" ca="1" si="42"/>
        <v>0</v>
      </c>
      <c r="U50" s="278">
        <f t="shared" ca="1" si="42"/>
        <v>0</v>
      </c>
      <c r="V50" s="278">
        <f t="shared" ca="1" si="42"/>
        <v>0</v>
      </c>
      <c r="W50" s="232">
        <f t="shared" ca="1" si="24"/>
        <v>0</v>
      </c>
      <c r="X50" s="280">
        <f t="shared" ca="1" si="43"/>
        <v>0</v>
      </c>
      <c r="Y50" s="278">
        <f t="shared" ca="1" si="43"/>
        <v>0</v>
      </c>
      <c r="Z50" s="278">
        <f t="shared" ca="1" si="43"/>
        <v>0</v>
      </c>
      <c r="AA50" s="278">
        <f t="shared" ca="1" si="43"/>
        <v>0</v>
      </c>
      <c r="AB50" s="232">
        <f t="shared" ca="1" si="25"/>
        <v>0</v>
      </c>
      <c r="AC50" s="280">
        <f t="shared" ca="1" si="44"/>
        <v>0</v>
      </c>
      <c r="AD50" s="278">
        <f t="shared" ca="1" si="44"/>
        <v>0</v>
      </c>
      <c r="AE50" s="278">
        <f t="shared" ca="1" si="44"/>
        <v>0</v>
      </c>
      <c r="AF50" s="278">
        <f t="shared" ca="1" si="44"/>
        <v>0</v>
      </c>
      <c r="AG50" s="232">
        <f t="shared" ca="1" si="26"/>
        <v>0</v>
      </c>
      <c r="AH50" s="280">
        <f t="shared" ca="1" si="45"/>
        <v>0</v>
      </c>
      <c r="AI50" s="278">
        <f t="shared" ca="1" si="45"/>
        <v>0</v>
      </c>
      <c r="AJ50" s="278">
        <f t="shared" ca="1" si="45"/>
        <v>0</v>
      </c>
      <c r="AK50" s="278">
        <f t="shared" ca="1" si="45"/>
        <v>0</v>
      </c>
      <c r="AL50" s="232">
        <f t="shared" ca="1" si="27"/>
        <v>0</v>
      </c>
      <c r="AM50" s="12">
        <f t="shared" ca="1" si="28"/>
        <v>0</v>
      </c>
      <c r="AN50" s="275" t="str">
        <f t="shared" ca="1" si="16"/>
        <v>F (Fail)</v>
      </c>
      <c r="AO50" s="233">
        <f t="shared" ca="1" si="29"/>
        <v>0</v>
      </c>
      <c r="AP50" s="234">
        <f t="shared" ca="1" si="29"/>
        <v>0</v>
      </c>
      <c r="AQ50" s="234">
        <f t="shared" ca="1" si="29"/>
        <v>0</v>
      </c>
      <c r="AR50" s="235">
        <f t="shared" ca="1" si="29"/>
        <v>0</v>
      </c>
      <c r="AS50" s="236" t="e">
        <f t="shared" ca="1" si="52"/>
        <v>#DIV/0!</v>
      </c>
      <c r="AT50" s="237" t="e">
        <f t="shared" ca="1" si="52"/>
        <v>#DIV/0!</v>
      </c>
      <c r="AU50" s="237" t="e">
        <f t="shared" ca="1" si="52"/>
        <v>#DIV/0!</v>
      </c>
      <c r="AV50" s="238">
        <f t="shared" ca="1" si="18"/>
        <v>0</v>
      </c>
      <c r="AW50" s="239" t="e">
        <f t="shared" ca="1" si="53"/>
        <v>#DIV/0!</v>
      </c>
      <c r="AX50" s="240" t="e">
        <f t="shared" ca="1" si="53"/>
        <v>#DIV/0!</v>
      </c>
      <c r="AY50" s="240" t="e">
        <f t="shared" ca="1" si="53"/>
        <v>#DIV/0!</v>
      </c>
      <c r="AZ50" s="241">
        <f t="shared" ca="1" si="53"/>
        <v>0</v>
      </c>
      <c r="BA50" s="9"/>
      <c r="BB50" s="228" t="e">
        <f t="shared" ca="1" si="30"/>
        <v>#DIV/0!</v>
      </c>
      <c r="BC50" s="242" t="e">
        <f t="shared" ca="1" si="31"/>
        <v>#DIV/0!</v>
      </c>
      <c r="BD50" s="242" t="e">
        <f t="shared" ca="1" si="32"/>
        <v>#DIV/0!</v>
      </c>
      <c r="BE50" s="242">
        <f t="shared" si="33"/>
        <v>0</v>
      </c>
      <c r="BF50" s="242" t="e">
        <f t="shared" ca="1" si="34"/>
        <v>#DIV/0!</v>
      </c>
      <c r="BG50" s="242">
        <f t="shared" si="35"/>
        <v>0</v>
      </c>
      <c r="BH50" s="242">
        <f t="shared" si="36"/>
        <v>0</v>
      </c>
      <c r="BI50" s="242">
        <f t="shared" si="37"/>
        <v>0</v>
      </c>
      <c r="BJ50" s="242" t="e">
        <f t="shared" ca="1" si="38"/>
        <v>#DIV/0!</v>
      </c>
      <c r="BK50" s="242" t="e">
        <f t="shared" ca="1" si="39"/>
        <v>#DIV/0!</v>
      </c>
      <c r="BL50" s="242">
        <f t="shared" si="40"/>
        <v>0</v>
      </c>
      <c r="BM50" s="243" t="e">
        <f t="shared" ca="1" si="41"/>
        <v>#DIV/0!</v>
      </c>
      <c r="BN50" s="9"/>
      <c r="BO50" s="244" t="e">
        <f t="shared" ca="1" si="51"/>
        <v>#DIV/0!</v>
      </c>
      <c r="BP50" s="245" t="e">
        <f t="shared" ca="1" si="51"/>
        <v>#DIV/0!</v>
      </c>
      <c r="BQ50" s="245" t="e">
        <f t="shared" ca="1" si="51"/>
        <v>#DIV/0!</v>
      </c>
      <c r="BR50" s="245">
        <f t="shared" si="49"/>
        <v>0</v>
      </c>
      <c r="BS50" s="245" t="e">
        <f t="shared" ca="1" si="49"/>
        <v>#DIV/0!</v>
      </c>
      <c r="BT50" s="245">
        <f t="shared" si="49"/>
        <v>0</v>
      </c>
      <c r="BU50" s="245">
        <f t="shared" si="49"/>
        <v>0</v>
      </c>
      <c r="BV50" s="245">
        <f t="shared" si="49"/>
        <v>0</v>
      </c>
      <c r="BW50" s="245" t="e">
        <f t="shared" ca="1" si="49"/>
        <v>#DIV/0!</v>
      </c>
      <c r="BX50" s="245" t="e">
        <f t="shared" ca="1" si="49"/>
        <v>#DIV/0!</v>
      </c>
      <c r="BY50" s="245">
        <f t="shared" si="49"/>
        <v>0</v>
      </c>
      <c r="BZ50" s="246" t="e">
        <f t="shared" ca="1" si="49"/>
        <v>#DIV/0!</v>
      </c>
    </row>
    <row r="51" spans="1:78" x14ac:dyDescent="0.25">
      <c r="A51" s="12">
        <v>36</v>
      </c>
      <c r="B51" s="276" t="s">
        <v>333</v>
      </c>
      <c r="C51" s="277" t="s">
        <v>334</v>
      </c>
      <c r="D51" s="280">
        <f t="shared" ca="1" si="50"/>
        <v>0</v>
      </c>
      <c r="E51" s="278">
        <f t="shared" ca="1" si="50"/>
        <v>0</v>
      </c>
      <c r="F51" s="278">
        <f t="shared" ca="1" si="50"/>
        <v>0</v>
      </c>
      <c r="G51" s="278">
        <f t="shared" ca="1" si="50"/>
        <v>0</v>
      </c>
      <c r="H51" s="232">
        <f t="shared" ca="1" si="21"/>
        <v>0</v>
      </c>
      <c r="I51" s="283">
        <f t="shared" ca="1" si="47"/>
        <v>0</v>
      </c>
      <c r="J51" s="276">
        <f t="shared" ca="1" si="47"/>
        <v>0</v>
      </c>
      <c r="K51" s="276">
        <f t="shared" ca="1" si="47"/>
        <v>0</v>
      </c>
      <c r="L51" s="276">
        <f t="shared" ca="1" si="47"/>
        <v>0</v>
      </c>
      <c r="M51" s="219">
        <f t="shared" ca="1" si="22"/>
        <v>0</v>
      </c>
      <c r="N51" s="280">
        <f t="shared" ca="1" si="48"/>
        <v>0</v>
      </c>
      <c r="O51" s="278">
        <f t="shared" ca="1" si="48"/>
        <v>0</v>
      </c>
      <c r="P51" s="278">
        <f t="shared" ca="1" si="48"/>
        <v>0</v>
      </c>
      <c r="Q51" s="278">
        <f t="shared" ca="1" si="48"/>
        <v>0</v>
      </c>
      <c r="R51" s="232">
        <f t="shared" ca="1" si="23"/>
        <v>0</v>
      </c>
      <c r="S51" s="280">
        <f t="shared" ca="1" si="42"/>
        <v>0</v>
      </c>
      <c r="T51" s="278">
        <f t="shared" ca="1" si="42"/>
        <v>0</v>
      </c>
      <c r="U51" s="278">
        <f t="shared" ca="1" si="42"/>
        <v>0</v>
      </c>
      <c r="V51" s="278">
        <f t="shared" ca="1" si="42"/>
        <v>0</v>
      </c>
      <c r="W51" s="232">
        <f t="shared" ca="1" si="24"/>
        <v>0</v>
      </c>
      <c r="X51" s="280">
        <f t="shared" ca="1" si="43"/>
        <v>0</v>
      </c>
      <c r="Y51" s="278">
        <f t="shared" ca="1" si="43"/>
        <v>0</v>
      </c>
      <c r="Z51" s="278">
        <f t="shared" ca="1" si="43"/>
        <v>0</v>
      </c>
      <c r="AA51" s="278">
        <f t="shared" ca="1" si="43"/>
        <v>0</v>
      </c>
      <c r="AB51" s="232">
        <f t="shared" ca="1" si="25"/>
        <v>0</v>
      </c>
      <c r="AC51" s="280">
        <f t="shared" ca="1" si="44"/>
        <v>0</v>
      </c>
      <c r="AD51" s="278">
        <f t="shared" ca="1" si="44"/>
        <v>0</v>
      </c>
      <c r="AE51" s="278">
        <f t="shared" ca="1" si="44"/>
        <v>0</v>
      </c>
      <c r="AF51" s="278">
        <f t="shared" ca="1" si="44"/>
        <v>0</v>
      </c>
      <c r="AG51" s="232">
        <f t="shared" ca="1" si="26"/>
        <v>0</v>
      </c>
      <c r="AH51" s="280">
        <f t="shared" ca="1" si="45"/>
        <v>0</v>
      </c>
      <c r="AI51" s="278">
        <f t="shared" ca="1" si="45"/>
        <v>0</v>
      </c>
      <c r="AJ51" s="278">
        <f t="shared" ca="1" si="45"/>
        <v>0</v>
      </c>
      <c r="AK51" s="278">
        <f t="shared" ca="1" si="45"/>
        <v>0</v>
      </c>
      <c r="AL51" s="232">
        <f t="shared" ca="1" si="27"/>
        <v>0</v>
      </c>
      <c r="AM51" s="12">
        <f t="shared" ca="1" si="28"/>
        <v>0</v>
      </c>
      <c r="AN51" s="275" t="str">
        <f t="shared" ca="1" si="16"/>
        <v>F (Fail)</v>
      </c>
      <c r="AO51" s="233">
        <f t="shared" ca="1" si="29"/>
        <v>0</v>
      </c>
      <c r="AP51" s="234">
        <f t="shared" ca="1" si="29"/>
        <v>0</v>
      </c>
      <c r="AQ51" s="234">
        <f t="shared" ca="1" si="29"/>
        <v>0</v>
      </c>
      <c r="AR51" s="235">
        <f t="shared" ca="1" si="29"/>
        <v>0</v>
      </c>
      <c r="AS51" s="236" t="e">
        <f t="shared" ca="1" si="52"/>
        <v>#DIV/0!</v>
      </c>
      <c r="AT51" s="237" t="e">
        <f t="shared" ca="1" si="52"/>
        <v>#DIV/0!</v>
      </c>
      <c r="AU51" s="237" t="e">
        <f t="shared" ca="1" si="52"/>
        <v>#DIV/0!</v>
      </c>
      <c r="AV51" s="238">
        <f t="shared" ca="1" si="18"/>
        <v>0</v>
      </c>
      <c r="AW51" s="239" t="e">
        <f t="shared" ca="1" si="53"/>
        <v>#DIV/0!</v>
      </c>
      <c r="AX51" s="240" t="e">
        <f t="shared" ca="1" si="53"/>
        <v>#DIV/0!</v>
      </c>
      <c r="AY51" s="240" t="e">
        <f t="shared" ca="1" si="53"/>
        <v>#DIV/0!</v>
      </c>
      <c r="AZ51" s="241">
        <f t="shared" ca="1" si="53"/>
        <v>0</v>
      </c>
      <c r="BA51" s="9"/>
      <c r="BB51" s="228" t="e">
        <f t="shared" ca="1" si="30"/>
        <v>#DIV/0!</v>
      </c>
      <c r="BC51" s="242" t="e">
        <f t="shared" ca="1" si="31"/>
        <v>#DIV/0!</v>
      </c>
      <c r="BD51" s="242" t="e">
        <f t="shared" ca="1" si="32"/>
        <v>#DIV/0!</v>
      </c>
      <c r="BE51" s="242">
        <f t="shared" si="33"/>
        <v>0</v>
      </c>
      <c r="BF51" s="242" t="e">
        <f t="shared" ca="1" si="34"/>
        <v>#DIV/0!</v>
      </c>
      <c r="BG51" s="242">
        <f t="shared" si="35"/>
        <v>0</v>
      </c>
      <c r="BH51" s="242">
        <f t="shared" si="36"/>
        <v>0</v>
      </c>
      <c r="BI51" s="242">
        <f t="shared" si="37"/>
        <v>0</v>
      </c>
      <c r="BJ51" s="242" t="e">
        <f t="shared" ca="1" si="38"/>
        <v>#DIV/0!</v>
      </c>
      <c r="BK51" s="242" t="e">
        <f t="shared" ca="1" si="39"/>
        <v>#DIV/0!</v>
      </c>
      <c r="BL51" s="242">
        <f t="shared" si="40"/>
        <v>0</v>
      </c>
      <c r="BM51" s="243" t="e">
        <f t="shared" ca="1" si="41"/>
        <v>#DIV/0!</v>
      </c>
      <c r="BN51" s="9"/>
      <c r="BO51" s="244" t="e">
        <f t="shared" ca="1" si="51"/>
        <v>#DIV/0!</v>
      </c>
      <c r="BP51" s="245" t="e">
        <f t="shared" ca="1" si="51"/>
        <v>#DIV/0!</v>
      </c>
      <c r="BQ51" s="245" t="e">
        <f t="shared" ca="1" si="51"/>
        <v>#DIV/0!</v>
      </c>
      <c r="BR51" s="245">
        <f t="shared" si="49"/>
        <v>0</v>
      </c>
      <c r="BS51" s="245" t="e">
        <f t="shared" ca="1" si="49"/>
        <v>#DIV/0!</v>
      </c>
      <c r="BT51" s="245">
        <f t="shared" si="49"/>
        <v>0</v>
      </c>
      <c r="BU51" s="245">
        <f t="shared" si="49"/>
        <v>0</v>
      </c>
      <c r="BV51" s="245">
        <f t="shared" si="49"/>
        <v>0</v>
      </c>
      <c r="BW51" s="245" t="e">
        <f t="shared" ca="1" si="49"/>
        <v>#DIV/0!</v>
      </c>
      <c r="BX51" s="245" t="e">
        <f t="shared" ca="1" si="49"/>
        <v>#DIV/0!</v>
      </c>
      <c r="BY51" s="245">
        <f t="shared" si="49"/>
        <v>0</v>
      </c>
      <c r="BZ51" s="246" t="e">
        <f t="shared" ca="1" si="49"/>
        <v>#DIV/0!</v>
      </c>
    </row>
    <row r="52" spans="1:78" x14ac:dyDescent="0.25">
      <c r="A52" s="12">
        <v>37</v>
      </c>
      <c r="B52" s="276" t="s">
        <v>335</v>
      </c>
      <c r="C52" s="277" t="s">
        <v>336</v>
      </c>
      <c r="D52" s="280">
        <f t="shared" ca="1" si="50"/>
        <v>0</v>
      </c>
      <c r="E52" s="278">
        <f t="shared" ca="1" si="50"/>
        <v>0</v>
      </c>
      <c r="F52" s="278">
        <f t="shared" ca="1" si="50"/>
        <v>0</v>
      </c>
      <c r="G52" s="278">
        <f t="shared" ca="1" si="50"/>
        <v>0</v>
      </c>
      <c r="H52" s="232">
        <f t="shared" ca="1" si="21"/>
        <v>0</v>
      </c>
      <c r="I52" s="283">
        <f t="shared" ca="1" si="47"/>
        <v>0</v>
      </c>
      <c r="J52" s="276">
        <f t="shared" ca="1" si="47"/>
        <v>0</v>
      </c>
      <c r="K52" s="276">
        <f t="shared" ca="1" si="47"/>
        <v>0</v>
      </c>
      <c r="L52" s="276">
        <f t="shared" ca="1" si="47"/>
        <v>0</v>
      </c>
      <c r="M52" s="219">
        <f t="shared" ca="1" si="22"/>
        <v>0</v>
      </c>
      <c r="N52" s="280">
        <f t="shared" ca="1" si="48"/>
        <v>0</v>
      </c>
      <c r="O52" s="278">
        <f t="shared" ca="1" si="48"/>
        <v>0</v>
      </c>
      <c r="P52" s="278">
        <f t="shared" ca="1" si="48"/>
        <v>0</v>
      </c>
      <c r="Q52" s="278">
        <f t="shared" ca="1" si="48"/>
        <v>0</v>
      </c>
      <c r="R52" s="232">
        <f t="shared" ca="1" si="23"/>
        <v>0</v>
      </c>
      <c r="S52" s="280">
        <f t="shared" ca="1" si="42"/>
        <v>0</v>
      </c>
      <c r="T52" s="278">
        <f t="shared" ca="1" si="42"/>
        <v>0</v>
      </c>
      <c r="U52" s="278">
        <f t="shared" ca="1" si="42"/>
        <v>0</v>
      </c>
      <c r="V52" s="278">
        <f t="shared" ca="1" si="42"/>
        <v>0</v>
      </c>
      <c r="W52" s="232">
        <f t="shared" ca="1" si="24"/>
        <v>0</v>
      </c>
      <c r="X52" s="280">
        <f t="shared" ca="1" si="43"/>
        <v>0</v>
      </c>
      <c r="Y52" s="278">
        <f t="shared" ca="1" si="43"/>
        <v>0</v>
      </c>
      <c r="Z52" s="278">
        <f t="shared" ca="1" si="43"/>
        <v>0</v>
      </c>
      <c r="AA52" s="278">
        <f t="shared" ca="1" si="43"/>
        <v>0</v>
      </c>
      <c r="AB52" s="232">
        <f t="shared" ca="1" si="25"/>
        <v>0</v>
      </c>
      <c r="AC52" s="280">
        <f t="shared" ca="1" si="44"/>
        <v>0</v>
      </c>
      <c r="AD52" s="278">
        <f t="shared" ca="1" si="44"/>
        <v>0</v>
      </c>
      <c r="AE52" s="278">
        <f t="shared" ca="1" si="44"/>
        <v>0</v>
      </c>
      <c r="AF52" s="278">
        <f t="shared" ca="1" si="44"/>
        <v>0</v>
      </c>
      <c r="AG52" s="232">
        <f t="shared" ca="1" si="26"/>
        <v>0</v>
      </c>
      <c r="AH52" s="280">
        <f t="shared" ca="1" si="45"/>
        <v>0</v>
      </c>
      <c r="AI52" s="278">
        <f t="shared" ca="1" si="45"/>
        <v>0</v>
      </c>
      <c r="AJ52" s="278">
        <f t="shared" ca="1" si="45"/>
        <v>0</v>
      </c>
      <c r="AK52" s="278">
        <f t="shared" ca="1" si="45"/>
        <v>0</v>
      </c>
      <c r="AL52" s="232">
        <f t="shared" ca="1" si="27"/>
        <v>0</v>
      </c>
      <c r="AM52" s="12">
        <f t="shared" ca="1" si="28"/>
        <v>0</v>
      </c>
      <c r="AN52" s="275" t="str">
        <f t="shared" ca="1" si="16"/>
        <v>F (Fail)</v>
      </c>
      <c r="AO52" s="233">
        <f t="shared" ca="1" si="29"/>
        <v>0</v>
      </c>
      <c r="AP52" s="234">
        <f t="shared" ca="1" si="29"/>
        <v>0</v>
      </c>
      <c r="AQ52" s="234">
        <f t="shared" ca="1" si="29"/>
        <v>0</v>
      </c>
      <c r="AR52" s="235">
        <f t="shared" ca="1" si="29"/>
        <v>0</v>
      </c>
      <c r="AS52" s="236" t="e">
        <f t="shared" ca="1" si="52"/>
        <v>#DIV/0!</v>
      </c>
      <c r="AT52" s="237" t="e">
        <f t="shared" ca="1" si="52"/>
        <v>#DIV/0!</v>
      </c>
      <c r="AU52" s="237" t="e">
        <f t="shared" ca="1" si="52"/>
        <v>#DIV/0!</v>
      </c>
      <c r="AV52" s="238">
        <f t="shared" ca="1" si="18"/>
        <v>0</v>
      </c>
      <c r="AW52" s="239" t="e">
        <f t="shared" ca="1" si="53"/>
        <v>#DIV/0!</v>
      </c>
      <c r="AX52" s="240" t="e">
        <f t="shared" ca="1" si="53"/>
        <v>#DIV/0!</v>
      </c>
      <c r="AY52" s="240" t="e">
        <f t="shared" ca="1" si="53"/>
        <v>#DIV/0!</v>
      </c>
      <c r="AZ52" s="241">
        <f t="shared" ca="1" si="53"/>
        <v>0</v>
      </c>
      <c r="BA52" s="9"/>
      <c r="BB52" s="228" t="e">
        <f t="shared" ca="1" si="30"/>
        <v>#DIV/0!</v>
      </c>
      <c r="BC52" s="242" t="e">
        <f t="shared" ca="1" si="31"/>
        <v>#DIV/0!</v>
      </c>
      <c r="BD52" s="242" t="e">
        <f t="shared" ca="1" si="32"/>
        <v>#DIV/0!</v>
      </c>
      <c r="BE52" s="242">
        <f t="shared" si="33"/>
        <v>0</v>
      </c>
      <c r="BF52" s="242" t="e">
        <f t="shared" ca="1" si="34"/>
        <v>#DIV/0!</v>
      </c>
      <c r="BG52" s="242">
        <f t="shared" si="35"/>
        <v>0</v>
      </c>
      <c r="BH52" s="242">
        <f t="shared" si="36"/>
        <v>0</v>
      </c>
      <c r="BI52" s="242">
        <f t="shared" si="37"/>
        <v>0</v>
      </c>
      <c r="BJ52" s="242" t="e">
        <f t="shared" ca="1" si="38"/>
        <v>#DIV/0!</v>
      </c>
      <c r="BK52" s="242" t="e">
        <f t="shared" ca="1" si="39"/>
        <v>#DIV/0!</v>
      </c>
      <c r="BL52" s="242">
        <f t="shared" si="40"/>
        <v>0</v>
      </c>
      <c r="BM52" s="243" t="e">
        <f t="shared" ca="1" si="41"/>
        <v>#DIV/0!</v>
      </c>
      <c r="BN52" s="9"/>
      <c r="BO52" s="244" t="e">
        <f t="shared" ca="1" si="51"/>
        <v>#DIV/0!</v>
      </c>
      <c r="BP52" s="245" t="e">
        <f t="shared" ca="1" si="51"/>
        <v>#DIV/0!</v>
      </c>
      <c r="BQ52" s="245" t="e">
        <f t="shared" ca="1" si="51"/>
        <v>#DIV/0!</v>
      </c>
      <c r="BR52" s="245">
        <f t="shared" si="49"/>
        <v>0</v>
      </c>
      <c r="BS52" s="245" t="e">
        <f t="shared" ca="1" si="49"/>
        <v>#DIV/0!</v>
      </c>
      <c r="BT52" s="245">
        <f t="shared" si="49"/>
        <v>0</v>
      </c>
      <c r="BU52" s="245">
        <f t="shared" si="49"/>
        <v>0</v>
      </c>
      <c r="BV52" s="245">
        <f t="shared" si="49"/>
        <v>0</v>
      </c>
      <c r="BW52" s="245" t="e">
        <f t="shared" ca="1" si="49"/>
        <v>#DIV/0!</v>
      </c>
      <c r="BX52" s="245" t="e">
        <f t="shared" ca="1" si="49"/>
        <v>#DIV/0!</v>
      </c>
      <c r="BY52" s="245">
        <f t="shared" si="49"/>
        <v>0</v>
      </c>
      <c r="BZ52" s="246" t="e">
        <f t="shared" ca="1" si="49"/>
        <v>#DIV/0!</v>
      </c>
    </row>
    <row r="53" spans="1:78" x14ac:dyDescent="0.25">
      <c r="A53" s="12">
        <v>38</v>
      </c>
      <c r="B53" s="276" t="s">
        <v>337</v>
      </c>
      <c r="C53" s="277" t="s">
        <v>338</v>
      </c>
      <c r="D53" s="280">
        <f t="shared" ca="1" si="50"/>
        <v>0</v>
      </c>
      <c r="E53" s="278">
        <f t="shared" ca="1" si="50"/>
        <v>0</v>
      </c>
      <c r="F53" s="278">
        <f t="shared" ca="1" si="50"/>
        <v>0</v>
      </c>
      <c r="G53" s="278">
        <f t="shared" ca="1" si="50"/>
        <v>0</v>
      </c>
      <c r="H53" s="232">
        <f t="shared" ca="1" si="21"/>
        <v>0</v>
      </c>
      <c r="I53" s="283">
        <f t="shared" ca="1" si="47"/>
        <v>0</v>
      </c>
      <c r="J53" s="276">
        <f t="shared" ca="1" si="47"/>
        <v>0</v>
      </c>
      <c r="K53" s="276">
        <f t="shared" ca="1" si="47"/>
        <v>0</v>
      </c>
      <c r="L53" s="276">
        <f t="shared" ca="1" si="47"/>
        <v>0</v>
      </c>
      <c r="M53" s="219">
        <f t="shared" ca="1" si="22"/>
        <v>0</v>
      </c>
      <c r="N53" s="280">
        <f t="shared" ca="1" si="48"/>
        <v>0</v>
      </c>
      <c r="O53" s="278">
        <f t="shared" ca="1" si="48"/>
        <v>0</v>
      </c>
      <c r="P53" s="278">
        <f t="shared" ca="1" si="48"/>
        <v>0</v>
      </c>
      <c r="Q53" s="278">
        <f t="shared" ca="1" si="48"/>
        <v>0</v>
      </c>
      <c r="R53" s="232">
        <f t="shared" ca="1" si="23"/>
        <v>0</v>
      </c>
      <c r="S53" s="280">
        <f t="shared" ca="1" si="42"/>
        <v>0</v>
      </c>
      <c r="T53" s="278">
        <f t="shared" ca="1" si="42"/>
        <v>0</v>
      </c>
      <c r="U53" s="278">
        <f t="shared" ca="1" si="42"/>
        <v>0</v>
      </c>
      <c r="V53" s="278">
        <f t="shared" ca="1" si="42"/>
        <v>0</v>
      </c>
      <c r="W53" s="232">
        <f t="shared" ca="1" si="24"/>
        <v>0</v>
      </c>
      <c r="X53" s="280">
        <f t="shared" ca="1" si="43"/>
        <v>0</v>
      </c>
      <c r="Y53" s="278">
        <f t="shared" ca="1" si="43"/>
        <v>0</v>
      </c>
      <c r="Z53" s="278">
        <f t="shared" ca="1" si="43"/>
        <v>0</v>
      </c>
      <c r="AA53" s="278">
        <f t="shared" ca="1" si="43"/>
        <v>0</v>
      </c>
      <c r="AB53" s="232">
        <f t="shared" ca="1" si="25"/>
        <v>0</v>
      </c>
      <c r="AC53" s="280">
        <f t="shared" ca="1" si="44"/>
        <v>0</v>
      </c>
      <c r="AD53" s="278">
        <f t="shared" ca="1" si="44"/>
        <v>0</v>
      </c>
      <c r="AE53" s="278">
        <f t="shared" ca="1" si="44"/>
        <v>0</v>
      </c>
      <c r="AF53" s="278">
        <f t="shared" ca="1" si="44"/>
        <v>0</v>
      </c>
      <c r="AG53" s="232">
        <f t="shared" ca="1" si="26"/>
        <v>0</v>
      </c>
      <c r="AH53" s="280">
        <f t="shared" ca="1" si="45"/>
        <v>0</v>
      </c>
      <c r="AI53" s="278">
        <f t="shared" ca="1" si="45"/>
        <v>0</v>
      </c>
      <c r="AJ53" s="278">
        <f t="shared" ca="1" si="45"/>
        <v>0</v>
      </c>
      <c r="AK53" s="278">
        <f t="shared" ca="1" si="45"/>
        <v>0</v>
      </c>
      <c r="AL53" s="232">
        <f t="shared" ca="1" si="27"/>
        <v>0</v>
      </c>
      <c r="AM53" s="12">
        <f t="shared" ca="1" si="28"/>
        <v>0</v>
      </c>
      <c r="AN53" s="275" t="str">
        <f t="shared" ca="1" si="16"/>
        <v>F (Fail)</v>
      </c>
      <c r="AO53" s="233">
        <f t="shared" ca="1" si="29"/>
        <v>0</v>
      </c>
      <c r="AP53" s="234">
        <f t="shared" ca="1" si="29"/>
        <v>0</v>
      </c>
      <c r="AQ53" s="234">
        <f t="shared" ca="1" si="29"/>
        <v>0</v>
      </c>
      <c r="AR53" s="235">
        <f t="shared" ca="1" si="29"/>
        <v>0</v>
      </c>
      <c r="AS53" s="236" t="e">
        <f t="shared" ca="1" si="52"/>
        <v>#DIV/0!</v>
      </c>
      <c r="AT53" s="237" t="e">
        <f t="shared" ca="1" si="52"/>
        <v>#DIV/0!</v>
      </c>
      <c r="AU53" s="237" t="e">
        <f t="shared" ca="1" si="52"/>
        <v>#DIV/0!</v>
      </c>
      <c r="AV53" s="238">
        <f t="shared" ca="1" si="18"/>
        <v>0</v>
      </c>
      <c r="AW53" s="239" t="e">
        <f t="shared" ca="1" si="53"/>
        <v>#DIV/0!</v>
      </c>
      <c r="AX53" s="240" t="e">
        <f t="shared" ca="1" si="53"/>
        <v>#DIV/0!</v>
      </c>
      <c r="AY53" s="240" t="e">
        <f t="shared" ca="1" si="53"/>
        <v>#DIV/0!</v>
      </c>
      <c r="AZ53" s="241">
        <f t="shared" ca="1" si="53"/>
        <v>0</v>
      </c>
      <c r="BA53" s="9"/>
      <c r="BB53" s="228" t="e">
        <f t="shared" ca="1" si="30"/>
        <v>#DIV/0!</v>
      </c>
      <c r="BC53" s="242" t="e">
        <f t="shared" ca="1" si="31"/>
        <v>#DIV/0!</v>
      </c>
      <c r="BD53" s="242" t="e">
        <f t="shared" ca="1" si="32"/>
        <v>#DIV/0!</v>
      </c>
      <c r="BE53" s="242">
        <f t="shared" si="33"/>
        <v>0</v>
      </c>
      <c r="BF53" s="242" t="e">
        <f t="shared" ca="1" si="34"/>
        <v>#DIV/0!</v>
      </c>
      <c r="BG53" s="242">
        <f t="shared" si="35"/>
        <v>0</v>
      </c>
      <c r="BH53" s="242">
        <f t="shared" si="36"/>
        <v>0</v>
      </c>
      <c r="BI53" s="242">
        <f t="shared" si="37"/>
        <v>0</v>
      </c>
      <c r="BJ53" s="242" t="e">
        <f t="shared" ca="1" si="38"/>
        <v>#DIV/0!</v>
      </c>
      <c r="BK53" s="242" t="e">
        <f t="shared" ca="1" si="39"/>
        <v>#DIV/0!</v>
      </c>
      <c r="BL53" s="242">
        <f t="shared" si="40"/>
        <v>0</v>
      </c>
      <c r="BM53" s="243" t="e">
        <f t="shared" ca="1" si="41"/>
        <v>#DIV/0!</v>
      </c>
      <c r="BN53" s="9"/>
      <c r="BO53" s="244" t="e">
        <f t="shared" ca="1" si="51"/>
        <v>#DIV/0!</v>
      </c>
      <c r="BP53" s="245" t="e">
        <f t="shared" ca="1" si="51"/>
        <v>#DIV/0!</v>
      </c>
      <c r="BQ53" s="245" t="e">
        <f t="shared" ca="1" si="51"/>
        <v>#DIV/0!</v>
      </c>
      <c r="BR53" s="245">
        <f t="shared" si="49"/>
        <v>0</v>
      </c>
      <c r="BS53" s="245" t="e">
        <f t="shared" ca="1" si="49"/>
        <v>#DIV/0!</v>
      </c>
      <c r="BT53" s="245">
        <f t="shared" si="49"/>
        <v>0</v>
      </c>
      <c r="BU53" s="245">
        <f t="shared" si="49"/>
        <v>0</v>
      </c>
      <c r="BV53" s="245">
        <f t="shared" si="49"/>
        <v>0</v>
      </c>
      <c r="BW53" s="245" t="e">
        <f t="shared" ca="1" si="49"/>
        <v>#DIV/0!</v>
      </c>
      <c r="BX53" s="245" t="e">
        <f t="shared" ca="1" si="49"/>
        <v>#DIV/0!</v>
      </c>
      <c r="BY53" s="245">
        <f t="shared" si="49"/>
        <v>0</v>
      </c>
      <c r="BZ53" s="246" t="e">
        <f t="shared" ca="1" si="49"/>
        <v>#DIV/0!</v>
      </c>
    </row>
    <row r="54" spans="1:78" x14ac:dyDescent="0.25">
      <c r="A54" s="12">
        <v>39</v>
      </c>
      <c r="B54" s="276" t="s">
        <v>339</v>
      </c>
      <c r="C54" s="277" t="s">
        <v>340</v>
      </c>
      <c r="D54" s="280">
        <f t="shared" ca="1" si="50"/>
        <v>0</v>
      </c>
      <c r="E54" s="278">
        <f t="shared" ca="1" si="50"/>
        <v>0</v>
      </c>
      <c r="F54" s="278">
        <f t="shared" ca="1" si="50"/>
        <v>0</v>
      </c>
      <c r="G54" s="278">
        <f t="shared" ca="1" si="50"/>
        <v>0</v>
      </c>
      <c r="H54" s="232">
        <f t="shared" ca="1" si="21"/>
        <v>0</v>
      </c>
      <c r="I54" s="283">
        <f t="shared" ca="1" si="47"/>
        <v>0</v>
      </c>
      <c r="J54" s="276">
        <f t="shared" ca="1" si="47"/>
        <v>0</v>
      </c>
      <c r="K54" s="276">
        <f t="shared" ca="1" si="47"/>
        <v>0</v>
      </c>
      <c r="L54" s="276">
        <f t="shared" ca="1" si="47"/>
        <v>0</v>
      </c>
      <c r="M54" s="219">
        <f t="shared" ca="1" si="22"/>
        <v>0</v>
      </c>
      <c r="N54" s="280">
        <f t="shared" ca="1" si="48"/>
        <v>0</v>
      </c>
      <c r="O54" s="278">
        <f t="shared" ca="1" si="48"/>
        <v>0</v>
      </c>
      <c r="P54" s="278">
        <f t="shared" ca="1" si="48"/>
        <v>0</v>
      </c>
      <c r="Q54" s="278">
        <f t="shared" ca="1" si="48"/>
        <v>0</v>
      </c>
      <c r="R54" s="232">
        <f t="shared" ca="1" si="23"/>
        <v>0</v>
      </c>
      <c r="S54" s="280">
        <f t="shared" ca="1" si="42"/>
        <v>0</v>
      </c>
      <c r="T54" s="278">
        <f t="shared" ca="1" si="42"/>
        <v>0</v>
      </c>
      <c r="U54" s="278">
        <f t="shared" ca="1" si="42"/>
        <v>0</v>
      </c>
      <c r="V54" s="278">
        <f t="shared" ca="1" si="42"/>
        <v>0</v>
      </c>
      <c r="W54" s="232">
        <f t="shared" ca="1" si="24"/>
        <v>0</v>
      </c>
      <c r="X54" s="280">
        <f t="shared" ca="1" si="43"/>
        <v>0</v>
      </c>
      <c r="Y54" s="278">
        <f t="shared" ca="1" si="43"/>
        <v>0</v>
      </c>
      <c r="Z54" s="278">
        <f t="shared" ca="1" si="43"/>
        <v>0</v>
      </c>
      <c r="AA54" s="278">
        <f t="shared" ca="1" si="43"/>
        <v>0</v>
      </c>
      <c r="AB54" s="232">
        <f t="shared" ca="1" si="25"/>
        <v>0</v>
      </c>
      <c r="AC54" s="280">
        <f t="shared" ca="1" si="44"/>
        <v>0</v>
      </c>
      <c r="AD54" s="278">
        <f t="shared" ca="1" si="44"/>
        <v>0</v>
      </c>
      <c r="AE54" s="278">
        <f t="shared" ca="1" si="44"/>
        <v>0</v>
      </c>
      <c r="AF54" s="278">
        <f t="shared" ca="1" si="44"/>
        <v>0</v>
      </c>
      <c r="AG54" s="232">
        <f t="shared" ca="1" si="26"/>
        <v>0</v>
      </c>
      <c r="AH54" s="280">
        <f t="shared" ca="1" si="45"/>
        <v>0</v>
      </c>
      <c r="AI54" s="278">
        <f t="shared" ca="1" si="45"/>
        <v>0</v>
      </c>
      <c r="AJ54" s="278">
        <f t="shared" ca="1" si="45"/>
        <v>0</v>
      </c>
      <c r="AK54" s="278">
        <f t="shared" ca="1" si="45"/>
        <v>0</v>
      </c>
      <c r="AL54" s="232">
        <f t="shared" ca="1" si="27"/>
        <v>0</v>
      </c>
      <c r="AM54" s="12">
        <f t="shared" ca="1" si="28"/>
        <v>0</v>
      </c>
      <c r="AN54" s="275" t="str">
        <f t="shared" ca="1" si="16"/>
        <v>F (Fail)</v>
      </c>
      <c r="AO54" s="233">
        <f t="shared" ca="1" si="29"/>
        <v>0</v>
      </c>
      <c r="AP54" s="234">
        <f t="shared" ca="1" si="29"/>
        <v>0</v>
      </c>
      <c r="AQ54" s="234">
        <f t="shared" ca="1" si="29"/>
        <v>0</v>
      </c>
      <c r="AR54" s="235">
        <f t="shared" ca="1" si="29"/>
        <v>0</v>
      </c>
      <c r="AS54" s="236" t="e">
        <f t="shared" ca="1" si="52"/>
        <v>#DIV/0!</v>
      </c>
      <c r="AT54" s="237" t="e">
        <f t="shared" ca="1" si="52"/>
        <v>#DIV/0!</v>
      </c>
      <c r="AU54" s="237" t="e">
        <f t="shared" ca="1" si="52"/>
        <v>#DIV/0!</v>
      </c>
      <c r="AV54" s="238">
        <f t="shared" ca="1" si="18"/>
        <v>0</v>
      </c>
      <c r="AW54" s="239" t="e">
        <f t="shared" ca="1" si="53"/>
        <v>#DIV/0!</v>
      </c>
      <c r="AX54" s="240" t="e">
        <f t="shared" ca="1" si="53"/>
        <v>#DIV/0!</v>
      </c>
      <c r="AY54" s="240" t="e">
        <f t="shared" ca="1" si="53"/>
        <v>#DIV/0!</v>
      </c>
      <c r="AZ54" s="241">
        <f t="shared" ca="1" si="53"/>
        <v>0</v>
      </c>
      <c r="BA54" s="9"/>
      <c r="BB54" s="228" t="e">
        <f t="shared" ca="1" si="30"/>
        <v>#DIV/0!</v>
      </c>
      <c r="BC54" s="242" t="e">
        <f t="shared" ca="1" si="31"/>
        <v>#DIV/0!</v>
      </c>
      <c r="BD54" s="242" t="e">
        <f t="shared" ca="1" si="32"/>
        <v>#DIV/0!</v>
      </c>
      <c r="BE54" s="242">
        <f t="shared" si="33"/>
        <v>0</v>
      </c>
      <c r="BF54" s="242" t="e">
        <f t="shared" ca="1" si="34"/>
        <v>#DIV/0!</v>
      </c>
      <c r="BG54" s="242">
        <f t="shared" si="35"/>
        <v>0</v>
      </c>
      <c r="BH54" s="242">
        <f t="shared" si="36"/>
        <v>0</v>
      </c>
      <c r="BI54" s="242">
        <f t="shared" si="37"/>
        <v>0</v>
      </c>
      <c r="BJ54" s="242" t="e">
        <f t="shared" ca="1" si="38"/>
        <v>#DIV/0!</v>
      </c>
      <c r="BK54" s="242" t="e">
        <f t="shared" ca="1" si="39"/>
        <v>#DIV/0!</v>
      </c>
      <c r="BL54" s="242">
        <f t="shared" si="40"/>
        <v>0</v>
      </c>
      <c r="BM54" s="243" t="e">
        <f t="shared" ca="1" si="41"/>
        <v>#DIV/0!</v>
      </c>
      <c r="BN54" s="9"/>
      <c r="BO54" s="244" t="e">
        <f t="shared" ca="1" si="51"/>
        <v>#DIV/0!</v>
      </c>
      <c r="BP54" s="245" t="e">
        <f t="shared" ca="1" si="51"/>
        <v>#DIV/0!</v>
      </c>
      <c r="BQ54" s="245" t="e">
        <f t="shared" ca="1" si="51"/>
        <v>#DIV/0!</v>
      </c>
      <c r="BR54" s="245">
        <f t="shared" si="49"/>
        <v>0</v>
      </c>
      <c r="BS54" s="245" t="e">
        <f t="shared" ca="1" si="49"/>
        <v>#DIV/0!</v>
      </c>
      <c r="BT54" s="245">
        <f t="shared" si="49"/>
        <v>0</v>
      </c>
      <c r="BU54" s="245">
        <f t="shared" si="49"/>
        <v>0</v>
      </c>
      <c r="BV54" s="245">
        <f t="shared" si="49"/>
        <v>0</v>
      </c>
      <c r="BW54" s="245" t="e">
        <f t="shared" ca="1" si="49"/>
        <v>#DIV/0!</v>
      </c>
      <c r="BX54" s="245" t="e">
        <f t="shared" ca="1" si="49"/>
        <v>#DIV/0!</v>
      </c>
      <c r="BY54" s="245">
        <f t="shared" si="49"/>
        <v>0</v>
      </c>
      <c r="BZ54" s="246" t="e">
        <f t="shared" ca="1" si="49"/>
        <v>#DIV/0!</v>
      </c>
    </row>
    <row r="55" spans="1:78" x14ac:dyDescent="0.25">
      <c r="A55" s="12">
        <v>40</v>
      </c>
      <c r="B55" s="276"/>
      <c r="C55" s="277"/>
      <c r="D55" s="280">
        <f t="shared" ca="1" si="50"/>
        <v>0</v>
      </c>
      <c r="E55" s="278">
        <f t="shared" ca="1" si="50"/>
        <v>0</v>
      </c>
      <c r="F55" s="278">
        <f t="shared" ca="1" si="50"/>
        <v>0</v>
      </c>
      <c r="G55" s="278">
        <f t="shared" ca="1" si="50"/>
        <v>0</v>
      </c>
      <c r="H55" s="232">
        <f t="shared" ca="1" si="21"/>
        <v>0</v>
      </c>
      <c r="I55" s="283">
        <f t="shared" ca="1" si="47"/>
        <v>0</v>
      </c>
      <c r="J55" s="276">
        <f t="shared" ca="1" si="47"/>
        <v>0</v>
      </c>
      <c r="K55" s="276">
        <f t="shared" ca="1" si="47"/>
        <v>0</v>
      </c>
      <c r="L55" s="276">
        <f t="shared" ca="1" si="47"/>
        <v>0</v>
      </c>
      <c r="M55" s="219">
        <f t="shared" ca="1" si="22"/>
        <v>0</v>
      </c>
      <c r="N55" s="280">
        <f t="shared" ca="1" si="48"/>
        <v>0</v>
      </c>
      <c r="O55" s="278">
        <f t="shared" ca="1" si="48"/>
        <v>0</v>
      </c>
      <c r="P55" s="278">
        <f t="shared" ca="1" si="48"/>
        <v>0</v>
      </c>
      <c r="Q55" s="278">
        <f t="shared" ca="1" si="48"/>
        <v>0</v>
      </c>
      <c r="R55" s="232">
        <f t="shared" ca="1" si="23"/>
        <v>0</v>
      </c>
      <c r="S55" s="280">
        <f t="shared" ca="1" si="42"/>
        <v>0</v>
      </c>
      <c r="T55" s="278">
        <f t="shared" ca="1" si="42"/>
        <v>0</v>
      </c>
      <c r="U55" s="278">
        <f t="shared" ca="1" si="42"/>
        <v>0</v>
      </c>
      <c r="V55" s="278">
        <f t="shared" ca="1" si="42"/>
        <v>0</v>
      </c>
      <c r="W55" s="232">
        <f t="shared" ca="1" si="24"/>
        <v>0</v>
      </c>
      <c r="X55" s="280">
        <f t="shared" ca="1" si="43"/>
        <v>0</v>
      </c>
      <c r="Y55" s="278">
        <f t="shared" ca="1" si="43"/>
        <v>0</v>
      </c>
      <c r="Z55" s="278">
        <f t="shared" ca="1" si="43"/>
        <v>0</v>
      </c>
      <c r="AA55" s="278">
        <f t="shared" ca="1" si="43"/>
        <v>0</v>
      </c>
      <c r="AB55" s="232">
        <f t="shared" ca="1" si="25"/>
        <v>0</v>
      </c>
      <c r="AC55" s="280">
        <f t="shared" ca="1" si="44"/>
        <v>0</v>
      </c>
      <c r="AD55" s="278">
        <f t="shared" ca="1" si="44"/>
        <v>0</v>
      </c>
      <c r="AE55" s="278">
        <f t="shared" ca="1" si="44"/>
        <v>0</v>
      </c>
      <c r="AF55" s="278">
        <f t="shared" ca="1" si="44"/>
        <v>0</v>
      </c>
      <c r="AG55" s="232">
        <f t="shared" ca="1" si="26"/>
        <v>0</v>
      </c>
      <c r="AH55" s="280">
        <f t="shared" ca="1" si="45"/>
        <v>0</v>
      </c>
      <c r="AI55" s="278">
        <f t="shared" ca="1" si="45"/>
        <v>0</v>
      </c>
      <c r="AJ55" s="278">
        <f t="shared" ca="1" si="45"/>
        <v>0</v>
      </c>
      <c r="AK55" s="278">
        <f t="shared" ca="1" si="45"/>
        <v>0</v>
      </c>
      <c r="AL55" s="232">
        <f t="shared" ca="1" si="27"/>
        <v>0</v>
      </c>
      <c r="AM55" s="12">
        <f t="shared" ca="1" si="28"/>
        <v>0</v>
      </c>
      <c r="AN55" s="275" t="str">
        <f t="shared" si="16"/>
        <v/>
      </c>
      <c r="AO55" s="233">
        <f t="shared" ca="1" si="29"/>
        <v>0</v>
      </c>
      <c r="AP55" s="234">
        <f t="shared" ca="1" si="29"/>
        <v>0</v>
      </c>
      <c r="AQ55" s="234">
        <f t="shared" ca="1" si="29"/>
        <v>0</v>
      </c>
      <c r="AR55" s="235">
        <f t="shared" ca="1" si="29"/>
        <v>0</v>
      </c>
      <c r="AS55" s="236" t="e">
        <f t="shared" ca="1" si="52"/>
        <v>#DIV/0!</v>
      </c>
      <c r="AT55" s="237" t="e">
        <f t="shared" ca="1" si="52"/>
        <v>#DIV/0!</v>
      </c>
      <c r="AU55" s="237" t="e">
        <f t="shared" ca="1" si="52"/>
        <v>#DIV/0!</v>
      </c>
      <c r="AV55" s="238">
        <f t="shared" ca="1" si="18"/>
        <v>0</v>
      </c>
      <c r="AW55" s="239" t="e">
        <f t="shared" ca="1" si="53"/>
        <v>#DIV/0!</v>
      </c>
      <c r="AX55" s="240" t="e">
        <f t="shared" ca="1" si="53"/>
        <v>#DIV/0!</v>
      </c>
      <c r="AY55" s="240" t="e">
        <f t="shared" ca="1" si="53"/>
        <v>#DIV/0!</v>
      </c>
      <c r="AZ55" s="241">
        <f t="shared" ca="1" si="53"/>
        <v>0</v>
      </c>
      <c r="BA55" s="9"/>
      <c r="BB55" s="228" t="e">
        <f t="shared" ca="1" si="30"/>
        <v>#DIV/0!</v>
      </c>
      <c r="BC55" s="242" t="e">
        <f t="shared" ca="1" si="31"/>
        <v>#DIV/0!</v>
      </c>
      <c r="BD55" s="242" t="e">
        <f t="shared" ca="1" si="32"/>
        <v>#DIV/0!</v>
      </c>
      <c r="BE55" s="242">
        <f t="shared" si="33"/>
        <v>0</v>
      </c>
      <c r="BF55" s="242" t="e">
        <f t="shared" ca="1" si="34"/>
        <v>#DIV/0!</v>
      </c>
      <c r="BG55" s="242">
        <f t="shared" si="35"/>
        <v>0</v>
      </c>
      <c r="BH55" s="242">
        <f t="shared" si="36"/>
        <v>0</v>
      </c>
      <c r="BI55" s="242">
        <f t="shared" si="37"/>
        <v>0</v>
      </c>
      <c r="BJ55" s="242" t="e">
        <f t="shared" ca="1" si="38"/>
        <v>#DIV/0!</v>
      </c>
      <c r="BK55" s="242" t="e">
        <f t="shared" ca="1" si="39"/>
        <v>#DIV/0!</v>
      </c>
      <c r="BL55" s="242">
        <f t="shared" si="40"/>
        <v>0</v>
      </c>
      <c r="BM55" s="243" t="e">
        <f t="shared" ca="1" si="41"/>
        <v>#DIV/0!</v>
      </c>
      <c r="BN55" s="9"/>
      <c r="BO55" s="244" t="e">
        <f t="shared" ca="1" si="51"/>
        <v>#DIV/0!</v>
      </c>
      <c r="BP55" s="245" t="e">
        <f t="shared" ca="1" si="51"/>
        <v>#DIV/0!</v>
      </c>
      <c r="BQ55" s="245" t="e">
        <f t="shared" ca="1" si="51"/>
        <v>#DIV/0!</v>
      </c>
      <c r="BR55" s="245">
        <f t="shared" si="49"/>
        <v>0</v>
      </c>
      <c r="BS55" s="245" t="e">
        <f t="shared" ca="1" si="49"/>
        <v>#DIV/0!</v>
      </c>
      <c r="BT55" s="245">
        <f t="shared" si="49"/>
        <v>0</v>
      </c>
      <c r="BU55" s="245">
        <f t="shared" si="49"/>
        <v>0</v>
      </c>
      <c r="BV55" s="245">
        <f t="shared" si="49"/>
        <v>0</v>
      </c>
      <c r="BW55" s="245" t="e">
        <f t="shared" ca="1" si="49"/>
        <v>#DIV/0!</v>
      </c>
      <c r="BX55" s="245" t="e">
        <f t="shared" ca="1" si="49"/>
        <v>#DIV/0!</v>
      </c>
      <c r="BY55" s="245">
        <f t="shared" si="49"/>
        <v>0</v>
      </c>
      <c r="BZ55" s="246" t="e">
        <f t="shared" ca="1" si="49"/>
        <v>#DIV/0!</v>
      </c>
    </row>
    <row r="56" spans="1:78" x14ac:dyDescent="0.25">
      <c r="A56" s="12">
        <v>41</v>
      </c>
      <c r="B56" s="278"/>
      <c r="C56" s="279"/>
      <c r="D56" s="280">
        <f t="shared" ca="1" si="50"/>
        <v>0</v>
      </c>
      <c r="E56" s="278">
        <f t="shared" ca="1" si="50"/>
        <v>0</v>
      </c>
      <c r="F56" s="278">
        <f t="shared" ca="1" si="50"/>
        <v>0</v>
      </c>
      <c r="G56" s="278">
        <f t="shared" ca="1" si="50"/>
        <v>0</v>
      </c>
      <c r="H56" s="232">
        <f t="shared" ca="1" si="21"/>
        <v>0</v>
      </c>
      <c r="I56" s="283">
        <f t="shared" ca="1" si="47"/>
        <v>0</v>
      </c>
      <c r="J56" s="276">
        <f t="shared" ca="1" si="47"/>
        <v>0</v>
      </c>
      <c r="K56" s="276">
        <f t="shared" ca="1" si="47"/>
        <v>0</v>
      </c>
      <c r="L56" s="276">
        <f t="shared" ca="1" si="47"/>
        <v>0</v>
      </c>
      <c r="M56" s="219">
        <f t="shared" ca="1" si="22"/>
        <v>0</v>
      </c>
      <c r="N56" s="280">
        <f t="shared" ca="1" si="48"/>
        <v>0</v>
      </c>
      <c r="O56" s="278">
        <f t="shared" ca="1" si="48"/>
        <v>0</v>
      </c>
      <c r="P56" s="278">
        <f t="shared" ca="1" si="48"/>
        <v>0</v>
      </c>
      <c r="Q56" s="278">
        <f t="shared" ca="1" si="48"/>
        <v>0</v>
      </c>
      <c r="R56" s="232">
        <f t="shared" ca="1" si="23"/>
        <v>0</v>
      </c>
      <c r="S56" s="280">
        <f t="shared" ca="1" si="42"/>
        <v>0</v>
      </c>
      <c r="T56" s="278">
        <f t="shared" ca="1" si="42"/>
        <v>0</v>
      </c>
      <c r="U56" s="278">
        <f t="shared" ca="1" si="42"/>
        <v>0</v>
      </c>
      <c r="V56" s="278">
        <f t="shared" ca="1" si="42"/>
        <v>0</v>
      </c>
      <c r="W56" s="232">
        <f t="shared" ca="1" si="24"/>
        <v>0</v>
      </c>
      <c r="X56" s="280">
        <f t="shared" ca="1" si="43"/>
        <v>0</v>
      </c>
      <c r="Y56" s="278">
        <f t="shared" ca="1" si="43"/>
        <v>0</v>
      </c>
      <c r="Z56" s="278">
        <f t="shared" ca="1" si="43"/>
        <v>0</v>
      </c>
      <c r="AA56" s="278">
        <f t="shared" ca="1" si="43"/>
        <v>0</v>
      </c>
      <c r="AB56" s="232">
        <f t="shared" ca="1" si="25"/>
        <v>0</v>
      </c>
      <c r="AC56" s="280">
        <f t="shared" ca="1" si="44"/>
        <v>0</v>
      </c>
      <c r="AD56" s="278">
        <f t="shared" ca="1" si="44"/>
        <v>0</v>
      </c>
      <c r="AE56" s="278">
        <f t="shared" ca="1" si="44"/>
        <v>0</v>
      </c>
      <c r="AF56" s="278">
        <f t="shared" ca="1" si="44"/>
        <v>0</v>
      </c>
      <c r="AG56" s="232">
        <f t="shared" ca="1" si="26"/>
        <v>0</v>
      </c>
      <c r="AH56" s="280">
        <f t="shared" ca="1" si="45"/>
        <v>0</v>
      </c>
      <c r="AI56" s="278">
        <f t="shared" ca="1" si="45"/>
        <v>0</v>
      </c>
      <c r="AJ56" s="278">
        <f t="shared" ca="1" si="45"/>
        <v>0</v>
      </c>
      <c r="AK56" s="278">
        <f t="shared" ca="1" si="45"/>
        <v>0</v>
      </c>
      <c r="AL56" s="232">
        <f t="shared" ca="1" si="27"/>
        <v>0</v>
      </c>
      <c r="AM56" s="12">
        <f t="shared" ca="1" si="28"/>
        <v>0</v>
      </c>
      <c r="AN56" s="275" t="str">
        <f t="shared" si="16"/>
        <v/>
      </c>
      <c r="AO56" s="233">
        <f t="shared" ca="1" si="29"/>
        <v>0</v>
      </c>
      <c r="AP56" s="234">
        <f t="shared" ca="1" si="29"/>
        <v>0</v>
      </c>
      <c r="AQ56" s="234">
        <f t="shared" ca="1" si="29"/>
        <v>0</v>
      </c>
      <c r="AR56" s="235">
        <f t="shared" ca="1" si="29"/>
        <v>0</v>
      </c>
      <c r="AS56" s="236" t="e">
        <f t="shared" ca="1" si="52"/>
        <v>#DIV/0!</v>
      </c>
      <c r="AT56" s="237" t="e">
        <f t="shared" ca="1" si="52"/>
        <v>#DIV/0!</v>
      </c>
      <c r="AU56" s="237" t="e">
        <f t="shared" ca="1" si="52"/>
        <v>#DIV/0!</v>
      </c>
      <c r="AV56" s="238">
        <f t="shared" ca="1" si="18"/>
        <v>0</v>
      </c>
      <c r="AW56" s="239" t="e">
        <f t="shared" ca="1" si="53"/>
        <v>#DIV/0!</v>
      </c>
      <c r="AX56" s="240" t="e">
        <f t="shared" ca="1" si="53"/>
        <v>#DIV/0!</v>
      </c>
      <c r="AY56" s="240" t="e">
        <f t="shared" ca="1" si="53"/>
        <v>#DIV/0!</v>
      </c>
      <c r="AZ56" s="241">
        <f t="shared" ca="1" si="53"/>
        <v>0</v>
      </c>
      <c r="BA56" s="9"/>
      <c r="BB56" s="228" t="e">
        <f t="shared" ca="1" si="30"/>
        <v>#DIV/0!</v>
      </c>
      <c r="BC56" s="242" t="e">
        <f t="shared" ca="1" si="31"/>
        <v>#DIV/0!</v>
      </c>
      <c r="BD56" s="242" t="e">
        <f t="shared" ca="1" si="32"/>
        <v>#DIV/0!</v>
      </c>
      <c r="BE56" s="242">
        <f t="shared" si="33"/>
        <v>0</v>
      </c>
      <c r="BF56" s="242" t="e">
        <f t="shared" ca="1" si="34"/>
        <v>#DIV/0!</v>
      </c>
      <c r="BG56" s="242">
        <f t="shared" si="35"/>
        <v>0</v>
      </c>
      <c r="BH56" s="242">
        <f t="shared" si="36"/>
        <v>0</v>
      </c>
      <c r="BI56" s="242">
        <f t="shared" si="37"/>
        <v>0</v>
      </c>
      <c r="BJ56" s="242" t="e">
        <f t="shared" ca="1" si="38"/>
        <v>#DIV/0!</v>
      </c>
      <c r="BK56" s="242" t="e">
        <f t="shared" ca="1" si="39"/>
        <v>#DIV/0!</v>
      </c>
      <c r="BL56" s="242">
        <f t="shared" si="40"/>
        <v>0</v>
      </c>
      <c r="BM56" s="243" t="e">
        <f t="shared" ca="1" si="41"/>
        <v>#DIV/0!</v>
      </c>
      <c r="BN56" s="9"/>
      <c r="BO56" s="244" t="e">
        <f t="shared" ca="1" si="51"/>
        <v>#DIV/0!</v>
      </c>
      <c r="BP56" s="245" t="e">
        <f t="shared" ca="1" si="51"/>
        <v>#DIV/0!</v>
      </c>
      <c r="BQ56" s="245" t="e">
        <f t="shared" ca="1" si="51"/>
        <v>#DIV/0!</v>
      </c>
      <c r="BR56" s="245">
        <f t="shared" si="49"/>
        <v>0</v>
      </c>
      <c r="BS56" s="245" t="e">
        <f t="shared" ca="1" si="49"/>
        <v>#DIV/0!</v>
      </c>
      <c r="BT56" s="245">
        <f t="shared" si="49"/>
        <v>0</v>
      </c>
      <c r="BU56" s="245">
        <f t="shared" si="49"/>
        <v>0</v>
      </c>
      <c r="BV56" s="245">
        <f t="shared" si="49"/>
        <v>0</v>
      </c>
      <c r="BW56" s="245" t="e">
        <f t="shared" ca="1" si="49"/>
        <v>#DIV/0!</v>
      </c>
      <c r="BX56" s="245" t="e">
        <f t="shared" ca="1" si="49"/>
        <v>#DIV/0!</v>
      </c>
      <c r="BY56" s="245">
        <f t="shared" si="49"/>
        <v>0</v>
      </c>
      <c r="BZ56" s="246" t="e">
        <f t="shared" ca="1" si="49"/>
        <v>#DIV/0!</v>
      </c>
    </row>
    <row r="57" spans="1:78" x14ac:dyDescent="0.25">
      <c r="A57" s="12">
        <v>42</v>
      </c>
      <c r="B57" s="278"/>
      <c r="C57" s="279"/>
      <c r="D57" s="280">
        <f t="shared" ca="1" si="50"/>
        <v>0</v>
      </c>
      <c r="E57" s="278">
        <f t="shared" ca="1" si="50"/>
        <v>0</v>
      </c>
      <c r="F57" s="278">
        <f t="shared" ca="1" si="50"/>
        <v>0</v>
      </c>
      <c r="G57" s="278">
        <f t="shared" ca="1" si="50"/>
        <v>0</v>
      </c>
      <c r="H57" s="232">
        <f t="shared" ca="1" si="21"/>
        <v>0</v>
      </c>
      <c r="I57" s="283">
        <f t="shared" ca="1" si="47"/>
        <v>0</v>
      </c>
      <c r="J57" s="276">
        <f t="shared" ca="1" si="47"/>
        <v>0</v>
      </c>
      <c r="K57" s="276">
        <f t="shared" ca="1" si="47"/>
        <v>0</v>
      </c>
      <c r="L57" s="276">
        <f t="shared" ca="1" si="47"/>
        <v>0</v>
      </c>
      <c r="M57" s="219">
        <f t="shared" ca="1" si="22"/>
        <v>0</v>
      </c>
      <c r="N57" s="280">
        <f t="shared" ca="1" si="48"/>
        <v>0</v>
      </c>
      <c r="O57" s="278">
        <f t="shared" ca="1" si="48"/>
        <v>0</v>
      </c>
      <c r="P57" s="278">
        <f t="shared" ca="1" si="48"/>
        <v>0</v>
      </c>
      <c r="Q57" s="278">
        <f t="shared" ca="1" si="48"/>
        <v>0</v>
      </c>
      <c r="R57" s="232">
        <f t="shared" ca="1" si="23"/>
        <v>0</v>
      </c>
      <c r="S57" s="280">
        <f t="shared" ca="1" si="42"/>
        <v>0</v>
      </c>
      <c r="T57" s="278">
        <f t="shared" ca="1" si="42"/>
        <v>0</v>
      </c>
      <c r="U57" s="278">
        <f t="shared" ca="1" si="42"/>
        <v>0</v>
      </c>
      <c r="V57" s="278">
        <f t="shared" ca="1" si="42"/>
        <v>0</v>
      </c>
      <c r="W57" s="232">
        <f t="shared" ca="1" si="24"/>
        <v>0</v>
      </c>
      <c r="X57" s="280">
        <f t="shared" ca="1" si="43"/>
        <v>0</v>
      </c>
      <c r="Y57" s="278">
        <f t="shared" ca="1" si="43"/>
        <v>0</v>
      </c>
      <c r="Z57" s="278">
        <f t="shared" ca="1" si="43"/>
        <v>0</v>
      </c>
      <c r="AA57" s="278">
        <f t="shared" ca="1" si="43"/>
        <v>0</v>
      </c>
      <c r="AB57" s="232">
        <f t="shared" ca="1" si="25"/>
        <v>0</v>
      </c>
      <c r="AC57" s="280">
        <f t="shared" ca="1" si="44"/>
        <v>0</v>
      </c>
      <c r="AD57" s="278">
        <f t="shared" ca="1" si="44"/>
        <v>0</v>
      </c>
      <c r="AE57" s="278">
        <f t="shared" ca="1" si="44"/>
        <v>0</v>
      </c>
      <c r="AF57" s="278">
        <f t="shared" ca="1" si="44"/>
        <v>0</v>
      </c>
      <c r="AG57" s="232">
        <f t="shared" ca="1" si="26"/>
        <v>0</v>
      </c>
      <c r="AH57" s="280">
        <f t="shared" ca="1" si="45"/>
        <v>0</v>
      </c>
      <c r="AI57" s="278">
        <f t="shared" ca="1" si="45"/>
        <v>0</v>
      </c>
      <c r="AJ57" s="278">
        <f t="shared" ca="1" si="45"/>
        <v>0</v>
      </c>
      <c r="AK57" s="278">
        <f t="shared" ca="1" si="45"/>
        <v>0</v>
      </c>
      <c r="AL57" s="232">
        <f t="shared" ca="1" si="27"/>
        <v>0</v>
      </c>
      <c r="AM57" s="12">
        <f t="shared" ca="1" si="28"/>
        <v>0</v>
      </c>
      <c r="AN57" s="275" t="str">
        <f t="shared" si="16"/>
        <v/>
      </c>
      <c r="AO57" s="233">
        <f t="shared" ca="1" si="29"/>
        <v>0</v>
      </c>
      <c r="AP57" s="234">
        <f t="shared" ca="1" si="29"/>
        <v>0</v>
      </c>
      <c r="AQ57" s="234">
        <f t="shared" ca="1" si="29"/>
        <v>0</v>
      </c>
      <c r="AR57" s="235">
        <f t="shared" ca="1" si="29"/>
        <v>0</v>
      </c>
      <c r="AS57" s="236" t="e">
        <f t="shared" ca="1" si="52"/>
        <v>#DIV/0!</v>
      </c>
      <c r="AT57" s="237" t="e">
        <f t="shared" ca="1" si="52"/>
        <v>#DIV/0!</v>
      </c>
      <c r="AU57" s="237" t="e">
        <f t="shared" ca="1" si="52"/>
        <v>#DIV/0!</v>
      </c>
      <c r="AV57" s="238">
        <f t="shared" ca="1" si="18"/>
        <v>0</v>
      </c>
      <c r="AW57" s="239" t="e">
        <f t="shared" ca="1" si="53"/>
        <v>#DIV/0!</v>
      </c>
      <c r="AX57" s="240" t="e">
        <f t="shared" ca="1" si="53"/>
        <v>#DIV/0!</v>
      </c>
      <c r="AY57" s="240" t="e">
        <f t="shared" ca="1" si="53"/>
        <v>#DIV/0!</v>
      </c>
      <c r="AZ57" s="241">
        <f t="shared" ca="1" si="53"/>
        <v>0</v>
      </c>
      <c r="BA57" s="9"/>
      <c r="BB57" s="228" t="e">
        <f t="shared" ca="1" si="30"/>
        <v>#DIV/0!</v>
      </c>
      <c r="BC57" s="242" t="e">
        <f t="shared" ca="1" si="31"/>
        <v>#DIV/0!</v>
      </c>
      <c r="BD57" s="242" t="e">
        <f t="shared" ca="1" si="32"/>
        <v>#DIV/0!</v>
      </c>
      <c r="BE57" s="242">
        <f t="shared" si="33"/>
        <v>0</v>
      </c>
      <c r="BF57" s="242" t="e">
        <f t="shared" ca="1" si="34"/>
        <v>#DIV/0!</v>
      </c>
      <c r="BG57" s="242">
        <f t="shared" si="35"/>
        <v>0</v>
      </c>
      <c r="BH57" s="242">
        <f t="shared" si="36"/>
        <v>0</v>
      </c>
      <c r="BI57" s="242">
        <f t="shared" si="37"/>
        <v>0</v>
      </c>
      <c r="BJ57" s="242" t="e">
        <f t="shared" ca="1" si="38"/>
        <v>#DIV/0!</v>
      </c>
      <c r="BK57" s="242" t="e">
        <f t="shared" ca="1" si="39"/>
        <v>#DIV/0!</v>
      </c>
      <c r="BL57" s="242">
        <f t="shared" si="40"/>
        <v>0</v>
      </c>
      <c r="BM57" s="243" t="e">
        <f t="shared" ca="1" si="41"/>
        <v>#DIV/0!</v>
      </c>
      <c r="BN57" s="9"/>
      <c r="BO57" s="244" t="e">
        <f t="shared" ca="1" si="51"/>
        <v>#DIV/0!</v>
      </c>
      <c r="BP57" s="245" t="e">
        <f t="shared" ca="1" si="51"/>
        <v>#DIV/0!</v>
      </c>
      <c r="BQ57" s="245" t="e">
        <f t="shared" ca="1" si="51"/>
        <v>#DIV/0!</v>
      </c>
      <c r="BR57" s="245">
        <f t="shared" si="49"/>
        <v>0</v>
      </c>
      <c r="BS57" s="245" t="e">
        <f t="shared" ca="1" si="49"/>
        <v>#DIV/0!</v>
      </c>
      <c r="BT57" s="245">
        <f t="shared" si="49"/>
        <v>0</v>
      </c>
      <c r="BU57" s="245">
        <f t="shared" si="49"/>
        <v>0</v>
      </c>
      <c r="BV57" s="245">
        <f t="shared" si="49"/>
        <v>0</v>
      </c>
      <c r="BW57" s="245" t="e">
        <f t="shared" ca="1" si="49"/>
        <v>#DIV/0!</v>
      </c>
      <c r="BX57" s="245" t="e">
        <f t="shared" ca="1" si="49"/>
        <v>#DIV/0!</v>
      </c>
      <c r="BY57" s="245">
        <f t="shared" si="49"/>
        <v>0</v>
      </c>
      <c r="BZ57" s="246" t="e">
        <f t="shared" ca="1" si="49"/>
        <v>#DIV/0!</v>
      </c>
    </row>
    <row r="58" spans="1:78" x14ac:dyDescent="0.25">
      <c r="A58" s="12">
        <v>43</v>
      </c>
      <c r="B58" s="278"/>
      <c r="C58" s="279"/>
      <c r="D58" s="280">
        <f t="shared" ca="1" si="50"/>
        <v>0</v>
      </c>
      <c r="E58" s="278">
        <f t="shared" ca="1" si="50"/>
        <v>0</v>
      </c>
      <c r="F58" s="278">
        <f t="shared" ca="1" si="50"/>
        <v>0</v>
      </c>
      <c r="G58" s="278">
        <f t="shared" ca="1" si="50"/>
        <v>0</v>
      </c>
      <c r="H58" s="232">
        <f t="shared" ca="1" si="21"/>
        <v>0</v>
      </c>
      <c r="I58" s="283">
        <f t="shared" ca="1" si="47"/>
        <v>0</v>
      </c>
      <c r="J58" s="276">
        <f t="shared" ca="1" si="47"/>
        <v>0</v>
      </c>
      <c r="K58" s="276">
        <f t="shared" ca="1" si="47"/>
        <v>0</v>
      </c>
      <c r="L58" s="276">
        <f t="shared" ca="1" si="47"/>
        <v>0</v>
      </c>
      <c r="M58" s="219">
        <f t="shared" ca="1" si="22"/>
        <v>0</v>
      </c>
      <c r="N58" s="280">
        <f t="shared" ca="1" si="48"/>
        <v>0</v>
      </c>
      <c r="O58" s="278">
        <f t="shared" ca="1" si="48"/>
        <v>0</v>
      </c>
      <c r="P58" s="278">
        <f t="shared" ca="1" si="48"/>
        <v>0</v>
      </c>
      <c r="Q58" s="278">
        <f t="shared" ca="1" si="48"/>
        <v>0</v>
      </c>
      <c r="R58" s="232">
        <f t="shared" ca="1" si="23"/>
        <v>0</v>
      </c>
      <c r="S58" s="280">
        <f t="shared" ca="1" si="42"/>
        <v>0</v>
      </c>
      <c r="T58" s="278">
        <f t="shared" ca="1" si="42"/>
        <v>0</v>
      </c>
      <c r="U58" s="278">
        <f t="shared" ca="1" si="42"/>
        <v>0</v>
      </c>
      <c r="V58" s="278">
        <f t="shared" ca="1" si="42"/>
        <v>0</v>
      </c>
      <c r="W58" s="232">
        <f t="shared" ca="1" si="24"/>
        <v>0</v>
      </c>
      <c r="X58" s="280">
        <f t="shared" ca="1" si="43"/>
        <v>0</v>
      </c>
      <c r="Y58" s="278">
        <f t="shared" ca="1" si="43"/>
        <v>0</v>
      </c>
      <c r="Z58" s="278">
        <f t="shared" ca="1" si="43"/>
        <v>0</v>
      </c>
      <c r="AA58" s="278">
        <f t="shared" ca="1" si="43"/>
        <v>0</v>
      </c>
      <c r="AB58" s="232">
        <f t="shared" ca="1" si="25"/>
        <v>0</v>
      </c>
      <c r="AC58" s="280">
        <f t="shared" ca="1" si="44"/>
        <v>0</v>
      </c>
      <c r="AD58" s="278">
        <f t="shared" ca="1" si="44"/>
        <v>0</v>
      </c>
      <c r="AE58" s="278">
        <f t="shared" ca="1" si="44"/>
        <v>0</v>
      </c>
      <c r="AF58" s="278">
        <f t="shared" ca="1" si="44"/>
        <v>0</v>
      </c>
      <c r="AG58" s="232">
        <f t="shared" ca="1" si="26"/>
        <v>0</v>
      </c>
      <c r="AH58" s="280">
        <f t="shared" ca="1" si="45"/>
        <v>0</v>
      </c>
      <c r="AI58" s="278">
        <f t="shared" ca="1" si="45"/>
        <v>0</v>
      </c>
      <c r="AJ58" s="278">
        <f t="shared" ca="1" si="45"/>
        <v>0</v>
      </c>
      <c r="AK58" s="278">
        <f t="shared" ca="1" si="45"/>
        <v>0</v>
      </c>
      <c r="AL58" s="232">
        <f t="shared" ca="1" si="27"/>
        <v>0</v>
      </c>
      <c r="AM58" s="12">
        <f t="shared" ca="1" si="28"/>
        <v>0</v>
      </c>
      <c r="AN58" s="275" t="str">
        <f t="shared" si="16"/>
        <v/>
      </c>
      <c r="AO58" s="233">
        <f t="shared" ca="1" si="29"/>
        <v>0</v>
      </c>
      <c r="AP58" s="234">
        <f t="shared" ca="1" si="29"/>
        <v>0</v>
      </c>
      <c r="AQ58" s="234">
        <f t="shared" ca="1" si="29"/>
        <v>0</v>
      </c>
      <c r="AR58" s="235">
        <f t="shared" ca="1" si="29"/>
        <v>0</v>
      </c>
      <c r="AS58" s="236" t="e">
        <f t="shared" ca="1" si="52"/>
        <v>#DIV/0!</v>
      </c>
      <c r="AT58" s="237" t="e">
        <f t="shared" ca="1" si="52"/>
        <v>#DIV/0!</v>
      </c>
      <c r="AU58" s="237" t="e">
        <f t="shared" ca="1" si="52"/>
        <v>#DIV/0!</v>
      </c>
      <c r="AV58" s="238">
        <f t="shared" ca="1" si="18"/>
        <v>0</v>
      </c>
      <c r="AW58" s="239" t="e">
        <f t="shared" ca="1" si="53"/>
        <v>#DIV/0!</v>
      </c>
      <c r="AX58" s="240" t="e">
        <f t="shared" ca="1" si="53"/>
        <v>#DIV/0!</v>
      </c>
      <c r="AY58" s="240" t="e">
        <f t="shared" ca="1" si="53"/>
        <v>#DIV/0!</v>
      </c>
      <c r="AZ58" s="241">
        <f t="shared" ca="1" si="53"/>
        <v>0</v>
      </c>
      <c r="BA58" s="9"/>
      <c r="BB58" s="228" t="e">
        <f t="shared" ca="1" si="30"/>
        <v>#DIV/0!</v>
      </c>
      <c r="BC58" s="242" t="e">
        <f t="shared" ca="1" si="31"/>
        <v>#DIV/0!</v>
      </c>
      <c r="BD58" s="242" t="e">
        <f t="shared" ca="1" si="32"/>
        <v>#DIV/0!</v>
      </c>
      <c r="BE58" s="242">
        <f t="shared" si="33"/>
        <v>0</v>
      </c>
      <c r="BF58" s="242" t="e">
        <f t="shared" ca="1" si="34"/>
        <v>#DIV/0!</v>
      </c>
      <c r="BG58" s="242">
        <f t="shared" si="35"/>
        <v>0</v>
      </c>
      <c r="BH58" s="242">
        <f t="shared" si="36"/>
        <v>0</v>
      </c>
      <c r="BI58" s="242">
        <f t="shared" si="37"/>
        <v>0</v>
      </c>
      <c r="BJ58" s="242" t="e">
        <f t="shared" ca="1" si="38"/>
        <v>#DIV/0!</v>
      </c>
      <c r="BK58" s="242" t="e">
        <f t="shared" ca="1" si="39"/>
        <v>#DIV/0!</v>
      </c>
      <c r="BL58" s="242">
        <f t="shared" si="40"/>
        <v>0</v>
      </c>
      <c r="BM58" s="243" t="e">
        <f t="shared" ca="1" si="41"/>
        <v>#DIV/0!</v>
      </c>
      <c r="BN58" s="9"/>
      <c r="BO58" s="244" t="e">
        <f t="shared" ca="1" si="51"/>
        <v>#DIV/0!</v>
      </c>
      <c r="BP58" s="245" t="e">
        <f t="shared" ca="1" si="51"/>
        <v>#DIV/0!</v>
      </c>
      <c r="BQ58" s="245" t="e">
        <f t="shared" ca="1" si="51"/>
        <v>#DIV/0!</v>
      </c>
      <c r="BR58" s="245">
        <f t="shared" si="49"/>
        <v>0</v>
      </c>
      <c r="BS58" s="245" t="e">
        <f t="shared" ca="1" si="49"/>
        <v>#DIV/0!</v>
      </c>
      <c r="BT58" s="245">
        <f t="shared" si="49"/>
        <v>0</v>
      </c>
      <c r="BU58" s="245">
        <f t="shared" si="49"/>
        <v>0</v>
      </c>
      <c r="BV58" s="245">
        <f t="shared" si="49"/>
        <v>0</v>
      </c>
      <c r="BW58" s="245" t="e">
        <f t="shared" ca="1" si="49"/>
        <v>#DIV/0!</v>
      </c>
      <c r="BX58" s="245" t="e">
        <f t="shared" ca="1" si="49"/>
        <v>#DIV/0!</v>
      </c>
      <c r="BY58" s="245">
        <f t="shared" si="49"/>
        <v>0</v>
      </c>
      <c r="BZ58" s="246" t="e">
        <f t="shared" ca="1" si="49"/>
        <v>#DIV/0!</v>
      </c>
    </row>
    <row r="59" spans="1:78" x14ac:dyDescent="0.25">
      <c r="A59" s="12">
        <v>44</v>
      </c>
      <c r="B59" s="278"/>
      <c r="C59" s="279"/>
      <c r="D59" s="280">
        <f t="shared" ca="1" si="50"/>
        <v>0</v>
      </c>
      <c r="E59" s="278">
        <f t="shared" ca="1" si="50"/>
        <v>0</v>
      </c>
      <c r="F59" s="278">
        <f t="shared" ca="1" si="50"/>
        <v>0</v>
      </c>
      <c r="G59" s="278">
        <f t="shared" ca="1" si="50"/>
        <v>0</v>
      </c>
      <c r="H59" s="232">
        <f t="shared" ca="1" si="21"/>
        <v>0</v>
      </c>
      <c r="I59" s="283">
        <f t="shared" ca="1" si="47"/>
        <v>0</v>
      </c>
      <c r="J59" s="276">
        <f t="shared" ca="1" si="47"/>
        <v>0</v>
      </c>
      <c r="K59" s="276">
        <f t="shared" ca="1" si="47"/>
        <v>0</v>
      </c>
      <c r="L59" s="276">
        <f t="shared" ca="1" si="47"/>
        <v>0</v>
      </c>
      <c r="M59" s="219">
        <f t="shared" ca="1" si="22"/>
        <v>0</v>
      </c>
      <c r="N59" s="280">
        <f t="shared" ca="1" si="48"/>
        <v>0</v>
      </c>
      <c r="O59" s="278">
        <f t="shared" ca="1" si="48"/>
        <v>0</v>
      </c>
      <c r="P59" s="278">
        <f t="shared" ca="1" si="48"/>
        <v>0</v>
      </c>
      <c r="Q59" s="278">
        <f t="shared" ca="1" si="48"/>
        <v>0</v>
      </c>
      <c r="R59" s="232">
        <f t="shared" ca="1" si="23"/>
        <v>0</v>
      </c>
      <c r="S59" s="280">
        <f t="shared" ca="1" si="42"/>
        <v>0</v>
      </c>
      <c r="T59" s="278">
        <f t="shared" ca="1" si="42"/>
        <v>0</v>
      </c>
      <c r="U59" s="278">
        <f t="shared" ca="1" si="42"/>
        <v>0</v>
      </c>
      <c r="V59" s="278">
        <f t="shared" ca="1" si="42"/>
        <v>0</v>
      </c>
      <c r="W59" s="232">
        <f t="shared" ca="1" si="24"/>
        <v>0</v>
      </c>
      <c r="X59" s="280">
        <f t="shared" ca="1" si="43"/>
        <v>0</v>
      </c>
      <c r="Y59" s="278">
        <f t="shared" ca="1" si="43"/>
        <v>0</v>
      </c>
      <c r="Z59" s="278">
        <f t="shared" ca="1" si="43"/>
        <v>0</v>
      </c>
      <c r="AA59" s="278">
        <f t="shared" ca="1" si="43"/>
        <v>0</v>
      </c>
      <c r="AB59" s="232">
        <f t="shared" ca="1" si="25"/>
        <v>0</v>
      </c>
      <c r="AC59" s="280">
        <f t="shared" ca="1" si="44"/>
        <v>0</v>
      </c>
      <c r="AD59" s="278">
        <f t="shared" ca="1" si="44"/>
        <v>0</v>
      </c>
      <c r="AE59" s="278">
        <f t="shared" ca="1" si="44"/>
        <v>0</v>
      </c>
      <c r="AF59" s="278">
        <f t="shared" ca="1" si="44"/>
        <v>0</v>
      </c>
      <c r="AG59" s="232">
        <f t="shared" ca="1" si="26"/>
        <v>0</v>
      </c>
      <c r="AH59" s="280">
        <f t="shared" ca="1" si="45"/>
        <v>0</v>
      </c>
      <c r="AI59" s="278">
        <f t="shared" ca="1" si="45"/>
        <v>0</v>
      </c>
      <c r="AJ59" s="278">
        <f t="shared" ca="1" si="45"/>
        <v>0</v>
      </c>
      <c r="AK59" s="278">
        <f t="shared" ca="1" si="45"/>
        <v>0</v>
      </c>
      <c r="AL59" s="232">
        <f t="shared" ca="1" si="27"/>
        <v>0</v>
      </c>
      <c r="AM59" s="12">
        <f t="shared" ca="1" si="28"/>
        <v>0</v>
      </c>
      <c r="AN59" s="275" t="str">
        <f t="shared" si="16"/>
        <v/>
      </c>
      <c r="AO59" s="233">
        <f t="shared" ca="1" si="29"/>
        <v>0</v>
      </c>
      <c r="AP59" s="234">
        <f t="shared" ca="1" si="29"/>
        <v>0</v>
      </c>
      <c r="AQ59" s="234">
        <f t="shared" ca="1" si="29"/>
        <v>0</v>
      </c>
      <c r="AR59" s="235">
        <f t="shared" ca="1" si="29"/>
        <v>0</v>
      </c>
      <c r="AS59" s="236" t="e">
        <f t="shared" ca="1" si="52"/>
        <v>#DIV/0!</v>
      </c>
      <c r="AT59" s="237" t="e">
        <f t="shared" ca="1" si="52"/>
        <v>#DIV/0!</v>
      </c>
      <c r="AU59" s="237" t="e">
        <f t="shared" ca="1" si="52"/>
        <v>#DIV/0!</v>
      </c>
      <c r="AV59" s="238">
        <f t="shared" ca="1" si="18"/>
        <v>0</v>
      </c>
      <c r="AW59" s="239" t="e">
        <f t="shared" ca="1" si="53"/>
        <v>#DIV/0!</v>
      </c>
      <c r="AX59" s="240" t="e">
        <f t="shared" ca="1" si="53"/>
        <v>#DIV/0!</v>
      </c>
      <c r="AY59" s="240" t="e">
        <f t="shared" ca="1" si="53"/>
        <v>#DIV/0!</v>
      </c>
      <c r="AZ59" s="241">
        <f t="shared" ca="1" si="53"/>
        <v>0</v>
      </c>
      <c r="BA59" s="9"/>
      <c r="BB59" s="228" t="e">
        <f t="shared" ca="1" si="30"/>
        <v>#DIV/0!</v>
      </c>
      <c r="BC59" s="242" t="e">
        <f t="shared" ca="1" si="31"/>
        <v>#DIV/0!</v>
      </c>
      <c r="BD59" s="242" t="e">
        <f t="shared" ca="1" si="32"/>
        <v>#DIV/0!</v>
      </c>
      <c r="BE59" s="242">
        <f t="shared" si="33"/>
        <v>0</v>
      </c>
      <c r="BF59" s="242" t="e">
        <f t="shared" ca="1" si="34"/>
        <v>#DIV/0!</v>
      </c>
      <c r="BG59" s="242">
        <f t="shared" si="35"/>
        <v>0</v>
      </c>
      <c r="BH59" s="242">
        <f t="shared" si="36"/>
        <v>0</v>
      </c>
      <c r="BI59" s="242">
        <f t="shared" si="37"/>
        <v>0</v>
      </c>
      <c r="BJ59" s="242" t="e">
        <f t="shared" ca="1" si="38"/>
        <v>#DIV/0!</v>
      </c>
      <c r="BK59" s="242" t="e">
        <f t="shared" ca="1" si="39"/>
        <v>#DIV/0!</v>
      </c>
      <c r="BL59" s="242">
        <f t="shared" si="40"/>
        <v>0</v>
      </c>
      <c r="BM59" s="243" t="e">
        <f t="shared" ca="1" si="41"/>
        <v>#DIV/0!</v>
      </c>
      <c r="BN59" s="9"/>
      <c r="BO59" s="244" t="e">
        <f t="shared" ca="1" si="51"/>
        <v>#DIV/0!</v>
      </c>
      <c r="BP59" s="245" t="e">
        <f t="shared" ca="1" si="51"/>
        <v>#DIV/0!</v>
      </c>
      <c r="BQ59" s="245" t="e">
        <f t="shared" ca="1" si="51"/>
        <v>#DIV/0!</v>
      </c>
      <c r="BR59" s="245">
        <f t="shared" si="49"/>
        <v>0</v>
      </c>
      <c r="BS59" s="245" t="e">
        <f t="shared" ca="1" si="49"/>
        <v>#DIV/0!</v>
      </c>
      <c r="BT59" s="245">
        <f t="shared" si="49"/>
        <v>0</v>
      </c>
      <c r="BU59" s="245">
        <f t="shared" si="49"/>
        <v>0</v>
      </c>
      <c r="BV59" s="245">
        <f t="shared" si="49"/>
        <v>0</v>
      </c>
      <c r="BW59" s="245" t="e">
        <f t="shared" ca="1" si="49"/>
        <v>#DIV/0!</v>
      </c>
      <c r="BX59" s="245" t="e">
        <f t="shared" ca="1" si="49"/>
        <v>#DIV/0!</v>
      </c>
      <c r="BY59" s="245">
        <f t="shared" si="49"/>
        <v>0</v>
      </c>
      <c r="BZ59" s="246" t="e">
        <f t="shared" ca="1" si="49"/>
        <v>#DIV/0!</v>
      </c>
    </row>
    <row r="60" spans="1:78" x14ac:dyDescent="0.25">
      <c r="A60" s="12">
        <v>45</v>
      </c>
      <c r="B60" s="278"/>
      <c r="C60" s="279"/>
      <c r="D60" s="280">
        <f t="shared" ca="1" si="50"/>
        <v>0</v>
      </c>
      <c r="E60" s="278">
        <f t="shared" ca="1" si="50"/>
        <v>0</v>
      </c>
      <c r="F60" s="278">
        <f t="shared" ca="1" si="50"/>
        <v>0</v>
      </c>
      <c r="G60" s="278">
        <f t="shared" ca="1" si="50"/>
        <v>0</v>
      </c>
      <c r="H60" s="232">
        <f t="shared" ca="1" si="21"/>
        <v>0</v>
      </c>
      <c r="I60" s="283">
        <f t="shared" ca="1" si="47"/>
        <v>0</v>
      </c>
      <c r="J60" s="276">
        <f t="shared" ca="1" si="47"/>
        <v>0</v>
      </c>
      <c r="K60" s="276">
        <f t="shared" ca="1" si="47"/>
        <v>0</v>
      </c>
      <c r="L60" s="276">
        <f t="shared" ca="1" si="47"/>
        <v>0</v>
      </c>
      <c r="M60" s="219">
        <f t="shared" ca="1" si="22"/>
        <v>0</v>
      </c>
      <c r="N60" s="280">
        <f t="shared" ca="1" si="48"/>
        <v>0</v>
      </c>
      <c r="O60" s="278">
        <f t="shared" ca="1" si="48"/>
        <v>0</v>
      </c>
      <c r="P60" s="278">
        <f t="shared" ca="1" si="48"/>
        <v>0</v>
      </c>
      <c r="Q60" s="278">
        <f t="shared" ca="1" si="48"/>
        <v>0</v>
      </c>
      <c r="R60" s="232">
        <f t="shared" ca="1" si="23"/>
        <v>0</v>
      </c>
      <c r="S60" s="280">
        <f t="shared" ca="1" si="42"/>
        <v>0</v>
      </c>
      <c r="T60" s="278">
        <f t="shared" ca="1" si="42"/>
        <v>0</v>
      </c>
      <c r="U60" s="278">
        <f t="shared" ca="1" si="42"/>
        <v>0</v>
      </c>
      <c r="V60" s="278">
        <f t="shared" ca="1" si="42"/>
        <v>0</v>
      </c>
      <c r="W60" s="232">
        <f t="shared" ca="1" si="24"/>
        <v>0</v>
      </c>
      <c r="X60" s="280">
        <f t="shared" ca="1" si="43"/>
        <v>0</v>
      </c>
      <c r="Y60" s="278">
        <f t="shared" ca="1" si="43"/>
        <v>0</v>
      </c>
      <c r="Z60" s="278">
        <f t="shared" ca="1" si="43"/>
        <v>0</v>
      </c>
      <c r="AA60" s="278">
        <f t="shared" ca="1" si="43"/>
        <v>0</v>
      </c>
      <c r="AB60" s="232">
        <f t="shared" ca="1" si="25"/>
        <v>0</v>
      </c>
      <c r="AC60" s="280">
        <f t="shared" ca="1" si="44"/>
        <v>0</v>
      </c>
      <c r="AD60" s="278">
        <f t="shared" ca="1" si="44"/>
        <v>0</v>
      </c>
      <c r="AE60" s="278">
        <f t="shared" ca="1" si="44"/>
        <v>0</v>
      </c>
      <c r="AF60" s="278">
        <f t="shared" ca="1" si="44"/>
        <v>0</v>
      </c>
      <c r="AG60" s="232">
        <f t="shared" ca="1" si="26"/>
        <v>0</v>
      </c>
      <c r="AH60" s="280">
        <f t="shared" ca="1" si="45"/>
        <v>0</v>
      </c>
      <c r="AI60" s="278">
        <f t="shared" ca="1" si="45"/>
        <v>0</v>
      </c>
      <c r="AJ60" s="278">
        <f t="shared" ca="1" si="45"/>
        <v>0</v>
      </c>
      <c r="AK60" s="278">
        <f t="shared" ca="1" si="45"/>
        <v>0</v>
      </c>
      <c r="AL60" s="232">
        <f t="shared" ca="1" si="27"/>
        <v>0</v>
      </c>
      <c r="AM60" s="12">
        <f t="shared" ca="1" si="28"/>
        <v>0</v>
      </c>
      <c r="AN60" s="275" t="str">
        <f t="shared" si="16"/>
        <v/>
      </c>
      <c r="AO60" s="233">
        <f t="shared" ca="1" si="29"/>
        <v>0</v>
      </c>
      <c r="AP60" s="234">
        <f t="shared" ca="1" si="29"/>
        <v>0</v>
      </c>
      <c r="AQ60" s="234">
        <f t="shared" ca="1" si="29"/>
        <v>0</v>
      </c>
      <c r="AR60" s="235">
        <f t="shared" ca="1" si="29"/>
        <v>0</v>
      </c>
      <c r="AS60" s="236" t="e">
        <f t="shared" ca="1" si="52"/>
        <v>#DIV/0!</v>
      </c>
      <c r="AT60" s="237" t="e">
        <f t="shared" ca="1" si="52"/>
        <v>#DIV/0!</v>
      </c>
      <c r="AU60" s="237" t="e">
        <f t="shared" ca="1" si="52"/>
        <v>#DIV/0!</v>
      </c>
      <c r="AV60" s="238">
        <f t="shared" ca="1" si="18"/>
        <v>0</v>
      </c>
      <c r="AW60" s="239" t="e">
        <f t="shared" ca="1" si="53"/>
        <v>#DIV/0!</v>
      </c>
      <c r="AX60" s="240" t="e">
        <f t="shared" ca="1" si="53"/>
        <v>#DIV/0!</v>
      </c>
      <c r="AY60" s="240" t="e">
        <f t="shared" ca="1" si="53"/>
        <v>#DIV/0!</v>
      </c>
      <c r="AZ60" s="241">
        <f t="shared" ca="1" si="53"/>
        <v>0</v>
      </c>
      <c r="BA60" s="9"/>
      <c r="BB60" s="228" t="e">
        <f t="shared" ca="1" si="30"/>
        <v>#DIV/0!</v>
      </c>
      <c r="BC60" s="242" t="e">
        <f t="shared" ca="1" si="31"/>
        <v>#DIV/0!</v>
      </c>
      <c r="BD60" s="242" t="e">
        <f t="shared" ca="1" si="32"/>
        <v>#DIV/0!</v>
      </c>
      <c r="BE60" s="242">
        <f t="shared" si="33"/>
        <v>0</v>
      </c>
      <c r="BF60" s="242" t="e">
        <f t="shared" ca="1" si="34"/>
        <v>#DIV/0!</v>
      </c>
      <c r="BG60" s="242">
        <f t="shared" si="35"/>
        <v>0</v>
      </c>
      <c r="BH60" s="242">
        <f t="shared" si="36"/>
        <v>0</v>
      </c>
      <c r="BI60" s="242">
        <f t="shared" si="37"/>
        <v>0</v>
      </c>
      <c r="BJ60" s="242" t="e">
        <f t="shared" ca="1" si="38"/>
        <v>#DIV/0!</v>
      </c>
      <c r="BK60" s="242" t="e">
        <f t="shared" ca="1" si="39"/>
        <v>#DIV/0!</v>
      </c>
      <c r="BL60" s="242">
        <f t="shared" si="40"/>
        <v>0</v>
      </c>
      <c r="BM60" s="243" t="e">
        <f t="shared" ca="1" si="41"/>
        <v>#DIV/0!</v>
      </c>
      <c r="BN60" s="9"/>
      <c r="BO60" s="244" t="e">
        <f t="shared" ca="1" si="51"/>
        <v>#DIV/0!</v>
      </c>
      <c r="BP60" s="245" t="e">
        <f t="shared" ca="1" si="51"/>
        <v>#DIV/0!</v>
      </c>
      <c r="BQ60" s="245" t="e">
        <f t="shared" ca="1" si="51"/>
        <v>#DIV/0!</v>
      </c>
      <c r="BR60" s="245">
        <f t="shared" si="49"/>
        <v>0</v>
      </c>
      <c r="BS60" s="245" t="e">
        <f t="shared" ca="1" si="49"/>
        <v>#DIV/0!</v>
      </c>
      <c r="BT60" s="245">
        <f t="shared" si="49"/>
        <v>0</v>
      </c>
      <c r="BU60" s="245">
        <f t="shared" si="49"/>
        <v>0</v>
      </c>
      <c r="BV60" s="245">
        <f t="shared" si="49"/>
        <v>0</v>
      </c>
      <c r="BW60" s="245" t="e">
        <f t="shared" ca="1" si="49"/>
        <v>#DIV/0!</v>
      </c>
      <c r="BX60" s="245" t="e">
        <f t="shared" ca="1" si="49"/>
        <v>#DIV/0!</v>
      </c>
      <c r="BY60" s="245">
        <f t="shared" si="49"/>
        <v>0</v>
      </c>
      <c r="BZ60" s="246" t="e">
        <f t="shared" ca="1" si="49"/>
        <v>#DIV/0!</v>
      </c>
    </row>
    <row r="61" spans="1:78" x14ac:dyDescent="0.25">
      <c r="A61" s="12">
        <v>46</v>
      </c>
      <c r="B61" s="278"/>
      <c r="C61" s="279"/>
      <c r="D61" s="280">
        <f t="shared" ca="1" si="50"/>
        <v>0</v>
      </c>
      <c r="E61" s="278">
        <f t="shared" ca="1" si="50"/>
        <v>0</v>
      </c>
      <c r="F61" s="278">
        <f t="shared" ca="1" si="50"/>
        <v>0</v>
      </c>
      <c r="G61" s="278">
        <f t="shared" ca="1" si="50"/>
        <v>0</v>
      </c>
      <c r="H61" s="232">
        <f t="shared" ca="1" si="21"/>
        <v>0</v>
      </c>
      <c r="I61" s="283">
        <f t="shared" ca="1" si="47"/>
        <v>0</v>
      </c>
      <c r="J61" s="276">
        <f t="shared" ca="1" si="47"/>
        <v>0</v>
      </c>
      <c r="K61" s="276">
        <f t="shared" ca="1" si="47"/>
        <v>0</v>
      </c>
      <c r="L61" s="276">
        <f t="shared" ca="1" si="47"/>
        <v>0</v>
      </c>
      <c r="M61" s="219">
        <f t="shared" ca="1" si="22"/>
        <v>0</v>
      </c>
      <c r="N61" s="280">
        <f t="shared" ca="1" si="48"/>
        <v>0</v>
      </c>
      <c r="O61" s="278">
        <f t="shared" ca="1" si="48"/>
        <v>0</v>
      </c>
      <c r="P61" s="278">
        <f t="shared" ca="1" si="48"/>
        <v>0</v>
      </c>
      <c r="Q61" s="278">
        <f t="shared" ca="1" si="48"/>
        <v>0</v>
      </c>
      <c r="R61" s="232">
        <f t="shared" ca="1" si="23"/>
        <v>0</v>
      </c>
      <c r="S61" s="280">
        <f t="shared" ca="1" si="42"/>
        <v>0</v>
      </c>
      <c r="T61" s="278">
        <f t="shared" ca="1" si="42"/>
        <v>0</v>
      </c>
      <c r="U61" s="278">
        <f t="shared" ca="1" si="42"/>
        <v>0</v>
      </c>
      <c r="V61" s="278">
        <f t="shared" ca="1" si="42"/>
        <v>0</v>
      </c>
      <c r="W61" s="232">
        <f t="shared" ca="1" si="24"/>
        <v>0</v>
      </c>
      <c r="X61" s="280">
        <f t="shared" ca="1" si="43"/>
        <v>0</v>
      </c>
      <c r="Y61" s="278">
        <f t="shared" ca="1" si="43"/>
        <v>0</v>
      </c>
      <c r="Z61" s="278">
        <f t="shared" ca="1" si="43"/>
        <v>0</v>
      </c>
      <c r="AA61" s="278">
        <f t="shared" ca="1" si="43"/>
        <v>0</v>
      </c>
      <c r="AB61" s="232">
        <f t="shared" ca="1" si="25"/>
        <v>0</v>
      </c>
      <c r="AC61" s="280">
        <f t="shared" ca="1" si="44"/>
        <v>0</v>
      </c>
      <c r="AD61" s="278">
        <f t="shared" ca="1" si="44"/>
        <v>0</v>
      </c>
      <c r="AE61" s="278">
        <f t="shared" ca="1" si="44"/>
        <v>0</v>
      </c>
      <c r="AF61" s="278">
        <f t="shared" ca="1" si="44"/>
        <v>0</v>
      </c>
      <c r="AG61" s="232">
        <f t="shared" ca="1" si="26"/>
        <v>0</v>
      </c>
      <c r="AH61" s="280">
        <f t="shared" ca="1" si="45"/>
        <v>0</v>
      </c>
      <c r="AI61" s="278">
        <f t="shared" ca="1" si="45"/>
        <v>0</v>
      </c>
      <c r="AJ61" s="278">
        <f t="shared" ca="1" si="45"/>
        <v>0</v>
      </c>
      <c r="AK61" s="278">
        <f t="shared" ca="1" si="45"/>
        <v>0</v>
      </c>
      <c r="AL61" s="232">
        <f t="shared" ca="1" si="27"/>
        <v>0</v>
      </c>
      <c r="AM61" s="12">
        <f t="shared" ca="1" si="28"/>
        <v>0</v>
      </c>
      <c r="AN61" s="275" t="str">
        <f t="shared" si="16"/>
        <v/>
      </c>
      <c r="AO61" s="233">
        <f t="shared" ca="1" si="29"/>
        <v>0</v>
      </c>
      <c r="AP61" s="234">
        <f t="shared" ca="1" si="29"/>
        <v>0</v>
      </c>
      <c r="AQ61" s="234">
        <f t="shared" ca="1" si="29"/>
        <v>0</v>
      </c>
      <c r="AR61" s="235">
        <f t="shared" ca="1" si="29"/>
        <v>0</v>
      </c>
      <c r="AS61" s="236" t="e">
        <f t="shared" ca="1" si="52"/>
        <v>#DIV/0!</v>
      </c>
      <c r="AT61" s="237" t="e">
        <f t="shared" ca="1" si="52"/>
        <v>#DIV/0!</v>
      </c>
      <c r="AU61" s="237" t="e">
        <f t="shared" ca="1" si="52"/>
        <v>#DIV/0!</v>
      </c>
      <c r="AV61" s="238">
        <f t="shared" ca="1" si="18"/>
        <v>0</v>
      </c>
      <c r="AW61" s="239" t="e">
        <f t="shared" ca="1" si="53"/>
        <v>#DIV/0!</v>
      </c>
      <c r="AX61" s="240" t="e">
        <f t="shared" ca="1" si="53"/>
        <v>#DIV/0!</v>
      </c>
      <c r="AY61" s="240" t="e">
        <f t="shared" ca="1" si="53"/>
        <v>#DIV/0!</v>
      </c>
      <c r="AZ61" s="241">
        <f t="shared" ca="1" si="53"/>
        <v>0</v>
      </c>
      <c r="BA61" s="9"/>
      <c r="BB61" s="228" t="e">
        <f t="shared" ca="1" si="30"/>
        <v>#DIV/0!</v>
      </c>
      <c r="BC61" s="242" t="e">
        <f t="shared" ca="1" si="31"/>
        <v>#DIV/0!</v>
      </c>
      <c r="BD61" s="242" t="e">
        <f t="shared" ca="1" si="32"/>
        <v>#DIV/0!</v>
      </c>
      <c r="BE61" s="242">
        <f t="shared" si="33"/>
        <v>0</v>
      </c>
      <c r="BF61" s="242" t="e">
        <f t="shared" ca="1" si="34"/>
        <v>#DIV/0!</v>
      </c>
      <c r="BG61" s="242">
        <f t="shared" si="35"/>
        <v>0</v>
      </c>
      <c r="BH61" s="242">
        <f t="shared" si="36"/>
        <v>0</v>
      </c>
      <c r="BI61" s="242">
        <f t="shared" si="37"/>
        <v>0</v>
      </c>
      <c r="BJ61" s="242" t="e">
        <f t="shared" ca="1" si="38"/>
        <v>#DIV/0!</v>
      </c>
      <c r="BK61" s="242" t="e">
        <f t="shared" ca="1" si="39"/>
        <v>#DIV/0!</v>
      </c>
      <c r="BL61" s="242">
        <f t="shared" si="40"/>
        <v>0</v>
      </c>
      <c r="BM61" s="243" t="e">
        <f t="shared" ca="1" si="41"/>
        <v>#DIV/0!</v>
      </c>
      <c r="BN61" s="9"/>
      <c r="BO61" s="244" t="e">
        <f t="shared" ca="1" si="51"/>
        <v>#DIV/0!</v>
      </c>
      <c r="BP61" s="245" t="e">
        <f t="shared" ca="1" si="51"/>
        <v>#DIV/0!</v>
      </c>
      <c r="BQ61" s="245" t="e">
        <f t="shared" ca="1" si="51"/>
        <v>#DIV/0!</v>
      </c>
      <c r="BR61" s="245">
        <f t="shared" si="49"/>
        <v>0</v>
      </c>
      <c r="BS61" s="245" t="e">
        <f t="shared" ca="1" si="49"/>
        <v>#DIV/0!</v>
      </c>
      <c r="BT61" s="245">
        <f t="shared" si="49"/>
        <v>0</v>
      </c>
      <c r="BU61" s="245">
        <f t="shared" si="49"/>
        <v>0</v>
      </c>
      <c r="BV61" s="245">
        <f t="shared" si="49"/>
        <v>0</v>
      </c>
      <c r="BW61" s="245" t="e">
        <f t="shared" ca="1" si="49"/>
        <v>#DIV/0!</v>
      </c>
      <c r="BX61" s="245" t="e">
        <f t="shared" ca="1" si="49"/>
        <v>#DIV/0!</v>
      </c>
      <c r="BY61" s="245">
        <f t="shared" si="49"/>
        <v>0</v>
      </c>
      <c r="BZ61" s="246" t="e">
        <f t="shared" ca="1" si="49"/>
        <v>#DIV/0!</v>
      </c>
    </row>
    <row r="62" spans="1:78" x14ac:dyDescent="0.25">
      <c r="A62" s="12">
        <v>47</v>
      </c>
      <c r="B62" s="278"/>
      <c r="C62" s="279"/>
      <c r="D62" s="280">
        <f t="shared" ca="1" si="50"/>
        <v>0</v>
      </c>
      <c r="E62" s="278">
        <f t="shared" ca="1" si="50"/>
        <v>0</v>
      </c>
      <c r="F62" s="278">
        <f t="shared" ca="1" si="50"/>
        <v>0</v>
      </c>
      <c r="G62" s="278">
        <f t="shared" ca="1" si="50"/>
        <v>0</v>
      </c>
      <c r="H62" s="232">
        <f t="shared" ca="1" si="21"/>
        <v>0</v>
      </c>
      <c r="I62" s="283">
        <f t="shared" ca="1" si="47"/>
        <v>0</v>
      </c>
      <c r="J62" s="276">
        <f t="shared" ca="1" si="47"/>
        <v>0</v>
      </c>
      <c r="K62" s="276">
        <f t="shared" ca="1" si="47"/>
        <v>0</v>
      </c>
      <c r="L62" s="276">
        <f t="shared" ca="1" si="47"/>
        <v>0</v>
      </c>
      <c r="M62" s="219">
        <f t="shared" ca="1" si="22"/>
        <v>0</v>
      </c>
      <c r="N62" s="280">
        <f t="shared" ca="1" si="48"/>
        <v>0</v>
      </c>
      <c r="O62" s="278">
        <f t="shared" ca="1" si="48"/>
        <v>0</v>
      </c>
      <c r="P62" s="278">
        <f t="shared" ca="1" si="48"/>
        <v>0</v>
      </c>
      <c r="Q62" s="278">
        <f t="shared" ca="1" si="48"/>
        <v>0</v>
      </c>
      <c r="R62" s="232">
        <f t="shared" ca="1" si="23"/>
        <v>0</v>
      </c>
      <c r="S62" s="280">
        <f t="shared" ca="1" si="42"/>
        <v>0</v>
      </c>
      <c r="T62" s="278">
        <f t="shared" ca="1" si="42"/>
        <v>0</v>
      </c>
      <c r="U62" s="278">
        <f t="shared" ca="1" si="42"/>
        <v>0</v>
      </c>
      <c r="V62" s="278">
        <f t="shared" ca="1" si="42"/>
        <v>0</v>
      </c>
      <c r="W62" s="232">
        <f t="shared" ca="1" si="24"/>
        <v>0</v>
      </c>
      <c r="X62" s="280">
        <f t="shared" ca="1" si="43"/>
        <v>0</v>
      </c>
      <c r="Y62" s="278">
        <f t="shared" ca="1" si="43"/>
        <v>0</v>
      </c>
      <c r="Z62" s="278">
        <f t="shared" ca="1" si="43"/>
        <v>0</v>
      </c>
      <c r="AA62" s="278">
        <f t="shared" ca="1" si="43"/>
        <v>0</v>
      </c>
      <c r="AB62" s="232">
        <f t="shared" ca="1" si="25"/>
        <v>0</v>
      </c>
      <c r="AC62" s="280">
        <f t="shared" ca="1" si="44"/>
        <v>0</v>
      </c>
      <c r="AD62" s="278">
        <f t="shared" ca="1" si="44"/>
        <v>0</v>
      </c>
      <c r="AE62" s="278">
        <f t="shared" ca="1" si="44"/>
        <v>0</v>
      </c>
      <c r="AF62" s="278">
        <f t="shared" ca="1" si="44"/>
        <v>0</v>
      </c>
      <c r="AG62" s="232">
        <f t="shared" ca="1" si="26"/>
        <v>0</v>
      </c>
      <c r="AH62" s="280">
        <f t="shared" ca="1" si="45"/>
        <v>0</v>
      </c>
      <c r="AI62" s="278">
        <f t="shared" ca="1" si="45"/>
        <v>0</v>
      </c>
      <c r="AJ62" s="278">
        <f t="shared" ca="1" si="45"/>
        <v>0</v>
      </c>
      <c r="AK62" s="278">
        <f t="shared" ca="1" si="45"/>
        <v>0</v>
      </c>
      <c r="AL62" s="232">
        <f t="shared" ca="1" si="27"/>
        <v>0</v>
      </c>
      <c r="AM62" s="12">
        <f t="shared" ca="1" si="28"/>
        <v>0</v>
      </c>
      <c r="AN62" s="275" t="str">
        <f t="shared" si="16"/>
        <v/>
      </c>
      <c r="AO62" s="233">
        <f t="shared" ca="1" si="29"/>
        <v>0</v>
      </c>
      <c r="AP62" s="234">
        <f t="shared" ca="1" si="29"/>
        <v>0</v>
      </c>
      <c r="AQ62" s="234">
        <f t="shared" ca="1" si="29"/>
        <v>0</v>
      </c>
      <c r="AR62" s="235">
        <f t="shared" ca="1" si="29"/>
        <v>0</v>
      </c>
      <c r="AS62" s="236" t="e">
        <f t="shared" ref="AS62:AU65" ca="1" si="54">AO62/AO$15</f>
        <v>#DIV/0!</v>
      </c>
      <c r="AT62" s="237" t="e">
        <f t="shared" ca="1" si="54"/>
        <v>#DIV/0!</v>
      </c>
      <c r="AU62" s="237" t="e">
        <f t="shared" ca="1" si="54"/>
        <v>#DIV/0!</v>
      </c>
      <c r="AV62" s="238">
        <f t="shared" ca="1" si="18"/>
        <v>0</v>
      </c>
      <c r="AW62" s="239" t="e">
        <f t="shared" ref="AW62:AZ65" ca="1" si="55">IF($AN62="W (Withdrawn)",0,IF(AS62&gt;=CO_threshold,1,0))</f>
        <v>#DIV/0!</v>
      </c>
      <c r="AX62" s="240" t="e">
        <f t="shared" ca="1" si="55"/>
        <v>#DIV/0!</v>
      </c>
      <c r="AY62" s="240" t="e">
        <f t="shared" ca="1" si="55"/>
        <v>#DIV/0!</v>
      </c>
      <c r="AZ62" s="241">
        <f t="shared" ca="1" si="55"/>
        <v>0</v>
      </c>
      <c r="BA62" s="9"/>
      <c r="BB62" s="228" t="e">
        <f t="shared" ca="1" si="30"/>
        <v>#DIV/0!</v>
      </c>
      <c r="BC62" s="242" t="e">
        <f t="shared" ca="1" si="31"/>
        <v>#DIV/0!</v>
      </c>
      <c r="BD62" s="242" t="e">
        <f t="shared" ca="1" si="32"/>
        <v>#DIV/0!</v>
      </c>
      <c r="BE62" s="242">
        <f t="shared" si="33"/>
        <v>0</v>
      </c>
      <c r="BF62" s="242" t="e">
        <f t="shared" ca="1" si="34"/>
        <v>#DIV/0!</v>
      </c>
      <c r="BG62" s="242">
        <f t="shared" si="35"/>
        <v>0</v>
      </c>
      <c r="BH62" s="242">
        <f t="shared" si="36"/>
        <v>0</v>
      </c>
      <c r="BI62" s="242">
        <f t="shared" si="37"/>
        <v>0</v>
      </c>
      <c r="BJ62" s="242" t="e">
        <f t="shared" ca="1" si="38"/>
        <v>#DIV/0!</v>
      </c>
      <c r="BK62" s="242" t="e">
        <f t="shared" ca="1" si="39"/>
        <v>#DIV/0!</v>
      </c>
      <c r="BL62" s="242">
        <f t="shared" si="40"/>
        <v>0</v>
      </c>
      <c r="BM62" s="243" t="e">
        <f t="shared" ca="1" si="41"/>
        <v>#DIV/0!</v>
      </c>
      <c r="BN62" s="9"/>
      <c r="BO62" s="244" t="e">
        <f t="shared" ca="1" si="51"/>
        <v>#DIV/0!</v>
      </c>
      <c r="BP62" s="245" t="e">
        <f t="shared" ca="1" si="51"/>
        <v>#DIV/0!</v>
      </c>
      <c r="BQ62" s="245" t="e">
        <f t="shared" ca="1" si="51"/>
        <v>#DIV/0!</v>
      </c>
      <c r="BR62" s="245">
        <f t="shared" si="49"/>
        <v>0</v>
      </c>
      <c r="BS62" s="245" t="e">
        <f t="shared" ca="1" si="49"/>
        <v>#DIV/0!</v>
      </c>
      <c r="BT62" s="245">
        <f t="shared" si="49"/>
        <v>0</v>
      </c>
      <c r="BU62" s="245">
        <f t="shared" si="49"/>
        <v>0</v>
      </c>
      <c r="BV62" s="245">
        <f t="shared" si="49"/>
        <v>0</v>
      </c>
      <c r="BW62" s="245" t="e">
        <f t="shared" ca="1" si="49"/>
        <v>#DIV/0!</v>
      </c>
      <c r="BX62" s="245" t="e">
        <f t="shared" ca="1" si="49"/>
        <v>#DIV/0!</v>
      </c>
      <c r="BY62" s="245">
        <f t="shared" si="49"/>
        <v>0</v>
      </c>
      <c r="BZ62" s="246" t="e">
        <f t="shared" ca="1" si="49"/>
        <v>#DIV/0!</v>
      </c>
    </row>
    <row r="63" spans="1:78" x14ac:dyDescent="0.25">
      <c r="A63" s="12">
        <v>48</v>
      </c>
      <c r="B63" s="278"/>
      <c r="C63" s="279"/>
      <c r="D63" s="280">
        <f t="shared" ca="1" si="50"/>
        <v>0</v>
      </c>
      <c r="E63" s="278">
        <f t="shared" ca="1" si="50"/>
        <v>0</v>
      </c>
      <c r="F63" s="278">
        <f t="shared" ca="1" si="50"/>
        <v>0</v>
      </c>
      <c r="G63" s="278">
        <f t="shared" ca="1" si="50"/>
        <v>0</v>
      </c>
      <c r="H63" s="232">
        <f t="shared" ca="1" si="21"/>
        <v>0</v>
      </c>
      <c r="I63" s="283">
        <f t="shared" ca="1" si="47"/>
        <v>0</v>
      </c>
      <c r="J63" s="276">
        <f t="shared" ca="1" si="47"/>
        <v>0</v>
      </c>
      <c r="K63" s="276">
        <f t="shared" ca="1" si="47"/>
        <v>0</v>
      </c>
      <c r="L63" s="276">
        <f t="shared" ca="1" si="47"/>
        <v>0</v>
      </c>
      <c r="M63" s="219">
        <f t="shared" ca="1" si="22"/>
        <v>0</v>
      </c>
      <c r="N63" s="280">
        <f t="shared" ca="1" si="48"/>
        <v>0</v>
      </c>
      <c r="O63" s="278">
        <f t="shared" ca="1" si="48"/>
        <v>0</v>
      </c>
      <c r="P63" s="278">
        <f t="shared" ca="1" si="48"/>
        <v>0</v>
      </c>
      <c r="Q63" s="278">
        <f t="shared" ca="1" si="48"/>
        <v>0</v>
      </c>
      <c r="R63" s="232">
        <f t="shared" ca="1" si="23"/>
        <v>0</v>
      </c>
      <c r="S63" s="280">
        <f t="shared" ca="1" si="42"/>
        <v>0</v>
      </c>
      <c r="T63" s="278">
        <f t="shared" ca="1" si="42"/>
        <v>0</v>
      </c>
      <c r="U63" s="278">
        <f t="shared" ca="1" si="42"/>
        <v>0</v>
      </c>
      <c r="V63" s="278">
        <f t="shared" ca="1" si="42"/>
        <v>0</v>
      </c>
      <c r="W63" s="232">
        <f t="shared" ca="1" si="24"/>
        <v>0</v>
      </c>
      <c r="X63" s="280">
        <f t="shared" ca="1" si="43"/>
        <v>0</v>
      </c>
      <c r="Y63" s="278">
        <f t="shared" ca="1" si="43"/>
        <v>0</v>
      </c>
      <c r="Z63" s="278">
        <f t="shared" ca="1" si="43"/>
        <v>0</v>
      </c>
      <c r="AA63" s="278">
        <f t="shared" ca="1" si="43"/>
        <v>0</v>
      </c>
      <c r="AB63" s="232">
        <f t="shared" ca="1" si="25"/>
        <v>0</v>
      </c>
      <c r="AC63" s="280">
        <f t="shared" ca="1" si="44"/>
        <v>0</v>
      </c>
      <c r="AD63" s="278">
        <f t="shared" ca="1" si="44"/>
        <v>0</v>
      </c>
      <c r="AE63" s="278">
        <f t="shared" ca="1" si="44"/>
        <v>0</v>
      </c>
      <c r="AF63" s="278">
        <f t="shared" ca="1" si="44"/>
        <v>0</v>
      </c>
      <c r="AG63" s="232">
        <f t="shared" ca="1" si="26"/>
        <v>0</v>
      </c>
      <c r="AH63" s="280">
        <f t="shared" ca="1" si="45"/>
        <v>0</v>
      </c>
      <c r="AI63" s="278">
        <f t="shared" ca="1" si="45"/>
        <v>0</v>
      </c>
      <c r="AJ63" s="278">
        <f t="shared" ca="1" si="45"/>
        <v>0</v>
      </c>
      <c r="AK63" s="278">
        <f t="shared" ca="1" si="45"/>
        <v>0</v>
      </c>
      <c r="AL63" s="232">
        <f t="shared" ca="1" si="27"/>
        <v>0</v>
      </c>
      <c r="AM63" s="12">
        <f t="shared" ca="1" si="28"/>
        <v>0</v>
      </c>
      <c r="AN63" s="275" t="str">
        <f t="shared" si="16"/>
        <v/>
      </c>
      <c r="AO63" s="233">
        <f t="shared" ca="1" si="29"/>
        <v>0</v>
      </c>
      <c r="AP63" s="234">
        <f t="shared" ca="1" si="29"/>
        <v>0</v>
      </c>
      <c r="AQ63" s="234">
        <f t="shared" ca="1" si="29"/>
        <v>0</v>
      </c>
      <c r="AR63" s="235">
        <f t="shared" ca="1" si="29"/>
        <v>0</v>
      </c>
      <c r="AS63" s="236" t="e">
        <f t="shared" ca="1" si="54"/>
        <v>#DIV/0!</v>
      </c>
      <c r="AT63" s="237" t="e">
        <f t="shared" ca="1" si="54"/>
        <v>#DIV/0!</v>
      </c>
      <c r="AU63" s="237" t="e">
        <f t="shared" ca="1" si="54"/>
        <v>#DIV/0!</v>
      </c>
      <c r="AV63" s="238">
        <f t="shared" ca="1" si="18"/>
        <v>0</v>
      </c>
      <c r="AW63" s="239" t="e">
        <f t="shared" ca="1" si="55"/>
        <v>#DIV/0!</v>
      </c>
      <c r="AX63" s="240" t="e">
        <f t="shared" ca="1" si="55"/>
        <v>#DIV/0!</v>
      </c>
      <c r="AY63" s="240" t="e">
        <f t="shared" ca="1" si="55"/>
        <v>#DIV/0!</v>
      </c>
      <c r="AZ63" s="241">
        <f t="shared" ca="1" si="55"/>
        <v>0</v>
      </c>
      <c r="BA63" s="9"/>
      <c r="BB63" s="228" t="e">
        <f t="shared" ca="1" si="30"/>
        <v>#DIV/0!</v>
      </c>
      <c r="BC63" s="242" t="e">
        <f t="shared" ca="1" si="31"/>
        <v>#DIV/0!</v>
      </c>
      <c r="BD63" s="242" t="e">
        <f t="shared" ca="1" si="32"/>
        <v>#DIV/0!</v>
      </c>
      <c r="BE63" s="242">
        <f t="shared" si="33"/>
        <v>0</v>
      </c>
      <c r="BF63" s="242" t="e">
        <f t="shared" ca="1" si="34"/>
        <v>#DIV/0!</v>
      </c>
      <c r="BG63" s="242">
        <f t="shared" si="35"/>
        <v>0</v>
      </c>
      <c r="BH63" s="242">
        <f t="shared" si="36"/>
        <v>0</v>
      </c>
      <c r="BI63" s="242">
        <f t="shared" si="37"/>
        <v>0</v>
      </c>
      <c r="BJ63" s="242" t="e">
        <f t="shared" ca="1" si="38"/>
        <v>#DIV/0!</v>
      </c>
      <c r="BK63" s="242" t="e">
        <f t="shared" ca="1" si="39"/>
        <v>#DIV/0!</v>
      </c>
      <c r="BL63" s="242">
        <f t="shared" si="40"/>
        <v>0</v>
      </c>
      <c r="BM63" s="243" t="e">
        <f t="shared" ca="1" si="41"/>
        <v>#DIV/0!</v>
      </c>
      <c r="BN63" s="9"/>
      <c r="BO63" s="244" t="e">
        <f t="shared" ca="1" si="51"/>
        <v>#DIV/0!</v>
      </c>
      <c r="BP63" s="245" t="e">
        <f t="shared" ca="1" si="51"/>
        <v>#DIV/0!</v>
      </c>
      <c r="BQ63" s="245" t="e">
        <f t="shared" ca="1" si="51"/>
        <v>#DIV/0!</v>
      </c>
      <c r="BR63" s="245">
        <f t="shared" si="49"/>
        <v>0</v>
      </c>
      <c r="BS63" s="245" t="e">
        <f t="shared" ca="1" si="49"/>
        <v>#DIV/0!</v>
      </c>
      <c r="BT63" s="245">
        <f t="shared" si="49"/>
        <v>0</v>
      </c>
      <c r="BU63" s="245">
        <f t="shared" si="49"/>
        <v>0</v>
      </c>
      <c r="BV63" s="245">
        <f t="shared" si="49"/>
        <v>0</v>
      </c>
      <c r="BW63" s="245" t="e">
        <f t="shared" ca="1" si="49"/>
        <v>#DIV/0!</v>
      </c>
      <c r="BX63" s="245" t="e">
        <f t="shared" ca="1" si="49"/>
        <v>#DIV/0!</v>
      </c>
      <c r="BY63" s="245">
        <f t="shared" si="49"/>
        <v>0</v>
      </c>
      <c r="BZ63" s="246" t="e">
        <f t="shared" ca="1" si="49"/>
        <v>#DIV/0!</v>
      </c>
    </row>
    <row r="64" spans="1:78" x14ac:dyDescent="0.25">
      <c r="A64" s="12">
        <v>49</v>
      </c>
      <c r="B64" s="278"/>
      <c r="C64" s="279"/>
      <c r="D64" s="280">
        <f t="shared" ca="1" si="50"/>
        <v>0</v>
      </c>
      <c r="E64" s="278">
        <f t="shared" ca="1" si="50"/>
        <v>0</v>
      </c>
      <c r="F64" s="278">
        <f t="shared" ca="1" si="50"/>
        <v>0</v>
      </c>
      <c r="G64" s="278">
        <f t="shared" ca="1" si="50"/>
        <v>0</v>
      </c>
      <c r="H64" s="232">
        <f t="shared" ca="1" si="21"/>
        <v>0</v>
      </c>
      <c r="I64" s="283">
        <f t="shared" ca="1" si="47"/>
        <v>0</v>
      </c>
      <c r="J64" s="276">
        <f t="shared" ca="1" si="47"/>
        <v>0</v>
      </c>
      <c r="K64" s="276">
        <f t="shared" ca="1" si="47"/>
        <v>0</v>
      </c>
      <c r="L64" s="276">
        <f t="shared" ca="1" si="47"/>
        <v>0</v>
      </c>
      <c r="M64" s="219">
        <f t="shared" ca="1" si="22"/>
        <v>0</v>
      </c>
      <c r="N64" s="280">
        <f t="shared" ca="1" si="48"/>
        <v>0</v>
      </c>
      <c r="O64" s="278">
        <f t="shared" ca="1" si="48"/>
        <v>0</v>
      </c>
      <c r="P64" s="278">
        <f t="shared" ca="1" si="48"/>
        <v>0</v>
      </c>
      <c r="Q64" s="278">
        <f t="shared" ca="1" si="48"/>
        <v>0</v>
      </c>
      <c r="R64" s="232">
        <f t="shared" ca="1" si="23"/>
        <v>0</v>
      </c>
      <c r="S64" s="280">
        <f t="shared" ca="1" si="42"/>
        <v>0</v>
      </c>
      <c r="T64" s="278">
        <f t="shared" ca="1" si="42"/>
        <v>0</v>
      </c>
      <c r="U64" s="278">
        <f t="shared" ca="1" si="42"/>
        <v>0</v>
      </c>
      <c r="V64" s="278">
        <f t="shared" ca="1" si="42"/>
        <v>0</v>
      </c>
      <c r="W64" s="232">
        <f t="shared" ca="1" si="24"/>
        <v>0</v>
      </c>
      <c r="X64" s="280">
        <f t="shared" ca="1" si="43"/>
        <v>0</v>
      </c>
      <c r="Y64" s="278">
        <f t="shared" ca="1" si="43"/>
        <v>0</v>
      </c>
      <c r="Z64" s="278">
        <f t="shared" ca="1" si="43"/>
        <v>0</v>
      </c>
      <c r="AA64" s="278">
        <f t="shared" ca="1" si="43"/>
        <v>0</v>
      </c>
      <c r="AB64" s="232">
        <f t="shared" ca="1" si="25"/>
        <v>0</v>
      </c>
      <c r="AC64" s="280">
        <f t="shared" ca="1" si="44"/>
        <v>0</v>
      </c>
      <c r="AD64" s="278">
        <f t="shared" ca="1" si="44"/>
        <v>0</v>
      </c>
      <c r="AE64" s="278">
        <f t="shared" ca="1" si="44"/>
        <v>0</v>
      </c>
      <c r="AF64" s="278">
        <f t="shared" ca="1" si="44"/>
        <v>0</v>
      </c>
      <c r="AG64" s="232">
        <f t="shared" ca="1" si="26"/>
        <v>0</v>
      </c>
      <c r="AH64" s="280">
        <f t="shared" ca="1" si="45"/>
        <v>0</v>
      </c>
      <c r="AI64" s="278">
        <f t="shared" ca="1" si="45"/>
        <v>0</v>
      </c>
      <c r="AJ64" s="278">
        <f t="shared" ca="1" si="45"/>
        <v>0</v>
      </c>
      <c r="AK64" s="278">
        <f t="shared" ca="1" si="45"/>
        <v>0</v>
      </c>
      <c r="AL64" s="232">
        <f t="shared" ca="1" si="27"/>
        <v>0</v>
      </c>
      <c r="AM64" s="12">
        <f t="shared" ca="1" si="28"/>
        <v>0</v>
      </c>
      <c r="AN64" s="275" t="str">
        <f t="shared" si="16"/>
        <v/>
      </c>
      <c r="AO64" s="233">
        <f t="shared" ca="1" si="29"/>
        <v>0</v>
      </c>
      <c r="AP64" s="234">
        <f t="shared" ca="1" si="29"/>
        <v>0</v>
      </c>
      <c r="AQ64" s="234">
        <f t="shared" ca="1" si="29"/>
        <v>0</v>
      </c>
      <c r="AR64" s="235">
        <f t="shared" ca="1" si="29"/>
        <v>0</v>
      </c>
      <c r="AS64" s="236" t="e">
        <f t="shared" ca="1" si="54"/>
        <v>#DIV/0!</v>
      </c>
      <c r="AT64" s="237" t="e">
        <f t="shared" ca="1" si="54"/>
        <v>#DIV/0!</v>
      </c>
      <c r="AU64" s="237" t="e">
        <f t="shared" ca="1" si="54"/>
        <v>#DIV/0!</v>
      </c>
      <c r="AV64" s="238">
        <f t="shared" ca="1" si="18"/>
        <v>0</v>
      </c>
      <c r="AW64" s="239" t="e">
        <f t="shared" ca="1" si="55"/>
        <v>#DIV/0!</v>
      </c>
      <c r="AX64" s="240" t="e">
        <f t="shared" ca="1" si="55"/>
        <v>#DIV/0!</v>
      </c>
      <c r="AY64" s="240" t="e">
        <f t="shared" ca="1" si="55"/>
        <v>#DIV/0!</v>
      </c>
      <c r="AZ64" s="241">
        <f t="shared" ca="1" si="55"/>
        <v>0</v>
      </c>
      <c r="BA64" s="9"/>
      <c r="BB64" s="228" t="e">
        <f t="shared" ca="1" si="30"/>
        <v>#DIV/0!</v>
      </c>
      <c r="BC64" s="242" t="e">
        <f t="shared" ca="1" si="31"/>
        <v>#DIV/0!</v>
      </c>
      <c r="BD64" s="242" t="e">
        <f t="shared" ca="1" si="32"/>
        <v>#DIV/0!</v>
      </c>
      <c r="BE64" s="242">
        <f t="shared" si="33"/>
        <v>0</v>
      </c>
      <c r="BF64" s="242" t="e">
        <f t="shared" ca="1" si="34"/>
        <v>#DIV/0!</v>
      </c>
      <c r="BG64" s="242">
        <f t="shared" si="35"/>
        <v>0</v>
      </c>
      <c r="BH64" s="242">
        <f t="shared" si="36"/>
        <v>0</v>
      </c>
      <c r="BI64" s="242">
        <f t="shared" si="37"/>
        <v>0</v>
      </c>
      <c r="BJ64" s="242" t="e">
        <f t="shared" ca="1" si="38"/>
        <v>#DIV/0!</v>
      </c>
      <c r="BK64" s="242" t="e">
        <f t="shared" ca="1" si="39"/>
        <v>#DIV/0!</v>
      </c>
      <c r="BL64" s="242">
        <f t="shared" si="40"/>
        <v>0</v>
      </c>
      <c r="BM64" s="243" t="e">
        <f t="shared" ca="1" si="41"/>
        <v>#DIV/0!</v>
      </c>
      <c r="BN64" s="9"/>
      <c r="BO64" s="244" t="e">
        <f t="shared" ca="1" si="51"/>
        <v>#DIV/0!</v>
      </c>
      <c r="BP64" s="245" t="e">
        <f t="shared" ca="1" si="51"/>
        <v>#DIV/0!</v>
      </c>
      <c r="BQ64" s="245" t="e">
        <f t="shared" ca="1" si="51"/>
        <v>#DIV/0!</v>
      </c>
      <c r="BR64" s="245">
        <f t="shared" si="49"/>
        <v>0</v>
      </c>
      <c r="BS64" s="245" t="e">
        <f t="shared" ca="1" si="49"/>
        <v>#DIV/0!</v>
      </c>
      <c r="BT64" s="245">
        <f t="shared" si="49"/>
        <v>0</v>
      </c>
      <c r="BU64" s="245">
        <f t="shared" si="49"/>
        <v>0</v>
      </c>
      <c r="BV64" s="245">
        <f t="shared" si="49"/>
        <v>0</v>
      </c>
      <c r="BW64" s="245" t="e">
        <f t="shared" ca="1" si="49"/>
        <v>#DIV/0!</v>
      </c>
      <c r="BX64" s="245" t="e">
        <f t="shared" ca="1" si="49"/>
        <v>#DIV/0!</v>
      </c>
      <c r="BY64" s="245">
        <f t="shared" si="49"/>
        <v>0</v>
      </c>
      <c r="BZ64" s="246" t="e">
        <f t="shared" ca="1" si="49"/>
        <v>#DIV/0!</v>
      </c>
    </row>
    <row r="65" spans="1:78" ht="17.25" thickBot="1" x14ac:dyDescent="0.3">
      <c r="A65" s="12">
        <v>50</v>
      </c>
      <c r="B65" s="278"/>
      <c r="C65" s="279"/>
      <c r="D65" s="281">
        <f t="shared" ca="1" si="50"/>
        <v>0</v>
      </c>
      <c r="E65" s="282">
        <f t="shared" ca="1" si="50"/>
        <v>0</v>
      </c>
      <c r="F65" s="282">
        <f t="shared" ca="1" si="50"/>
        <v>0</v>
      </c>
      <c r="G65" s="282">
        <f t="shared" ca="1" si="50"/>
        <v>0</v>
      </c>
      <c r="H65" s="247">
        <f t="shared" ca="1" si="21"/>
        <v>0</v>
      </c>
      <c r="I65" s="284">
        <f t="shared" ca="1" si="47"/>
        <v>0</v>
      </c>
      <c r="J65" s="285">
        <f t="shared" ca="1" si="47"/>
        <v>0</v>
      </c>
      <c r="K65" s="285">
        <f t="shared" ca="1" si="47"/>
        <v>0</v>
      </c>
      <c r="L65" s="285">
        <f t="shared" ca="1" si="47"/>
        <v>0</v>
      </c>
      <c r="M65" s="248">
        <f t="shared" ca="1" si="22"/>
        <v>0</v>
      </c>
      <c r="N65" s="281">
        <f t="shared" ca="1" si="48"/>
        <v>0</v>
      </c>
      <c r="O65" s="282">
        <f t="shared" ca="1" si="48"/>
        <v>0</v>
      </c>
      <c r="P65" s="282">
        <f t="shared" ca="1" si="48"/>
        <v>0</v>
      </c>
      <c r="Q65" s="282">
        <f t="shared" ca="1" si="48"/>
        <v>0</v>
      </c>
      <c r="R65" s="247">
        <f t="shared" ca="1" si="23"/>
        <v>0</v>
      </c>
      <c r="S65" s="281">
        <f t="shared" ca="1" si="42"/>
        <v>0</v>
      </c>
      <c r="T65" s="282">
        <f t="shared" ca="1" si="42"/>
        <v>0</v>
      </c>
      <c r="U65" s="282">
        <f t="shared" ca="1" si="42"/>
        <v>0</v>
      </c>
      <c r="V65" s="282">
        <f t="shared" ca="1" si="42"/>
        <v>0</v>
      </c>
      <c r="W65" s="247">
        <f t="shared" ca="1" si="24"/>
        <v>0</v>
      </c>
      <c r="X65" s="281">
        <f t="shared" ca="1" si="43"/>
        <v>0</v>
      </c>
      <c r="Y65" s="282">
        <f t="shared" ca="1" si="43"/>
        <v>0</v>
      </c>
      <c r="Z65" s="282">
        <f t="shared" ca="1" si="43"/>
        <v>0</v>
      </c>
      <c r="AA65" s="282">
        <f t="shared" ca="1" si="43"/>
        <v>0</v>
      </c>
      <c r="AB65" s="247">
        <f t="shared" ca="1" si="25"/>
        <v>0</v>
      </c>
      <c r="AC65" s="281">
        <f t="shared" ca="1" si="44"/>
        <v>0</v>
      </c>
      <c r="AD65" s="282">
        <f t="shared" ca="1" si="44"/>
        <v>0</v>
      </c>
      <c r="AE65" s="282">
        <f t="shared" ca="1" si="44"/>
        <v>0</v>
      </c>
      <c r="AF65" s="282">
        <f t="shared" ca="1" si="44"/>
        <v>0</v>
      </c>
      <c r="AG65" s="247">
        <f t="shared" ca="1" si="26"/>
        <v>0</v>
      </c>
      <c r="AH65" s="281">
        <f t="shared" ca="1" si="45"/>
        <v>0</v>
      </c>
      <c r="AI65" s="282">
        <f t="shared" ca="1" si="45"/>
        <v>0</v>
      </c>
      <c r="AJ65" s="282">
        <f t="shared" ca="1" si="45"/>
        <v>0</v>
      </c>
      <c r="AK65" s="282">
        <f t="shared" ca="1" si="45"/>
        <v>0</v>
      </c>
      <c r="AL65" s="247">
        <f t="shared" ca="1" si="27"/>
        <v>0</v>
      </c>
      <c r="AM65" s="12">
        <f t="shared" ca="1" si="28"/>
        <v>0</v>
      </c>
      <c r="AN65" s="275" t="str">
        <f t="shared" si="16"/>
        <v/>
      </c>
      <c r="AO65" s="233">
        <f t="shared" ca="1" si="29"/>
        <v>0</v>
      </c>
      <c r="AP65" s="234">
        <f t="shared" ca="1" si="29"/>
        <v>0</v>
      </c>
      <c r="AQ65" s="234">
        <f t="shared" ca="1" si="29"/>
        <v>0</v>
      </c>
      <c r="AR65" s="235">
        <f t="shared" ca="1" si="29"/>
        <v>0</v>
      </c>
      <c r="AS65" s="236" t="e">
        <f t="shared" ca="1" si="54"/>
        <v>#DIV/0!</v>
      </c>
      <c r="AT65" s="237" t="e">
        <f t="shared" ca="1" si="54"/>
        <v>#DIV/0!</v>
      </c>
      <c r="AU65" s="237" t="e">
        <f t="shared" ca="1" si="54"/>
        <v>#DIV/0!</v>
      </c>
      <c r="AV65" s="238">
        <f t="shared" ca="1" si="18"/>
        <v>0</v>
      </c>
      <c r="AW65" s="239" t="e">
        <f t="shared" ca="1" si="55"/>
        <v>#DIV/0!</v>
      </c>
      <c r="AX65" s="240" t="e">
        <f t="shared" ca="1" si="55"/>
        <v>#DIV/0!</v>
      </c>
      <c r="AY65" s="240" t="e">
        <f t="shared" ca="1" si="55"/>
        <v>#DIV/0!</v>
      </c>
      <c r="AZ65" s="241">
        <f t="shared" ca="1" si="55"/>
        <v>0</v>
      </c>
      <c r="BA65" s="9"/>
      <c r="BB65" s="228" t="e">
        <f t="shared" ca="1" si="30"/>
        <v>#DIV/0!</v>
      </c>
      <c r="BC65" s="242" t="e">
        <f t="shared" ca="1" si="31"/>
        <v>#DIV/0!</v>
      </c>
      <c r="BD65" s="242" t="e">
        <f t="shared" ca="1" si="32"/>
        <v>#DIV/0!</v>
      </c>
      <c r="BE65" s="242">
        <f t="shared" si="33"/>
        <v>0</v>
      </c>
      <c r="BF65" s="242" t="e">
        <f t="shared" ca="1" si="34"/>
        <v>#DIV/0!</v>
      </c>
      <c r="BG65" s="242">
        <f t="shared" si="35"/>
        <v>0</v>
      </c>
      <c r="BH65" s="242">
        <f t="shared" si="36"/>
        <v>0</v>
      </c>
      <c r="BI65" s="242">
        <f t="shared" si="37"/>
        <v>0</v>
      </c>
      <c r="BJ65" s="242" t="e">
        <f t="shared" ca="1" si="38"/>
        <v>#DIV/0!</v>
      </c>
      <c r="BK65" s="242" t="e">
        <f t="shared" ca="1" si="39"/>
        <v>#DIV/0!</v>
      </c>
      <c r="BL65" s="242">
        <f t="shared" si="40"/>
        <v>0</v>
      </c>
      <c r="BM65" s="243" t="e">
        <f t="shared" ca="1" si="41"/>
        <v>#DIV/0!</v>
      </c>
      <c r="BN65" s="9"/>
      <c r="BO65" s="244" t="e">
        <f t="shared" ca="1" si="51"/>
        <v>#DIV/0!</v>
      </c>
      <c r="BP65" s="245" t="e">
        <f t="shared" ca="1" si="51"/>
        <v>#DIV/0!</v>
      </c>
      <c r="BQ65" s="245" t="e">
        <f t="shared" ca="1" si="51"/>
        <v>#DIV/0!</v>
      </c>
      <c r="BR65" s="245">
        <f t="shared" si="49"/>
        <v>0</v>
      </c>
      <c r="BS65" s="245" t="e">
        <f t="shared" ca="1" si="49"/>
        <v>#DIV/0!</v>
      </c>
      <c r="BT65" s="245">
        <f t="shared" si="49"/>
        <v>0</v>
      </c>
      <c r="BU65" s="245">
        <f t="shared" ref="BU65:BZ65" si="56">IF(BH65&gt;=PO_threshold,1,0)</f>
        <v>0</v>
      </c>
      <c r="BV65" s="245">
        <f t="shared" si="56"/>
        <v>0</v>
      </c>
      <c r="BW65" s="245" t="e">
        <f t="shared" ca="1" si="56"/>
        <v>#DIV/0!</v>
      </c>
      <c r="BX65" s="245" t="e">
        <f t="shared" ca="1" si="56"/>
        <v>#DIV/0!</v>
      </c>
      <c r="BY65" s="245">
        <f t="shared" si="56"/>
        <v>0</v>
      </c>
      <c r="BZ65" s="246" t="e">
        <f t="shared" ca="1" si="56"/>
        <v>#DIV/0!</v>
      </c>
    </row>
    <row r="66" spans="1:78" ht="17.25" thickBot="1" x14ac:dyDescent="0.3">
      <c r="A66" s="25">
        <f>COUNTA(C16:C65)</f>
        <v>39</v>
      </c>
      <c r="B66" s="492" t="s">
        <v>164</v>
      </c>
      <c r="C66" s="493"/>
      <c r="D66" s="249" t="e">
        <f t="shared" ref="D66:AL66" ca="1" si="57">SUM(D16:D65)/(total_students)</f>
        <v>#DIV/0!</v>
      </c>
      <c r="E66" s="250" t="e">
        <f t="shared" ca="1" si="57"/>
        <v>#DIV/0!</v>
      </c>
      <c r="F66" s="250" t="e">
        <f t="shared" ca="1" si="57"/>
        <v>#DIV/0!</v>
      </c>
      <c r="G66" s="250" t="e">
        <f t="shared" ca="1" si="57"/>
        <v>#DIV/0!</v>
      </c>
      <c r="H66" s="251" t="e">
        <f t="shared" ca="1" si="57"/>
        <v>#DIV/0!</v>
      </c>
      <c r="I66" s="249" t="e">
        <f t="shared" ca="1" si="57"/>
        <v>#DIV/0!</v>
      </c>
      <c r="J66" s="250" t="e">
        <f t="shared" ca="1" si="57"/>
        <v>#DIV/0!</v>
      </c>
      <c r="K66" s="250" t="e">
        <f t="shared" ca="1" si="57"/>
        <v>#DIV/0!</v>
      </c>
      <c r="L66" s="250" t="e">
        <f t="shared" ca="1" si="57"/>
        <v>#DIV/0!</v>
      </c>
      <c r="M66" s="252" t="e">
        <f t="shared" ca="1" si="57"/>
        <v>#DIV/0!</v>
      </c>
      <c r="N66" s="253" t="e">
        <f t="shared" ca="1" si="57"/>
        <v>#DIV/0!</v>
      </c>
      <c r="O66" s="250" t="e">
        <f t="shared" ca="1" si="57"/>
        <v>#DIV/0!</v>
      </c>
      <c r="P66" s="250" t="e">
        <f t="shared" ca="1" si="57"/>
        <v>#DIV/0!</v>
      </c>
      <c r="Q66" s="250" t="e">
        <f t="shared" ca="1" si="57"/>
        <v>#DIV/0!</v>
      </c>
      <c r="R66" s="252" t="e">
        <f t="shared" ca="1" si="57"/>
        <v>#DIV/0!</v>
      </c>
      <c r="S66" s="253" t="e">
        <f t="shared" ca="1" si="57"/>
        <v>#DIV/0!</v>
      </c>
      <c r="T66" s="250" t="e">
        <f t="shared" ca="1" si="57"/>
        <v>#DIV/0!</v>
      </c>
      <c r="U66" s="250" t="e">
        <f t="shared" ca="1" si="57"/>
        <v>#DIV/0!</v>
      </c>
      <c r="V66" s="250" t="e">
        <f t="shared" ca="1" si="57"/>
        <v>#DIV/0!</v>
      </c>
      <c r="W66" s="252" t="e">
        <f t="shared" ca="1" si="57"/>
        <v>#DIV/0!</v>
      </c>
      <c r="X66" s="253" t="e">
        <f t="shared" ca="1" si="57"/>
        <v>#DIV/0!</v>
      </c>
      <c r="Y66" s="250" t="e">
        <f t="shared" ca="1" si="57"/>
        <v>#DIV/0!</v>
      </c>
      <c r="Z66" s="250" t="e">
        <f t="shared" ca="1" si="57"/>
        <v>#DIV/0!</v>
      </c>
      <c r="AA66" s="250" t="e">
        <f t="shared" ca="1" si="57"/>
        <v>#DIV/0!</v>
      </c>
      <c r="AB66" s="252" t="e">
        <f t="shared" ca="1" si="57"/>
        <v>#DIV/0!</v>
      </c>
      <c r="AC66" s="253" t="e">
        <f t="shared" ca="1" si="57"/>
        <v>#DIV/0!</v>
      </c>
      <c r="AD66" s="250" t="e">
        <f t="shared" ca="1" si="57"/>
        <v>#DIV/0!</v>
      </c>
      <c r="AE66" s="250" t="e">
        <f t="shared" ca="1" si="57"/>
        <v>#DIV/0!</v>
      </c>
      <c r="AF66" s="250" t="e">
        <f t="shared" ca="1" si="57"/>
        <v>#DIV/0!</v>
      </c>
      <c r="AG66" s="252" t="e">
        <f t="shared" ca="1" si="57"/>
        <v>#DIV/0!</v>
      </c>
      <c r="AH66" s="253" t="e">
        <f t="shared" ca="1" si="57"/>
        <v>#DIV/0!</v>
      </c>
      <c r="AI66" s="250" t="e">
        <f t="shared" ca="1" si="57"/>
        <v>#DIV/0!</v>
      </c>
      <c r="AJ66" s="250" t="e">
        <f t="shared" ca="1" si="57"/>
        <v>#DIV/0!</v>
      </c>
      <c r="AK66" s="250" t="e">
        <f t="shared" ca="1" si="57"/>
        <v>#DIV/0!</v>
      </c>
      <c r="AL66" s="252" t="e">
        <f t="shared" ca="1" si="57"/>
        <v>#DIV/0!</v>
      </c>
      <c r="AM66" s="253" t="e">
        <f ca="1">CEILING(SUM(H66,M66,R66,W66,AB66,AG66,AL66),1)</f>
        <v>#DIV/0!</v>
      </c>
      <c r="AN66" s="254" t="e">
        <f t="shared" ref="AN66" ca="1" si="58">LOOKUP(AM66,Mark,EWU_LG)</f>
        <v>#DIV/0!</v>
      </c>
      <c r="AO66" s="255" t="str">
        <f t="shared" ref="AO66:AV66" ca="1" si="59">IFERROR(SUM(AO16:AO65)/(total_students),"")</f>
        <v/>
      </c>
      <c r="AP66" s="255" t="str">
        <f t="shared" ca="1" si="59"/>
        <v/>
      </c>
      <c r="AQ66" s="255" t="str">
        <f t="shared" ca="1" si="59"/>
        <v/>
      </c>
      <c r="AR66" s="255" t="str">
        <f t="shared" ca="1" si="59"/>
        <v/>
      </c>
      <c r="AS66" s="256" t="str">
        <f t="shared" ca="1" si="59"/>
        <v/>
      </c>
      <c r="AT66" s="256" t="str">
        <f t="shared" ca="1" si="59"/>
        <v/>
      </c>
      <c r="AU66" s="256" t="str">
        <f t="shared" ca="1" si="59"/>
        <v/>
      </c>
      <c r="AV66" s="256" t="str">
        <f t="shared" ca="1" si="59"/>
        <v/>
      </c>
      <c r="AW66" s="256" t="str">
        <f ca="1">IFERROR(SUM(AW16:AW65)/(total_students-no_of_incomplete-no_of_withdrawn),"")</f>
        <v/>
      </c>
      <c r="AX66" s="256" t="str">
        <f ca="1">IFERROR(SUM(AX16:AX65)/(total_students-no_of_incomplete-no_of_withdrawn),"")</f>
        <v/>
      </c>
      <c r="AY66" s="256" t="str">
        <f ca="1">IFERROR(SUM(AY16:AY65)/(total_students-no_of_incomplete-no_of_withdrawn),"")</f>
        <v/>
      </c>
      <c r="AZ66" s="256">
        <f ca="1">IFERROR(SUM(AZ16:AZ65)/(total_students-no_of_incomplete-no_of_withdrawn),"")</f>
        <v>0</v>
      </c>
      <c r="BA66" s="9"/>
      <c r="BB66" s="257" t="e">
        <f t="shared" ref="BB66:BM66" ca="1" si="60">SUM(BB16:BB65)/(total_students-no_of_incomplete-no_of_withdrawn)</f>
        <v>#DIV/0!</v>
      </c>
      <c r="BC66" s="258" t="e">
        <f t="shared" ca="1" si="60"/>
        <v>#DIV/0!</v>
      </c>
      <c r="BD66" s="258" t="e">
        <f t="shared" ca="1" si="60"/>
        <v>#DIV/0!</v>
      </c>
      <c r="BE66" s="258">
        <f t="shared" si="60"/>
        <v>0</v>
      </c>
      <c r="BF66" s="258" t="e">
        <f t="shared" ca="1" si="60"/>
        <v>#DIV/0!</v>
      </c>
      <c r="BG66" s="258">
        <f t="shared" si="60"/>
        <v>0</v>
      </c>
      <c r="BH66" s="258">
        <f t="shared" si="60"/>
        <v>0</v>
      </c>
      <c r="BI66" s="258">
        <f t="shared" si="60"/>
        <v>0</v>
      </c>
      <c r="BJ66" s="258" t="e">
        <f t="shared" ca="1" si="60"/>
        <v>#DIV/0!</v>
      </c>
      <c r="BK66" s="258" t="e">
        <f t="shared" ca="1" si="60"/>
        <v>#DIV/0!</v>
      </c>
      <c r="BL66" s="258">
        <f t="shared" si="60"/>
        <v>0</v>
      </c>
      <c r="BM66" s="259" t="e">
        <f t="shared" ca="1" si="60"/>
        <v>#DIV/0!</v>
      </c>
      <c r="BN66" s="9"/>
      <c r="BO66" s="260" t="e">
        <f t="shared" ref="BO66:BZ66" ca="1" si="61">SUM(BO16:BO65)/(total_students-no_of_incomplete-no_of_withdrawn)</f>
        <v>#DIV/0!</v>
      </c>
      <c r="BP66" s="261" t="e">
        <f t="shared" ca="1" si="61"/>
        <v>#DIV/0!</v>
      </c>
      <c r="BQ66" s="261" t="e">
        <f t="shared" ca="1" si="61"/>
        <v>#DIV/0!</v>
      </c>
      <c r="BR66" s="261">
        <f t="shared" si="61"/>
        <v>0</v>
      </c>
      <c r="BS66" s="261" t="e">
        <f t="shared" ca="1" si="61"/>
        <v>#DIV/0!</v>
      </c>
      <c r="BT66" s="261">
        <f t="shared" si="61"/>
        <v>0</v>
      </c>
      <c r="BU66" s="261">
        <f t="shared" si="61"/>
        <v>0</v>
      </c>
      <c r="BV66" s="261">
        <f t="shared" si="61"/>
        <v>0</v>
      </c>
      <c r="BW66" s="261" t="e">
        <f t="shared" ca="1" si="61"/>
        <v>#DIV/0!</v>
      </c>
      <c r="BX66" s="261" t="e">
        <f t="shared" ca="1" si="61"/>
        <v>#DIV/0!</v>
      </c>
      <c r="BY66" s="261">
        <f t="shared" si="61"/>
        <v>0</v>
      </c>
      <c r="BZ66" s="262" t="e">
        <f t="shared" ca="1" si="61"/>
        <v>#DIV/0!</v>
      </c>
    </row>
    <row r="67" spans="1:78" ht="17.25" thickBot="1" x14ac:dyDescent="0.3">
      <c r="AO67" s="263"/>
      <c r="AP67" s="264"/>
      <c r="AQ67" s="263"/>
      <c r="AR67" s="263"/>
      <c r="AS67" s="263"/>
      <c r="AT67" s="263"/>
      <c r="AU67" s="263"/>
      <c r="AV67" s="265"/>
      <c r="AW67" s="266" t="e">
        <f ca="1">SUM(AW16:AW65)</f>
        <v>#DIV/0!</v>
      </c>
      <c r="AX67" s="266" t="e">
        <f ca="1">SUM(AX16:AX65)</f>
        <v>#DIV/0!</v>
      </c>
      <c r="AY67" s="267" t="e">
        <f ca="1">SUM(AY16:AY65)</f>
        <v>#DIV/0!</v>
      </c>
      <c r="AZ67" s="267">
        <f ca="1">SUM(AZ16:AZ65)</f>
        <v>0</v>
      </c>
      <c r="BA67" s="9"/>
      <c r="BB67" s="9"/>
      <c r="BC67" s="9"/>
      <c r="BD67" s="9"/>
      <c r="BE67" s="9"/>
      <c r="BF67" s="9"/>
      <c r="BG67" s="9"/>
      <c r="BH67" s="9"/>
      <c r="BI67" s="9"/>
      <c r="BJ67" s="9"/>
      <c r="BK67" s="9"/>
      <c r="BL67" s="9"/>
      <c r="BM67" s="9"/>
      <c r="BN67" s="9"/>
      <c r="BO67" s="268" t="e">
        <f t="shared" ref="BO67:BZ67" ca="1" si="62">SUM(BO16:BO65)</f>
        <v>#DIV/0!</v>
      </c>
      <c r="BP67" s="269" t="e">
        <f t="shared" ca="1" si="62"/>
        <v>#DIV/0!</v>
      </c>
      <c r="BQ67" s="269" t="e">
        <f t="shared" ca="1" si="62"/>
        <v>#DIV/0!</v>
      </c>
      <c r="BR67" s="269">
        <f t="shared" si="62"/>
        <v>0</v>
      </c>
      <c r="BS67" s="269" t="e">
        <f t="shared" ca="1" si="62"/>
        <v>#DIV/0!</v>
      </c>
      <c r="BT67" s="269">
        <f t="shared" si="62"/>
        <v>0</v>
      </c>
      <c r="BU67" s="269">
        <f t="shared" si="62"/>
        <v>0</v>
      </c>
      <c r="BV67" s="269">
        <f t="shared" si="62"/>
        <v>0</v>
      </c>
      <c r="BW67" s="269" t="e">
        <f t="shared" ca="1" si="62"/>
        <v>#DIV/0!</v>
      </c>
      <c r="BX67" s="269" t="e">
        <f t="shared" ca="1" si="62"/>
        <v>#DIV/0!</v>
      </c>
      <c r="BY67" s="269">
        <f t="shared" si="62"/>
        <v>0</v>
      </c>
      <c r="BZ67" s="270" t="e">
        <f t="shared" ca="1" si="62"/>
        <v>#DIV/0!</v>
      </c>
    </row>
    <row r="68" spans="1:78" x14ac:dyDescent="0.25">
      <c r="O68" s="10" t="str">
        <f>IF(ISBLANK(B55),"",LOOKUP(AM55,Mark,EWU_LG))</f>
        <v/>
      </c>
      <c r="AO68" s="9"/>
      <c r="AP68" s="9"/>
      <c r="AQ68" s="9"/>
      <c r="AR68" s="9"/>
      <c r="AS68" s="9"/>
      <c r="AT68" s="9"/>
      <c r="AU68" s="9"/>
      <c r="AV68" s="9"/>
      <c r="AW68" s="26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row>
    <row r="69" spans="1:78" x14ac:dyDescent="0.25">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row>
    <row r="70" spans="1:78" x14ac:dyDescent="0.25">
      <c r="F70" s="10" t="str">
        <f>IF(ISBLANK(B55),"")</f>
        <v/>
      </c>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row>
    <row r="71" spans="1:78" x14ac:dyDescent="0.25">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row>
    <row r="72" spans="1:78" x14ac:dyDescent="0.25">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row>
    <row r="73" spans="1:78" x14ac:dyDescent="0.25">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row>
    <row r="74" spans="1:78" x14ac:dyDescent="0.25">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row>
    <row r="75" spans="1:78" x14ac:dyDescent="0.25">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row>
  </sheetData>
  <sheetProtection sheet="1" objects="1" scenarios="1" selectLockedCells="1"/>
  <protectedRanges>
    <protectedRange password="BB8A" sqref="N17:Q65" name="COFinal"/>
    <protectedRange password="BB8A" sqref="B16:C65" name="StudentList"/>
    <protectedRange password="BB8A" sqref="B12:C12" name="CourseCodeSection"/>
    <protectedRange password="BB8A" sqref="M3:X6" name="COPOMapping"/>
    <protectedRange password="BB8A" sqref="D3:G9" name="Sudoku"/>
    <protectedRange password="BB8A" sqref="D20:G65" name="COMid1"/>
    <protectedRange password="BB8A" sqref="I16:L65 N16:Q16 S16:V16 X16:AA16 AC16:AF16 AH16:AK16 D16:G16" name="COMid2"/>
    <protectedRange password="BB8A" sqref="S17:V65" name="CO_ClassParticipation"/>
    <protectedRange password="BB8A" sqref="X17:AA65" name="CO_ClassTest"/>
    <protectedRange password="BB8A" sqref="AC17:AF65" name="CO_Project"/>
    <protectedRange password="BB8A" sqref="AH17:AK65" name="CO_Lab"/>
  </protectedRanges>
  <mergeCells count="32">
    <mergeCell ref="Z2:AB6"/>
    <mergeCell ref="Y8:AD10"/>
    <mergeCell ref="AS12:AZ13"/>
    <mergeCell ref="B13:C13"/>
    <mergeCell ref="AW15:AZ15"/>
    <mergeCell ref="AL12:AL14"/>
    <mergeCell ref="AM12:AM14"/>
    <mergeCell ref="AN12:AN15"/>
    <mergeCell ref="AO12:AR13"/>
    <mergeCell ref="N12:P13"/>
    <mergeCell ref="K6:L6"/>
    <mergeCell ref="B66:C66"/>
    <mergeCell ref="A7:A10"/>
    <mergeCell ref="K9:W10"/>
    <mergeCell ref="AG12:AG14"/>
    <mergeCell ref="AH12:AJ13"/>
    <mergeCell ref="R12:R14"/>
    <mergeCell ref="S12:U13"/>
    <mergeCell ref="W12:W14"/>
    <mergeCell ref="X12:Z13"/>
    <mergeCell ref="AB12:AB14"/>
    <mergeCell ref="AC12:AE13"/>
    <mergeCell ref="K7:L7"/>
    <mergeCell ref="D12:F13"/>
    <mergeCell ref="H12:H14"/>
    <mergeCell ref="I12:K13"/>
    <mergeCell ref="M12:M14"/>
    <mergeCell ref="K1:X1"/>
    <mergeCell ref="K2:L2"/>
    <mergeCell ref="K3:L3"/>
    <mergeCell ref="K4:L4"/>
    <mergeCell ref="K5:L5"/>
  </mergeCells>
  <conditionalFormatting sqref="M3:X6">
    <cfRule type="cellIs" dxfId="33" priority="1" operator="equal">
      <formula>1</formula>
    </cfRule>
  </conditionalFormatting>
  <dataValidations count="9">
    <dataValidation type="whole" showInputMessage="1" showErrorMessage="1" sqref="H15 M15 AL15 W15 R15 AB15 AG15" xr:uid="{00000000-0002-0000-0000-000000000000}">
      <formula1>G12</formula1>
      <formula2>G12</formula2>
    </dataValidation>
    <dataValidation type="whole" operator="equal" allowBlank="1" showInputMessage="1" showErrorMessage="1" sqref="AO15:AR15" xr:uid="{00000000-0002-0000-0000-000001000000}">
      <formula1>AO13</formula1>
    </dataValidation>
    <dataValidation type="decimal" operator="lessThanOrEqual" allowBlank="1" showInputMessage="1" showErrorMessage="1" sqref="AL16:AL65 W16:W65 R16:R65 AB16:AB65 AG16:AG65" xr:uid="{00000000-0002-0000-0000-000002000000}">
      <formula1>R$15</formula1>
    </dataValidation>
    <dataValidation type="decimal" errorStyle="warning" operator="lessThanOrEqual" allowBlank="1" showInputMessage="1" showErrorMessage="1" errorTitle="Please re-check the marks" error="Student's obtained mark is more than the allocated mark. _x000a__x000a_Click on&quot;Data&gt;Data Validation&gt;Circle Invalid Data&quot; to highlight the values that do not conform with the data validation rules." sqref="X17:AA65 S17:V65 I17:L65 M16:M65 N17:Q65 AC17:AF65 AH17:AK65 H16:H65 D17:G65" xr:uid="{00000000-0002-0000-0000-000003000000}">
      <formula1>D$15</formula1>
    </dataValidation>
    <dataValidation type="decimal" errorStyle="warning" operator="lessThanOrEqual" allowBlank="1" showInputMessage="1" showErrorMessage="1" errorTitle="Please re-check the marks" error="The obtained mark of some student is more than the allocated mark. _x000a__x000a_Click on&quot;Data&gt;Data Validation&gt;Circle Invalid Data&quot; to highlight the values that do not conform with the data validation rules." sqref="AH16:AK16 X16:AA16 AC16:AF16 S16:V16 N16:Q16 I16:L16 D16:G16" xr:uid="{00000000-0002-0000-0000-000004000000}">
      <formula1>D$15</formula1>
    </dataValidation>
    <dataValidation type="decimal" errorStyle="warning" operator="lessThanOrEqual" allowBlank="1" showInputMessage="1" showErrorMessage="1" errorTitle="Please re-check the marks" error="The obtained mark of some student is more than the allocated mark. _x000a__x000a_Click on&quot;Data&gt;Data Validation&gt;Circle Invalid Data&quot; to highlight the values that do not conform with the data validation rules." sqref="AM16:AM65" xr:uid="{00000000-0002-0000-0000-000005000000}">
      <formula1>AM$15*100</formula1>
    </dataValidation>
    <dataValidation type="whole" errorStyle="warning" operator="equal" allowBlank="1" showInputMessage="1" showErrorMessage="1" errorTitle="Total Mark is not 100" error="Please re-check the allocated weights of Mid1, Mid2, Final, Attendance, Quiz, Project and Lab._x000a__x000a_The total mark is not 100." sqref="AM15" xr:uid="{00000000-0002-0000-0000-000006000000}">
      <formula1>100</formula1>
    </dataValidation>
    <dataValidation type="list" errorStyle="warning" allowBlank="1" showInputMessage="1" showErrorMessage="1" sqref="AN16:AN66" xr:uid="{00000000-0002-0000-0000-000007000000}">
      <formula1>EWU_LG</formula1>
    </dataValidation>
    <dataValidation type="list" allowBlank="1" showInputMessage="1" showErrorMessage="1" sqref="B12" xr:uid="{00000000-0002-0000-0000-000008000000}">
      <formula1>Course_Code</formula1>
    </dataValidation>
  </dataValidations>
  <printOptions gridLines="1"/>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70"/>
  <sheetViews>
    <sheetView view="pageLayout" topLeftCell="A97" zoomScaleNormal="115" zoomScaleSheetLayoutView="130" workbookViewId="0">
      <selection activeCell="U43" sqref="U43"/>
    </sheetView>
  </sheetViews>
  <sheetFormatPr defaultColWidth="3.5703125" defaultRowHeight="16.5" x14ac:dyDescent="0.25"/>
  <cols>
    <col min="1" max="22" width="4.28515625" style="10" customWidth="1"/>
    <col min="23" max="16384" width="3.5703125" style="10"/>
  </cols>
  <sheetData>
    <row r="1" spans="1:18" s="7" customFormat="1" x14ac:dyDescent="0.25">
      <c r="A1" s="6"/>
      <c r="B1" s="6"/>
      <c r="C1" s="6"/>
      <c r="D1" s="6"/>
      <c r="E1" s="6"/>
    </row>
    <row r="2" spans="1:18" s="7" customFormat="1" ht="16.5" customHeight="1" x14ac:dyDescent="0.25">
      <c r="B2" s="678" t="s">
        <v>0</v>
      </c>
      <c r="C2" s="678"/>
      <c r="D2" s="678"/>
      <c r="E2" s="678" t="str">
        <f>Entry!B12</f>
        <v>CSE 107</v>
      </c>
      <c r="F2" s="678"/>
      <c r="G2" s="678"/>
      <c r="H2" s="678"/>
      <c r="I2" s="678"/>
      <c r="J2" s="678"/>
      <c r="K2" s="678"/>
      <c r="L2" s="678"/>
      <c r="M2" s="678"/>
      <c r="N2" s="678"/>
      <c r="O2" s="678"/>
      <c r="P2" s="678" t="str">
        <f>Entry!C12</f>
        <v>Section 01</v>
      </c>
      <c r="Q2" s="678"/>
      <c r="R2" s="678"/>
    </row>
    <row r="3" spans="1:18" s="7" customFormat="1" x14ac:dyDescent="0.25">
      <c r="B3" s="679" t="s">
        <v>1</v>
      </c>
      <c r="C3" s="679"/>
      <c r="D3" s="679"/>
      <c r="E3" s="679" t="str">
        <f>Entry!B13</f>
        <v>Object Oriented Programming</v>
      </c>
      <c r="F3" s="679"/>
      <c r="G3" s="679"/>
      <c r="H3" s="679"/>
      <c r="I3" s="679"/>
      <c r="J3" s="679"/>
      <c r="K3" s="679"/>
      <c r="L3" s="679"/>
      <c r="M3" s="679"/>
      <c r="N3" s="679"/>
      <c r="O3" s="679"/>
      <c r="P3" s="682" t="str">
        <f>CONCATENATE(total_students," students")</f>
        <v>0 students</v>
      </c>
      <c r="Q3" s="683"/>
      <c r="R3" s="684"/>
    </row>
    <row r="4" spans="1:18" s="7" customFormat="1" x14ac:dyDescent="0.25">
      <c r="B4" s="681" t="s">
        <v>146</v>
      </c>
      <c r="C4" s="681"/>
      <c r="D4" s="681"/>
      <c r="E4" s="680">
        <f>Entry!B14</f>
        <v>4</v>
      </c>
      <c r="F4" s="680"/>
      <c r="G4" s="680"/>
      <c r="H4" s="680"/>
      <c r="I4" s="680"/>
      <c r="J4" s="680"/>
      <c r="K4" s="680"/>
      <c r="L4" s="680"/>
      <c r="M4" s="680"/>
      <c r="N4" s="680"/>
      <c r="O4" s="680"/>
      <c r="P4" s="681" t="str">
        <f>Entry!C14</f>
        <v>Fall 2018</v>
      </c>
      <c r="Q4" s="681"/>
      <c r="R4" s="681"/>
    </row>
    <row r="21" spans="2:20" x14ac:dyDescent="0.25">
      <c r="B21" s="674" t="s">
        <v>183</v>
      </c>
      <c r="C21" s="674"/>
      <c r="D21" s="674"/>
      <c r="E21" s="674"/>
      <c r="F21" s="674"/>
      <c r="G21" s="674"/>
      <c r="H21" s="674"/>
      <c r="I21" s="674"/>
      <c r="J21" s="674"/>
      <c r="K21" s="674"/>
      <c r="L21" s="674"/>
      <c r="M21" s="674"/>
      <c r="N21" s="674"/>
      <c r="O21" s="674"/>
      <c r="P21" s="9"/>
      <c r="Q21" s="675" t="s">
        <v>184</v>
      </c>
      <c r="R21" s="676"/>
      <c r="S21" s="676"/>
      <c r="T21" s="677"/>
    </row>
    <row r="22" spans="2:20" x14ac:dyDescent="0.25">
      <c r="B22" s="33" t="s">
        <v>170</v>
      </c>
      <c r="C22" s="33" t="s">
        <v>174</v>
      </c>
      <c r="D22" s="33" t="s">
        <v>126</v>
      </c>
      <c r="E22" s="33" t="s">
        <v>128</v>
      </c>
      <c r="F22" s="33" t="s">
        <v>129</v>
      </c>
      <c r="G22" s="33" t="s">
        <v>131</v>
      </c>
      <c r="H22" s="33" t="s">
        <v>133</v>
      </c>
      <c r="I22" s="33" t="s">
        <v>134</v>
      </c>
      <c r="J22" s="33" t="s">
        <v>135</v>
      </c>
      <c r="K22" s="33" t="s">
        <v>136</v>
      </c>
      <c r="L22" s="33" t="s">
        <v>137</v>
      </c>
      <c r="M22" s="33" t="s">
        <v>138</v>
      </c>
      <c r="N22" s="33" t="s">
        <v>139</v>
      </c>
      <c r="O22" s="33" t="s">
        <v>140</v>
      </c>
      <c r="P22" s="9"/>
      <c r="Q22" s="33" t="s">
        <v>6</v>
      </c>
      <c r="R22" s="33" t="s">
        <v>7</v>
      </c>
      <c r="S22" s="33" t="s">
        <v>8</v>
      </c>
      <c r="T22" s="33" t="s">
        <v>9</v>
      </c>
    </row>
    <row r="23" spans="2:20" x14ac:dyDescent="0.25">
      <c r="B23" s="8">
        <f>COUNTIF(Grades,"I (Incomplete)")</f>
        <v>0</v>
      </c>
      <c r="C23" s="8">
        <f>COUNTIF(Grades,"W (Withdrawn)")</f>
        <v>4</v>
      </c>
      <c r="D23" s="8">
        <f>COUNTIF(Grades,"F (Fail)")</f>
        <v>0</v>
      </c>
      <c r="E23" s="8">
        <f>COUNTIF(Grades,"D (Plain)")</f>
        <v>0</v>
      </c>
      <c r="F23" s="8">
        <f>COUNTIF(Grades,"D+ (Plus)")</f>
        <v>0</v>
      </c>
      <c r="G23" s="8">
        <f>COUNTIF(Grades,"C- (Minus)")</f>
        <v>0</v>
      </c>
      <c r="H23" s="8">
        <f>COUNTIF(Grades,"C (Plain)")</f>
        <v>0</v>
      </c>
      <c r="I23" s="8">
        <f>COUNTIF(Grades,"C+ (Plus)")</f>
        <v>0</v>
      </c>
      <c r="J23" s="8">
        <f>COUNTIF(Grades,"B- (Minus)")</f>
        <v>0</v>
      </c>
      <c r="K23" s="8">
        <f>COUNTIF(Grades,"B (Plain)")</f>
        <v>0</v>
      </c>
      <c r="L23" s="8">
        <f>COUNTIF(Grades,"B+ (Plus)")</f>
        <v>0</v>
      </c>
      <c r="M23" s="8">
        <f>COUNTIF(Grades,"A- (Minus)")</f>
        <v>0</v>
      </c>
      <c r="N23" s="8">
        <f>COUNTIF(Grades,"A (Plain)")</f>
        <v>0</v>
      </c>
      <c r="O23" s="8">
        <f>COUNTIF(Grades,"A+ (Plus)")</f>
        <v>0</v>
      </c>
      <c r="P23" s="101">
        <f>SUM(B23:O23)</f>
        <v>4</v>
      </c>
      <c r="Q23" s="8">
        <f>Entry!BD67</f>
        <v>0</v>
      </c>
      <c r="R23" s="8">
        <f>Entry!BE67</f>
        <v>0</v>
      </c>
      <c r="S23" s="8">
        <f>Entry!BF67</f>
        <v>0</v>
      </c>
      <c r="T23" s="8">
        <f>Entry!BG67</f>
        <v>15</v>
      </c>
    </row>
    <row r="24" spans="2:20" x14ac:dyDescent="0.25">
      <c r="B24" s="61" t="e">
        <f t="shared" ref="B24:N24" si="0">B23/total_students</f>
        <v>#DIV/0!</v>
      </c>
      <c r="C24" s="61" t="e">
        <f t="shared" si="0"/>
        <v>#DIV/0!</v>
      </c>
      <c r="D24" s="61" t="e">
        <f t="shared" si="0"/>
        <v>#DIV/0!</v>
      </c>
      <c r="E24" s="61" t="e">
        <f t="shared" si="0"/>
        <v>#DIV/0!</v>
      </c>
      <c r="F24" s="61" t="e">
        <f t="shared" si="0"/>
        <v>#DIV/0!</v>
      </c>
      <c r="G24" s="61" t="e">
        <f t="shared" si="0"/>
        <v>#DIV/0!</v>
      </c>
      <c r="H24" s="61" t="e">
        <f t="shared" si="0"/>
        <v>#DIV/0!</v>
      </c>
      <c r="I24" s="61" t="e">
        <f t="shared" si="0"/>
        <v>#DIV/0!</v>
      </c>
      <c r="J24" s="61" t="e">
        <f t="shared" si="0"/>
        <v>#DIV/0!</v>
      </c>
      <c r="K24" s="61" t="e">
        <f t="shared" si="0"/>
        <v>#DIV/0!</v>
      </c>
      <c r="L24" s="61" t="e">
        <f t="shared" si="0"/>
        <v>#DIV/0!</v>
      </c>
      <c r="M24" s="61" t="e">
        <f t="shared" si="0"/>
        <v>#DIV/0!</v>
      </c>
      <c r="N24" s="61" t="e">
        <f t="shared" si="0"/>
        <v>#DIV/0!</v>
      </c>
      <c r="O24" s="61" t="e">
        <f>O23/total_students</f>
        <v>#DIV/0!</v>
      </c>
      <c r="P24" s="101" t="e">
        <f>SUM(B24:O24)</f>
        <v>#DIV/0!</v>
      </c>
      <c r="Q24" s="61">
        <f>Entry!BD66</f>
        <v>0</v>
      </c>
      <c r="R24" s="61">
        <f>Entry!BE66</f>
        <v>0</v>
      </c>
      <c r="S24" s="61">
        <f>Entry!BF66</f>
        <v>0</v>
      </c>
      <c r="T24" s="61">
        <f>Entry!BG66</f>
        <v>-3.75</v>
      </c>
    </row>
    <row r="43" spans="2:18" ht="17.25" thickBot="1" x14ac:dyDescent="0.3">
      <c r="J43" s="65"/>
      <c r="K43" s="65"/>
      <c r="L43" s="65"/>
      <c r="M43" s="65"/>
      <c r="N43" s="65"/>
      <c r="O43" s="65"/>
      <c r="P43" s="65"/>
      <c r="Q43" s="65"/>
      <c r="R43" s="65"/>
    </row>
    <row r="44" spans="2:18" x14ac:dyDescent="0.25">
      <c r="K44" s="13" t="s">
        <v>186</v>
      </c>
    </row>
    <row r="47" spans="2:18" x14ac:dyDescent="0.25">
      <c r="B47" s="678" t="str">
        <f t="shared" ref="B47" si="1">B2</f>
        <v>Course Code</v>
      </c>
      <c r="C47" s="678"/>
      <c r="D47" s="678"/>
      <c r="E47" s="678" t="str">
        <f>E2</f>
        <v>CSE 107</v>
      </c>
      <c r="F47" s="678"/>
      <c r="G47" s="678"/>
      <c r="H47" s="678"/>
      <c r="I47" s="678"/>
      <c r="J47" s="678"/>
      <c r="K47" s="678"/>
      <c r="L47" s="678"/>
      <c r="M47" s="678"/>
      <c r="N47" s="678"/>
      <c r="O47" s="678"/>
      <c r="P47" s="678" t="str">
        <f>P2</f>
        <v>Section 01</v>
      </c>
      <c r="Q47" s="678"/>
      <c r="R47" s="678"/>
    </row>
    <row r="48" spans="2:18" x14ac:dyDescent="0.25">
      <c r="B48" s="679" t="s">
        <v>1</v>
      </c>
      <c r="C48" s="679"/>
      <c r="D48" s="679"/>
      <c r="E48" s="679" t="str">
        <f>E3</f>
        <v>Object Oriented Programming</v>
      </c>
      <c r="F48" s="679"/>
      <c r="G48" s="679"/>
      <c r="H48" s="679"/>
      <c r="I48" s="679"/>
      <c r="J48" s="679"/>
      <c r="K48" s="679"/>
      <c r="L48" s="679"/>
      <c r="M48" s="679"/>
      <c r="N48" s="679"/>
      <c r="O48" s="679"/>
      <c r="P48" s="682" t="str">
        <f>P3</f>
        <v>0 students</v>
      </c>
      <c r="Q48" s="683"/>
      <c r="R48" s="684"/>
    </row>
    <row r="49" spans="2:18" x14ac:dyDescent="0.25">
      <c r="B49" s="681" t="s">
        <v>146</v>
      </c>
      <c r="C49" s="681"/>
      <c r="D49" s="681"/>
      <c r="E49" s="680">
        <f>E4</f>
        <v>4</v>
      </c>
      <c r="F49" s="680"/>
      <c r="G49" s="680"/>
      <c r="H49" s="680"/>
      <c r="I49" s="680"/>
      <c r="J49" s="680"/>
      <c r="K49" s="680"/>
      <c r="L49" s="680"/>
      <c r="M49" s="680"/>
      <c r="N49" s="680"/>
      <c r="O49" s="680"/>
      <c r="P49" s="681" t="str">
        <f>P4</f>
        <v>Fall 2018</v>
      </c>
      <c r="Q49" s="681"/>
      <c r="R49" s="681"/>
    </row>
    <row r="69" spans="7:17" ht="17.25" thickBot="1" x14ac:dyDescent="0.3">
      <c r="G69" s="65"/>
      <c r="H69" s="65"/>
      <c r="I69" s="65"/>
      <c r="J69" s="65"/>
      <c r="K69" s="65"/>
      <c r="L69" s="65"/>
      <c r="M69" s="65"/>
      <c r="N69" s="65"/>
      <c r="O69" s="65"/>
      <c r="P69" s="65"/>
      <c r="Q69" s="65"/>
    </row>
    <row r="70" spans="7:17" x14ac:dyDescent="0.25">
      <c r="H70" s="13" t="s">
        <v>186</v>
      </c>
    </row>
  </sheetData>
  <sheetProtection sheet="1" objects="1" scenarios="1" selectLockedCells="1" selectUnlockedCells="1"/>
  <mergeCells count="20">
    <mergeCell ref="B49:D49"/>
    <mergeCell ref="E49:O49"/>
    <mergeCell ref="P49:R49"/>
    <mergeCell ref="B47:D47"/>
    <mergeCell ref="E47:O47"/>
    <mergeCell ref="P47:R47"/>
    <mergeCell ref="B48:D48"/>
    <mergeCell ref="E48:O48"/>
    <mergeCell ref="P48:R48"/>
    <mergeCell ref="B21:O21"/>
    <mergeCell ref="Q21:T21"/>
    <mergeCell ref="P2:R2"/>
    <mergeCell ref="E2:O2"/>
    <mergeCell ref="E3:O3"/>
    <mergeCell ref="E4:O4"/>
    <mergeCell ref="B4:D4"/>
    <mergeCell ref="B3:D3"/>
    <mergeCell ref="B2:D2"/>
    <mergeCell ref="P4:R4"/>
    <mergeCell ref="P3:R3"/>
  </mergeCells>
  <pageMargins left="0.45" right="0.45" top="0.75" bottom="0.75" header="0.3" footer="0.3"/>
  <pageSetup paperSize="9" orientation="portrait" r:id="rId1"/>
  <headerFooter>
    <oddHeader>&amp;L&amp;"-,Bold"Department of CSE, EWU&amp;C&amp;"Arial Narrow,Bold"Grade Summary&amp;R&amp;"-,Bold"Page &amp;P of &amp;N</oddHeader>
    <oddFooter>&amp;L&amp;"-,Italic"v.13.5 Generated on &amp;D &amp;T&amp;C&amp;"-,Italic"Page &amp;P of &amp;N</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900-000000000000}">
          <x14:formula1>
            <xm:f>data!$A$18:$A$37</xm:f>
          </x14:formula1>
          <xm:sqref>B2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0"/>
  <sheetViews>
    <sheetView view="pageLayout" zoomScaleNormal="115" zoomScaleSheetLayoutView="115" workbookViewId="0">
      <selection activeCell="A16" sqref="A16:D16"/>
    </sheetView>
  </sheetViews>
  <sheetFormatPr defaultRowHeight="15" x14ac:dyDescent="0.25"/>
  <cols>
    <col min="1" max="1" width="24.140625" customWidth="1"/>
    <col min="2" max="2" width="57.85546875" customWidth="1"/>
    <col min="3" max="3" width="20.140625" customWidth="1"/>
    <col min="4" max="4" width="23.5703125" bestFit="1" customWidth="1"/>
  </cols>
  <sheetData>
    <row r="1" spans="1:9" ht="35.25" customHeight="1" thickBot="1" x14ac:dyDescent="0.35">
      <c r="A1" s="688" t="s">
        <v>380</v>
      </c>
      <c r="B1" s="689"/>
      <c r="C1" s="689"/>
      <c r="D1" s="690"/>
      <c r="E1" s="424"/>
    </row>
    <row r="2" spans="1:9" ht="16.5" x14ac:dyDescent="0.3">
      <c r="A2" s="192" t="str">
        <f>Entry!A12</f>
        <v>Course Code</v>
      </c>
      <c r="B2" s="431" t="str">
        <f>Entry!B12</f>
        <v>CSE 107</v>
      </c>
      <c r="C2" s="431" t="str">
        <f>LEFT(Entry!C12,7)</f>
        <v>Section</v>
      </c>
      <c r="D2" s="432" t="str">
        <f>Entry!C12</f>
        <v>Section 01</v>
      </c>
      <c r="E2" s="424"/>
    </row>
    <row r="3" spans="1:9" ht="16.5" customHeight="1" x14ac:dyDescent="0.3">
      <c r="A3" s="196" t="str">
        <f>Entry!A13</f>
        <v>Course Title</v>
      </c>
      <c r="B3" s="421" t="str">
        <f>Entry!B13</f>
        <v>Object Oriented Programming</v>
      </c>
      <c r="C3" s="444" t="s">
        <v>141</v>
      </c>
      <c r="D3" s="422" t="str">
        <f>Entry!C14</f>
        <v>Fall 2018</v>
      </c>
      <c r="E3" s="424"/>
    </row>
    <row r="4" spans="1:9" ht="17.25" thickBot="1" x14ac:dyDescent="0.35">
      <c r="A4" s="433" t="str">
        <f>Entry!A14</f>
        <v>Credit</v>
      </c>
      <c r="B4" s="434">
        <f>Entry!B14</f>
        <v>4</v>
      </c>
      <c r="C4" s="435" t="s">
        <v>182</v>
      </c>
      <c r="D4" s="436">
        <f>total_students-no_of_incomplete-no_of_withdrawn</f>
        <v>-4</v>
      </c>
      <c r="E4" s="424"/>
    </row>
    <row r="5" spans="1:9" ht="17.25" thickBot="1" x14ac:dyDescent="0.35">
      <c r="A5" s="424"/>
      <c r="B5" s="424"/>
      <c r="C5" s="424"/>
      <c r="D5" s="424"/>
      <c r="E5" s="424"/>
    </row>
    <row r="6" spans="1:9" ht="17.25" thickBot="1" x14ac:dyDescent="0.35">
      <c r="A6" s="438" t="s">
        <v>377</v>
      </c>
      <c r="B6" s="439" t="s">
        <v>386</v>
      </c>
      <c r="C6" s="439" t="s">
        <v>378</v>
      </c>
      <c r="D6" s="440" t="s">
        <v>184</v>
      </c>
      <c r="E6" s="424"/>
    </row>
    <row r="7" spans="1:9" ht="16.5" x14ac:dyDescent="0.3">
      <c r="A7" s="229" t="s">
        <v>6</v>
      </c>
      <c r="B7" s="445" t="s">
        <v>471</v>
      </c>
      <c r="C7" s="691" t="s">
        <v>389</v>
      </c>
      <c r="D7" s="437">
        <f>Entry!BD66</f>
        <v>0</v>
      </c>
      <c r="E7" s="424"/>
    </row>
    <row r="8" spans="1:9" ht="16.5" x14ac:dyDescent="0.3">
      <c r="A8" s="244" t="s">
        <v>7</v>
      </c>
      <c r="B8" s="446" t="s">
        <v>471</v>
      </c>
      <c r="C8" s="691"/>
      <c r="D8" s="429">
        <f>Entry!BE66</f>
        <v>0</v>
      </c>
      <c r="E8" s="424"/>
    </row>
    <row r="9" spans="1:9" ht="16.5" x14ac:dyDescent="0.3">
      <c r="A9" s="244" t="s">
        <v>8</v>
      </c>
      <c r="B9" s="446" t="s">
        <v>471</v>
      </c>
      <c r="C9" s="691"/>
      <c r="D9" s="429">
        <f>Entry!BF66</f>
        <v>0</v>
      </c>
      <c r="E9" s="424"/>
    </row>
    <row r="10" spans="1:9" ht="17.25" thickBot="1" x14ac:dyDescent="0.35">
      <c r="A10" s="215" t="s">
        <v>9</v>
      </c>
      <c r="B10" s="447" t="s">
        <v>472</v>
      </c>
      <c r="C10" s="692"/>
      <c r="D10" s="430">
        <f>Entry!BG66</f>
        <v>-3.75</v>
      </c>
      <c r="E10" s="424"/>
    </row>
    <row r="11" spans="1:9" ht="16.5" x14ac:dyDescent="0.3">
      <c r="A11" s="424"/>
      <c r="B11" s="424"/>
      <c r="C11" s="424"/>
      <c r="D11" s="424"/>
      <c r="E11" s="424"/>
    </row>
    <row r="12" spans="1:9" ht="16.5" x14ac:dyDescent="0.3">
      <c r="A12" s="425" t="s">
        <v>390</v>
      </c>
      <c r="B12" s="424"/>
      <c r="C12" s="424"/>
      <c r="D12" s="424"/>
      <c r="E12" s="424"/>
    </row>
    <row r="13" spans="1:9" ht="16.5" x14ac:dyDescent="0.25">
      <c r="A13" s="685"/>
      <c r="B13" s="686"/>
      <c r="C13" s="686"/>
      <c r="D13" s="687"/>
      <c r="E13" s="426"/>
      <c r="F13" s="423"/>
      <c r="G13" s="423"/>
      <c r="H13" s="423"/>
      <c r="I13" s="423"/>
    </row>
    <row r="14" spans="1:9" ht="16.5" x14ac:dyDescent="0.25">
      <c r="A14" s="685" t="s">
        <v>473</v>
      </c>
      <c r="B14" s="686"/>
      <c r="C14" s="686"/>
      <c r="D14" s="687"/>
      <c r="E14" s="426"/>
      <c r="F14" s="423"/>
      <c r="G14" s="423"/>
      <c r="H14" s="423"/>
      <c r="I14" s="423"/>
    </row>
    <row r="15" spans="1:9" ht="16.5" x14ac:dyDescent="0.25">
      <c r="A15" s="685" t="s">
        <v>474</v>
      </c>
      <c r="B15" s="686"/>
      <c r="C15" s="686"/>
      <c r="D15" s="687"/>
      <c r="E15" s="426"/>
      <c r="F15" s="423"/>
      <c r="G15" s="423"/>
      <c r="H15" s="423"/>
      <c r="I15" s="423"/>
    </row>
    <row r="16" spans="1:9" ht="16.5" x14ac:dyDescent="0.25">
      <c r="A16" s="685" t="s">
        <v>475</v>
      </c>
      <c r="B16" s="686"/>
      <c r="C16" s="686"/>
      <c r="D16" s="687"/>
      <c r="E16" s="426"/>
      <c r="F16" s="423"/>
      <c r="G16" s="423"/>
      <c r="H16" s="423"/>
      <c r="I16" s="423"/>
    </row>
    <row r="17" spans="1:9" ht="16.5" x14ac:dyDescent="0.25">
      <c r="A17" s="685"/>
      <c r="B17" s="686"/>
      <c r="C17" s="686"/>
      <c r="D17" s="687"/>
      <c r="E17" s="426"/>
      <c r="F17" s="423"/>
      <c r="G17" s="423"/>
      <c r="H17" s="423"/>
      <c r="I17" s="423"/>
    </row>
    <row r="18" spans="1:9" ht="16.5" x14ac:dyDescent="0.25">
      <c r="A18" s="685"/>
      <c r="B18" s="686"/>
      <c r="C18" s="686"/>
      <c r="D18" s="687"/>
      <c r="E18" s="426"/>
      <c r="F18" s="423"/>
      <c r="G18" s="423"/>
      <c r="H18" s="423"/>
      <c r="I18" s="423"/>
    </row>
    <row r="19" spans="1:9" ht="16.5" x14ac:dyDescent="0.3">
      <c r="A19" s="685"/>
      <c r="B19" s="686"/>
      <c r="C19" s="686"/>
      <c r="D19" s="687"/>
      <c r="E19" s="424"/>
    </row>
    <row r="20" spans="1:9" ht="16.5" x14ac:dyDescent="0.3">
      <c r="A20" s="685"/>
      <c r="B20" s="686"/>
      <c r="C20" s="686"/>
      <c r="D20" s="687"/>
      <c r="E20" s="424"/>
    </row>
    <row r="21" spans="1:9" ht="16.5" x14ac:dyDescent="0.3">
      <c r="A21" s="685"/>
      <c r="B21" s="686"/>
      <c r="C21" s="686"/>
      <c r="D21" s="687"/>
      <c r="E21" s="424"/>
    </row>
    <row r="22" spans="1:9" ht="16.5" x14ac:dyDescent="0.25">
      <c r="A22" s="685"/>
      <c r="B22" s="686"/>
      <c r="C22" s="686"/>
      <c r="D22" s="687"/>
    </row>
    <row r="23" spans="1:9" ht="16.5" x14ac:dyDescent="0.25">
      <c r="A23" s="685"/>
      <c r="B23" s="686"/>
      <c r="C23" s="686"/>
      <c r="D23" s="687"/>
    </row>
    <row r="24" spans="1:9" ht="16.5" x14ac:dyDescent="0.3">
      <c r="D24" s="477" t="s">
        <v>467</v>
      </c>
    </row>
    <row r="26" spans="1:9" ht="15.75" x14ac:dyDescent="0.25">
      <c r="A26" s="427" t="s">
        <v>388</v>
      </c>
      <c r="B26" s="428"/>
    </row>
    <row r="27" spans="1:9" x14ac:dyDescent="0.25">
      <c r="A27" s="427" t="s">
        <v>387</v>
      </c>
      <c r="B27" s="442" t="str">
        <f>Entry!B11</f>
        <v>Khan Mohammad Habibullah</v>
      </c>
    </row>
    <row r="28" spans="1:9" x14ac:dyDescent="0.25">
      <c r="A28" s="427" t="s">
        <v>379</v>
      </c>
      <c r="B28" s="443">
        <f ca="1">TODAY()</f>
        <v>43548</v>
      </c>
    </row>
    <row r="29" spans="1:9" x14ac:dyDescent="0.25">
      <c r="A29" s="427"/>
      <c r="B29" s="441"/>
    </row>
    <row r="30" spans="1:9" x14ac:dyDescent="0.25">
      <c r="A30" s="425"/>
      <c r="B30" s="6"/>
    </row>
  </sheetData>
  <sheetProtection sheet="1" objects="1" scenarios="1" selectLockedCells="1"/>
  <protectedRanges>
    <protectedRange password="BB8A" sqref="B2:C2" name="CourseCodeSection_1"/>
  </protectedRanges>
  <mergeCells count="13">
    <mergeCell ref="A21:D21"/>
    <mergeCell ref="A22:D22"/>
    <mergeCell ref="A23:D23"/>
    <mergeCell ref="A1:D1"/>
    <mergeCell ref="C7:C10"/>
    <mergeCell ref="A13:D13"/>
    <mergeCell ref="A14:D14"/>
    <mergeCell ref="A15:D15"/>
    <mergeCell ref="A16:D16"/>
    <mergeCell ref="A17:D17"/>
    <mergeCell ref="A18:D18"/>
    <mergeCell ref="A19:D19"/>
    <mergeCell ref="A20:D20"/>
  </mergeCells>
  <dataValidations disablePrompts="1" count="1">
    <dataValidation type="list" allowBlank="1" showInputMessage="1" showErrorMessage="1" sqref="B2" xr:uid="{00000000-0002-0000-0A00-000000000000}">
      <formula1>Course_Code</formula1>
    </dataValidation>
  </dataValidations>
  <pageMargins left="0.7" right="0.7" top="0.75" bottom="0.75" header="0.3" footer="0.3"/>
  <pageSetup paperSize="9" orientation="landscape" r:id="rId1"/>
  <headerFooter>
    <oddHeader>&amp;C&amp;"-,Bold Italic"Department of CSE, East West University&amp;R&amp;"-,Italic"Page &amp;P of &amp;N</oddHeader>
    <oddFooter>&amp;L&amp;"-,Italic"&amp;9v.13.5 Generated on &amp;D &amp;T&amp;C&amp;"-,Italic"Page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G75"/>
  <sheetViews>
    <sheetView tabSelected="1" zoomScale="90" zoomScaleNormal="90" zoomScaleSheetLayoutView="130" workbookViewId="0">
      <selection activeCell="AF16" sqref="AF16:AF38"/>
    </sheetView>
  </sheetViews>
  <sheetFormatPr defaultRowHeight="16.5" x14ac:dyDescent="0.25"/>
  <cols>
    <col min="1" max="1" width="14.85546875" style="10" customWidth="1"/>
    <col min="2" max="2" width="25.7109375" style="10" customWidth="1"/>
    <col min="3" max="3" width="21" style="10" bestFit="1" customWidth="1"/>
    <col min="4" max="4" width="6.28515625" style="10" customWidth="1"/>
    <col min="5" max="5" width="6.5703125" style="10" customWidth="1"/>
    <col min="6" max="6" width="6.140625" style="10" customWidth="1"/>
    <col min="7" max="7" width="6" style="10" customWidth="1"/>
    <col min="8" max="9" width="6.5703125" style="10" customWidth="1"/>
    <col min="10" max="45" width="4.5703125" style="10" customWidth="1"/>
    <col min="46" max="46" width="5.28515625" style="9" customWidth="1"/>
    <col min="47" max="47" width="12.42578125" style="10" customWidth="1"/>
    <col min="48" max="55" width="9.140625" style="10" customWidth="1"/>
    <col min="56" max="59" width="7.7109375" style="10" customWidth="1"/>
    <col min="60" max="60" width="9.140625" style="10" customWidth="1"/>
    <col min="61" max="72" width="5.140625" style="10" customWidth="1"/>
    <col min="73" max="73" width="9.140625" style="10" customWidth="1"/>
    <col min="74" max="85" width="6.28515625" style="10" customWidth="1"/>
    <col min="86" max="16384" width="9.140625" style="10"/>
  </cols>
  <sheetData>
    <row r="1" spans="1:85" ht="17.25" customHeight="1" thickBot="1" x14ac:dyDescent="0.3">
      <c r="A1" s="10" t="s">
        <v>468</v>
      </c>
      <c r="D1" s="562" t="s">
        <v>371</v>
      </c>
      <c r="E1" s="562"/>
      <c r="F1" s="562"/>
      <c r="G1" s="562"/>
      <c r="H1" s="562"/>
      <c r="I1" s="562"/>
      <c r="L1" s="558" t="str">
        <f>UPPER(CONCATENATE("SELECTED COURSE: ",Entry!B12," ",Entry!B13))</f>
        <v>SELECTED COURSE: CSE 107 OBJECT ORIENTED PROGRAMMING</v>
      </c>
      <c r="M1" s="558"/>
      <c r="N1" s="558"/>
      <c r="O1" s="558"/>
      <c r="P1" s="558"/>
      <c r="Q1" s="558"/>
      <c r="R1" s="558"/>
      <c r="S1" s="558"/>
      <c r="T1" s="558"/>
      <c r="U1" s="558"/>
      <c r="V1" s="558"/>
      <c r="W1" s="558"/>
      <c r="X1" s="558"/>
      <c r="Y1" s="558"/>
      <c r="Z1" s="309"/>
      <c r="AA1" s="309"/>
      <c r="AB1" s="309"/>
    </row>
    <row r="2" spans="1:85" ht="36.75" thickBot="1" x14ac:dyDescent="0.3">
      <c r="A2" s="383" t="s">
        <v>368</v>
      </c>
      <c r="B2" s="384" t="s">
        <v>370</v>
      </c>
      <c r="C2" s="382" t="s">
        <v>466</v>
      </c>
      <c r="D2" s="310" t="s">
        <v>6</v>
      </c>
      <c r="E2" s="310" t="s">
        <v>7</v>
      </c>
      <c r="F2" s="310" t="s">
        <v>8</v>
      </c>
      <c r="G2" s="310" t="s">
        <v>9</v>
      </c>
      <c r="H2" s="314" t="s">
        <v>353</v>
      </c>
      <c r="I2" s="379" t="s">
        <v>362</v>
      </c>
      <c r="J2" s="317" t="s">
        <v>354</v>
      </c>
      <c r="L2" s="490" t="str">
        <f>B12</f>
        <v>CSE 107</v>
      </c>
      <c r="M2" s="490"/>
      <c r="N2" s="378" t="s">
        <v>188</v>
      </c>
      <c r="O2" s="378" t="s">
        <v>189</v>
      </c>
      <c r="P2" s="378" t="s">
        <v>190</v>
      </c>
      <c r="Q2" s="378" t="s">
        <v>191</v>
      </c>
      <c r="R2" s="378" t="s">
        <v>192</v>
      </c>
      <c r="S2" s="378" t="s">
        <v>193</v>
      </c>
      <c r="T2" s="378" t="s">
        <v>194</v>
      </c>
      <c r="U2" s="378" t="s">
        <v>195</v>
      </c>
      <c r="V2" s="378" t="s">
        <v>196</v>
      </c>
      <c r="W2" s="378" t="s">
        <v>197</v>
      </c>
      <c r="X2" s="378" t="s">
        <v>198</v>
      </c>
      <c r="Y2" s="378" t="s">
        <v>363</v>
      </c>
      <c r="AQ2" s="9"/>
      <c r="AT2" s="10"/>
    </row>
    <row r="3" spans="1:85" ht="17.25" thickBot="1" x14ac:dyDescent="0.25">
      <c r="A3" s="385" t="s">
        <v>168</v>
      </c>
      <c r="B3" s="386" t="s">
        <v>375</v>
      </c>
      <c r="C3" s="380" t="s">
        <v>252</v>
      </c>
      <c r="D3" s="271">
        <v>1.66</v>
      </c>
      <c r="E3" s="271">
        <v>1.67</v>
      </c>
      <c r="F3" s="271">
        <v>1.67</v>
      </c>
      <c r="G3" s="271"/>
      <c r="H3" s="315">
        <f>SUM(D3:G3)</f>
        <v>5</v>
      </c>
      <c r="I3" s="319">
        <f>H3</f>
        <v>5</v>
      </c>
      <c r="J3" s="318">
        <f>IFERROR(H3/I3,1)</f>
        <v>1</v>
      </c>
      <c r="L3" s="556" t="s">
        <v>200</v>
      </c>
      <c r="M3" s="556"/>
      <c r="N3" s="291">
        <f>IF(data!D541=1,1,0)</f>
        <v>1</v>
      </c>
      <c r="O3" s="291">
        <f>IF(data!E541=1,1,0)</f>
        <v>0</v>
      </c>
      <c r="P3" s="291">
        <f>IF(data!F541=1,1,0)</f>
        <v>0</v>
      </c>
      <c r="Q3" s="291">
        <f>IF(data!G541=1,1,0)</f>
        <v>0</v>
      </c>
      <c r="R3" s="291">
        <f>IF(data!H541=1,1,0)</f>
        <v>0</v>
      </c>
      <c r="S3" s="291">
        <f>IF(data!I541=1,1,0)</f>
        <v>0</v>
      </c>
      <c r="T3" s="291">
        <f>IF(data!J541=1,1,0)</f>
        <v>0</v>
      </c>
      <c r="U3" s="291">
        <f>IF(data!K541=1,1,0)</f>
        <v>0</v>
      </c>
      <c r="V3" s="291">
        <f>IF(data!L541=1,1,0)</f>
        <v>0</v>
      </c>
      <c r="W3" s="291">
        <f>IF(data!M541=1,1,0)</f>
        <v>0</v>
      </c>
      <c r="X3" s="291">
        <f>IF(data!N541=1,1,0)</f>
        <v>0</v>
      </c>
      <c r="Y3" s="291">
        <f>IF(data!O541=1,1,0)</f>
        <v>0</v>
      </c>
      <c r="AC3" s="469" t="s">
        <v>348</v>
      </c>
      <c r="AD3" s="14"/>
      <c r="AE3" s="14">
        <f>IFERROR(H3/I3,1)</f>
        <v>1</v>
      </c>
      <c r="AQ3" s="9"/>
      <c r="AT3" s="10"/>
    </row>
    <row r="4" spans="1:85" ht="17.25" thickBot="1" x14ac:dyDescent="0.25">
      <c r="A4" s="385" t="s">
        <v>169</v>
      </c>
      <c r="B4" s="386" t="s">
        <v>375</v>
      </c>
      <c r="C4" s="381" t="s">
        <v>253</v>
      </c>
      <c r="D4" s="272">
        <v>3.33</v>
      </c>
      <c r="E4" s="272">
        <v>3.33</v>
      </c>
      <c r="F4" s="272">
        <v>3.34</v>
      </c>
      <c r="G4" s="272"/>
      <c r="H4" s="316">
        <f t="shared" ref="H4:H8" si="0">SUM(D4:G4)</f>
        <v>10</v>
      </c>
      <c r="I4" s="320">
        <f t="shared" ref="I4:I9" si="1">H4</f>
        <v>10</v>
      </c>
      <c r="J4" s="318">
        <f t="shared" ref="J4:J9" si="2">IFERROR(H4/I4,1)</f>
        <v>1</v>
      </c>
      <c r="L4" s="556" t="s">
        <v>201</v>
      </c>
      <c r="M4" s="556"/>
      <c r="N4" s="291">
        <f>IF(data!D542=1,1,0)</f>
        <v>1</v>
      </c>
      <c r="O4" s="291">
        <f>IF(data!E542=1,1,0)</f>
        <v>1</v>
      </c>
      <c r="P4" s="291">
        <f>IF(data!F542=1,1,0)</f>
        <v>1</v>
      </c>
      <c r="Q4" s="291">
        <f>IF(data!G542=1,1,0)</f>
        <v>0</v>
      </c>
      <c r="R4" s="291">
        <f>IF(data!H542=1,1,0)</f>
        <v>0</v>
      </c>
      <c r="S4" s="291">
        <f>IF(data!I542=1,1,0)</f>
        <v>0</v>
      </c>
      <c r="T4" s="291">
        <f>IF(data!J542=1,1,0)</f>
        <v>0</v>
      </c>
      <c r="U4" s="291">
        <f>IF(data!K542=1,1,0)</f>
        <v>0</v>
      </c>
      <c r="V4" s="291">
        <f>IF(data!L542=1,1,0)</f>
        <v>0</v>
      </c>
      <c r="W4" s="291">
        <f>IF(data!M542=1,1,0)</f>
        <v>0</v>
      </c>
      <c r="X4" s="291">
        <f>IF(data!N542=1,1,0)</f>
        <v>0</v>
      </c>
      <c r="Y4" s="291">
        <f>IF(data!O542=1,1,0)</f>
        <v>0</v>
      </c>
      <c r="AC4" s="469" t="s">
        <v>349</v>
      </c>
      <c r="AD4" s="14"/>
      <c r="AE4" s="14">
        <f t="shared" ref="AE4:AE9" si="3">IFERROR(H4/I4,1)</f>
        <v>1</v>
      </c>
      <c r="AQ4" s="9"/>
      <c r="AT4" s="10"/>
    </row>
    <row r="5" spans="1:85" ht="17.25" thickBot="1" x14ac:dyDescent="0.25">
      <c r="A5" s="385" t="s">
        <v>364</v>
      </c>
      <c r="B5" s="386" t="s">
        <v>369</v>
      </c>
      <c r="C5" s="381" t="s">
        <v>254</v>
      </c>
      <c r="D5" s="272">
        <v>5</v>
      </c>
      <c r="E5" s="272">
        <v>7.5</v>
      </c>
      <c r="F5" s="272">
        <v>7.5</v>
      </c>
      <c r="G5" s="272"/>
      <c r="H5" s="316">
        <f t="shared" si="0"/>
        <v>20</v>
      </c>
      <c r="I5" s="320">
        <v>40</v>
      </c>
      <c r="J5" s="318">
        <f t="shared" si="2"/>
        <v>0.5</v>
      </c>
      <c r="L5" s="556" t="s">
        <v>202</v>
      </c>
      <c r="M5" s="556"/>
      <c r="N5" s="291">
        <f>IF(data!D543=1,1,0)</f>
        <v>1</v>
      </c>
      <c r="O5" s="291">
        <f>IF(data!E543=1,1,0)</f>
        <v>1</v>
      </c>
      <c r="P5" s="291">
        <f>IF(data!F543=1,1,0)</f>
        <v>1</v>
      </c>
      <c r="Q5" s="291">
        <f>IF(data!G543=1,1,0)</f>
        <v>0</v>
      </c>
      <c r="R5" s="291">
        <f>IF(data!H543=1,1,0)</f>
        <v>0</v>
      </c>
      <c r="S5" s="291">
        <f>IF(data!I543=1,1,0)</f>
        <v>0</v>
      </c>
      <c r="T5" s="291">
        <f>IF(data!J543=1,1,0)</f>
        <v>0</v>
      </c>
      <c r="U5" s="291">
        <f>IF(data!K543=1,1,0)</f>
        <v>0</v>
      </c>
      <c r="V5" s="291">
        <f>IF(data!L543=1,1,0)</f>
        <v>0</v>
      </c>
      <c r="W5" s="291">
        <f>IF(data!M543=1,1,0)</f>
        <v>0</v>
      </c>
      <c r="X5" s="291">
        <f>IF(data!N543=1,1,0)</f>
        <v>0</v>
      </c>
      <c r="Y5" s="291">
        <f>IF(data!O543=1,1,0)</f>
        <v>0</v>
      </c>
      <c r="AC5" s="469" t="s">
        <v>346</v>
      </c>
      <c r="AD5" s="14"/>
      <c r="AE5" s="14">
        <f t="shared" si="3"/>
        <v>0.5</v>
      </c>
      <c r="AQ5" s="9"/>
      <c r="AT5" s="10"/>
    </row>
    <row r="6" spans="1:85" ht="17.25" thickBot="1" x14ac:dyDescent="0.25">
      <c r="A6" s="385" t="s">
        <v>365</v>
      </c>
      <c r="B6" s="386" t="s">
        <v>369</v>
      </c>
      <c r="C6" s="381" t="s">
        <v>255</v>
      </c>
      <c r="D6" s="272"/>
      <c r="E6" s="272">
        <v>15</v>
      </c>
      <c r="F6" s="272">
        <v>5</v>
      </c>
      <c r="G6" s="272"/>
      <c r="H6" s="316">
        <f t="shared" si="0"/>
        <v>20</v>
      </c>
      <c r="I6" s="320">
        <v>40</v>
      </c>
      <c r="J6" s="318">
        <f t="shared" si="2"/>
        <v>0.5</v>
      </c>
      <c r="L6" s="556" t="s">
        <v>203</v>
      </c>
      <c r="M6" s="556"/>
      <c r="N6" s="291">
        <f>IF(data!D544=1,1,0)</f>
        <v>0</v>
      </c>
      <c r="O6" s="291">
        <f>IF(data!E544=1,1,0)</f>
        <v>1</v>
      </c>
      <c r="P6" s="291">
        <f>IF(data!F544=1,1,0)</f>
        <v>1</v>
      </c>
      <c r="Q6" s="291">
        <f>IF(data!G544=1,1,0)</f>
        <v>0</v>
      </c>
      <c r="R6" s="291">
        <f>IF(data!H544=1,1,0)</f>
        <v>1</v>
      </c>
      <c r="S6" s="291">
        <f>IF(data!I544=1,1,0)</f>
        <v>0</v>
      </c>
      <c r="T6" s="291">
        <f>IF(data!J544=1,1,0)</f>
        <v>0</v>
      </c>
      <c r="U6" s="291">
        <f>IF(data!K544=1,1,0)</f>
        <v>0</v>
      </c>
      <c r="V6" s="291">
        <f>IF(data!L544=1,1,0)</f>
        <v>1</v>
      </c>
      <c r="W6" s="291">
        <f>IF(data!M544=1,1,0)</f>
        <v>1</v>
      </c>
      <c r="X6" s="291">
        <f>IF(data!N544=1,1,0)</f>
        <v>0</v>
      </c>
      <c r="Y6" s="291">
        <f>IF(data!O544=1,1,0)</f>
        <v>1</v>
      </c>
      <c r="AC6" s="469" t="s">
        <v>347</v>
      </c>
      <c r="AD6" s="14"/>
      <c r="AE6" s="14">
        <f t="shared" si="3"/>
        <v>0.5</v>
      </c>
      <c r="AQ6" s="9"/>
      <c r="AT6" s="10"/>
    </row>
    <row r="7" spans="1:85" ht="17.25" thickBot="1" x14ac:dyDescent="0.25">
      <c r="A7" s="385" t="s">
        <v>366</v>
      </c>
      <c r="B7" s="386" t="s">
        <v>374</v>
      </c>
      <c r="C7" s="381" t="s">
        <v>171</v>
      </c>
      <c r="D7" s="272"/>
      <c r="E7" s="272">
        <v>15</v>
      </c>
      <c r="F7" s="272">
        <v>5</v>
      </c>
      <c r="G7" s="272"/>
      <c r="H7" s="316">
        <f t="shared" si="0"/>
        <v>20</v>
      </c>
      <c r="I7" s="320">
        <v>40</v>
      </c>
      <c r="J7" s="318">
        <f t="shared" si="2"/>
        <v>0.5</v>
      </c>
      <c r="L7" s="557" t="s">
        <v>261</v>
      </c>
      <c r="M7" s="557"/>
      <c r="N7" s="312">
        <f t="shared" ref="N7:Y7" si="4">SUM(N3:N6)</f>
        <v>3</v>
      </c>
      <c r="O7" s="312">
        <f t="shared" si="4"/>
        <v>3</v>
      </c>
      <c r="P7" s="312">
        <f t="shared" si="4"/>
        <v>3</v>
      </c>
      <c r="Q7" s="312">
        <f t="shared" si="4"/>
        <v>0</v>
      </c>
      <c r="R7" s="312">
        <f t="shared" si="4"/>
        <v>1</v>
      </c>
      <c r="S7" s="312">
        <f t="shared" si="4"/>
        <v>0</v>
      </c>
      <c r="T7" s="312">
        <f t="shared" si="4"/>
        <v>0</v>
      </c>
      <c r="U7" s="312">
        <f t="shared" si="4"/>
        <v>0</v>
      </c>
      <c r="V7" s="312">
        <f t="shared" si="4"/>
        <v>1</v>
      </c>
      <c r="W7" s="312">
        <f t="shared" si="4"/>
        <v>1</v>
      </c>
      <c r="X7" s="312">
        <f t="shared" si="4"/>
        <v>0</v>
      </c>
      <c r="Y7" s="312">
        <f t="shared" si="4"/>
        <v>1</v>
      </c>
      <c r="AC7" s="469" t="s">
        <v>350</v>
      </c>
      <c r="AD7" s="14"/>
      <c r="AE7" s="14">
        <f t="shared" si="3"/>
        <v>0.5</v>
      </c>
      <c r="AQ7" s="9"/>
      <c r="AT7" s="10"/>
    </row>
    <row r="8" spans="1:85" ht="17.25" thickBot="1" x14ac:dyDescent="0.25">
      <c r="A8" s="387" t="s">
        <v>367</v>
      </c>
      <c r="B8" s="388" t="s">
        <v>369</v>
      </c>
      <c r="C8" s="381" t="s">
        <v>256</v>
      </c>
      <c r="D8" s="272"/>
      <c r="E8" s="272"/>
      <c r="F8" s="272"/>
      <c r="G8" s="272">
        <v>10</v>
      </c>
      <c r="H8" s="316">
        <f t="shared" si="0"/>
        <v>10</v>
      </c>
      <c r="I8" s="320">
        <f t="shared" si="1"/>
        <v>10</v>
      </c>
      <c r="J8" s="318">
        <f t="shared" si="2"/>
        <v>1</v>
      </c>
      <c r="L8" s="559" t="s">
        <v>469</v>
      </c>
      <c r="M8" s="559"/>
      <c r="N8" s="559"/>
      <c r="O8" s="559"/>
      <c r="P8" s="559"/>
      <c r="Q8" s="559"/>
      <c r="R8" s="559"/>
      <c r="S8" s="559"/>
      <c r="T8" s="559"/>
      <c r="U8" s="559"/>
      <c r="V8" s="559"/>
      <c r="W8" s="559"/>
      <c r="X8" s="559"/>
      <c r="Y8" s="559"/>
      <c r="AC8" s="469" t="s">
        <v>351</v>
      </c>
      <c r="AD8" s="14"/>
      <c r="AE8" s="14">
        <f t="shared" si="3"/>
        <v>1</v>
      </c>
    </row>
    <row r="9" spans="1:85" ht="17.25" thickBot="1" x14ac:dyDescent="0.25">
      <c r="A9" s="475" t="s">
        <v>391</v>
      </c>
      <c r="B9" s="476" t="s">
        <v>369</v>
      </c>
      <c r="C9" s="381" t="s">
        <v>166</v>
      </c>
      <c r="D9" s="272"/>
      <c r="E9" s="272"/>
      <c r="F9" s="272"/>
      <c r="G9" s="272">
        <v>15</v>
      </c>
      <c r="H9" s="316">
        <f>SUM(D9:G9)</f>
        <v>15</v>
      </c>
      <c r="I9" s="321">
        <f t="shared" si="1"/>
        <v>15</v>
      </c>
      <c r="J9" s="318">
        <f t="shared" si="2"/>
        <v>1</v>
      </c>
      <c r="L9" s="563" t="s">
        <v>373</v>
      </c>
      <c r="M9" s="563"/>
      <c r="N9" s="563"/>
      <c r="O9" s="563"/>
      <c r="P9" s="563"/>
      <c r="Q9" s="563"/>
      <c r="R9" s="563"/>
      <c r="S9" s="563"/>
      <c r="T9" s="563"/>
      <c r="U9" s="563"/>
      <c r="V9" s="563"/>
      <c r="W9" s="563"/>
      <c r="X9" s="563"/>
      <c r="Y9" s="563"/>
      <c r="Z9" s="563"/>
      <c r="AC9" s="469" t="s">
        <v>352</v>
      </c>
      <c r="AD9" s="14"/>
      <c r="AE9" s="14">
        <f t="shared" si="3"/>
        <v>1</v>
      </c>
    </row>
    <row r="10" spans="1:85" ht="17.25" thickBot="1" x14ac:dyDescent="0.3">
      <c r="A10" s="470" t="s">
        <v>465</v>
      </c>
      <c r="B10" s="470"/>
      <c r="C10" s="389" t="s">
        <v>5</v>
      </c>
      <c r="D10" s="313">
        <f>SUM(D3:D9)</f>
        <v>9.99</v>
      </c>
      <c r="E10" s="313">
        <f t="shared" ref="E10:H10" si="5">SUM(E3:E9)</f>
        <v>42.5</v>
      </c>
      <c r="F10" s="313">
        <f t="shared" si="5"/>
        <v>22.509999999999998</v>
      </c>
      <c r="G10" s="313">
        <f t="shared" si="5"/>
        <v>25</v>
      </c>
      <c r="H10" s="313">
        <f t="shared" si="5"/>
        <v>100</v>
      </c>
      <c r="I10" s="311"/>
    </row>
    <row r="11" spans="1:85" ht="17.25" thickBot="1" x14ac:dyDescent="0.3">
      <c r="A11" s="31" t="s">
        <v>376</v>
      </c>
      <c r="B11" s="560" t="s">
        <v>470</v>
      </c>
      <c r="C11" s="561"/>
    </row>
    <row r="12" spans="1:85" s="13" customFormat="1" ht="17.25" customHeight="1" thickBot="1" x14ac:dyDescent="0.3">
      <c r="A12" s="192" t="s">
        <v>0</v>
      </c>
      <c r="B12" s="273" t="s">
        <v>17</v>
      </c>
      <c r="C12" s="274" t="s">
        <v>150</v>
      </c>
      <c r="D12" s="506" t="s">
        <v>148</v>
      </c>
      <c r="E12" s="564"/>
      <c r="F12" s="565"/>
      <c r="G12" s="193">
        <f>H5</f>
        <v>20</v>
      </c>
      <c r="H12" s="524" t="s">
        <v>5</v>
      </c>
      <c r="I12" s="524" t="s">
        <v>151</v>
      </c>
      <c r="J12" s="506" t="s">
        <v>149</v>
      </c>
      <c r="K12" s="507"/>
      <c r="L12" s="508"/>
      <c r="M12" s="303">
        <f>H6</f>
        <v>20</v>
      </c>
      <c r="N12" s="503" t="s">
        <v>5</v>
      </c>
      <c r="O12" s="503" t="s">
        <v>151</v>
      </c>
      <c r="P12" s="506" t="s">
        <v>4</v>
      </c>
      <c r="Q12" s="507"/>
      <c r="R12" s="508"/>
      <c r="S12" s="194">
        <f>H7</f>
        <v>20</v>
      </c>
      <c r="T12" s="524" t="s">
        <v>5</v>
      </c>
      <c r="U12" s="503" t="s">
        <v>151</v>
      </c>
      <c r="V12" s="512" t="s">
        <v>257</v>
      </c>
      <c r="W12" s="513"/>
      <c r="X12" s="514"/>
      <c r="Y12" s="194">
        <f>H3</f>
        <v>5</v>
      </c>
      <c r="Z12" s="524" t="s">
        <v>5</v>
      </c>
      <c r="AA12" s="503" t="s">
        <v>151</v>
      </c>
      <c r="AB12" s="512" t="s">
        <v>258</v>
      </c>
      <c r="AC12" s="513"/>
      <c r="AD12" s="514"/>
      <c r="AE12" s="194">
        <f>H4</f>
        <v>10</v>
      </c>
      <c r="AF12" s="524" t="s">
        <v>5</v>
      </c>
      <c r="AG12" s="503" t="s">
        <v>151</v>
      </c>
      <c r="AH12" s="512" t="s">
        <v>259</v>
      </c>
      <c r="AI12" s="513"/>
      <c r="AJ12" s="514"/>
      <c r="AK12" s="194">
        <f>H8</f>
        <v>10</v>
      </c>
      <c r="AL12" s="524" t="s">
        <v>5</v>
      </c>
      <c r="AM12" s="503" t="s">
        <v>151</v>
      </c>
      <c r="AN12" s="506" t="s">
        <v>166</v>
      </c>
      <c r="AO12" s="507"/>
      <c r="AP12" s="508"/>
      <c r="AQ12" s="194">
        <f>H9</f>
        <v>15</v>
      </c>
      <c r="AR12" s="524" t="s">
        <v>5</v>
      </c>
      <c r="AS12" s="503" t="s">
        <v>151</v>
      </c>
      <c r="AT12" s="553" t="s">
        <v>345</v>
      </c>
      <c r="AU12" s="542" t="s">
        <v>167</v>
      </c>
      <c r="AV12" s="545" t="s">
        <v>187</v>
      </c>
      <c r="AW12" s="546"/>
      <c r="AX12" s="546"/>
      <c r="AY12" s="547"/>
      <c r="AZ12" s="530" t="s">
        <v>172</v>
      </c>
      <c r="BA12" s="530"/>
      <c r="BB12" s="530"/>
      <c r="BC12" s="530"/>
      <c r="BD12" s="530"/>
      <c r="BE12" s="530"/>
      <c r="BF12" s="530"/>
      <c r="BG12" s="531"/>
      <c r="BH12" s="195"/>
      <c r="BI12" s="195"/>
      <c r="BJ12" s="195"/>
      <c r="BK12" s="195"/>
      <c r="BL12" s="195"/>
      <c r="BM12" s="195"/>
      <c r="BN12" s="195"/>
      <c r="BO12" s="195"/>
      <c r="BP12" s="195"/>
      <c r="BQ12" s="195"/>
      <c r="BR12" s="195"/>
      <c r="BS12" s="195"/>
      <c r="BT12" s="195"/>
      <c r="BU12" s="195"/>
      <c r="BV12" s="195"/>
      <c r="BW12" s="195"/>
      <c r="BX12" s="195"/>
      <c r="BY12" s="195"/>
      <c r="BZ12" s="195"/>
      <c r="CA12" s="195"/>
      <c r="CB12" s="195"/>
      <c r="CC12" s="195"/>
      <c r="CD12" s="195"/>
      <c r="CE12" s="195"/>
      <c r="CF12" s="195"/>
      <c r="CG12" s="195"/>
    </row>
    <row r="13" spans="1:85" s="7" customFormat="1" ht="16.5" customHeight="1" thickBot="1" x14ac:dyDescent="0.3">
      <c r="A13" s="196" t="s">
        <v>1</v>
      </c>
      <c r="B13" s="534" t="str">
        <f>LOOKUP(B12,Course_Code,Title)</f>
        <v>Object Oriented Programming</v>
      </c>
      <c r="C13" s="535"/>
      <c r="D13" s="566"/>
      <c r="E13" s="567"/>
      <c r="F13" s="568"/>
      <c r="G13" s="193">
        <f>I5</f>
        <v>40</v>
      </c>
      <c r="H13" s="525"/>
      <c r="I13" s="525"/>
      <c r="J13" s="509"/>
      <c r="K13" s="510"/>
      <c r="L13" s="511"/>
      <c r="M13" s="322">
        <f>I6</f>
        <v>40</v>
      </c>
      <c r="N13" s="504"/>
      <c r="O13" s="504"/>
      <c r="P13" s="509"/>
      <c r="Q13" s="510"/>
      <c r="R13" s="511"/>
      <c r="S13" s="197">
        <f>I7</f>
        <v>40</v>
      </c>
      <c r="T13" s="525"/>
      <c r="U13" s="504"/>
      <c r="V13" s="515"/>
      <c r="W13" s="516"/>
      <c r="X13" s="517"/>
      <c r="Y13" s="197">
        <f>I3</f>
        <v>5</v>
      </c>
      <c r="Z13" s="525"/>
      <c r="AA13" s="504"/>
      <c r="AB13" s="515"/>
      <c r="AC13" s="516"/>
      <c r="AD13" s="517"/>
      <c r="AE13" s="197">
        <f>I4</f>
        <v>10</v>
      </c>
      <c r="AF13" s="525"/>
      <c r="AG13" s="504"/>
      <c r="AH13" s="515"/>
      <c r="AI13" s="516"/>
      <c r="AJ13" s="517"/>
      <c r="AK13" s="197">
        <f>I8</f>
        <v>10</v>
      </c>
      <c r="AL13" s="525"/>
      <c r="AM13" s="504"/>
      <c r="AN13" s="509"/>
      <c r="AO13" s="510"/>
      <c r="AP13" s="511"/>
      <c r="AQ13" s="197">
        <f>H9</f>
        <v>15</v>
      </c>
      <c r="AR13" s="525"/>
      <c r="AS13" s="504"/>
      <c r="AT13" s="554"/>
      <c r="AU13" s="543"/>
      <c r="AV13" s="548"/>
      <c r="AW13" s="549"/>
      <c r="AX13" s="549"/>
      <c r="AY13" s="550"/>
      <c r="AZ13" s="532"/>
      <c r="BA13" s="532"/>
      <c r="BB13" s="532"/>
      <c r="BC13" s="532"/>
      <c r="BD13" s="532"/>
      <c r="BE13" s="532"/>
      <c r="BF13" s="532"/>
      <c r="BG13" s="533"/>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row>
    <row r="14" spans="1:85" s="7" customFormat="1" ht="17.25" thickBot="1" x14ac:dyDescent="0.3">
      <c r="A14" s="196" t="s">
        <v>146</v>
      </c>
      <c r="B14" s="198">
        <f>LOOKUP(B12,Course_Code,Credit)</f>
        <v>4</v>
      </c>
      <c r="C14" s="478" t="s">
        <v>476</v>
      </c>
      <c r="D14" s="28" t="s">
        <v>6</v>
      </c>
      <c r="E14" s="28" t="s">
        <v>7</v>
      </c>
      <c r="F14" s="200" t="s">
        <v>8</v>
      </c>
      <c r="G14" s="287" t="s">
        <v>9</v>
      </c>
      <c r="H14" s="526"/>
      <c r="I14" s="526"/>
      <c r="J14" s="200" t="s">
        <v>6</v>
      </c>
      <c r="K14" s="28" t="s">
        <v>7</v>
      </c>
      <c r="L14" s="28" t="s">
        <v>8</v>
      </c>
      <c r="M14" s="32" t="s">
        <v>9</v>
      </c>
      <c r="N14" s="505"/>
      <c r="O14" s="505"/>
      <c r="P14" s="286" t="s">
        <v>6</v>
      </c>
      <c r="Q14" s="28" t="s">
        <v>7</v>
      </c>
      <c r="R14" s="28" t="s">
        <v>8</v>
      </c>
      <c r="S14" s="28" t="s">
        <v>9</v>
      </c>
      <c r="T14" s="526"/>
      <c r="U14" s="505"/>
      <c r="V14" s="286" t="s">
        <v>6</v>
      </c>
      <c r="W14" s="28" t="s">
        <v>7</v>
      </c>
      <c r="X14" s="28" t="s">
        <v>8</v>
      </c>
      <c r="Y14" s="28" t="s">
        <v>9</v>
      </c>
      <c r="Z14" s="526"/>
      <c r="AA14" s="505"/>
      <c r="AB14" s="286" t="s">
        <v>6</v>
      </c>
      <c r="AC14" s="28" t="s">
        <v>7</v>
      </c>
      <c r="AD14" s="28" t="s">
        <v>8</v>
      </c>
      <c r="AE14" s="28" t="s">
        <v>9</v>
      </c>
      <c r="AF14" s="526"/>
      <c r="AG14" s="505"/>
      <c r="AH14" s="286" t="s">
        <v>6</v>
      </c>
      <c r="AI14" s="28" t="s">
        <v>7</v>
      </c>
      <c r="AJ14" s="28" t="s">
        <v>8</v>
      </c>
      <c r="AK14" s="28" t="s">
        <v>9</v>
      </c>
      <c r="AL14" s="526"/>
      <c r="AM14" s="505"/>
      <c r="AN14" s="286" t="s">
        <v>6</v>
      </c>
      <c r="AO14" s="28" t="s">
        <v>7</v>
      </c>
      <c r="AP14" s="28" t="s">
        <v>8</v>
      </c>
      <c r="AQ14" s="28" t="s">
        <v>9</v>
      </c>
      <c r="AR14" s="526"/>
      <c r="AS14" s="505"/>
      <c r="AT14" s="555"/>
      <c r="AU14" s="551"/>
      <c r="AV14" s="201" t="s">
        <v>6</v>
      </c>
      <c r="AW14" s="202" t="s">
        <v>7</v>
      </c>
      <c r="AX14" s="202" t="s">
        <v>8</v>
      </c>
      <c r="AY14" s="203" t="s">
        <v>9</v>
      </c>
      <c r="AZ14" s="204" t="s">
        <v>6</v>
      </c>
      <c r="BA14" s="205" t="s">
        <v>7</v>
      </c>
      <c r="BB14" s="205" t="s">
        <v>8</v>
      </c>
      <c r="BC14" s="205" t="s">
        <v>9</v>
      </c>
      <c r="BD14" s="206" t="s">
        <v>6</v>
      </c>
      <c r="BE14" s="207" t="s">
        <v>7</v>
      </c>
      <c r="BF14" s="206" t="s">
        <v>8</v>
      </c>
      <c r="BG14" s="206" t="s">
        <v>9</v>
      </c>
      <c r="BH14" s="6"/>
      <c r="BI14" s="208" t="s">
        <v>205</v>
      </c>
      <c r="BJ14" s="209" t="s">
        <v>206</v>
      </c>
      <c r="BK14" s="209" t="s">
        <v>207</v>
      </c>
      <c r="BL14" s="209" t="s">
        <v>208</v>
      </c>
      <c r="BM14" s="209" t="s">
        <v>209</v>
      </c>
      <c r="BN14" s="209" t="s">
        <v>210</v>
      </c>
      <c r="BO14" s="209" t="s">
        <v>211</v>
      </c>
      <c r="BP14" s="209" t="s">
        <v>212</v>
      </c>
      <c r="BQ14" s="209" t="s">
        <v>213</v>
      </c>
      <c r="BR14" s="209" t="s">
        <v>214</v>
      </c>
      <c r="BS14" s="209" t="s">
        <v>215</v>
      </c>
      <c r="BT14" s="210" t="s">
        <v>199</v>
      </c>
      <c r="BU14" s="6"/>
      <c r="BV14" s="208" t="s">
        <v>205</v>
      </c>
      <c r="BW14" s="209" t="s">
        <v>206</v>
      </c>
      <c r="BX14" s="209" t="s">
        <v>207</v>
      </c>
      <c r="BY14" s="209" t="s">
        <v>208</v>
      </c>
      <c r="BZ14" s="209" t="s">
        <v>209</v>
      </c>
      <c r="CA14" s="209" t="s">
        <v>210</v>
      </c>
      <c r="CB14" s="209" t="s">
        <v>211</v>
      </c>
      <c r="CC14" s="209" t="s">
        <v>212</v>
      </c>
      <c r="CD14" s="209" t="s">
        <v>213</v>
      </c>
      <c r="CE14" s="209" t="s">
        <v>214</v>
      </c>
      <c r="CF14" s="209" t="s">
        <v>215</v>
      </c>
      <c r="CG14" s="210" t="s">
        <v>199</v>
      </c>
    </row>
    <row r="15" spans="1:85" s="7" customFormat="1" ht="17.25" thickBot="1" x14ac:dyDescent="0.3">
      <c r="A15" s="196" t="s">
        <v>147</v>
      </c>
      <c r="B15" s="211" t="s">
        <v>2</v>
      </c>
      <c r="C15" s="199" t="s">
        <v>3</v>
      </c>
      <c r="D15" s="194">
        <f>D5/ratio_mid1</f>
        <v>10</v>
      </c>
      <c r="E15" s="194">
        <f>E5/ratio_mid1</f>
        <v>15</v>
      </c>
      <c r="F15" s="194">
        <f>F5/ratio_mid1</f>
        <v>15</v>
      </c>
      <c r="G15" s="194">
        <f>G5/ratio_mid1</f>
        <v>0</v>
      </c>
      <c r="H15" s="288">
        <f>SUM(D15:G15)</f>
        <v>40</v>
      </c>
      <c r="I15" s="288">
        <f t="shared" ref="I15:I46" si="6">H15*ratio_mid1</f>
        <v>20</v>
      </c>
      <c r="J15" s="194">
        <f>D6/ratio_mid2</f>
        <v>0</v>
      </c>
      <c r="K15" s="194">
        <f>E6/ratio_mid2</f>
        <v>30</v>
      </c>
      <c r="L15" s="194">
        <f>F6/ratio_mid2</f>
        <v>10</v>
      </c>
      <c r="M15" s="194">
        <f>G6/ratio_mid2</f>
        <v>0</v>
      </c>
      <c r="N15" s="212">
        <f>SUM(J15:M15)</f>
        <v>40</v>
      </c>
      <c r="O15" s="212">
        <f t="shared" ref="O15:O46" si="7">N15*ratio_mid2</f>
        <v>20</v>
      </c>
      <c r="P15" s="194">
        <f>D7/ratio_final</f>
        <v>0</v>
      </c>
      <c r="Q15" s="194">
        <f>E7/ratio_final</f>
        <v>30</v>
      </c>
      <c r="R15" s="194">
        <f>F7/ratio_final</f>
        <v>10</v>
      </c>
      <c r="S15" s="194">
        <f>G7/ratio_final</f>
        <v>0</v>
      </c>
      <c r="T15" s="288">
        <f>SUM(P15:S15)</f>
        <v>40</v>
      </c>
      <c r="U15" s="288">
        <f t="shared" ref="U15:U46" si="8">T15*ratio_final</f>
        <v>20</v>
      </c>
      <c r="V15" s="194">
        <f>D3/ratio_attendance</f>
        <v>1.66</v>
      </c>
      <c r="W15" s="194">
        <f>E3/ratio_attendance</f>
        <v>1.67</v>
      </c>
      <c r="X15" s="194">
        <f>F3/ratio_attendance</f>
        <v>1.67</v>
      </c>
      <c r="Y15" s="194">
        <f>G3/ratio_attendance</f>
        <v>0</v>
      </c>
      <c r="Z15" s="288">
        <f>SUM(V15:Y15)</f>
        <v>5</v>
      </c>
      <c r="AA15" s="288">
        <f t="shared" ref="AA15:AA46" si="9">Z15*ratio_attendance</f>
        <v>5</v>
      </c>
      <c r="AB15" s="194">
        <f>D4/ratio_quiz</f>
        <v>3.33</v>
      </c>
      <c r="AC15" s="194">
        <f>E4/ratio_quiz</f>
        <v>3.33</v>
      </c>
      <c r="AD15" s="194">
        <f>F4/ratio_quiz</f>
        <v>3.34</v>
      </c>
      <c r="AE15" s="194">
        <f>G4/ratio_quiz</f>
        <v>0</v>
      </c>
      <c r="AF15" s="288">
        <f>SUM(AB15:AE15)</f>
        <v>10</v>
      </c>
      <c r="AG15" s="288">
        <f t="shared" ref="AG15:AG46" si="10">AF15*ratio_quiz</f>
        <v>10</v>
      </c>
      <c r="AH15" s="194">
        <f>IFERROR(D8/ratio_project,"")</f>
        <v>0</v>
      </c>
      <c r="AI15" s="194">
        <f>IFERROR(E8/ratio_project,"")</f>
        <v>0</v>
      </c>
      <c r="AJ15" s="194">
        <f>IFERROR(F8/ratio_project,"")</f>
        <v>0</v>
      </c>
      <c r="AK15" s="194">
        <f>IFERROR(G8/ratio_project,"")</f>
        <v>10</v>
      </c>
      <c r="AL15" s="288">
        <f>SUM(AH15:AK15)</f>
        <v>10</v>
      </c>
      <c r="AM15" s="288">
        <f t="shared" ref="AM15:AM46" si="11">IFERROR(AL15*ratio_project,"")</f>
        <v>10</v>
      </c>
      <c r="AN15" s="194">
        <f>IFERROR(D9/ratio_lab,"")</f>
        <v>0</v>
      </c>
      <c r="AO15" s="194">
        <f>IFERROR(E9/ratio_lab,"")</f>
        <v>0</v>
      </c>
      <c r="AP15" s="194">
        <f>IFERROR(F9/ratio_lab,"")</f>
        <v>0</v>
      </c>
      <c r="AQ15" s="194">
        <f>IFERROR(G9/ratio_lab,"")</f>
        <v>15</v>
      </c>
      <c r="AR15" s="288">
        <f>SUM(AN15:AQ15)</f>
        <v>15</v>
      </c>
      <c r="AS15" s="288">
        <f t="shared" ref="AS15:AS46" si="12">AR15*ratio_lab</f>
        <v>15</v>
      </c>
      <c r="AT15" s="28">
        <f>SUM(I15,O15,U15,AA15,AG15,AM15,AS15)</f>
        <v>100</v>
      </c>
      <c r="AU15" s="552"/>
      <c r="AV15" s="306">
        <f t="shared" ref="AV15:AV46" si="13">SUM(D15*ratio_mid1,J15*ratio_mid2,P15*ratio_final,V15*ratio_attendance,AB15*ratio_quiz,AH15*ratio_project,AN15*ratio_lab)</f>
        <v>9.99</v>
      </c>
      <c r="AW15" s="307">
        <f t="shared" ref="AW15:AW46" si="14">SUM(E15*ratio_mid1,K15*ratio_mid2,Q15*ratio_final,W15*ratio_attendance,AC15*ratio_quiz,AI15*ratio_project,AO15*ratio_lab)</f>
        <v>42.5</v>
      </c>
      <c r="AX15" s="307">
        <f t="shared" ref="AX15:AX46" si="15">SUM(F15*ratio_mid1,L15*ratio_mid2,R15*ratio_final,X15*ratio_attendance,AD15*ratio_quiz,AJ15*ratio_project,AP15*ratio_lab)</f>
        <v>22.51</v>
      </c>
      <c r="AY15" s="308">
        <f t="shared" ref="AY15:AY46" si="16">SUM(G15*ratio_mid1,M15*ratio_mid2,S15*ratio_final,Y15*ratio_attendance,AE15*ratio_quiz,AK15*ratio_project,AQ15*ratio_lab)</f>
        <v>25</v>
      </c>
      <c r="AZ15" s="213">
        <v>1</v>
      </c>
      <c r="BA15" s="214">
        <v>1</v>
      </c>
      <c r="BB15" s="214">
        <v>1</v>
      </c>
      <c r="BC15" s="214">
        <v>1</v>
      </c>
      <c r="BD15" s="536" t="s">
        <v>179</v>
      </c>
      <c r="BE15" s="537"/>
      <c r="BF15" s="537"/>
      <c r="BG15" s="538"/>
      <c r="BH15" s="6"/>
      <c r="BI15" s="215"/>
      <c r="BJ15" s="216"/>
      <c r="BK15" s="216"/>
      <c r="BL15" s="216"/>
      <c r="BM15" s="216"/>
      <c r="BN15" s="216"/>
      <c r="BO15" s="216"/>
      <c r="BP15" s="216"/>
      <c r="BQ15" s="216"/>
      <c r="BR15" s="216"/>
      <c r="BS15" s="216"/>
      <c r="BT15" s="217"/>
      <c r="BU15" s="6"/>
      <c r="BV15" s="215"/>
      <c r="BW15" s="216"/>
      <c r="BX15" s="216"/>
      <c r="BY15" s="216"/>
      <c r="BZ15" s="216"/>
      <c r="CA15" s="216"/>
      <c r="CB15" s="216"/>
      <c r="CC15" s="216"/>
      <c r="CD15" s="216"/>
      <c r="CE15" s="216"/>
      <c r="CF15" s="216"/>
      <c r="CG15" s="217"/>
    </row>
    <row r="16" spans="1:85" s="7" customFormat="1" ht="17.25" thickBot="1" x14ac:dyDescent="0.3">
      <c r="A16" s="218">
        <v>1</v>
      </c>
      <c r="B16" s="276"/>
      <c r="C16" s="277"/>
      <c r="D16" s="280"/>
      <c r="E16" s="278"/>
      <c r="F16" s="278"/>
      <c r="G16" s="279"/>
      <c r="H16" s="299">
        <f>SUM(D16:G16)</f>
        <v>0</v>
      </c>
      <c r="I16" s="299">
        <f t="shared" si="6"/>
        <v>0</v>
      </c>
      <c r="J16" s="280"/>
      <c r="K16" s="278"/>
      <c r="L16" s="278"/>
      <c r="M16" s="278"/>
      <c r="N16" s="219">
        <f>SUM(J16:M16)</f>
        <v>0</v>
      </c>
      <c r="O16" s="219">
        <f t="shared" si="7"/>
        <v>0</v>
      </c>
      <c r="P16" s="479"/>
      <c r="Q16" s="480"/>
      <c r="R16" s="480"/>
      <c r="S16" s="480"/>
      <c r="T16" s="220">
        <f>SUM(P16:S16)</f>
        <v>0</v>
      </c>
      <c r="U16" s="220">
        <f t="shared" si="8"/>
        <v>0</v>
      </c>
      <c r="V16" s="374">
        <f>Z16/$Z$15*$V$15</f>
        <v>0</v>
      </c>
      <c r="W16" s="481">
        <f>Z16/$Z$15*$W$15</f>
        <v>0</v>
      </c>
      <c r="X16" s="482">
        <f>Z16/$Z$15*$X$15</f>
        <v>0</v>
      </c>
      <c r="Y16" s="482">
        <f>Z16/$Z$15*$Y$15</f>
        <v>0</v>
      </c>
      <c r="Z16" s="375"/>
      <c r="AA16" s="220">
        <f t="shared" si="9"/>
        <v>0</v>
      </c>
      <c r="AB16" s="239">
        <f>AF16/$AF$15*$AB$15</f>
        <v>0</v>
      </c>
      <c r="AC16" s="240">
        <f>AF16/$AF$15*$AC$15</f>
        <v>0</v>
      </c>
      <c r="AD16" s="240">
        <f>AF16/$AF$15*$AD$15</f>
        <v>0</v>
      </c>
      <c r="AE16" s="240">
        <f>AF16/$AF$15*$AE$15</f>
        <v>0</v>
      </c>
      <c r="AF16" s="375"/>
      <c r="AG16" s="297">
        <f t="shared" si="10"/>
        <v>0</v>
      </c>
      <c r="AH16" s="239">
        <f>IFERROR(AL16/$AL$15*$AH$15,"0")</f>
        <v>0</v>
      </c>
      <c r="AI16" s="240">
        <f>IFERROR(AL16/$AL$15*$AI$15,"0")</f>
        <v>0</v>
      </c>
      <c r="AJ16" s="240">
        <f>IFERROR(AL16/$AL$15*$AJ$15,"0")</f>
        <v>0</v>
      </c>
      <c r="AK16" s="240">
        <f>IFERROR(AL16/$AL$15*$AK$15,"0")</f>
        <v>9</v>
      </c>
      <c r="AL16" s="375">
        <v>9</v>
      </c>
      <c r="AM16" s="220">
        <f t="shared" si="11"/>
        <v>9</v>
      </c>
      <c r="AN16" s="239">
        <f>IFERROR(AR16/$AR$15*$AN$15,"0")</f>
        <v>0</v>
      </c>
      <c r="AO16" s="240">
        <f>IFERROR(AR16/$AR$15*$AO$15,"0")</f>
        <v>0</v>
      </c>
      <c r="AP16" s="240">
        <f>IFERROR(AR16/$AR$15*$AP$15,"0")</f>
        <v>0</v>
      </c>
      <c r="AQ16" s="240">
        <f>IFERROR(AR16/$AR$15*$AQ$15,"0")</f>
        <v>14</v>
      </c>
      <c r="AR16" s="375">
        <v>14</v>
      </c>
      <c r="AS16" s="220">
        <f t="shared" si="12"/>
        <v>14</v>
      </c>
      <c r="AT16" s="22">
        <f>CEILING(SUM(I16,O16,U16,AA16,AG16,AM16,AS16),1)</f>
        <v>23</v>
      </c>
      <c r="AU16" s="293" t="str">
        <f t="shared" ref="AU16:AU55" si="17">IF(ISBLANK(B16),"",LOOKUP(AT16,Mark,EWU_LG))</f>
        <v/>
      </c>
      <c r="AV16" s="221">
        <f t="shared" si="13"/>
        <v>0</v>
      </c>
      <c r="AW16" s="304">
        <f t="shared" si="14"/>
        <v>0</v>
      </c>
      <c r="AX16" s="304">
        <f t="shared" si="15"/>
        <v>0</v>
      </c>
      <c r="AY16" s="305">
        <f t="shared" si="16"/>
        <v>23</v>
      </c>
      <c r="AZ16" s="222">
        <f t="shared" ref="AZ16:BB45" si="18">AV16/AV$15</f>
        <v>0</v>
      </c>
      <c r="BA16" s="223">
        <f t="shared" si="18"/>
        <v>0</v>
      </c>
      <c r="BB16" s="223">
        <f t="shared" si="18"/>
        <v>0</v>
      </c>
      <c r="BC16" s="224">
        <f t="shared" ref="BC16:BC55" si="19">IFERROR(AY16/AY$15,0)</f>
        <v>0.92</v>
      </c>
      <c r="BD16" s="225">
        <f t="shared" ref="BD16:BD55" si="20">IF($AU16="W (Withdrawn)",0,IF(AZ16&gt;=CO_threshold,1,0))</f>
        <v>0</v>
      </c>
      <c r="BE16" s="226">
        <f t="shared" ref="BE16:BE55" si="21">IF($AU16="W (Withdrawn)",0,IF(BA16&gt;=CO_threshold,1,0))</f>
        <v>0</v>
      </c>
      <c r="BF16" s="226">
        <f t="shared" ref="BF16:BF55" si="22">IF($AU16="W (Withdrawn)",0,IF(BB16&gt;=CO_threshold,1,0))</f>
        <v>0</v>
      </c>
      <c r="BG16" s="227">
        <f t="shared" ref="BG16:BG55" si="23">IF($AU16="W (Withdrawn)",0,IF(BC16&gt;=CO_threshold,1,0))</f>
        <v>1</v>
      </c>
      <c r="BH16" s="6"/>
      <c r="BI16" s="228">
        <f t="shared" ref="BI16:BI47" si="24">IF($N$7=0,0,MMULT($AZ16:$BC16,N$3:N$6)/$N$7)</f>
        <v>0</v>
      </c>
      <c r="BJ16" s="228">
        <f>IF($O$7=0,0,MMULT($AZ16:$BC16,$O$3:$O$6)/$O$7)</f>
        <v>0.3066666666666667</v>
      </c>
      <c r="BK16" s="228">
        <f t="shared" ref="BK16:BK47" si="25">IF($P$7=0,0,MMULT($AZ16:$BC16,$P$3:$P$6)/$P$7)</f>
        <v>0.3066666666666667</v>
      </c>
      <c r="BL16" s="228">
        <f t="shared" ref="BL16:BL47" si="26">IF($Q$7=0,0,MMULT($AZ16:$BC16,$Q$3:$Q$6)/$Q$7)</f>
        <v>0</v>
      </c>
      <c r="BM16" s="228">
        <f t="shared" ref="BM16:BM47" si="27">IF($R$7=0,0,MMULT($AZ16:$BC16,$R$3:$R$6)/$R$7)</f>
        <v>0.92</v>
      </c>
      <c r="BN16" s="228">
        <f t="shared" ref="BN16:BN47" si="28">IF($S$7=0,0,MMULT($AZ16:$BC16,$S$3:$S$6)/$S$7)</f>
        <v>0</v>
      </c>
      <c r="BO16" s="228">
        <f t="shared" ref="BO16:BO47" si="29">IF($T$7=0,0,MMULT($AZ16:$BC16,$T$3:$T$6)/$T$7)</f>
        <v>0</v>
      </c>
      <c r="BP16" s="228">
        <f t="shared" ref="BP16:BP47" si="30">IF($U$7=0,0,MMULT($AZ16:$BC16,$U$3:$U$6)/$U$7)</f>
        <v>0</v>
      </c>
      <c r="BQ16" s="228">
        <f t="shared" ref="BQ16:BQ47" si="31">IF($V$7=0,0,MMULT($AZ16:$BC16,$V$3:$V$6)/$V$7)</f>
        <v>0.92</v>
      </c>
      <c r="BR16" s="228">
        <f t="shared" ref="BR16:BR47" si="32">IF($W$7=0,0,MMULT($AZ16:$BC16,$W$3:$W$6)/$W$7)</f>
        <v>0.92</v>
      </c>
      <c r="BS16" s="228">
        <f t="shared" ref="BS16:BS47" si="33">IF($X$7=0,0,MMULT($AZ16:$BC16,$X$3:$X$6)/$X$7)</f>
        <v>0</v>
      </c>
      <c r="BT16" s="228">
        <f t="shared" ref="BT16:BT47" si="34">IF($Y$7=0,0,MMULT($AZ16:$BC16,$Y$3:$Y$6)/$Y$7)</f>
        <v>0.92</v>
      </c>
      <c r="BU16" s="6"/>
      <c r="BV16" s="229">
        <f t="shared" ref="BV16:CG37" si="35">IF(BI16&gt;=PO_threshold,1,0)</f>
        <v>0</v>
      </c>
      <c r="BW16" s="229">
        <f t="shared" si="35"/>
        <v>0</v>
      </c>
      <c r="BX16" s="230">
        <f t="shared" si="35"/>
        <v>0</v>
      </c>
      <c r="BY16" s="230">
        <f t="shared" si="35"/>
        <v>0</v>
      </c>
      <c r="BZ16" s="230">
        <f t="shared" si="35"/>
        <v>1</v>
      </c>
      <c r="CA16" s="230">
        <f t="shared" si="35"/>
        <v>0</v>
      </c>
      <c r="CB16" s="230">
        <f t="shared" si="35"/>
        <v>0</v>
      </c>
      <c r="CC16" s="230">
        <f t="shared" si="35"/>
        <v>0</v>
      </c>
      <c r="CD16" s="230">
        <f t="shared" si="35"/>
        <v>1</v>
      </c>
      <c r="CE16" s="230">
        <f t="shared" si="35"/>
        <v>1</v>
      </c>
      <c r="CF16" s="230">
        <f t="shared" si="35"/>
        <v>0</v>
      </c>
      <c r="CG16" s="231">
        <f t="shared" si="35"/>
        <v>1</v>
      </c>
    </row>
    <row r="17" spans="1:85" ht="17.25" thickBot="1" x14ac:dyDescent="0.3">
      <c r="A17" s="12">
        <v>2</v>
      </c>
      <c r="B17" s="276"/>
      <c r="C17" s="277"/>
      <c r="D17" s="280"/>
      <c r="E17" s="278"/>
      <c r="F17" s="278"/>
      <c r="G17" s="279"/>
      <c r="H17" s="300">
        <f t="shared" ref="H17:H65" si="36">SUM(D17:G17)</f>
        <v>0</v>
      </c>
      <c r="I17" s="300">
        <f t="shared" si="6"/>
        <v>0</v>
      </c>
      <c r="J17" s="283"/>
      <c r="K17" s="278"/>
      <c r="L17" s="276"/>
      <c r="M17" s="276"/>
      <c r="N17" s="219">
        <f t="shared" ref="N17:N65" si="37">SUM(J17:M17)</f>
        <v>0</v>
      </c>
      <c r="O17" s="219">
        <f t="shared" si="7"/>
        <v>0</v>
      </c>
      <c r="P17" s="280"/>
      <c r="Q17" s="278"/>
      <c r="R17" s="278"/>
      <c r="S17" s="278"/>
      <c r="T17" s="232">
        <f t="shared" ref="T17:T65" si="38">SUM(P17:S17)</f>
        <v>0</v>
      </c>
      <c r="U17" s="232">
        <f t="shared" si="8"/>
        <v>0</v>
      </c>
      <c r="V17" s="239">
        <f>Z17/$Z$15*$V$15</f>
        <v>0</v>
      </c>
      <c r="W17" s="240">
        <f>Z17/$Z$15*$W$15</f>
        <v>0</v>
      </c>
      <c r="X17" s="240">
        <f>Z17/$Z$15*$X$15</f>
        <v>0</v>
      </c>
      <c r="Y17" s="240">
        <f>Z17/$Z$15*$Y$15</f>
        <v>0</v>
      </c>
      <c r="Z17" s="375"/>
      <c r="AA17" s="232">
        <f t="shared" si="9"/>
        <v>0</v>
      </c>
      <c r="AB17" s="239">
        <f t="shared" ref="AB17:AB65" si="39">AF17/$AF$15*$AB$15</f>
        <v>0</v>
      </c>
      <c r="AC17" s="240">
        <f t="shared" ref="AC17:AC65" si="40">AF17/$AF$15*$AC$15</f>
        <v>0</v>
      </c>
      <c r="AD17" s="240">
        <f t="shared" ref="AD17:AD65" si="41">AF17/$AF$15*$AD$15</f>
        <v>0</v>
      </c>
      <c r="AE17" s="240">
        <f t="shared" ref="AE17:AE65" si="42">AF17/$AF$15*$AE$15</f>
        <v>0</v>
      </c>
      <c r="AF17" s="375"/>
      <c r="AG17" s="297">
        <f t="shared" si="10"/>
        <v>0</v>
      </c>
      <c r="AH17" s="239">
        <f t="shared" ref="AH17:AH65" si="43">IFERROR(AL17/$AL$15*$AH$15,"0")</f>
        <v>0</v>
      </c>
      <c r="AI17" s="240">
        <f t="shared" ref="AI17:AI65" si="44">IFERROR(AL17/$AL$15*$AI$15,"0")</f>
        <v>0</v>
      </c>
      <c r="AJ17" s="240">
        <f t="shared" ref="AJ17:AJ65" si="45">IFERROR(AL17/$AL$15*$AJ$15,"0")</f>
        <v>0</v>
      </c>
      <c r="AK17" s="240">
        <f t="shared" ref="AK17:AK65" si="46">IFERROR(AL17/$AL$15*$AK$15,"0")</f>
        <v>9</v>
      </c>
      <c r="AL17" s="375">
        <v>9</v>
      </c>
      <c r="AM17" s="232">
        <f t="shared" si="11"/>
        <v>9</v>
      </c>
      <c r="AN17" s="239">
        <f t="shared" ref="AN17:AN65" si="47">IFERROR(AR17/$AR$15*$AN$15,"0")</f>
        <v>0</v>
      </c>
      <c r="AO17" s="240">
        <f t="shared" ref="AO17:AO65" si="48">IFERROR(AR17/$AR$15*$AO$15,"0")</f>
        <v>0</v>
      </c>
      <c r="AP17" s="240">
        <f t="shared" ref="AP17:AP65" si="49">IFERROR(AR17/$AR$15*$AP$15,"0")</f>
        <v>0</v>
      </c>
      <c r="AQ17" s="240">
        <f t="shared" ref="AQ17:AQ65" si="50">IFERROR(AR17/$AR$15*$AQ$15,"0")</f>
        <v>13</v>
      </c>
      <c r="AR17" s="375">
        <v>13</v>
      </c>
      <c r="AS17" s="232">
        <f t="shared" si="12"/>
        <v>13</v>
      </c>
      <c r="AT17" s="12">
        <f t="shared" ref="AT17:AT65" si="51">CEILING(SUM(I17,O17,U17,AA17,AG17,AM17,AS17),1)</f>
        <v>22</v>
      </c>
      <c r="AU17" s="293" t="str">
        <f t="shared" si="17"/>
        <v/>
      </c>
      <c r="AV17" s="233">
        <f t="shared" si="13"/>
        <v>0</v>
      </c>
      <c r="AW17" s="234">
        <f t="shared" si="14"/>
        <v>0</v>
      </c>
      <c r="AX17" s="234">
        <f t="shared" si="15"/>
        <v>0</v>
      </c>
      <c r="AY17" s="235">
        <f t="shared" si="16"/>
        <v>22</v>
      </c>
      <c r="AZ17" s="236">
        <f t="shared" si="18"/>
        <v>0</v>
      </c>
      <c r="BA17" s="237">
        <f t="shared" si="18"/>
        <v>0</v>
      </c>
      <c r="BB17" s="237">
        <f t="shared" si="18"/>
        <v>0</v>
      </c>
      <c r="BC17" s="238">
        <f t="shared" si="19"/>
        <v>0.88</v>
      </c>
      <c r="BD17" s="239">
        <f t="shared" si="20"/>
        <v>0</v>
      </c>
      <c r="BE17" s="240">
        <f t="shared" si="21"/>
        <v>0</v>
      </c>
      <c r="BF17" s="240">
        <f t="shared" si="22"/>
        <v>0</v>
      </c>
      <c r="BG17" s="241">
        <f t="shared" si="23"/>
        <v>1</v>
      </c>
      <c r="BH17" s="6"/>
      <c r="BI17" s="228">
        <f t="shared" si="24"/>
        <v>0</v>
      </c>
      <c r="BJ17" s="228">
        <f t="shared" ref="BJ17:BJ47" si="52">IF($O$7=0,0,MMULT($AZ17:$BC17,$O$3:$O$6)/$O$7)</f>
        <v>0.29333333333333333</v>
      </c>
      <c r="BK17" s="228">
        <f t="shared" si="25"/>
        <v>0.29333333333333333</v>
      </c>
      <c r="BL17" s="228">
        <f t="shared" si="26"/>
        <v>0</v>
      </c>
      <c r="BM17" s="228">
        <f t="shared" si="27"/>
        <v>0.88</v>
      </c>
      <c r="BN17" s="228">
        <f t="shared" si="28"/>
        <v>0</v>
      </c>
      <c r="BO17" s="228">
        <f t="shared" si="29"/>
        <v>0</v>
      </c>
      <c r="BP17" s="228">
        <f t="shared" si="30"/>
        <v>0</v>
      </c>
      <c r="BQ17" s="228">
        <f t="shared" si="31"/>
        <v>0.88</v>
      </c>
      <c r="BR17" s="228">
        <f t="shared" si="32"/>
        <v>0.88</v>
      </c>
      <c r="BS17" s="228">
        <f t="shared" si="33"/>
        <v>0</v>
      </c>
      <c r="BT17" s="228">
        <f t="shared" si="34"/>
        <v>0.88</v>
      </c>
      <c r="BU17" s="9"/>
      <c r="BV17" s="244">
        <f t="shared" si="35"/>
        <v>0</v>
      </c>
      <c r="BW17" s="245">
        <f t="shared" si="35"/>
        <v>0</v>
      </c>
      <c r="BX17" s="245">
        <f t="shared" si="35"/>
        <v>0</v>
      </c>
      <c r="BY17" s="245">
        <f t="shared" si="35"/>
        <v>0</v>
      </c>
      <c r="BZ17" s="245">
        <f t="shared" si="35"/>
        <v>1</v>
      </c>
      <c r="CA17" s="245">
        <f t="shared" si="35"/>
        <v>0</v>
      </c>
      <c r="CB17" s="245">
        <f t="shared" si="35"/>
        <v>0</v>
      </c>
      <c r="CC17" s="245">
        <f t="shared" si="35"/>
        <v>0</v>
      </c>
      <c r="CD17" s="245">
        <f t="shared" si="35"/>
        <v>1</v>
      </c>
      <c r="CE17" s="245">
        <f t="shared" si="35"/>
        <v>1</v>
      </c>
      <c r="CF17" s="245">
        <f t="shared" si="35"/>
        <v>0</v>
      </c>
      <c r="CG17" s="246">
        <f t="shared" si="35"/>
        <v>1</v>
      </c>
    </row>
    <row r="18" spans="1:85" s="418" customFormat="1" ht="17.25" thickBot="1" x14ac:dyDescent="0.3">
      <c r="A18" s="390">
        <v>3</v>
      </c>
      <c r="B18" s="276"/>
      <c r="C18" s="277"/>
      <c r="D18" s="393"/>
      <c r="E18" s="394"/>
      <c r="F18" s="394"/>
      <c r="G18" s="395"/>
      <c r="H18" s="396">
        <f t="shared" si="36"/>
        <v>0</v>
      </c>
      <c r="I18" s="396">
        <f t="shared" si="6"/>
        <v>0</v>
      </c>
      <c r="J18" s="397"/>
      <c r="K18" s="391"/>
      <c r="L18" s="391"/>
      <c r="M18" s="391"/>
      <c r="N18" s="398">
        <f t="shared" si="37"/>
        <v>0</v>
      </c>
      <c r="O18" s="398">
        <f t="shared" si="7"/>
        <v>0</v>
      </c>
      <c r="P18" s="393"/>
      <c r="Q18" s="394"/>
      <c r="R18" s="394"/>
      <c r="S18" s="394"/>
      <c r="T18" s="399">
        <f t="shared" si="38"/>
        <v>0</v>
      </c>
      <c r="U18" s="399">
        <f t="shared" si="8"/>
        <v>0</v>
      </c>
      <c r="V18" s="400">
        <f t="shared" ref="V18:V65" si="53">Z18/$Z$15*$V$15</f>
        <v>0</v>
      </c>
      <c r="W18" s="401">
        <f t="shared" ref="W18:W65" si="54">Z18/$Z$15*$W$15</f>
        <v>0</v>
      </c>
      <c r="X18" s="401">
        <f t="shared" ref="X18:X65" si="55">Z18/$Z$15*$X$15</f>
        <v>0</v>
      </c>
      <c r="Y18" s="401">
        <f t="shared" ref="Y18:Y65" si="56">Z18/$Z$15*$Y$15</f>
        <v>0</v>
      </c>
      <c r="Z18" s="375"/>
      <c r="AA18" s="399">
        <f t="shared" si="9"/>
        <v>0</v>
      </c>
      <c r="AB18" s="400">
        <f t="shared" si="39"/>
        <v>0</v>
      </c>
      <c r="AC18" s="401">
        <f t="shared" si="40"/>
        <v>0</v>
      </c>
      <c r="AD18" s="401">
        <f t="shared" si="41"/>
        <v>0</v>
      </c>
      <c r="AE18" s="401">
        <f t="shared" si="42"/>
        <v>0</v>
      </c>
      <c r="AF18" s="375"/>
      <c r="AG18" s="403">
        <f t="shared" si="10"/>
        <v>0</v>
      </c>
      <c r="AH18" s="400">
        <f t="shared" si="43"/>
        <v>0</v>
      </c>
      <c r="AI18" s="401">
        <f t="shared" si="44"/>
        <v>0</v>
      </c>
      <c r="AJ18" s="401">
        <f t="shared" si="45"/>
        <v>0</v>
      </c>
      <c r="AK18" s="401">
        <f t="shared" si="46"/>
        <v>6</v>
      </c>
      <c r="AL18" s="375">
        <v>6</v>
      </c>
      <c r="AM18" s="399">
        <f t="shared" si="11"/>
        <v>6</v>
      </c>
      <c r="AN18" s="400">
        <f t="shared" si="47"/>
        <v>0</v>
      </c>
      <c r="AO18" s="401">
        <f t="shared" si="48"/>
        <v>0</v>
      </c>
      <c r="AP18" s="401">
        <f t="shared" si="49"/>
        <v>0</v>
      </c>
      <c r="AQ18" s="401">
        <f t="shared" si="50"/>
        <v>12</v>
      </c>
      <c r="AR18" s="375">
        <v>12</v>
      </c>
      <c r="AS18" s="399">
        <f t="shared" si="12"/>
        <v>12</v>
      </c>
      <c r="AT18" s="390">
        <f t="shared" si="51"/>
        <v>18</v>
      </c>
      <c r="AU18" s="404" t="str">
        <f t="shared" si="17"/>
        <v/>
      </c>
      <c r="AV18" s="405">
        <f t="shared" si="13"/>
        <v>0</v>
      </c>
      <c r="AW18" s="406">
        <f t="shared" si="14"/>
        <v>0</v>
      </c>
      <c r="AX18" s="406">
        <f t="shared" si="15"/>
        <v>0</v>
      </c>
      <c r="AY18" s="407">
        <f t="shared" si="16"/>
        <v>18</v>
      </c>
      <c r="AZ18" s="408">
        <f t="shared" si="18"/>
        <v>0</v>
      </c>
      <c r="BA18" s="409">
        <f t="shared" si="18"/>
        <v>0</v>
      </c>
      <c r="BB18" s="409">
        <f t="shared" si="18"/>
        <v>0</v>
      </c>
      <c r="BC18" s="410">
        <f t="shared" si="19"/>
        <v>0.72</v>
      </c>
      <c r="BD18" s="400">
        <f t="shared" si="20"/>
        <v>0</v>
      </c>
      <c r="BE18" s="401">
        <f t="shared" si="21"/>
        <v>0</v>
      </c>
      <c r="BF18" s="401">
        <f t="shared" si="22"/>
        <v>0</v>
      </c>
      <c r="BG18" s="411">
        <f t="shared" si="23"/>
        <v>1</v>
      </c>
      <c r="BH18" s="412"/>
      <c r="BI18" s="413">
        <f t="shared" si="24"/>
        <v>0</v>
      </c>
      <c r="BJ18" s="413">
        <f t="shared" si="52"/>
        <v>0.24</v>
      </c>
      <c r="BK18" s="413">
        <f t="shared" si="25"/>
        <v>0.24</v>
      </c>
      <c r="BL18" s="413">
        <f t="shared" si="26"/>
        <v>0</v>
      </c>
      <c r="BM18" s="413">
        <f t="shared" si="27"/>
        <v>0.72</v>
      </c>
      <c r="BN18" s="413">
        <f t="shared" si="28"/>
        <v>0</v>
      </c>
      <c r="BO18" s="413">
        <f t="shared" si="29"/>
        <v>0</v>
      </c>
      <c r="BP18" s="413">
        <f t="shared" si="30"/>
        <v>0</v>
      </c>
      <c r="BQ18" s="413">
        <f t="shared" si="31"/>
        <v>0.72</v>
      </c>
      <c r="BR18" s="413">
        <f t="shared" si="32"/>
        <v>0.72</v>
      </c>
      <c r="BS18" s="413">
        <f t="shared" si="33"/>
        <v>0</v>
      </c>
      <c r="BT18" s="413">
        <f t="shared" si="34"/>
        <v>0.72</v>
      </c>
      <c r="BU18" s="414"/>
      <c r="BV18" s="415">
        <f t="shared" si="35"/>
        <v>0</v>
      </c>
      <c r="BW18" s="416">
        <f t="shared" si="35"/>
        <v>0</v>
      </c>
      <c r="BX18" s="416">
        <f t="shared" si="35"/>
        <v>0</v>
      </c>
      <c r="BY18" s="416">
        <f t="shared" si="35"/>
        <v>0</v>
      </c>
      <c r="BZ18" s="416">
        <f t="shared" si="35"/>
        <v>1</v>
      </c>
      <c r="CA18" s="416">
        <f t="shared" si="35"/>
        <v>0</v>
      </c>
      <c r="CB18" s="416">
        <f t="shared" si="35"/>
        <v>0</v>
      </c>
      <c r="CC18" s="416">
        <f t="shared" si="35"/>
        <v>0</v>
      </c>
      <c r="CD18" s="416">
        <f t="shared" si="35"/>
        <v>1</v>
      </c>
      <c r="CE18" s="416">
        <f t="shared" si="35"/>
        <v>1</v>
      </c>
      <c r="CF18" s="416">
        <f t="shared" si="35"/>
        <v>0</v>
      </c>
      <c r="CG18" s="417">
        <f t="shared" si="35"/>
        <v>1</v>
      </c>
    </row>
    <row r="19" spans="1:85" ht="17.25" thickBot="1" x14ac:dyDescent="0.3">
      <c r="A19" s="12">
        <v>4</v>
      </c>
      <c r="B19" s="276"/>
      <c r="C19" s="277"/>
      <c r="D19" s="280"/>
      <c r="E19" s="278"/>
      <c r="F19" s="278"/>
      <c r="G19" s="279"/>
      <c r="H19" s="300">
        <f t="shared" si="36"/>
        <v>0</v>
      </c>
      <c r="I19" s="300">
        <f t="shared" si="6"/>
        <v>0</v>
      </c>
      <c r="J19" s="283"/>
      <c r="K19" s="276"/>
      <c r="L19" s="276"/>
      <c r="M19" s="276"/>
      <c r="N19" s="219">
        <f t="shared" si="37"/>
        <v>0</v>
      </c>
      <c r="O19" s="219">
        <f t="shared" si="7"/>
        <v>0</v>
      </c>
      <c r="P19" s="280"/>
      <c r="Q19" s="278"/>
      <c r="R19" s="278"/>
      <c r="S19" s="278"/>
      <c r="T19" s="232">
        <f t="shared" si="38"/>
        <v>0</v>
      </c>
      <c r="U19" s="232">
        <f t="shared" si="8"/>
        <v>0</v>
      </c>
      <c r="V19" s="239">
        <f t="shared" si="53"/>
        <v>0</v>
      </c>
      <c r="W19" s="240">
        <f t="shared" si="54"/>
        <v>0</v>
      </c>
      <c r="X19" s="240">
        <f t="shared" si="55"/>
        <v>0</v>
      </c>
      <c r="Y19" s="240">
        <f t="shared" si="56"/>
        <v>0</v>
      </c>
      <c r="Z19" s="375"/>
      <c r="AA19" s="232">
        <f t="shared" si="9"/>
        <v>0</v>
      </c>
      <c r="AB19" s="239">
        <f t="shared" si="39"/>
        <v>0</v>
      </c>
      <c r="AC19" s="240">
        <f t="shared" si="40"/>
        <v>0</v>
      </c>
      <c r="AD19" s="240">
        <f t="shared" si="41"/>
        <v>0</v>
      </c>
      <c r="AE19" s="240">
        <f t="shared" si="42"/>
        <v>0</v>
      </c>
      <c r="AF19" s="375"/>
      <c r="AG19" s="297">
        <f t="shared" si="10"/>
        <v>0</v>
      </c>
      <c r="AH19" s="239">
        <f t="shared" si="43"/>
        <v>0</v>
      </c>
      <c r="AI19" s="240">
        <f t="shared" si="44"/>
        <v>0</v>
      </c>
      <c r="AJ19" s="240">
        <f t="shared" si="45"/>
        <v>0</v>
      </c>
      <c r="AK19" s="240">
        <f t="shared" si="46"/>
        <v>7</v>
      </c>
      <c r="AL19" s="375">
        <v>7</v>
      </c>
      <c r="AM19" s="232">
        <f t="shared" si="11"/>
        <v>7</v>
      </c>
      <c r="AN19" s="239">
        <f t="shared" si="47"/>
        <v>0</v>
      </c>
      <c r="AO19" s="240">
        <f t="shared" si="48"/>
        <v>0</v>
      </c>
      <c r="AP19" s="240">
        <f t="shared" si="49"/>
        <v>0</v>
      </c>
      <c r="AQ19" s="240">
        <f t="shared" si="50"/>
        <v>12</v>
      </c>
      <c r="AR19" s="375">
        <v>12</v>
      </c>
      <c r="AS19" s="232">
        <f t="shared" si="12"/>
        <v>12</v>
      </c>
      <c r="AT19" s="12">
        <f t="shared" si="51"/>
        <v>19</v>
      </c>
      <c r="AU19" s="404" t="str">
        <f t="shared" si="17"/>
        <v/>
      </c>
      <c r="AV19" s="233">
        <f t="shared" si="13"/>
        <v>0</v>
      </c>
      <c r="AW19" s="234">
        <f t="shared" si="14"/>
        <v>0</v>
      </c>
      <c r="AX19" s="234">
        <f t="shared" si="15"/>
        <v>0</v>
      </c>
      <c r="AY19" s="235">
        <f t="shared" si="16"/>
        <v>19</v>
      </c>
      <c r="AZ19" s="236">
        <f t="shared" si="18"/>
        <v>0</v>
      </c>
      <c r="BA19" s="237">
        <f t="shared" si="18"/>
        <v>0</v>
      </c>
      <c r="BB19" s="237">
        <f t="shared" si="18"/>
        <v>0</v>
      </c>
      <c r="BC19" s="238">
        <f t="shared" si="19"/>
        <v>0.76</v>
      </c>
      <c r="BD19" s="239">
        <f t="shared" si="20"/>
        <v>0</v>
      </c>
      <c r="BE19" s="240">
        <f t="shared" si="21"/>
        <v>0</v>
      </c>
      <c r="BF19" s="240">
        <f t="shared" si="22"/>
        <v>0</v>
      </c>
      <c r="BG19" s="241">
        <f t="shared" si="23"/>
        <v>1</v>
      </c>
      <c r="BH19" s="9"/>
      <c r="BI19" s="228">
        <f t="shared" si="24"/>
        <v>0</v>
      </c>
      <c r="BJ19" s="242">
        <f t="shared" si="52"/>
        <v>0.25333333333333335</v>
      </c>
      <c r="BK19" s="242">
        <f t="shared" si="25"/>
        <v>0.25333333333333335</v>
      </c>
      <c r="BL19" s="242">
        <f t="shared" si="26"/>
        <v>0</v>
      </c>
      <c r="BM19" s="242">
        <f t="shared" si="27"/>
        <v>0.76</v>
      </c>
      <c r="BN19" s="242">
        <f t="shared" si="28"/>
        <v>0</v>
      </c>
      <c r="BO19" s="242">
        <f t="shared" si="29"/>
        <v>0</v>
      </c>
      <c r="BP19" s="242">
        <f t="shared" si="30"/>
        <v>0</v>
      </c>
      <c r="BQ19" s="242">
        <f t="shared" si="31"/>
        <v>0.76</v>
      </c>
      <c r="BR19" s="242">
        <f t="shared" si="32"/>
        <v>0.76</v>
      </c>
      <c r="BS19" s="242">
        <f t="shared" si="33"/>
        <v>0</v>
      </c>
      <c r="BT19" s="243">
        <f t="shared" si="34"/>
        <v>0.76</v>
      </c>
      <c r="BU19" s="9"/>
      <c r="BV19" s="244">
        <f t="shared" si="35"/>
        <v>0</v>
      </c>
      <c r="BW19" s="245">
        <f t="shared" si="35"/>
        <v>0</v>
      </c>
      <c r="BX19" s="245">
        <f t="shared" si="35"/>
        <v>0</v>
      </c>
      <c r="BY19" s="245">
        <f t="shared" si="35"/>
        <v>0</v>
      </c>
      <c r="BZ19" s="245">
        <f t="shared" si="35"/>
        <v>1</v>
      </c>
      <c r="CA19" s="245">
        <f t="shared" si="35"/>
        <v>0</v>
      </c>
      <c r="CB19" s="245">
        <f t="shared" si="35"/>
        <v>0</v>
      </c>
      <c r="CC19" s="245">
        <f t="shared" si="35"/>
        <v>0</v>
      </c>
      <c r="CD19" s="245">
        <f t="shared" si="35"/>
        <v>1</v>
      </c>
      <c r="CE19" s="245">
        <f t="shared" si="35"/>
        <v>1</v>
      </c>
      <c r="CF19" s="245">
        <f t="shared" si="35"/>
        <v>0</v>
      </c>
      <c r="CG19" s="246">
        <f t="shared" si="35"/>
        <v>1</v>
      </c>
    </row>
    <row r="20" spans="1:85" ht="17.25" thickBot="1" x14ac:dyDescent="0.3">
      <c r="A20" s="12">
        <v>5</v>
      </c>
      <c r="B20" s="276"/>
      <c r="C20" s="277"/>
      <c r="D20" s="280"/>
      <c r="E20" s="278"/>
      <c r="F20" s="278"/>
      <c r="G20" s="279"/>
      <c r="H20" s="300">
        <f t="shared" si="36"/>
        <v>0</v>
      </c>
      <c r="I20" s="300">
        <f t="shared" si="6"/>
        <v>0</v>
      </c>
      <c r="J20" s="283"/>
      <c r="K20" s="276"/>
      <c r="L20" s="276"/>
      <c r="M20" s="276"/>
      <c r="N20" s="219">
        <f t="shared" si="37"/>
        <v>0</v>
      </c>
      <c r="O20" s="219">
        <f t="shared" si="7"/>
        <v>0</v>
      </c>
      <c r="P20" s="280"/>
      <c r="Q20" s="278"/>
      <c r="R20" s="278"/>
      <c r="S20" s="278"/>
      <c r="T20" s="232">
        <f t="shared" si="38"/>
        <v>0</v>
      </c>
      <c r="U20" s="232">
        <f t="shared" si="8"/>
        <v>0</v>
      </c>
      <c r="V20" s="239">
        <f t="shared" si="53"/>
        <v>0</v>
      </c>
      <c r="W20" s="240">
        <f t="shared" si="54"/>
        <v>0</v>
      </c>
      <c r="X20" s="240">
        <f t="shared" si="55"/>
        <v>0</v>
      </c>
      <c r="Y20" s="240">
        <f t="shared" si="56"/>
        <v>0</v>
      </c>
      <c r="Z20" s="375"/>
      <c r="AA20" s="232">
        <f t="shared" si="9"/>
        <v>0</v>
      </c>
      <c r="AB20" s="239">
        <f t="shared" si="39"/>
        <v>0</v>
      </c>
      <c r="AC20" s="240">
        <f t="shared" si="40"/>
        <v>0</v>
      </c>
      <c r="AD20" s="240">
        <f t="shared" si="41"/>
        <v>0</v>
      </c>
      <c r="AE20" s="240">
        <f t="shared" si="42"/>
        <v>0</v>
      </c>
      <c r="AF20" s="375"/>
      <c r="AG20" s="297">
        <f t="shared" si="10"/>
        <v>0</v>
      </c>
      <c r="AH20" s="239">
        <f t="shared" si="43"/>
        <v>0</v>
      </c>
      <c r="AI20" s="240">
        <f t="shared" si="44"/>
        <v>0</v>
      </c>
      <c r="AJ20" s="240">
        <f t="shared" si="45"/>
        <v>0</v>
      </c>
      <c r="AK20" s="240">
        <f t="shared" si="46"/>
        <v>8.5</v>
      </c>
      <c r="AL20" s="375">
        <v>8.5</v>
      </c>
      <c r="AM20" s="232">
        <f t="shared" si="11"/>
        <v>8.5</v>
      </c>
      <c r="AN20" s="239">
        <f t="shared" si="47"/>
        <v>0</v>
      </c>
      <c r="AO20" s="240">
        <f t="shared" si="48"/>
        <v>0</v>
      </c>
      <c r="AP20" s="240">
        <f t="shared" si="49"/>
        <v>0</v>
      </c>
      <c r="AQ20" s="240">
        <f t="shared" si="50"/>
        <v>13</v>
      </c>
      <c r="AR20" s="375">
        <v>13</v>
      </c>
      <c r="AS20" s="232">
        <f t="shared" si="12"/>
        <v>13</v>
      </c>
      <c r="AT20" s="12">
        <f t="shared" si="51"/>
        <v>22</v>
      </c>
      <c r="AU20" s="404" t="str">
        <f t="shared" si="17"/>
        <v/>
      </c>
      <c r="AV20" s="233">
        <f t="shared" si="13"/>
        <v>0</v>
      </c>
      <c r="AW20" s="234">
        <f t="shared" si="14"/>
        <v>0</v>
      </c>
      <c r="AX20" s="234">
        <f t="shared" si="15"/>
        <v>0</v>
      </c>
      <c r="AY20" s="235">
        <f t="shared" si="16"/>
        <v>21.5</v>
      </c>
      <c r="AZ20" s="236">
        <f t="shared" si="18"/>
        <v>0</v>
      </c>
      <c r="BA20" s="237">
        <f t="shared" si="18"/>
        <v>0</v>
      </c>
      <c r="BB20" s="237">
        <f t="shared" si="18"/>
        <v>0</v>
      </c>
      <c r="BC20" s="238">
        <f t="shared" si="19"/>
        <v>0.86</v>
      </c>
      <c r="BD20" s="239">
        <f t="shared" si="20"/>
        <v>0</v>
      </c>
      <c r="BE20" s="240">
        <f t="shared" si="21"/>
        <v>0</v>
      </c>
      <c r="BF20" s="240">
        <f t="shared" si="22"/>
        <v>0</v>
      </c>
      <c r="BG20" s="241">
        <f t="shared" si="23"/>
        <v>1</v>
      </c>
      <c r="BH20" s="9"/>
      <c r="BI20" s="228">
        <f t="shared" si="24"/>
        <v>0</v>
      </c>
      <c r="BJ20" s="242">
        <f t="shared" si="52"/>
        <v>0.28666666666666668</v>
      </c>
      <c r="BK20" s="242">
        <f t="shared" si="25"/>
        <v>0.28666666666666668</v>
      </c>
      <c r="BL20" s="242">
        <f t="shared" si="26"/>
        <v>0</v>
      </c>
      <c r="BM20" s="242">
        <f t="shared" si="27"/>
        <v>0.86</v>
      </c>
      <c r="BN20" s="242">
        <f t="shared" si="28"/>
        <v>0</v>
      </c>
      <c r="BO20" s="242">
        <f t="shared" si="29"/>
        <v>0</v>
      </c>
      <c r="BP20" s="242">
        <f t="shared" si="30"/>
        <v>0</v>
      </c>
      <c r="BQ20" s="242">
        <f t="shared" si="31"/>
        <v>0.86</v>
      </c>
      <c r="BR20" s="242">
        <f t="shared" si="32"/>
        <v>0.86</v>
      </c>
      <c r="BS20" s="242">
        <f t="shared" si="33"/>
        <v>0</v>
      </c>
      <c r="BT20" s="243">
        <f t="shared" si="34"/>
        <v>0.86</v>
      </c>
      <c r="BU20" s="9"/>
      <c r="BV20" s="244">
        <f t="shared" si="35"/>
        <v>0</v>
      </c>
      <c r="BW20" s="245">
        <f t="shared" si="35"/>
        <v>0</v>
      </c>
      <c r="BX20" s="245">
        <f t="shared" si="35"/>
        <v>0</v>
      </c>
      <c r="BY20" s="245">
        <f t="shared" si="35"/>
        <v>0</v>
      </c>
      <c r="BZ20" s="245">
        <f t="shared" si="35"/>
        <v>1</v>
      </c>
      <c r="CA20" s="245">
        <f t="shared" si="35"/>
        <v>0</v>
      </c>
      <c r="CB20" s="245">
        <f t="shared" si="35"/>
        <v>0</v>
      </c>
      <c r="CC20" s="245">
        <f t="shared" si="35"/>
        <v>0</v>
      </c>
      <c r="CD20" s="245">
        <f t="shared" si="35"/>
        <v>1</v>
      </c>
      <c r="CE20" s="245">
        <f t="shared" si="35"/>
        <v>1</v>
      </c>
      <c r="CF20" s="245">
        <f t="shared" si="35"/>
        <v>0</v>
      </c>
      <c r="CG20" s="246">
        <f t="shared" si="35"/>
        <v>1</v>
      </c>
    </row>
    <row r="21" spans="1:85" ht="17.25" thickBot="1" x14ac:dyDescent="0.3">
      <c r="A21" s="12">
        <v>6</v>
      </c>
      <c r="B21" s="276"/>
      <c r="C21" s="277"/>
      <c r="D21" s="280"/>
      <c r="E21" s="278"/>
      <c r="F21" s="278"/>
      <c r="G21" s="279"/>
      <c r="H21" s="300">
        <f t="shared" si="36"/>
        <v>0</v>
      </c>
      <c r="I21" s="300">
        <f t="shared" si="6"/>
        <v>0</v>
      </c>
      <c r="J21" s="283"/>
      <c r="K21" s="276"/>
      <c r="L21" s="276"/>
      <c r="M21" s="276"/>
      <c r="N21" s="219">
        <f t="shared" si="37"/>
        <v>0</v>
      </c>
      <c r="O21" s="219">
        <f t="shared" si="7"/>
        <v>0</v>
      </c>
      <c r="P21" s="280"/>
      <c r="Q21" s="278"/>
      <c r="R21" s="278"/>
      <c r="S21" s="278"/>
      <c r="T21" s="232">
        <f t="shared" si="38"/>
        <v>0</v>
      </c>
      <c r="U21" s="232">
        <f t="shared" si="8"/>
        <v>0</v>
      </c>
      <c r="V21" s="239">
        <f t="shared" si="53"/>
        <v>0</v>
      </c>
      <c r="W21" s="240">
        <f t="shared" si="54"/>
        <v>0</v>
      </c>
      <c r="X21" s="240">
        <f t="shared" si="55"/>
        <v>0</v>
      </c>
      <c r="Y21" s="240">
        <f t="shared" si="56"/>
        <v>0</v>
      </c>
      <c r="Z21" s="375"/>
      <c r="AA21" s="232">
        <f t="shared" si="9"/>
        <v>0</v>
      </c>
      <c r="AB21" s="239">
        <f t="shared" si="39"/>
        <v>0</v>
      </c>
      <c r="AC21" s="240">
        <f t="shared" si="40"/>
        <v>0</v>
      </c>
      <c r="AD21" s="240">
        <f t="shared" si="41"/>
        <v>0</v>
      </c>
      <c r="AE21" s="240">
        <f t="shared" si="42"/>
        <v>0</v>
      </c>
      <c r="AF21" s="375"/>
      <c r="AG21" s="297">
        <f t="shared" si="10"/>
        <v>0</v>
      </c>
      <c r="AH21" s="239">
        <f t="shared" si="43"/>
        <v>0</v>
      </c>
      <c r="AI21" s="240">
        <f t="shared" si="44"/>
        <v>0</v>
      </c>
      <c r="AJ21" s="240">
        <f t="shared" si="45"/>
        <v>0</v>
      </c>
      <c r="AK21" s="240">
        <f t="shared" si="46"/>
        <v>7.5</v>
      </c>
      <c r="AL21" s="375">
        <v>7.5</v>
      </c>
      <c r="AM21" s="232">
        <f t="shared" si="11"/>
        <v>7.5</v>
      </c>
      <c r="AN21" s="239">
        <f t="shared" si="47"/>
        <v>0</v>
      </c>
      <c r="AO21" s="240">
        <f t="shared" si="48"/>
        <v>0</v>
      </c>
      <c r="AP21" s="240">
        <f t="shared" si="49"/>
        <v>0</v>
      </c>
      <c r="AQ21" s="240">
        <f t="shared" si="50"/>
        <v>11</v>
      </c>
      <c r="AR21" s="375">
        <v>11</v>
      </c>
      <c r="AS21" s="232">
        <f t="shared" si="12"/>
        <v>11</v>
      </c>
      <c r="AT21" s="12">
        <f t="shared" si="51"/>
        <v>19</v>
      </c>
      <c r="AU21" s="293" t="str">
        <f t="shared" si="17"/>
        <v/>
      </c>
      <c r="AV21" s="233">
        <f t="shared" si="13"/>
        <v>0</v>
      </c>
      <c r="AW21" s="234">
        <f t="shared" si="14"/>
        <v>0</v>
      </c>
      <c r="AX21" s="234">
        <f t="shared" si="15"/>
        <v>0</v>
      </c>
      <c r="AY21" s="235">
        <f t="shared" si="16"/>
        <v>18.5</v>
      </c>
      <c r="AZ21" s="236">
        <f t="shared" si="18"/>
        <v>0</v>
      </c>
      <c r="BA21" s="237">
        <f t="shared" si="18"/>
        <v>0</v>
      </c>
      <c r="BB21" s="237">
        <f t="shared" si="18"/>
        <v>0</v>
      </c>
      <c r="BC21" s="238">
        <f t="shared" si="19"/>
        <v>0.74</v>
      </c>
      <c r="BD21" s="239">
        <f t="shared" si="20"/>
        <v>0</v>
      </c>
      <c r="BE21" s="240">
        <f t="shared" si="21"/>
        <v>0</v>
      </c>
      <c r="BF21" s="240">
        <f t="shared" si="22"/>
        <v>0</v>
      </c>
      <c r="BG21" s="241">
        <f t="shared" si="23"/>
        <v>1</v>
      </c>
      <c r="BH21" s="9"/>
      <c r="BI21" s="228">
        <f t="shared" si="24"/>
        <v>0</v>
      </c>
      <c r="BJ21" s="242">
        <f t="shared" si="52"/>
        <v>0.24666666666666667</v>
      </c>
      <c r="BK21" s="242">
        <f t="shared" si="25"/>
        <v>0.24666666666666667</v>
      </c>
      <c r="BL21" s="242">
        <f t="shared" si="26"/>
        <v>0</v>
      </c>
      <c r="BM21" s="242">
        <f t="shared" si="27"/>
        <v>0.74</v>
      </c>
      <c r="BN21" s="242">
        <f t="shared" si="28"/>
        <v>0</v>
      </c>
      <c r="BO21" s="242">
        <f t="shared" si="29"/>
        <v>0</v>
      </c>
      <c r="BP21" s="242">
        <f t="shared" si="30"/>
        <v>0</v>
      </c>
      <c r="BQ21" s="242">
        <f t="shared" si="31"/>
        <v>0.74</v>
      </c>
      <c r="BR21" s="242">
        <f t="shared" si="32"/>
        <v>0.74</v>
      </c>
      <c r="BS21" s="242">
        <f t="shared" si="33"/>
        <v>0</v>
      </c>
      <c r="BT21" s="243">
        <f t="shared" si="34"/>
        <v>0.74</v>
      </c>
      <c r="BU21" s="9"/>
      <c r="BV21" s="244">
        <f t="shared" si="35"/>
        <v>0</v>
      </c>
      <c r="BW21" s="245">
        <f t="shared" si="35"/>
        <v>0</v>
      </c>
      <c r="BX21" s="245">
        <f t="shared" si="35"/>
        <v>0</v>
      </c>
      <c r="BY21" s="245">
        <f t="shared" si="35"/>
        <v>0</v>
      </c>
      <c r="BZ21" s="245">
        <f t="shared" si="35"/>
        <v>1</v>
      </c>
      <c r="CA21" s="245">
        <f t="shared" si="35"/>
        <v>0</v>
      </c>
      <c r="CB21" s="245">
        <f t="shared" si="35"/>
        <v>0</v>
      </c>
      <c r="CC21" s="245">
        <f t="shared" si="35"/>
        <v>0</v>
      </c>
      <c r="CD21" s="245">
        <f t="shared" si="35"/>
        <v>1</v>
      </c>
      <c r="CE21" s="245">
        <f t="shared" si="35"/>
        <v>1</v>
      </c>
      <c r="CF21" s="245">
        <f t="shared" si="35"/>
        <v>0</v>
      </c>
      <c r="CG21" s="246">
        <f t="shared" si="35"/>
        <v>1</v>
      </c>
    </row>
    <row r="22" spans="1:85" s="418" customFormat="1" ht="17.25" thickBot="1" x14ac:dyDescent="0.3">
      <c r="A22" s="390">
        <v>7</v>
      </c>
      <c r="B22" s="276"/>
      <c r="C22" s="277"/>
      <c r="D22" s="393"/>
      <c r="E22" s="394"/>
      <c r="F22" s="394"/>
      <c r="G22" s="395"/>
      <c r="H22" s="396">
        <f t="shared" si="36"/>
        <v>0</v>
      </c>
      <c r="I22" s="396">
        <f t="shared" si="6"/>
        <v>0</v>
      </c>
      <c r="J22" s="397"/>
      <c r="K22" s="391"/>
      <c r="L22" s="391"/>
      <c r="M22" s="391"/>
      <c r="N22" s="398">
        <f t="shared" si="37"/>
        <v>0</v>
      </c>
      <c r="O22" s="398">
        <f t="shared" si="7"/>
        <v>0</v>
      </c>
      <c r="P22" s="393"/>
      <c r="Q22" s="394"/>
      <c r="R22" s="394"/>
      <c r="S22" s="394"/>
      <c r="T22" s="399">
        <f t="shared" si="38"/>
        <v>0</v>
      </c>
      <c r="U22" s="399">
        <f t="shared" si="8"/>
        <v>0</v>
      </c>
      <c r="V22" s="400">
        <f t="shared" si="53"/>
        <v>0</v>
      </c>
      <c r="W22" s="401">
        <f t="shared" si="54"/>
        <v>0</v>
      </c>
      <c r="X22" s="401">
        <f t="shared" si="55"/>
        <v>0</v>
      </c>
      <c r="Y22" s="401">
        <f t="shared" si="56"/>
        <v>0</v>
      </c>
      <c r="Z22" s="375"/>
      <c r="AA22" s="399">
        <f t="shared" si="9"/>
        <v>0</v>
      </c>
      <c r="AB22" s="400">
        <f t="shared" si="39"/>
        <v>0</v>
      </c>
      <c r="AC22" s="401">
        <f t="shared" si="40"/>
        <v>0</v>
      </c>
      <c r="AD22" s="401">
        <f t="shared" si="41"/>
        <v>0</v>
      </c>
      <c r="AE22" s="401">
        <f t="shared" si="42"/>
        <v>0</v>
      </c>
      <c r="AF22" s="375"/>
      <c r="AG22" s="403">
        <f t="shared" si="10"/>
        <v>0</v>
      </c>
      <c r="AH22" s="400">
        <f t="shared" si="43"/>
        <v>0</v>
      </c>
      <c r="AI22" s="401">
        <f t="shared" si="44"/>
        <v>0</v>
      </c>
      <c r="AJ22" s="401">
        <f t="shared" si="45"/>
        <v>0</v>
      </c>
      <c r="AK22" s="401">
        <f t="shared" si="46"/>
        <v>0</v>
      </c>
      <c r="AL22" s="375">
        <v>0</v>
      </c>
      <c r="AM22" s="399">
        <f t="shared" si="11"/>
        <v>0</v>
      </c>
      <c r="AN22" s="400">
        <f t="shared" si="47"/>
        <v>0</v>
      </c>
      <c r="AO22" s="401">
        <f t="shared" si="48"/>
        <v>0</v>
      </c>
      <c r="AP22" s="401">
        <f t="shared" si="49"/>
        <v>0</v>
      </c>
      <c r="AQ22" s="401">
        <f t="shared" si="50"/>
        <v>8</v>
      </c>
      <c r="AR22" s="375">
        <v>8</v>
      </c>
      <c r="AS22" s="399">
        <f t="shared" si="12"/>
        <v>8</v>
      </c>
      <c r="AT22" s="390">
        <f t="shared" si="51"/>
        <v>8</v>
      </c>
      <c r="AU22" s="404" t="str">
        <f t="shared" si="17"/>
        <v/>
      </c>
      <c r="AV22" s="405">
        <f t="shared" si="13"/>
        <v>0</v>
      </c>
      <c r="AW22" s="406">
        <f t="shared" si="14"/>
        <v>0</v>
      </c>
      <c r="AX22" s="406">
        <f t="shared" si="15"/>
        <v>0</v>
      </c>
      <c r="AY22" s="407">
        <f t="shared" si="16"/>
        <v>8</v>
      </c>
      <c r="AZ22" s="408">
        <f t="shared" si="18"/>
        <v>0</v>
      </c>
      <c r="BA22" s="409">
        <f t="shared" si="18"/>
        <v>0</v>
      </c>
      <c r="BB22" s="409">
        <f t="shared" si="18"/>
        <v>0</v>
      </c>
      <c r="BC22" s="410">
        <f t="shared" si="19"/>
        <v>0.32</v>
      </c>
      <c r="BD22" s="400">
        <f t="shared" si="20"/>
        <v>0</v>
      </c>
      <c r="BE22" s="401">
        <f t="shared" si="21"/>
        <v>0</v>
      </c>
      <c r="BF22" s="401">
        <f t="shared" si="22"/>
        <v>0</v>
      </c>
      <c r="BG22" s="411">
        <f t="shared" si="23"/>
        <v>0</v>
      </c>
      <c r="BH22" s="414"/>
      <c r="BI22" s="413">
        <f t="shared" si="24"/>
        <v>0</v>
      </c>
      <c r="BJ22" s="419">
        <f t="shared" si="52"/>
        <v>0.10666666666666667</v>
      </c>
      <c r="BK22" s="419">
        <f t="shared" si="25"/>
        <v>0.10666666666666667</v>
      </c>
      <c r="BL22" s="419">
        <f t="shared" si="26"/>
        <v>0</v>
      </c>
      <c r="BM22" s="419">
        <f t="shared" si="27"/>
        <v>0.32</v>
      </c>
      <c r="BN22" s="419">
        <f t="shared" si="28"/>
        <v>0</v>
      </c>
      <c r="BO22" s="419">
        <f t="shared" si="29"/>
        <v>0</v>
      </c>
      <c r="BP22" s="419">
        <f t="shared" si="30"/>
        <v>0</v>
      </c>
      <c r="BQ22" s="419">
        <f t="shared" si="31"/>
        <v>0.32</v>
      </c>
      <c r="BR22" s="419">
        <f t="shared" si="32"/>
        <v>0.32</v>
      </c>
      <c r="BS22" s="419">
        <f t="shared" si="33"/>
        <v>0</v>
      </c>
      <c r="BT22" s="420">
        <f t="shared" si="34"/>
        <v>0.32</v>
      </c>
      <c r="BU22" s="414"/>
      <c r="BV22" s="415">
        <f t="shared" si="35"/>
        <v>0</v>
      </c>
      <c r="BW22" s="416">
        <f t="shared" si="35"/>
        <v>0</v>
      </c>
      <c r="BX22" s="416">
        <f t="shared" si="35"/>
        <v>0</v>
      </c>
      <c r="BY22" s="416">
        <f t="shared" si="35"/>
        <v>0</v>
      </c>
      <c r="BZ22" s="416">
        <f t="shared" si="35"/>
        <v>0</v>
      </c>
      <c r="CA22" s="416">
        <f t="shared" si="35"/>
        <v>0</v>
      </c>
      <c r="CB22" s="416">
        <f t="shared" si="35"/>
        <v>0</v>
      </c>
      <c r="CC22" s="416">
        <f t="shared" si="35"/>
        <v>0</v>
      </c>
      <c r="CD22" s="416">
        <f t="shared" si="35"/>
        <v>0</v>
      </c>
      <c r="CE22" s="416">
        <f t="shared" si="35"/>
        <v>0</v>
      </c>
      <c r="CF22" s="416">
        <f t="shared" si="35"/>
        <v>0</v>
      </c>
      <c r="CG22" s="417">
        <f t="shared" si="35"/>
        <v>0</v>
      </c>
    </row>
    <row r="23" spans="1:85" ht="17.25" thickBot="1" x14ac:dyDescent="0.3">
      <c r="A23" s="12">
        <v>8</v>
      </c>
      <c r="B23" s="276"/>
      <c r="C23" s="277"/>
      <c r="D23" s="280"/>
      <c r="E23" s="278"/>
      <c r="F23" s="278"/>
      <c r="G23" s="279"/>
      <c r="H23" s="300">
        <f t="shared" si="36"/>
        <v>0</v>
      </c>
      <c r="I23" s="300">
        <f t="shared" si="6"/>
        <v>0</v>
      </c>
      <c r="J23" s="283"/>
      <c r="K23" s="276"/>
      <c r="L23" s="276"/>
      <c r="M23" s="276"/>
      <c r="N23" s="219">
        <f t="shared" si="37"/>
        <v>0</v>
      </c>
      <c r="O23" s="219">
        <f t="shared" si="7"/>
        <v>0</v>
      </c>
      <c r="P23" s="280"/>
      <c r="Q23" s="278"/>
      <c r="R23" s="278"/>
      <c r="S23" s="278"/>
      <c r="T23" s="232">
        <f t="shared" si="38"/>
        <v>0</v>
      </c>
      <c r="U23" s="232">
        <f t="shared" si="8"/>
        <v>0</v>
      </c>
      <c r="V23" s="239">
        <f t="shared" si="53"/>
        <v>0</v>
      </c>
      <c r="W23" s="240">
        <f t="shared" si="54"/>
        <v>0</v>
      </c>
      <c r="X23" s="240">
        <f t="shared" si="55"/>
        <v>0</v>
      </c>
      <c r="Y23" s="240">
        <f t="shared" si="56"/>
        <v>0</v>
      </c>
      <c r="Z23" s="375"/>
      <c r="AA23" s="232">
        <f t="shared" si="9"/>
        <v>0</v>
      </c>
      <c r="AB23" s="239">
        <f t="shared" si="39"/>
        <v>0</v>
      </c>
      <c r="AC23" s="240">
        <f t="shared" si="40"/>
        <v>0</v>
      </c>
      <c r="AD23" s="240">
        <f t="shared" si="41"/>
        <v>0</v>
      </c>
      <c r="AE23" s="240">
        <f t="shared" si="42"/>
        <v>0</v>
      </c>
      <c r="AF23" s="375"/>
      <c r="AG23" s="297">
        <f t="shared" si="10"/>
        <v>0</v>
      </c>
      <c r="AH23" s="239">
        <f t="shared" si="43"/>
        <v>0</v>
      </c>
      <c r="AI23" s="240">
        <f t="shared" si="44"/>
        <v>0</v>
      </c>
      <c r="AJ23" s="240">
        <f t="shared" si="45"/>
        <v>0</v>
      </c>
      <c r="AK23" s="240">
        <f t="shared" si="46"/>
        <v>5</v>
      </c>
      <c r="AL23" s="375">
        <v>5</v>
      </c>
      <c r="AM23" s="232">
        <f t="shared" si="11"/>
        <v>5</v>
      </c>
      <c r="AN23" s="239">
        <f t="shared" si="47"/>
        <v>0</v>
      </c>
      <c r="AO23" s="240">
        <f t="shared" si="48"/>
        <v>0</v>
      </c>
      <c r="AP23" s="240">
        <f t="shared" si="49"/>
        <v>0</v>
      </c>
      <c r="AQ23" s="240">
        <f t="shared" si="50"/>
        <v>11</v>
      </c>
      <c r="AR23" s="375">
        <v>11</v>
      </c>
      <c r="AS23" s="232">
        <f t="shared" si="12"/>
        <v>11</v>
      </c>
      <c r="AT23" s="12">
        <f t="shared" si="51"/>
        <v>16</v>
      </c>
      <c r="AU23" s="293" t="str">
        <f t="shared" si="17"/>
        <v/>
      </c>
      <c r="AV23" s="233">
        <f t="shared" si="13"/>
        <v>0</v>
      </c>
      <c r="AW23" s="234">
        <f t="shared" si="14"/>
        <v>0</v>
      </c>
      <c r="AX23" s="234">
        <f t="shared" si="15"/>
        <v>0</v>
      </c>
      <c r="AY23" s="235">
        <f t="shared" si="16"/>
        <v>16</v>
      </c>
      <c r="AZ23" s="236">
        <f t="shared" si="18"/>
        <v>0</v>
      </c>
      <c r="BA23" s="237">
        <f t="shared" si="18"/>
        <v>0</v>
      </c>
      <c r="BB23" s="237">
        <f t="shared" si="18"/>
        <v>0</v>
      </c>
      <c r="BC23" s="238">
        <f t="shared" si="19"/>
        <v>0.64</v>
      </c>
      <c r="BD23" s="239">
        <f t="shared" si="20"/>
        <v>0</v>
      </c>
      <c r="BE23" s="240">
        <f t="shared" si="21"/>
        <v>0</v>
      </c>
      <c r="BF23" s="240">
        <f t="shared" si="22"/>
        <v>0</v>
      </c>
      <c r="BG23" s="241">
        <f t="shared" si="23"/>
        <v>0</v>
      </c>
      <c r="BH23" s="9"/>
      <c r="BI23" s="228">
        <f t="shared" si="24"/>
        <v>0</v>
      </c>
      <c r="BJ23" s="242">
        <f t="shared" si="52"/>
        <v>0.21333333333333335</v>
      </c>
      <c r="BK23" s="242">
        <f t="shared" si="25"/>
        <v>0.21333333333333335</v>
      </c>
      <c r="BL23" s="242">
        <f t="shared" si="26"/>
        <v>0</v>
      </c>
      <c r="BM23" s="242">
        <f t="shared" si="27"/>
        <v>0.64</v>
      </c>
      <c r="BN23" s="242">
        <f t="shared" si="28"/>
        <v>0</v>
      </c>
      <c r="BO23" s="242">
        <f t="shared" si="29"/>
        <v>0</v>
      </c>
      <c r="BP23" s="242">
        <f t="shared" si="30"/>
        <v>0</v>
      </c>
      <c r="BQ23" s="242">
        <f t="shared" si="31"/>
        <v>0.64</v>
      </c>
      <c r="BR23" s="242">
        <f t="shared" si="32"/>
        <v>0.64</v>
      </c>
      <c r="BS23" s="242">
        <f t="shared" si="33"/>
        <v>0</v>
      </c>
      <c r="BT23" s="243">
        <f t="shared" si="34"/>
        <v>0.64</v>
      </c>
      <c r="BU23" s="9"/>
      <c r="BV23" s="244">
        <f t="shared" si="35"/>
        <v>0</v>
      </c>
      <c r="BW23" s="245">
        <f t="shared" si="35"/>
        <v>0</v>
      </c>
      <c r="BX23" s="245">
        <f t="shared" si="35"/>
        <v>0</v>
      </c>
      <c r="BY23" s="245">
        <f t="shared" si="35"/>
        <v>0</v>
      </c>
      <c r="BZ23" s="245">
        <f t="shared" si="35"/>
        <v>0</v>
      </c>
      <c r="CA23" s="245">
        <f t="shared" si="35"/>
        <v>0</v>
      </c>
      <c r="CB23" s="245">
        <f t="shared" si="35"/>
        <v>0</v>
      </c>
      <c r="CC23" s="245">
        <f t="shared" si="35"/>
        <v>0</v>
      </c>
      <c r="CD23" s="245">
        <f t="shared" si="35"/>
        <v>0</v>
      </c>
      <c r="CE23" s="245">
        <f t="shared" si="35"/>
        <v>0</v>
      </c>
      <c r="CF23" s="245">
        <f t="shared" si="35"/>
        <v>0</v>
      </c>
      <c r="CG23" s="246">
        <f t="shared" si="35"/>
        <v>0</v>
      </c>
    </row>
    <row r="24" spans="1:85" ht="17.25" thickBot="1" x14ac:dyDescent="0.3">
      <c r="A24" s="12">
        <v>9</v>
      </c>
      <c r="B24" s="276"/>
      <c r="C24" s="277"/>
      <c r="D24" s="280"/>
      <c r="E24" s="278"/>
      <c r="F24" s="278"/>
      <c r="G24" s="279"/>
      <c r="H24" s="300">
        <f t="shared" si="36"/>
        <v>0</v>
      </c>
      <c r="I24" s="300">
        <f t="shared" si="6"/>
        <v>0</v>
      </c>
      <c r="J24" s="283"/>
      <c r="K24" s="276"/>
      <c r="L24" s="276"/>
      <c r="M24" s="276"/>
      <c r="N24" s="219">
        <f t="shared" si="37"/>
        <v>0</v>
      </c>
      <c r="O24" s="219">
        <f t="shared" si="7"/>
        <v>0</v>
      </c>
      <c r="P24" s="280"/>
      <c r="Q24" s="278"/>
      <c r="R24" s="278"/>
      <c r="S24" s="278"/>
      <c r="T24" s="232">
        <f t="shared" si="38"/>
        <v>0</v>
      </c>
      <c r="U24" s="232">
        <f t="shared" si="8"/>
        <v>0</v>
      </c>
      <c r="V24" s="239">
        <f t="shared" si="53"/>
        <v>0</v>
      </c>
      <c r="W24" s="240">
        <f t="shared" si="54"/>
        <v>0</v>
      </c>
      <c r="X24" s="240">
        <f t="shared" si="55"/>
        <v>0</v>
      </c>
      <c r="Y24" s="240">
        <f t="shared" si="56"/>
        <v>0</v>
      </c>
      <c r="Z24" s="375"/>
      <c r="AA24" s="232">
        <f t="shared" si="9"/>
        <v>0</v>
      </c>
      <c r="AB24" s="239">
        <f t="shared" si="39"/>
        <v>0</v>
      </c>
      <c r="AC24" s="240">
        <f t="shared" si="40"/>
        <v>0</v>
      </c>
      <c r="AD24" s="240">
        <f t="shared" si="41"/>
        <v>0</v>
      </c>
      <c r="AE24" s="240">
        <f t="shared" si="42"/>
        <v>0</v>
      </c>
      <c r="AF24" s="375"/>
      <c r="AG24" s="297">
        <f t="shared" si="10"/>
        <v>0</v>
      </c>
      <c r="AH24" s="239">
        <f t="shared" si="43"/>
        <v>0</v>
      </c>
      <c r="AI24" s="240">
        <f t="shared" si="44"/>
        <v>0</v>
      </c>
      <c r="AJ24" s="240">
        <f t="shared" si="45"/>
        <v>0</v>
      </c>
      <c r="AK24" s="240">
        <f t="shared" si="46"/>
        <v>7.5</v>
      </c>
      <c r="AL24" s="375">
        <v>7.5</v>
      </c>
      <c r="AM24" s="232">
        <f t="shared" si="11"/>
        <v>7.5</v>
      </c>
      <c r="AN24" s="239">
        <f t="shared" si="47"/>
        <v>0</v>
      </c>
      <c r="AO24" s="240">
        <f t="shared" si="48"/>
        <v>0</v>
      </c>
      <c r="AP24" s="240">
        <f t="shared" si="49"/>
        <v>0</v>
      </c>
      <c r="AQ24" s="240">
        <f t="shared" si="50"/>
        <v>12</v>
      </c>
      <c r="AR24" s="375">
        <v>12</v>
      </c>
      <c r="AS24" s="232">
        <f t="shared" si="12"/>
        <v>12</v>
      </c>
      <c r="AT24" s="12">
        <f t="shared" si="51"/>
        <v>20</v>
      </c>
      <c r="AU24" s="293" t="str">
        <f t="shared" si="17"/>
        <v/>
      </c>
      <c r="AV24" s="233">
        <f t="shared" si="13"/>
        <v>0</v>
      </c>
      <c r="AW24" s="234">
        <f t="shared" si="14"/>
        <v>0</v>
      </c>
      <c r="AX24" s="234">
        <f t="shared" si="15"/>
        <v>0</v>
      </c>
      <c r="AY24" s="235">
        <f t="shared" si="16"/>
        <v>19.5</v>
      </c>
      <c r="AZ24" s="236">
        <f t="shared" si="18"/>
        <v>0</v>
      </c>
      <c r="BA24" s="237">
        <f t="shared" si="18"/>
        <v>0</v>
      </c>
      <c r="BB24" s="237">
        <f t="shared" si="18"/>
        <v>0</v>
      </c>
      <c r="BC24" s="238">
        <f t="shared" si="19"/>
        <v>0.78</v>
      </c>
      <c r="BD24" s="239">
        <f t="shared" si="20"/>
        <v>0</v>
      </c>
      <c r="BE24" s="240">
        <f t="shared" si="21"/>
        <v>0</v>
      </c>
      <c r="BF24" s="240">
        <f t="shared" si="22"/>
        <v>0</v>
      </c>
      <c r="BG24" s="241">
        <f t="shared" si="23"/>
        <v>1</v>
      </c>
      <c r="BH24" s="9"/>
      <c r="BI24" s="228">
        <f t="shared" si="24"/>
        <v>0</v>
      </c>
      <c r="BJ24" s="242">
        <f t="shared" si="52"/>
        <v>0.26</v>
      </c>
      <c r="BK24" s="242">
        <f t="shared" si="25"/>
        <v>0.26</v>
      </c>
      <c r="BL24" s="242">
        <f t="shared" si="26"/>
        <v>0</v>
      </c>
      <c r="BM24" s="242">
        <f t="shared" si="27"/>
        <v>0.78</v>
      </c>
      <c r="BN24" s="242">
        <f t="shared" si="28"/>
        <v>0</v>
      </c>
      <c r="BO24" s="242">
        <f t="shared" si="29"/>
        <v>0</v>
      </c>
      <c r="BP24" s="242">
        <f t="shared" si="30"/>
        <v>0</v>
      </c>
      <c r="BQ24" s="242">
        <f t="shared" si="31"/>
        <v>0.78</v>
      </c>
      <c r="BR24" s="242">
        <f t="shared" si="32"/>
        <v>0.78</v>
      </c>
      <c r="BS24" s="242">
        <f t="shared" si="33"/>
        <v>0</v>
      </c>
      <c r="BT24" s="243">
        <f t="shared" si="34"/>
        <v>0.78</v>
      </c>
      <c r="BU24" s="9"/>
      <c r="BV24" s="244">
        <f t="shared" si="35"/>
        <v>0</v>
      </c>
      <c r="BW24" s="245">
        <f t="shared" si="35"/>
        <v>0</v>
      </c>
      <c r="BX24" s="245">
        <f t="shared" si="35"/>
        <v>0</v>
      </c>
      <c r="BY24" s="245">
        <f t="shared" si="35"/>
        <v>0</v>
      </c>
      <c r="BZ24" s="245">
        <f t="shared" si="35"/>
        <v>1</v>
      </c>
      <c r="CA24" s="245">
        <f t="shared" si="35"/>
        <v>0</v>
      </c>
      <c r="CB24" s="245">
        <f t="shared" si="35"/>
        <v>0</v>
      </c>
      <c r="CC24" s="245">
        <f t="shared" si="35"/>
        <v>0</v>
      </c>
      <c r="CD24" s="245">
        <f t="shared" si="35"/>
        <v>1</v>
      </c>
      <c r="CE24" s="245">
        <f t="shared" si="35"/>
        <v>1</v>
      </c>
      <c r="CF24" s="245">
        <f t="shared" si="35"/>
        <v>0</v>
      </c>
      <c r="CG24" s="246">
        <f t="shared" si="35"/>
        <v>1</v>
      </c>
    </row>
    <row r="25" spans="1:85" ht="17.25" thickBot="1" x14ac:dyDescent="0.3">
      <c r="A25" s="12">
        <v>10</v>
      </c>
      <c r="B25" s="276"/>
      <c r="C25" s="277"/>
      <c r="D25" s="280"/>
      <c r="E25" s="278"/>
      <c r="F25" s="278"/>
      <c r="G25" s="279"/>
      <c r="H25" s="300">
        <f t="shared" si="36"/>
        <v>0</v>
      </c>
      <c r="I25" s="300">
        <f t="shared" si="6"/>
        <v>0</v>
      </c>
      <c r="J25" s="283"/>
      <c r="K25" s="276"/>
      <c r="L25" s="276"/>
      <c r="M25" s="276"/>
      <c r="N25" s="219">
        <f t="shared" si="37"/>
        <v>0</v>
      </c>
      <c r="O25" s="219">
        <f t="shared" si="7"/>
        <v>0</v>
      </c>
      <c r="P25" s="280"/>
      <c r="Q25" s="278"/>
      <c r="R25" s="278"/>
      <c r="S25" s="278"/>
      <c r="T25" s="232">
        <f t="shared" si="38"/>
        <v>0</v>
      </c>
      <c r="U25" s="232">
        <f t="shared" si="8"/>
        <v>0</v>
      </c>
      <c r="V25" s="239">
        <f t="shared" si="53"/>
        <v>0</v>
      </c>
      <c r="W25" s="240">
        <f t="shared" si="54"/>
        <v>0</v>
      </c>
      <c r="X25" s="240">
        <f t="shared" si="55"/>
        <v>0</v>
      </c>
      <c r="Y25" s="240">
        <f t="shared" si="56"/>
        <v>0</v>
      </c>
      <c r="Z25" s="375"/>
      <c r="AA25" s="232">
        <f t="shared" si="9"/>
        <v>0</v>
      </c>
      <c r="AB25" s="239">
        <f t="shared" si="39"/>
        <v>0</v>
      </c>
      <c r="AC25" s="240">
        <f t="shared" si="40"/>
        <v>0</v>
      </c>
      <c r="AD25" s="240">
        <f t="shared" si="41"/>
        <v>0</v>
      </c>
      <c r="AE25" s="240">
        <f t="shared" si="42"/>
        <v>0</v>
      </c>
      <c r="AF25" s="375"/>
      <c r="AG25" s="297">
        <f t="shared" si="10"/>
        <v>0</v>
      </c>
      <c r="AH25" s="239">
        <f t="shared" si="43"/>
        <v>0</v>
      </c>
      <c r="AI25" s="240">
        <f t="shared" si="44"/>
        <v>0</v>
      </c>
      <c r="AJ25" s="240">
        <f t="shared" si="45"/>
        <v>0</v>
      </c>
      <c r="AK25" s="240">
        <f t="shared" si="46"/>
        <v>7</v>
      </c>
      <c r="AL25" s="375">
        <v>7</v>
      </c>
      <c r="AM25" s="232">
        <f t="shared" si="11"/>
        <v>7</v>
      </c>
      <c r="AN25" s="239">
        <f t="shared" si="47"/>
        <v>0</v>
      </c>
      <c r="AO25" s="240">
        <f t="shared" si="48"/>
        <v>0</v>
      </c>
      <c r="AP25" s="240">
        <f t="shared" si="49"/>
        <v>0</v>
      </c>
      <c r="AQ25" s="240">
        <f t="shared" si="50"/>
        <v>12</v>
      </c>
      <c r="AR25" s="375">
        <v>12</v>
      </c>
      <c r="AS25" s="232">
        <f t="shared" si="12"/>
        <v>12</v>
      </c>
      <c r="AT25" s="12">
        <f t="shared" si="51"/>
        <v>19</v>
      </c>
      <c r="AU25" s="293" t="str">
        <f t="shared" si="17"/>
        <v/>
      </c>
      <c r="AV25" s="233">
        <f t="shared" si="13"/>
        <v>0</v>
      </c>
      <c r="AW25" s="234">
        <f t="shared" si="14"/>
        <v>0</v>
      </c>
      <c r="AX25" s="234">
        <f t="shared" si="15"/>
        <v>0</v>
      </c>
      <c r="AY25" s="235">
        <f t="shared" si="16"/>
        <v>19</v>
      </c>
      <c r="AZ25" s="236">
        <f t="shared" si="18"/>
        <v>0</v>
      </c>
      <c r="BA25" s="237">
        <f t="shared" si="18"/>
        <v>0</v>
      </c>
      <c r="BB25" s="237">
        <f t="shared" si="18"/>
        <v>0</v>
      </c>
      <c r="BC25" s="238">
        <f t="shared" si="19"/>
        <v>0.76</v>
      </c>
      <c r="BD25" s="239">
        <f t="shared" si="20"/>
        <v>0</v>
      </c>
      <c r="BE25" s="240">
        <f t="shared" si="21"/>
        <v>0</v>
      </c>
      <c r="BF25" s="240">
        <f t="shared" si="22"/>
        <v>0</v>
      </c>
      <c r="BG25" s="241">
        <f t="shared" si="23"/>
        <v>1</v>
      </c>
      <c r="BH25" s="9"/>
      <c r="BI25" s="228">
        <f t="shared" si="24"/>
        <v>0</v>
      </c>
      <c r="BJ25" s="242">
        <f t="shared" si="52"/>
        <v>0.25333333333333335</v>
      </c>
      <c r="BK25" s="242">
        <f t="shared" si="25"/>
        <v>0.25333333333333335</v>
      </c>
      <c r="BL25" s="242">
        <f t="shared" si="26"/>
        <v>0</v>
      </c>
      <c r="BM25" s="242">
        <f t="shared" si="27"/>
        <v>0.76</v>
      </c>
      <c r="BN25" s="242">
        <f t="shared" si="28"/>
        <v>0</v>
      </c>
      <c r="BO25" s="242">
        <f t="shared" si="29"/>
        <v>0</v>
      </c>
      <c r="BP25" s="242">
        <f t="shared" si="30"/>
        <v>0</v>
      </c>
      <c r="BQ25" s="242">
        <f t="shared" si="31"/>
        <v>0.76</v>
      </c>
      <c r="BR25" s="242">
        <f t="shared" si="32"/>
        <v>0.76</v>
      </c>
      <c r="BS25" s="242">
        <f t="shared" si="33"/>
        <v>0</v>
      </c>
      <c r="BT25" s="243">
        <f t="shared" si="34"/>
        <v>0.76</v>
      </c>
      <c r="BU25" s="9"/>
      <c r="BV25" s="244">
        <f t="shared" si="35"/>
        <v>0</v>
      </c>
      <c r="BW25" s="245">
        <f t="shared" si="35"/>
        <v>0</v>
      </c>
      <c r="BX25" s="245">
        <f t="shared" si="35"/>
        <v>0</v>
      </c>
      <c r="BY25" s="245">
        <f t="shared" si="35"/>
        <v>0</v>
      </c>
      <c r="BZ25" s="245">
        <f t="shared" si="35"/>
        <v>1</v>
      </c>
      <c r="CA25" s="245">
        <f t="shared" si="35"/>
        <v>0</v>
      </c>
      <c r="CB25" s="245">
        <f t="shared" si="35"/>
        <v>0</v>
      </c>
      <c r="CC25" s="245">
        <f t="shared" si="35"/>
        <v>0</v>
      </c>
      <c r="CD25" s="245">
        <f t="shared" si="35"/>
        <v>1</v>
      </c>
      <c r="CE25" s="245">
        <f t="shared" si="35"/>
        <v>1</v>
      </c>
      <c r="CF25" s="245">
        <f t="shared" si="35"/>
        <v>0</v>
      </c>
      <c r="CG25" s="246">
        <f t="shared" si="35"/>
        <v>1</v>
      </c>
    </row>
    <row r="26" spans="1:85" ht="17.25" thickBot="1" x14ac:dyDescent="0.3">
      <c r="A26" s="12">
        <v>11</v>
      </c>
      <c r="B26" s="276"/>
      <c r="C26" s="277"/>
      <c r="D26" s="280"/>
      <c r="E26" s="278"/>
      <c r="F26" s="278"/>
      <c r="G26" s="279"/>
      <c r="H26" s="300">
        <f t="shared" si="36"/>
        <v>0</v>
      </c>
      <c r="I26" s="300">
        <f t="shared" si="6"/>
        <v>0</v>
      </c>
      <c r="J26" s="283"/>
      <c r="K26" s="276"/>
      <c r="L26" s="276"/>
      <c r="M26" s="276"/>
      <c r="N26" s="219">
        <f t="shared" si="37"/>
        <v>0</v>
      </c>
      <c r="O26" s="219">
        <f t="shared" si="7"/>
        <v>0</v>
      </c>
      <c r="P26" s="280"/>
      <c r="Q26" s="278"/>
      <c r="R26" s="278"/>
      <c r="S26" s="278"/>
      <c r="T26" s="232">
        <f t="shared" si="38"/>
        <v>0</v>
      </c>
      <c r="U26" s="232">
        <f t="shared" si="8"/>
        <v>0</v>
      </c>
      <c r="V26" s="239">
        <f t="shared" si="53"/>
        <v>0</v>
      </c>
      <c r="W26" s="240">
        <f t="shared" si="54"/>
        <v>0</v>
      </c>
      <c r="X26" s="240">
        <f t="shared" si="55"/>
        <v>0</v>
      </c>
      <c r="Y26" s="240">
        <f t="shared" si="56"/>
        <v>0</v>
      </c>
      <c r="Z26" s="375"/>
      <c r="AA26" s="232">
        <f t="shared" si="9"/>
        <v>0</v>
      </c>
      <c r="AB26" s="239">
        <f t="shared" si="39"/>
        <v>0</v>
      </c>
      <c r="AC26" s="240">
        <f t="shared" si="40"/>
        <v>0</v>
      </c>
      <c r="AD26" s="240">
        <f t="shared" si="41"/>
        <v>0</v>
      </c>
      <c r="AE26" s="240">
        <f t="shared" si="42"/>
        <v>0</v>
      </c>
      <c r="AF26" s="375"/>
      <c r="AG26" s="297">
        <f t="shared" si="10"/>
        <v>0</v>
      </c>
      <c r="AH26" s="239">
        <f t="shared" si="43"/>
        <v>0</v>
      </c>
      <c r="AI26" s="240">
        <f t="shared" si="44"/>
        <v>0</v>
      </c>
      <c r="AJ26" s="240">
        <f t="shared" si="45"/>
        <v>0</v>
      </c>
      <c r="AK26" s="240">
        <f t="shared" si="46"/>
        <v>0</v>
      </c>
      <c r="AL26" s="375">
        <v>0</v>
      </c>
      <c r="AM26" s="232">
        <f t="shared" si="11"/>
        <v>0</v>
      </c>
      <c r="AN26" s="239">
        <f t="shared" si="47"/>
        <v>0</v>
      </c>
      <c r="AO26" s="240">
        <f t="shared" si="48"/>
        <v>0</v>
      </c>
      <c r="AP26" s="240">
        <f t="shared" si="49"/>
        <v>0</v>
      </c>
      <c r="AQ26" s="240">
        <f t="shared" si="50"/>
        <v>0</v>
      </c>
      <c r="AR26" s="375">
        <v>0</v>
      </c>
      <c r="AS26" s="232">
        <f t="shared" si="12"/>
        <v>0</v>
      </c>
      <c r="AT26" s="12">
        <f t="shared" si="51"/>
        <v>0</v>
      </c>
      <c r="AU26" s="293" t="s">
        <v>477</v>
      </c>
      <c r="AV26" s="233">
        <f t="shared" si="13"/>
        <v>0</v>
      </c>
      <c r="AW26" s="234">
        <f t="shared" si="14"/>
        <v>0</v>
      </c>
      <c r="AX26" s="234">
        <f t="shared" si="15"/>
        <v>0</v>
      </c>
      <c r="AY26" s="235">
        <f t="shared" si="16"/>
        <v>0</v>
      </c>
      <c r="AZ26" s="236">
        <f t="shared" si="18"/>
        <v>0</v>
      </c>
      <c r="BA26" s="237">
        <f t="shared" si="18"/>
        <v>0</v>
      </c>
      <c r="BB26" s="237">
        <f t="shared" si="18"/>
        <v>0</v>
      </c>
      <c r="BC26" s="238">
        <f t="shared" si="19"/>
        <v>0</v>
      </c>
      <c r="BD26" s="239">
        <f t="shared" si="20"/>
        <v>0</v>
      </c>
      <c r="BE26" s="240">
        <f t="shared" si="21"/>
        <v>0</v>
      </c>
      <c r="BF26" s="240">
        <f t="shared" si="22"/>
        <v>0</v>
      </c>
      <c r="BG26" s="241">
        <f t="shared" si="23"/>
        <v>0</v>
      </c>
      <c r="BH26" s="9"/>
      <c r="BI26" s="228">
        <f t="shared" si="24"/>
        <v>0</v>
      </c>
      <c r="BJ26" s="242">
        <f t="shared" si="52"/>
        <v>0</v>
      </c>
      <c r="BK26" s="242">
        <f t="shared" si="25"/>
        <v>0</v>
      </c>
      <c r="BL26" s="242">
        <f t="shared" si="26"/>
        <v>0</v>
      </c>
      <c r="BM26" s="242">
        <f t="shared" si="27"/>
        <v>0</v>
      </c>
      <c r="BN26" s="242">
        <f t="shared" si="28"/>
        <v>0</v>
      </c>
      <c r="BO26" s="242">
        <f t="shared" si="29"/>
        <v>0</v>
      </c>
      <c r="BP26" s="242">
        <f t="shared" si="30"/>
        <v>0</v>
      </c>
      <c r="BQ26" s="242">
        <f t="shared" si="31"/>
        <v>0</v>
      </c>
      <c r="BR26" s="242">
        <f t="shared" si="32"/>
        <v>0</v>
      </c>
      <c r="BS26" s="242">
        <f t="shared" si="33"/>
        <v>0</v>
      </c>
      <c r="BT26" s="243">
        <f t="shared" si="34"/>
        <v>0</v>
      </c>
      <c r="BU26" s="9"/>
      <c r="BV26" s="244">
        <f t="shared" si="35"/>
        <v>0</v>
      </c>
      <c r="BW26" s="245">
        <f t="shared" si="35"/>
        <v>0</v>
      </c>
      <c r="BX26" s="245">
        <f t="shared" si="35"/>
        <v>0</v>
      </c>
      <c r="BY26" s="245">
        <f t="shared" si="35"/>
        <v>0</v>
      </c>
      <c r="BZ26" s="245">
        <f t="shared" si="35"/>
        <v>0</v>
      </c>
      <c r="CA26" s="245">
        <f t="shared" si="35"/>
        <v>0</v>
      </c>
      <c r="CB26" s="245">
        <f t="shared" si="35"/>
        <v>0</v>
      </c>
      <c r="CC26" s="245">
        <f t="shared" si="35"/>
        <v>0</v>
      </c>
      <c r="CD26" s="245">
        <f t="shared" si="35"/>
        <v>0</v>
      </c>
      <c r="CE26" s="245">
        <f t="shared" si="35"/>
        <v>0</v>
      </c>
      <c r="CF26" s="245">
        <f t="shared" si="35"/>
        <v>0</v>
      </c>
      <c r="CG26" s="246">
        <f t="shared" si="35"/>
        <v>0</v>
      </c>
    </row>
    <row r="27" spans="1:85" ht="17.25" thickBot="1" x14ac:dyDescent="0.3">
      <c r="A27" s="12">
        <v>12</v>
      </c>
      <c r="B27" s="276"/>
      <c r="C27" s="277"/>
      <c r="D27" s="280"/>
      <c r="E27" s="278"/>
      <c r="F27" s="278"/>
      <c r="G27" s="279"/>
      <c r="H27" s="300">
        <f t="shared" si="36"/>
        <v>0</v>
      </c>
      <c r="I27" s="300">
        <f t="shared" si="6"/>
        <v>0</v>
      </c>
      <c r="J27" s="283"/>
      <c r="K27" s="276"/>
      <c r="L27" s="276"/>
      <c r="M27" s="276"/>
      <c r="N27" s="219">
        <f t="shared" si="37"/>
        <v>0</v>
      </c>
      <c r="O27" s="219">
        <f t="shared" si="7"/>
        <v>0</v>
      </c>
      <c r="P27" s="280"/>
      <c r="Q27" s="278"/>
      <c r="R27" s="278"/>
      <c r="S27" s="278"/>
      <c r="T27" s="232">
        <f t="shared" si="38"/>
        <v>0</v>
      </c>
      <c r="U27" s="232">
        <f t="shared" si="8"/>
        <v>0</v>
      </c>
      <c r="V27" s="239">
        <f t="shared" si="53"/>
        <v>0</v>
      </c>
      <c r="W27" s="240">
        <f t="shared" si="54"/>
        <v>0</v>
      </c>
      <c r="X27" s="240">
        <f t="shared" si="55"/>
        <v>0</v>
      </c>
      <c r="Y27" s="240">
        <f t="shared" si="56"/>
        <v>0</v>
      </c>
      <c r="Z27" s="375"/>
      <c r="AA27" s="232">
        <f t="shared" si="9"/>
        <v>0</v>
      </c>
      <c r="AB27" s="239">
        <f t="shared" si="39"/>
        <v>0</v>
      </c>
      <c r="AC27" s="240">
        <f t="shared" si="40"/>
        <v>0</v>
      </c>
      <c r="AD27" s="240">
        <f t="shared" si="41"/>
        <v>0</v>
      </c>
      <c r="AE27" s="240">
        <f t="shared" si="42"/>
        <v>0</v>
      </c>
      <c r="AF27" s="375"/>
      <c r="AG27" s="297">
        <f t="shared" si="10"/>
        <v>0</v>
      </c>
      <c r="AH27" s="239">
        <f t="shared" si="43"/>
        <v>0</v>
      </c>
      <c r="AI27" s="240">
        <f t="shared" si="44"/>
        <v>0</v>
      </c>
      <c r="AJ27" s="240">
        <f t="shared" si="45"/>
        <v>0</v>
      </c>
      <c r="AK27" s="240">
        <f t="shared" si="46"/>
        <v>0</v>
      </c>
      <c r="AL27" s="375">
        <v>0</v>
      </c>
      <c r="AM27" s="232">
        <f t="shared" si="11"/>
        <v>0</v>
      </c>
      <c r="AN27" s="239">
        <f t="shared" si="47"/>
        <v>0</v>
      </c>
      <c r="AO27" s="240">
        <f t="shared" si="48"/>
        <v>0</v>
      </c>
      <c r="AP27" s="240">
        <f t="shared" si="49"/>
        <v>0</v>
      </c>
      <c r="AQ27" s="240">
        <f t="shared" si="50"/>
        <v>0</v>
      </c>
      <c r="AR27" s="375">
        <v>0</v>
      </c>
      <c r="AS27" s="232">
        <f t="shared" si="12"/>
        <v>0</v>
      </c>
      <c r="AT27" s="12">
        <f t="shared" si="51"/>
        <v>0</v>
      </c>
      <c r="AU27" s="293" t="s">
        <v>477</v>
      </c>
      <c r="AV27" s="233">
        <f t="shared" si="13"/>
        <v>0</v>
      </c>
      <c r="AW27" s="234">
        <f t="shared" si="14"/>
        <v>0</v>
      </c>
      <c r="AX27" s="234">
        <f t="shared" si="15"/>
        <v>0</v>
      </c>
      <c r="AY27" s="235">
        <f t="shared" si="16"/>
        <v>0</v>
      </c>
      <c r="AZ27" s="236">
        <f>AV27/AV$15</f>
        <v>0</v>
      </c>
      <c r="BA27" s="237">
        <f t="shared" si="18"/>
        <v>0</v>
      </c>
      <c r="BB27" s="237">
        <f t="shared" si="18"/>
        <v>0</v>
      </c>
      <c r="BC27" s="238">
        <f t="shared" si="19"/>
        <v>0</v>
      </c>
      <c r="BD27" s="239">
        <f t="shared" si="20"/>
        <v>0</v>
      </c>
      <c r="BE27" s="240">
        <f t="shared" si="21"/>
        <v>0</v>
      </c>
      <c r="BF27" s="240">
        <f t="shared" si="22"/>
        <v>0</v>
      </c>
      <c r="BG27" s="241">
        <f t="shared" si="23"/>
        <v>0</v>
      </c>
      <c r="BH27" s="9"/>
      <c r="BI27" s="228">
        <f t="shared" si="24"/>
        <v>0</v>
      </c>
      <c r="BJ27" s="242">
        <f t="shared" si="52"/>
        <v>0</v>
      </c>
      <c r="BK27" s="242">
        <f t="shared" si="25"/>
        <v>0</v>
      </c>
      <c r="BL27" s="242">
        <f t="shared" si="26"/>
        <v>0</v>
      </c>
      <c r="BM27" s="242">
        <f t="shared" si="27"/>
        <v>0</v>
      </c>
      <c r="BN27" s="242">
        <f t="shared" si="28"/>
        <v>0</v>
      </c>
      <c r="BO27" s="242">
        <f t="shared" si="29"/>
        <v>0</v>
      </c>
      <c r="BP27" s="242">
        <f t="shared" si="30"/>
        <v>0</v>
      </c>
      <c r="BQ27" s="242">
        <f t="shared" si="31"/>
        <v>0</v>
      </c>
      <c r="BR27" s="242">
        <f t="shared" si="32"/>
        <v>0</v>
      </c>
      <c r="BS27" s="242">
        <f t="shared" si="33"/>
        <v>0</v>
      </c>
      <c r="BT27" s="243">
        <f t="shared" si="34"/>
        <v>0</v>
      </c>
      <c r="BU27" s="9"/>
      <c r="BV27" s="244">
        <f t="shared" si="35"/>
        <v>0</v>
      </c>
      <c r="BW27" s="245">
        <f t="shared" si="35"/>
        <v>0</v>
      </c>
      <c r="BX27" s="245">
        <f t="shared" si="35"/>
        <v>0</v>
      </c>
      <c r="BY27" s="245">
        <f t="shared" si="35"/>
        <v>0</v>
      </c>
      <c r="BZ27" s="245">
        <f t="shared" si="35"/>
        <v>0</v>
      </c>
      <c r="CA27" s="245">
        <f t="shared" si="35"/>
        <v>0</v>
      </c>
      <c r="CB27" s="245">
        <f t="shared" si="35"/>
        <v>0</v>
      </c>
      <c r="CC27" s="245">
        <f t="shared" si="35"/>
        <v>0</v>
      </c>
      <c r="CD27" s="245">
        <f t="shared" si="35"/>
        <v>0</v>
      </c>
      <c r="CE27" s="245">
        <f t="shared" si="35"/>
        <v>0</v>
      </c>
      <c r="CF27" s="245">
        <f t="shared" si="35"/>
        <v>0</v>
      </c>
      <c r="CG27" s="246">
        <f t="shared" si="35"/>
        <v>0</v>
      </c>
    </row>
    <row r="28" spans="1:85" ht="17.25" thickBot="1" x14ac:dyDescent="0.3">
      <c r="A28" s="12">
        <v>13</v>
      </c>
      <c r="B28" s="276"/>
      <c r="C28" s="277"/>
      <c r="D28" s="280"/>
      <c r="E28" s="278"/>
      <c r="F28" s="278"/>
      <c r="G28" s="279"/>
      <c r="H28" s="300">
        <f t="shared" si="36"/>
        <v>0</v>
      </c>
      <c r="I28" s="300">
        <f t="shared" si="6"/>
        <v>0</v>
      </c>
      <c r="J28" s="283"/>
      <c r="K28" s="276"/>
      <c r="L28" s="276"/>
      <c r="M28" s="276"/>
      <c r="N28" s="219">
        <f t="shared" si="37"/>
        <v>0</v>
      </c>
      <c r="O28" s="219">
        <f t="shared" si="7"/>
        <v>0</v>
      </c>
      <c r="P28" s="280"/>
      <c r="Q28" s="278"/>
      <c r="R28" s="278"/>
      <c r="S28" s="278"/>
      <c r="T28" s="232">
        <f t="shared" si="38"/>
        <v>0</v>
      </c>
      <c r="U28" s="232">
        <f t="shared" si="8"/>
        <v>0</v>
      </c>
      <c r="V28" s="239">
        <f t="shared" si="53"/>
        <v>0</v>
      </c>
      <c r="W28" s="240">
        <f t="shared" si="54"/>
        <v>0</v>
      </c>
      <c r="X28" s="240">
        <f t="shared" si="55"/>
        <v>0</v>
      </c>
      <c r="Y28" s="240">
        <f t="shared" si="56"/>
        <v>0</v>
      </c>
      <c r="Z28" s="375"/>
      <c r="AA28" s="232">
        <f t="shared" si="9"/>
        <v>0</v>
      </c>
      <c r="AB28" s="239">
        <f t="shared" si="39"/>
        <v>0</v>
      </c>
      <c r="AC28" s="240">
        <f t="shared" si="40"/>
        <v>0</v>
      </c>
      <c r="AD28" s="240">
        <f t="shared" si="41"/>
        <v>0</v>
      </c>
      <c r="AE28" s="240">
        <f t="shared" si="42"/>
        <v>0</v>
      </c>
      <c r="AF28" s="375"/>
      <c r="AG28" s="297">
        <f t="shared" si="10"/>
        <v>0</v>
      </c>
      <c r="AH28" s="239">
        <f t="shared" si="43"/>
        <v>0</v>
      </c>
      <c r="AI28" s="240">
        <f t="shared" si="44"/>
        <v>0</v>
      </c>
      <c r="AJ28" s="240">
        <f t="shared" si="45"/>
        <v>0</v>
      </c>
      <c r="AK28" s="240">
        <f t="shared" si="46"/>
        <v>7</v>
      </c>
      <c r="AL28" s="375">
        <v>7</v>
      </c>
      <c r="AM28" s="232">
        <f t="shared" si="11"/>
        <v>7</v>
      </c>
      <c r="AN28" s="239">
        <f t="shared" si="47"/>
        <v>0</v>
      </c>
      <c r="AO28" s="240">
        <f t="shared" si="48"/>
        <v>0</v>
      </c>
      <c r="AP28" s="240">
        <f t="shared" si="49"/>
        <v>0</v>
      </c>
      <c r="AQ28" s="240">
        <f t="shared" si="50"/>
        <v>12</v>
      </c>
      <c r="AR28" s="375">
        <v>12</v>
      </c>
      <c r="AS28" s="232">
        <f t="shared" si="12"/>
        <v>12</v>
      </c>
      <c r="AT28" s="12">
        <f t="shared" si="51"/>
        <v>19</v>
      </c>
      <c r="AU28" s="293" t="str">
        <f t="shared" si="17"/>
        <v/>
      </c>
      <c r="AV28" s="233">
        <f t="shared" si="13"/>
        <v>0</v>
      </c>
      <c r="AW28" s="234">
        <f t="shared" si="14"/>
        <v>0</v>
      </c>
      <c r="AX28" s="234">
        <f t="shared" si="15"/>
        <v>0</v>
      </c>
      <c r="AY28" s="235">
        <f t="shared" si="16"/>
        <v>19</v>
      </c>
      <c r="AZ28" s="236">
        <f t="shared" si="18"/>
        <v>0</v>
      </c>
      <c r="BA28" s="237">
        <f t="shared" si="18"/>
        <v>0</v>
      </c>
      <c r="BB28" s="237">
        <f t="shared" si="18"/>
        <v>0</v>
      </c>
      <c r="BC28" s="238">
        <f t="shared" si="19"/>
        <v>0.76</v>
      </c>
      <c r="BD28" s="239">
        <f t="shared" si="20"/>
        <v>0</v>
      </c>
      <c r="BE28" s="240">
        <f t="shared" si="21"/>
        <v>0</v>
      </c>
      <c r="BF28" s="240">
        <f t="shared" si="22"/>
        <v>0</v>
      </c>
      <c r="BG28" s="241">
        <f t="shared" si="23"/>
        <v>1</v>
      </c>
      <c r="BH28" s="9"/>
      <c r="BI28" s="228">
        <f t="shared" si="24"/>
        <v>0</v>
      </c>
      <c r="BJ28" s="242">
        <f t="shared" si="52"/>
        <v>0.25333333333333335</v>
      </c>
      <c r="BK28" s="242">
        <f t="shared" si="25"/>
        <v>0.25333333333333335</v>
      </c>
      <c r="BL28" s="242">
        <f t="shared" si="26"/>
        <v>0</v>
      </c>
      <c r="BM28" s="242">
        <f t="shared" si="27"/>
        <v>0.76</v>
      </c>
      <c r="BN28" s="242">
        <f t="shared" si="28"/>
        <v>0</v>
      </c>
      <c r="BO28" s="242">
        <f t="shared" si="29"/>
        <v>0</v>
      </c>
      <c r="BP28" s="242">
        <f t="shared" si="30"/>
        <v>0</v>
      </c>
      <c r="BQ28" s="242">
        <f t="shared" si="31"/>
        <v>0.76</v>
      </c>
      <c r="BR28" s="242">
        <f t="shared" si="32"/>
        <v>0.76</v>
      </c>
      <c r="BS28" s="242">
        <f t="shared" si="33"/>
        <v>0</v>
      </c>
      <c r="BT28" s="243">
        <f t="shared" si="34"/>
        <v>0.76</v>
      </c>
      <c r="BU28" s="9"/>
      <c r="BV28" s="244">
        <f t="shared" si="35"/>
        <v>0</v>
      </c>
      <c r="BW28" s="245">
        <f t="shared" si="35"/>
        <v>0</v>
      </c>
      <c r="BX28" s="245">
        <f t="shared" si="35"/>
        <v>0</v>
      </c>
      <c r="BY28" s="245">
        <f t="shared" si="35"/>
        <v>0</v>
      </c>
      <c r="BZ28" s="245">
        <f t="shared" si="35"/>
        <v>1</v>
      </c>
      <c r="CA28" s="245">
        <f t="shared" si="35"/>
        <v>0</v>
      </c>
      <c r="CB28" s="245">
        <f t="shared" si="35"/>
        <v>0</v>
      </c>
      <c r="CC28" s="245">
        <f t="shared" si="35"/>
        <v>0</v>
      </c>
      <c r="CD28" s="245">
        <f t="shared" si="35"/>
        <v>1</v>
      </c>
      <c r="CE28" s="245">
        <f t="shared" si="35"/>
        <v>1</v>
      </c>
      <c r="CF28" s="245">
        <f t="shared" si="35"/>
        <v>0</v>
      </c>
      <c r="CG28" s="246">
        <f t="shared" si="35"/>
        <v>1</v>
      </c>
    </row>
    <row r="29" spans="1:85" s="418" customFormat="1" ht="17.25" thickBot="1" x14ac:dyDescent="0.3">
      <c r="A29" s="390">
        <v>14</v>
      </c>
      <c r="B29" s="276"/>
      <c r="C29" s="277"/>
      <c r="D29" s="393"/>
      <c r="E29" s="394"/>
      <c r="F29" s="394"/>
      <c r="G29" s="395"/>
      <c r="H29" s="396">
        <f t="shared" si="36"/>
        <v>0</v>
      </c>
      <c r="I29" s="396">
        <f t="shared" si="6"/>
        <v>0</v>
      </c>
      <c r="J29" s="397"/>
      <c r="K29" s="391"/>
      <c r="L29" s="391"/>
      <c r="M29" s="391"/>
      <c r="N29" s="398">
        <f t="shared" si="37"/>
        <v>0</v>
      </c>
      <c r="O29" s="398">
        <f t="shared" si="7"/>
        <v>0</v>
      </c>
      <c r="P29" s="393"/>
      <c r="Q29" s="394"/>
      <c r="R29" s="394"/>
      <c r="S29" s="394"/>
      <c r="T29" s="399">
        <f t="shared" si="38"/>
        <v>0</v>
      </c>
      <c r="U29" s="399">
        <f t="shared" si="8"/>
        <v>0</v>
      </c>
      <c r="V29" s="400">
        <f t="shared" si="53"/>
        <v>0</v>
      </c>
      <c r="W29" s="401">
        <f t="shared" si="54"/>
        <v>0</v>
      </c>
      <c r="X29" s="401">
        <f t="shared" si="55"/>
        <v>0</v>
      </c>
      <c r="Y29" s="401">
        <f t="shared" si="56"/>
        <v>0</v>
      </c>
      <c r="Z29" s="375"/>
      <c r="AA29" s="399">
        <f t="shared" si="9"/>
        <v>0</v>
      </c>
      <c r="AB29" s="400">
        <f t="shared" si="39"/>
        <v>0</v>
      </c>
      <c r="AC29" s="401">
        <f t="shared" si="40"/>
        <v>0</v>
      </c>
      <c r="AD29" s="401">
        <f t="shared" si="41"/>
        <v>0</v>
      </c>
      <c r="AE29" s="401">
        <f t="shared" si="42"/>
        <v>0</v>
      </c>
      <c r="AF29" s="375"/>
      <c r="AG29" s="403">
        <f t="shared" si="10"/>
        <v>0</v>
      </c>
      <c r="AH29" s="400">
        <f t="shared" si="43"/>
        <v>0</v>
      </c>
      <c r="AI29" s="401">
        <f t="shared" si="44"/>
        <v>0</v>
      </c>
      <c r="AJ29" s="401">
        <f t="shared" si="45"/>
        <v>0</v>
      </c>
      <c r="AK29" s="401">
        <f t="shared" si="46"/>
        <v>7</v>
      </c>
      <c r="AL29" s="375">
        <v>7</v>
      </c>
      <c r="AM29" s="399">
        <f t="shared" si="11"/>
        <v>7</v>
      </c>
      <c r="AN29" s="400">
        <f t="shared" si="47"/>
        <v>0</v>
      </c>
      <c r="AO29" s="401">
        <f t="shared" si="48"/>
        <v>0</v>
      </c>
      <c r="AP29" s="401">
        <f t="shared" si="49"/>
        <v>0</v>
      </c>
      <c r="AQ29" s="401">
        <f t="shared" si="50"/>
        <v>13</v>
      </c>
      <c r="AR29" s="375">
        <v>13</v>
      </c>
      <c r="AS29" s="399">
        <f t="shared" si="12"/>
        <v>13</v>
      </c>
      <c r="AT29" s="390">
        <f t="shared" si="51"/>
        <v>20</v>
      </c>
      <c r="AU29" s="404" t="str">
        <f t="shared" si="17"/>
        <v/>
      </c>
      <c r="AV29" s="405">
        <f t="shared" si="13"/>
        <v>0</v>
      </c>
      <c r="AW29" s="406">
        <f t="shared" si="14"/>
        <v>0</v>
      </c>
      <c r="AX29" s="406">
        <f t="shared" si="15"/>
        <v>0</v>
      </c>
      <c r="AY29" s="407">
        <f t="shared" si="16"/>
        <v>20</v>
      </c>
      <c r="AZ29" s="408">
        <f t="shared" si="18"/>
        <v>0</v>
      </c>
      <c r="BA29" s="409">
        <f t="shared" si="18"/>
        <v>0</v>
      </c>
      <c r="BB29" s="409">
        <f t="shared" si="18"/>
        <v>0</v>
      </c>
      <c r="BC29" s="410">
        <f t="shared" si="19"/>
        <v>0.8</v>
      </c>
      <c r="BD29" s="400">
        <f t="shared" si="20"/>
        <v>0</v>
      </c>
      <c r="BE29" s="401">
        <f t="shared" si="21"/>
        <v>0</v>
      </c>
      <c r="BF29" s="401">
        <f t="shared" si="22"/>
        <v>0</v>
      </c>
      <c r="BG29" s="411">
        <f t="shared" si="23"/>
        <v>1</v>
      </c>
      <c r="BH29" s="414"/>
      <c r="BI29" s="413">
        <f t="shared" si="24"/>
        <v>0</v>
      </c>
      <c r="BJ29" s="419">
        <f t="shared" si="52"/>
        <v>0.26666666666666666</v>
      </c>
      <c r="BK29" s="419">
        <f t="shared" si="25"/>
        <v>0.26666666666666666</v>
      </c>
      <c r="BL29" s="419">
        <f t="shared" si="26"/>
        <v>0</v>
      </c>
      <c r="BM29" s="419">
        <f t="shared" si="27"/>
        <v>0.8</v>
      </c>
      <c r="BN29" s="419">
        <f t="shared" si="28"/>
        <v>0</v>
      </c>
      <c r="BO29" s="419">
        <f t="shared" si="29"/>
        <v>0</v>
      </c>
      <c r="BP29" s="419">
        <f t="shared" si="30"/>
        <v>0</v>
      </c>
      <c r="BQ29" s="419">
        <f t="shared" si="31"/>
        <v>0.8</v>
      </c>
      <c r="BR29" s="419">
        <f t="shared" si="32"/>
        <v>0.8</v>
      </c>
      <c r="BS29" s="419">
        <f t="shared" si="33"/>
        <v>0</v>
      </c>
      <c r="BT29" s="420">
        <f t="shared" si="34"/>
        <v>0.8</v>
      </c>
      <c r="BU29" s="414"/>
      <c r="BV29" s="415">
        <f t="shared" si="35"/>
        <v>0</v>
      </c>
      <c r="BW29" s="416">
        <f t="shared" si="35"/>
        <v>0</v>
      </c>
      <c r="BX29" s="416">
        <f t="shared" si="35"/>
        <v>0</v>
      </c>
      <c r="BY29" s="416">
        <f t="shared" si="35"/>
        <v>0</v>
      </c>
      <c r="BZ29" s="416">
        <f t="shared" si="35"/>
        <v>1</v>
      </c>
      <c r="CA29" s="416">
        <f t="shared" si="35"/>
        <v>0</v>
      </c>
      <c r="CB29" s="416">
        <f t="shared" si="35"/>
        <v>0</v>
      </c>
      <c r="CC29" s="416">
        <f t="shared" si="35"/>
        <v>0</v>
      </c>
      <c r="CD29" s="416">
        <f t="shared" si="35"/>
        <v>1</v>
      </c>
      <c r="CE29" s="416">
        <f t="shared" si="35"/>
        <v>1</v>
      </c>
      <c r="CF29" s="416">
        <f t="shared" si="35"/>
        <v>0</v>
      </c>
      <c r="CG29" s="417">
        <f t="shared" si="35"/>
        <v>1</v>
      </c>
    </row>
    <row r="30" spans="1:85" ht="17.25" thickBot="1" x14ac:dyDescent="0.3">
      <c r="A30" s="12">
        <v>15</v>
      </c>
      <c r="B30" s="276"/>
      <c r="C30" s="277"/>
      <c r="D30" s="280"/>
      <c r="E30" s="278"/>
      <c r="F30" s="278"/>
      <c r="G30" s="279"/>
      <c r="H30" s="300">
        <f t="shared" si="36"/>
        <v>0</v>
      </c>
      <c r="I30" s="300">
        <f t="shared" si="6"/>
        <v>0</v>
      </c>
      <c r="J30" s="283"/>
      <c r="K30" s="276"/>
      <c r="L30" s="276"/>
      <c r="M30" s="276"/>
      <c r="N30" s="219">
        <f t="shared" si="37"/>
        <v>0</v>
      </c>
      <c r="O30" s="219">
        <f t="shared" si="7"/>
        <v>0</v>
      </c>
      <c r="P30" s="280"/>
      <c r="Q30" s="278"/>
      <c r="R30" s="278"/>
      <c r="S30" s="278"/>
      <c r="T30" s="232">
        <f t="shared" si="38"/>
        <v>0</v>
      </c>
      <c r="U30" s="232">
        <f t="shared" si="8"/>
        <v>0</v>
      </c>
      <c r="V30" s="239">
        <f t="shared" si="53"/>
        <v>0</v>
      </c>
      <c r="W30" s="240">
        <f t="shared" si="54"/>
        <v>0</v>
      </c>
      <c r="X30" s="240">
        <f t="shared" si="55"/>
        <v>0</v>
      </c>
      <c r="Y30" s="240">
        <f t="shared" si="56"/>
        <v>0</v>
      </c>
      <c r="Z30" s="375"/>
      <c r="AA30" s="232">
        <f t="shared" si="9"/>
        <v>0</v>
      </c>
      <c r="AB30" s="239">
        <f t="shared" si="39"/>
        <v>0</v>
      </c>
      <c r="AC30" s="240">
        <f t="shared" si="40"/>
        <v>0</v>
      </c>
      <c r="AD30" s="240">
        <f t="shared" si="41"/>
        <v>0</v>
      </c>
      <c r="AE30" s="240">
        <f t="shared" si="42"/>
        <v>0</v>
      </c>
      <c r="AF30" s="375"/>
      <c r="AG30" s="297">
        <f t="shared" si="10"/>
        <v>0</v>
      </c>
      <c r="AH30" s="239">
        <f t="shared" si="43"/>
        <v>0</v>
      </c>
      <c r="AI30" s="240">
        <f t="shared" si="44"/>
        <v>0</v>
      </c>
      <c r="AJ30" s="240">
        <f t="shared" si="45"/>
        <v>0</v>
      </c>
      <c r="AK30" s="240">
        <f t="shared" si="46"/>
        <v>0</v>
      </c>
      <c r="AL30" s="375">
        <v>0</v>
      </c>
      <c r="AM30" s="232">
        <f t="shared" si="11"/>
        <v>0</v>
      </c>
      <c r="AN30" s="239">
        <f t="shared" si="47"/>
        <v>0</v>
      </c>
      <c r="AO30" s="240">
        <f t="shared" si="48"/>
        <v>0</v>
      </c>
      <c r="AP30" s="240">
        <f t="shared" si="49"/>
        <v>0</v>
      </c>
      <c r="AQ30" s="240">
        <f t="shared" si="50"/>
        <v>0</v>
      </c>
      <c r="AR30" s="375">
        <v>0</v>
      </c>
      <c r="AS30" s="232">
        <f t="shared" si="12"/>
        <v>0</v>
      </c>
      <c r="AT30" s="12">
        <f t="shared" si="51"/>
        <v>0</v>
      </c>
      <c r="AU30" s="293" t="s">
        <v>477</v>
      </c>
      <c r="AV30" s="233">
        <f t="shared" si="13"/>
        <v>0</v>
      </c>
      <c r="AW30" s="234">
        <f t="shared" si="14"/>
        <v>0</v>
      </c>
      <c r="AX30" s="234">
        <f t="shared" si="15"/>
        <v>0</v>
      </c>
      <c r="AY30" s="235">
        <f t="shared" si="16"/>
        <v>0</v>
      </c>
      <c r="AZ30" s="236">
        <f t="shared" si="18"/>
        <v>0</v>
      </c>
      <c r="BA30" s="237">
        <f t="shared" si="18"/>
        <v>0</v>
      </c>
      <c r="BB30" s="237">
        <f t="shared" si="18"/>
        <v>0</v>
      </c>
      <c r="BC30" s="238">
        <f t="shared" si="19"/>
        <v>0</v>
      </c>
      <c r="BD30" s="239">
        <f t="shared" si="20"/>
        <v>0</v>
      </c>
      <c r="BE30" s="240">
        <f t="shared" si="21"/>
        <v>0</v>
      </c>
      <c r="BF30" s="240">
        <f t="shared" si="22"/>
        <v>0</v>
      </c>
      <c r="BG30" s="241">
        <f t="shared" si="23"/>
        <v>0</v>
      </c>
      <c r="BH30" s="9"/>
      <c r="BI30" s="228">
        <f t="shared" si="24"/>
        <v>0</v>
      </c>
      <c r="BJ30" s="242">
        <f t="shared" si="52"/>
        <v>0</v>
      </c>
      <c r="BK30" s="242">
        <f t="shared" si="25"/>
        <v>0</v>
      </c>
      <c r="BL30" s="242">
        <f t="shared" si="26"/>
        <v>0</v>
      </c>
      <c r="BM30" s="242">
        <f t="shared" si="27"/>
        <v>0</v>
      </c>
      <c r="BN30" s="242">
        <f t="shared" si="28"/>
        <v>0</v>
      </c>
      <c r="BO30" s="242">
        <f t="shared" si="29"/>
        <v>0</v>
      </c>
      <c r="BP30" s="242">
        <f t="shared" si="30"/>
        <v>0</v>
      </c>
      <c r="BQ30" s="242">
        <f t="shared" si="31"/>
        <v>0</v>
      </c>
      <c r="BR30" s="242">
        <f t="shared" si="32"/>
        <v>0</v>
      </c>
      <c r="BS30" s="242">
        <f t="shared" si="33"/>
        <v>0</v>
      </c>
      <c r="BT30" s="243">
        <f t="shared" si="34"/>
        <v>0</v>
      </c>
      <c r="BU30" s="9"/>
      <c r="BV30" s="244">
        <f t="shared" si="35"/>
        <v>0</v>
      </c>
      <c r="BW30" s="245">
        <f t="shared" si="35"/>
        <v>0</v>
      </c>
      <c r="BX30" s="245">
        <f t="shared" si="35"/>
        <v>0</v>
      </c>
      <c r="BY30" s="245">
        <f t="shared" si="35"/>
        <v>0</v>
      </c>
      <c r="BZ30" s="245">
        <f t="shared" si="35"/>
        <v>0</v>
      </c>
      <c r="CA30" s="245">
        <f t="shared" si="35"/>
        <v>0</v>
      </c>
      <c r="CB30" s="245">
        <f t="shared" si="35"/>
        <v>0</v>
      </c>
      <c r="CC30" s="245">
        <f t="shared" si="35"/>
        <v>0</v>
      </c>
      <c r="CD30" s="245">
        <f t="shared" si="35"/>
        <v>0</v>
      </c>
      <c r="CE30" s="245">
        <f t="shared" si="35"/>
        <v>0</v>
      </c>
      <c r="CF30" s="245">
        <f t="shared" si="35"/>
        <v>0</v>
      </c>
      <c r="CG30" s="246">
        <f t="shared" si="35"/>
        <v>0</v>
      </c>
    </row>
    <row r="31" spans="1:85" ht="17.25" thickBot="1" x14ac:dyDescent="0.3">
      <c r="A31" s="12">
        <v>16</v>
      </c>
      <c r="B31" s="276"/>
      <c r="C31" s="277"/>
      <c r="D31" s="280"/>
      <c r="E31" s="278"/>
      <c r="F31" s="278"/>
      <c r="G31" s="279"/>
      <c r="H31" s="300">
        <f t="shared" si="36"/>
        <v>0</v>
      </c>
      <c r="I31" s="300">
        <f t="shared" si="6"/>
        <v>0</v>
      </c>
      <c r="J31" s="283"/>
      <c r="K31" s="276"/>
      <c r="L31" s="276"/>
      <c r="M31" s="276"/>
      <c r="N31" s="219">
        <f t="shared" si="37"/>
        <v>0</v>
      </c>
      <c r="O31" s="219">
        <f t="shared" si="7"/>
        <v>0</v>
      </c>
      <c r="P31" s="280"/>
      <c r="Q31" s="278"/>
      <c r="R31" s="278"/>
      <c r="S31" s="278"/>
      <c r="T31" s="232">
        <f t="shared" si="38"/>
        <v>0</v>
      </c>
      <c r="U31" s="232">
        <f t="shared" si="8"/>
        <v>0</v>
      </c>
      <c r="V31" s="239">
        <f t="shared" si="53"/>
        <v>0</v>
      </c>
      <c r="W31" s="240">
        <f t="shared" si="54"/>
        <v>0</v>
      </c>
      <c r="X31" s="240">
        <f t="shared" si="55"/>
        <v>0</v>
      </c>
      <c r="Y31" s="240">
        <f t="shared" si="56"/>
        <v>0</v>
      </c>
      <c r="Z31" s="375"/>
      <c r="AA31" s="232">
        <f t="shared" si="9"/>
        <v>0</v>
      </c>
      <c r="AB31" s="239">
        <f t="shared" si="39"/>
        <v>0</v>
      </c>
      <c r="AC31" s="240">
        <f t="shared" si="40"/>
        <v>0</v>
      </c>
      <c r="AD31" s="240">
        <f t="shared" si="41"/>
        <v>0</v>
      </c>
      <c r="AE31" s="240">
        <f t="shared" si="42"/>
        <v>0</v>
      </c>
      <c r="AF31" s="375"/>
      <c r="AG31" s="297">
        <f t="shared" si="10"/>
        <v>0</v>
      </c>
      <c r="AH31" s="239">
        <f t="shared" si="43"/>
        <v>0</v>
      </c>
      <c r="AI31" s="240">
        <f t="shared" si="44"/>
        <v>0</v>
      </c>
      <c r="AJ31" s="240">
        <f t="shared" si="45"/>
        <v>0</v>
      </c>
      <c r="AK31" s="240">
        <f t="shared" si="46"/>
        <v>2</v>
      </c>
      <c r="AL31" s="375">
        <v>2</v>
      </c>
      <c r="AM31" s="232">
        <f t="shared" si="11"/>
        <v>2</v>
      </c>
      <c r="AN31" s="239">
        <f t="shared" si="47"/>
        <v>0</v>
      </c>
      <c r="AO31" s="240">
        <f t="shared" si="48"/>
        <v>0</v>
      </c>
      <c r="AP31" s="240">
        <f t="shared" si="49"/>
        <v>0</v>
      </c>
      <c r="AQ31" s="240">
        <f t="shared" si="50"/>
        <v>8</v>
      </c>
      <c r="AR31" s="375">
        <v>8</v>
      </c>
      <c r="AS31" s="232">
        <f t="shared" si="12"/>
        <v>8</v>
      </c>
      <c r="AT31" s="12">
        <f t="shared" si="51"/>
        <v>10</v>
      </c>
      <c r="AU31" s="293" t="str">
        <f t="shared" si="17"/>
        <v/>
      </c>
      <c r="AV31" s="233">
        <f t="shared" si="13"/>
        <v>0</v>
      </c>
      <c r="AW31" s="234">
        <f t="shared" si="14"/>
        <v>0</v>
      </c>
      <c r="AX31" s="234">
        <f t="shared" si="15"/>
        <v>0</v>
      </c>
      <c r="AY31" s="235">
        <f t="shared" si="16"/>
        <v>10</v>
      </c>
      <c r="AZ31" s="236">
        <f t="shared" si="18"/>
        <v>0</v>
      </c>
      <c r="BA31" s="237">
        <f t="shared" si="18"/>
        <v>0</v>
      </c>
      <c r="BB31" s="237">
        <f t="shared" si="18"/>
        <v>0</v>
      </c>
      <c r="BC31" s="238">
        <f t="shared" si="19"/>
        <v>0.4</v>
      </c>
      <c r="BD31" s="239">
        <f t="shared" si="20"/>
        <v>0</v>
      </c>
      <c r="BE31" s="240">
        <f t="shared" si="21"/>
        <v>0</v>
      </c>
      <c r="BF31" s="240">
        <f t="shared" si="22"/>
        <v>0</v>
      </c>
      <c r="BG31" s="241">
        <f t="shared" si="23"/>
        <v>0</v>
      </c>
      <c r="BH31" s="9"/>
      <c r="BI31" s="228">
        <f t="shared" si="24"/>
        <v>0</v>
      </c>
      <c r="BJ31" s="242">
        <f t="shared" si="52"/>
        <v>0.13333333333333333</v>
      </c>
      <c r="BK31" s="242">
        <f t="shared" si="25"/>
        <v>0.13333333333333333</v>
      </c>
      <c r="BL31" s="242">
        <f t="shared" si="26"/>
        <v>0</v>
      </c>
      <c r="BM31" s="242">
        <f t="shared" si="27"/>
        <v>0.4</v>
      </c>
      <c r="BN31" s="242">
        <f t="shared" si="28"/>
        <v>0</v>
      </c>
      <c r="BO31" s="242">
        <f t="shared" si="29"/>
        <v>0</v>
      </c>
      <c r="BP31" s="242">
        <f t="shared" si="30"/>
        <v>0</v>
      </c>
      <c r="BQ31" s="242">
        <f t="shared" si="31"/>
        <v>0.4</v>
      </c>
      <c r="BR31" s="242">
        <f t="shared" si="32"/>
        <v>0.4</v>
      </c>
      <c r="BS31" s="242">
        <f t="shared" si="33"/>
        <v>0</v>
      </c>
      <c r="BT31" s="243">
        <f t="shared" si="34"/>
        <v>0.4</v>
      </c>
      <c r="BU31" s="9"/>
      <c r="BV31" s="244">
        <f t="shared" si="35"/>
        <v>0</v>
      </c>
      <c r="BW31" s="245">
        <f t="shared" si="35"/>
        <v>0</v>
      </c>
      <c r="BX31" s="245">
        <f t="shared" si="35"/>
        <v>0</v>
      </c>
      <c r="BY31" s="245">
        <f t="shared" si="35"/>
        <v>0</v>
      </c>
      <c r="BZ31" s="245">
        <f t="shared" si="35"/>
        <v>0</v>
      </c>
      <c r="CA31" s="245">
        <f t="shared" si="35"/>
        <v>0</v>
      </c>
      <c r="CB31" s="245">
        <f t="shared" si="35"/>
        <v>0</v>
      </c>
      <c r="CC31" s="245">
        <f t="shared" si="35"/>
        <v>0</v>
      </c>
      <c r="CD31" s="245">
        <f t="shared" si="35"/>
        <v>0</v>
      </c>
      <c r="CE31" s="245">
        <f t="shared" si="35"/>
        <v>0</v>
      </c>
      <c r="CF31" s="245">
        <f t="shared" si="35"/>
        <v>0</v>
      </c>
      <c r="CG31" s="246">
        <f t="shared" si="35"/>
        <v>0</v>
      </c>
    </row>
    <row r="32" spans="1:85" ht="17.25" thickBot="1" x14ac:dyDescent="0.3">
      <c r="A32" s="12">
        <v>17</v>
      </c>
      <c r="B32" s="276"/>
      <c r="C32" s="277"/>
      <c r="D32" s="280"/>
      <c r="E32" s="278"/>
      <c r="F32" s="278"/>
      <c r="G32" s="279"/>
      <c r="H32" s="300">
        <f t="shared" si="36"/>
        <v>0</v>
      </c>
      <c r="I32" s="300">
        <f t="shared" si="6"/>
        <v>0</v>
      </c>
      <c r="J32" s="283"/>
      <c r="K32" s="276"/>
      <c r="L32" s="276"/>
      <c r="M32" s="276"/>
      <c r="N32" s="219">
        <f t="shared" si="37"/>
        <v>0</v>
      </c>
      <c r="O32" s="219">
        <f t="shared" si="7"/>
        <v>0</v>
      </c>
      <c r="P32" s="280"/>
      <c r="Q32" s="278"/>
      <c r="R32" s="278"/>
      <c r="S32" s="278"/>
      <c r="T32" s="232">
        <f t="shared" si="38"/>
        <v>0</v>
      </c>
      <c r="U32" s="232">
        <f t="shared" si="8"/>
        <v>0</v>
      </c>
      <c r="V32" s="239">
        <f t="shared" si="53"/>
        <v>0</v>
      </c>
      <c r="W32" s="240">
        <f t="shared" si="54"/>
        <v>0</v>
      </c>
      <c r="X32" s="240">
        <f t="shared" si="55"/>
        <v>0</v>
      </c>
      <c r="Y32" s="240">
        <f t="shared" si="56"/>
        <v>0</v>
      </c>
      <c r="Z32" s="375"/>
      <c r="AA32" s="232">
        <f t="shared" si="9"/>
        <v>0</v>
      </c>
      <c r="AB32" s="239">
        <f t="shared" si="39"/>
        <v>0</v>
      </c>
      <c r="AC32" s="240">
        <f t="shared" si="40"/>
        <v>0</v>
      </c>
      <c r="AD32" s="240">
        <f t="shared" si="41"/>
        <v>0</v>
      </c>
      <c r="AE32" s="240">
        <f t="shared" si="42"/>
        <v>0</v>
      </c>
      <c r="AF32" s="375"/>
      <c r="AG32" s="297">
        <f t="shared" si="10"/>
        <v>0</v>
      </c>
      <c r="AH32" s="239">
        <f t="shared" si="43"/>
        <v>0</v>
      </c>
      <c r="AI32" s="240">
        <f t="shared" si="44"/>
        <v>0</v>
      </c>
      <c r="AJ32" s="240">
        <f t="shared" si="45"/>
        <v>0</v>
      </c>
      <c r="AK32" s="240">
        <f t="shared" si="46"/>
        <v>7.5</v>
      </c>
      <c r="AL32" s="375">
        <v>7.5</v>
      </c>
      <c r="AM32" s="232">
        <f t="shared" si="11"/>
        <v>7.5</v>
      </c>
      <c r="AN32" s="239">
        <f t="shared" si="47"/>
        <v>0</v>
      </c>
      <c r="AO32" s="240">
        <f t="shared" si="48"/>
        <v>0</v>
      </c>
      <c r="AP32" s="240">
        <f t="shared" si="49"/>
        <v>0</v>
      </c>
      <c r="AQ32" s="240">
        <f t="shared" si="50"/>
        <v>11</v>
      </c>
      <c r="AR32" s="375">
        <v>11</v>
      </c>
      <c r="AS32" s="232">
        <f t="shared" si="12"/>
        <v>11</v>
      </c>
      <c r="AT32" s="12">
        <f t="shared" si="51"/>
        <v>19</v>
      </c>
      <c r="AU32" s="293" t="str">
        <f t="shared" si="17"/>
        <v/>
      </c>
      <c r="AV32" s="233">
        <f t="shared" si="13"/>
        <v>0</v>
      </c>
      <c r="AW32" s="234">
        <f t="shared" si="14"/>
        <v>0</v>
      </c>
      <c r="AX32" s="234">
        <f t="shared" si="15"/>
        <v>0</v>
      </c>
      <c r="AY32" s="235">
        <f t="shared" si="16"/>
        <v>18.5</v>
      </c>
      <c r="AZ32" s="236">
        <f t="shared" si="18"/>
        <v>0</v>
      </c>
      <c r="BA32" s="237">
        <f t="shared" si="18"/>
        <v>0</v>
      </c>
      <c r="BB32" s="237">
        <f t="shared" si="18"/>
        <v>0</v>
      </c>
      <c r="BC32" s="238">
        <f t="shared" si="19"/>
        <v>0.74</v>
      </c>
      <c r="BD32" s="239">
        <f t="shared" si="20"/>
        <v>0</v>
      </c>
      <c r="BE32" s="240">
        <f t="shared" si="21"/>
        <v>0</v>
      </c>
      <c r="BF32" s="240">
        <f t="shared" si="22"/>
        <v>0</v>
      </c>
      <c r="BG32" s="241">
        <f t="shared" si="23"/>
        <v>1</v>
      </c>
      <c r="BH32" s="9"/>
      <c r="BI32" s="228">
        <f t="shared" si="24"/>
        <v>0</v>
      </c>
      <c r="BJ32" s="242">
        <f t="shared" si="52"/>
        <v>0.24666666666666667</v>
      </c>
      <c r="BK32" s="242">
        <f t="shared" si="25"/>
        <v>0.24666666666666667</v>
      </c>
      <c r="BL32" s="242">
        <f t="shared" si="26"/>
        <v>0</v>
      </c>
      <c r="BM32" s="242">
        <f t="shared" si="27"/>
        <v>0.74</v>
      </c>
      <c r="BN32" s="242">
        <f t="shared" si="28"/>
        <v>0</v>
      </c>
      <c r="BO32" s="242">
        <f t="shared" si="29"/>
        <v>0</v>
      </c>
      <c r="BP32" s="242">
        <f t="shared" si="30"/>
        <v>0</v>
      </c>
      <c r="BQ32" s="242">
        <f t="shared" si="31"/>
        <v>0.74</v>
      </c>
      <c r="BR32" s="242">
        <f t="shared" si="32"/>
        <v>0.74</v>
      </c>
      <c r="BS32" s="242">
        <f t="shared" si="33"/>
        <v>0</v>
      </c>
      <c r="BT32" s="243">
        <f t="shared" si="34"/>
        <v>0.74</v>
      </c>
      <c r="BU32" s="9"/>
      <c r="BV32" s="244">
        <f t="shared" si="35"/>
        <v>0</v>
      </c>
      <c r="BW32" s="245">
        <f t="shared" si="35"/>
        <v>0</v>
      </c>
      <c r="BX32" s="245">
        <f t="shared" si="35"/>
        <v>0</v>
      </c>
      <c r="BY32" s="245">
        <f t="shared" si="35"/>
        <v>0</v>
      </c>
      <c r="BZ32" s="245">
        <f t="shared" si="35"/>
        <v>1</v>
      </c>
      <c r="CA32" s="245">
        <f t="shared" si="35"/>
        <v>0</v>
      </c>
      <c r="CB32" s="245">
        <f t="shared" si="35"/>
        <v>0</v>
      </c>
      <c r="CC32" s="245">
        <f t="shared" si="35"/>
        <v>0</v>
      </c>
      <c r="CD32" s="245">
        <f t="shared" si="35"/>
        <v>1</v>
      </c>
      <c r="CE32" s="245">
        <f t="shared" si="35"/>
        <v>1</v>
      </c>
      <c r="CF32" s="245">
        <f t="shared" si="35"/>
        <v>0</v>
      </c>
      <c r="CG32" s="246">
        <f t="shared" si="35"/>
        <v>1</v>
      </c>
    </row>
    <row r="33" spans="1:85" ht="17.25" thickBot="1" x14ac:dyDescent="0.3">
      <c r="A33" s="12">
        <v>18</v>
      </c>
      <c r="B33" s="276"/>
      <c r="C33" s="277"/>
      <c r="D33" s="280"/>
      <c r="E33" s="278"/>
      <c r="F33" s="278"/>
      <c r="G33" s="279"/>
      <c r="H33" s="300">
        <f t="shared" si="36"/>
        <v>0</v>
      </c>
      <c r="I33" s="300">
        <f t="shared" si="6"/>
        <v>0</v>
      </c>
      <c r="J33" s="283"/>
      <c r="K33" s="276"/>
      <c r="L33" s="276"/>
      <c r="M33" s="276"/>
      <c r="N33" s="219">
        <f t="shared" si="37"/>
        <v>0</v>
      </c>
      <c r="O33" s="219">
        <f t="shared" si="7"/>
        <v>0</v>
      </c>
      <c r="P33" s="280"/>
      <c r="Q33" s="278"/>
      <c r="R33" s="278"/>
      <c r="S33" s="278"/>
      <c r="T33" s="232">
        <f t="shared" si="38"/>
        <v>0</v>
      </c>
      <c r="U33" s="232">
        <f t="shared" si="8"/>
        <v>0</v>
      </c>
      <c r="V33" s="239">
        <f t="shared" si="53"/>
        <v>0</v>
      </c>
      <c r="W33" s="240">
        <f t="shared" si="54"/>
        <v>0</v>
      </c>
      <c r="X33" s="240">
        <f t="shared" si="55"/>
        <v>0</v>
      </c>
      <c r="Y33" s="240">
        <f t="shared" si="56"/>
        <v>0</v>
      </c>
      <c r="Z33" s="375"/>
      <c r="AA33" s="232">
        <f t="shared" si="9"/>
        <v>0</v>
      </c>
      <c r="AB33" s="239">
        <f t="shared" si="39"/>
        <v>0</v>
      </c>
      <c r="AC33" s="240">
        <f t="shared" si="40"/>
        <v>0</v>
      </c>
      <c r="AD33" s="240">
        <f t="shared" si="41"/>
        <v>0</v>
      </c>
      <c r="AE33" s="240">
        <f t="shared" si="42"/>
        <v>0</v>
      </c>
      <c r="AF33" s="375"/>
      <c r="AG33" s="297">
        <f t="shared" si="10"/>
        <v>0</v>
      </c>
      <c r="AH33" s="239">
        <f t="shared" si="43"/>
        <v>0</v>
      </c>
      <c r="AI33" s="240">
        <f t="shared" si="44"/>
        <v>0</v>
      </c>
      <c r="AJ33" s="240">
        <f t="shared" si="45"/>
        <v>0</v>
      </c>
      <c r="AK33" s="240">
        <f t="shared" si="46"/>
        <v>7</v>
      </c>
      <c r="AL33" s="375">
        <v>7</v>
      </c>
      <c r="AM33" s="232">
        <f t="shared" si="11"/>
        <v>7</v>
      </c>
      <c r="AN33" s="239">
        <f t="shared" si="47"/>
        <v>0</v>
      </c>
      <c r="AO33" s="240">
        <f t="shared" si="48"/>
        <v>0</v>
      </c>
      <c r="AP33" s="240">
        <f t="shared" si="49"/>
        <v>0</v>
      </c>
      <c r="AQ33" s="240">
        <f t="shared" si="50"/>
        <v>12</v>
      </c>
      <c r="AR33" s="375">
        <v>12</v>
      </c>
      <c r="AS33" s="232">
        <f t="shared" si="12"/>
        <v>12</v>
      </c>
      <c r="AT33" s="12">
        <f t="shared" si="51"/>
        <v>19</v>
      </c>
      <c r="AU33" s="293" t="str">
        <f t="shared" si="17"/>
        <v/>
      </c>
      <c r="AV33" s="233">
        <f t="shared" si="13"/>
        <v>0</v>
      </c>
      <c r="AW33" s="234">
        <f t="shared" si="14"/>
        <v>0</v>
      </c>
      <c r="AX33" s="234">
        <f t="shared" si="15"/>
        <v>0</v>
      </c>
      <c r="AY33" s="235">
        <f t="shared" si="16"/>
        <v>19</v>
      </c>
      <c r="AZ33" s="236">
        <f t="shared" si="18"/>
        <v>0</v>
      </c>
      <c r="BA33" s="237">
        <f t="shared" si="18"/>
        <v>0</v>
      </c>
      <c r="BB33" s="237">
        <f t="shared" si="18"/>
        <v>0</v>
      </c>
      <c r="BC33" s="238">
        <f t="shared" si="19"/>
        <v>0.76</v>
      </c>
      <c r="BD33" s="239">
        <f t="shared" si="20"/>
        <v>0</v>
      </c>
      <c r="BE33" s="240">
        <f t="shared" si="21"/>
        <v>0</v>
      </c>
      <c r="BF33" s="240">
        <f t="shared" si="22"/>
        <v>0</v>
      </c>
      <c r="BG33" s="241">
        <f t="shared" si="23"/>
        <v>1</v>
      </c>
      <c r="BH33" s="9"/>
      <c r="BI33" s="228">
        <f t="shared" si="24"/>
        <v>0</v>
      </c>
      <c r="BJ33" s="242">
        <f t="shared" si="52"/>
        <v>0.25333333333333335</v>
      </c>
      <c r="BK33" s="242">
        <f t="shared" si="25"/>
        <v>0.25333333333333335</v>
      </c>
      <c r="BL33" s="242">
        <f t="shared" si="26"/>
        <v>0</v>
      </c>
      <c r="BM33" s="242">
        <f t="shared" si="27"/>
        <v>0.76</v>
      </c>
      <c r="BN33" s="242">
        <f t="shared" si="28"/>
        <v>0</v>
      </c>
      <c r="BO33" s="242">
        <f t="shared" si="29"/>
        <v>0</v>
      </c>
      <c r="BP33" s="242">
        <f t="shared" si="30"/>
        <v>0</v>
      </c>
      <c r="BQ33" s="242">
        <f t="shared" si="31"/>
        <v>0.76</v>
      </c>
      <c r="BR33" s="242">
        <f t="shared" si="32"/>
        <v>0.76</v>
      </c>
      <c r="BS33" s="242">
        <f t="shared" si="33"/>
        <v>0</v>
      </c>
      <c r="BT33" s="243">
        <f t="shared" si="34"/>
        <v>0.76</v>
      </c>
      <c r="BU33" s="9"/>
      <c r="BV33" s="244">
        <f t="shared" si="35"/>
        <v>0</v>
      </c>
      <c r="BW33" s="245">
        <f t="shared" si="35"/>
        <v>0</v>
      </c>
      <c r="BX33" s="245">
        <f t="shared" si="35"/>
        <v>0</v>
      </c>
      <c r="BY33" s="245">
        <f t="shared" si="35"/>
        <v>0</v>
      </c>
      <c r="BZ33" s="245">
        <f t="shared" si="35"/>
        <v>1</v>
      </c>
      <c r="CA33" s="245">
        <f t="shared" si="35"/>
        <v>0</v>
      </c>
      <c r="CB33" s="245">
        <f t="shared" si="35"/>
        <v>0</v>
      </c>
      <c r="CC33" s="245">
        <f t="shared" si="35"/>
        <v>0</v>
      </c>
      <c r="CD33" s="245">
        <f t="shared" si="35"/>
        <v>1</v>
      </c>
      <c r="CE33" s="245">
        <f t="shared" si="35"/>
        <v>1</v>
      </c>
      <c r="CF33" s="245">
        <f t="shared" si="35"/>
        <v>0</v>
      </c>
      <c r="CG33" s="246">
        <f t="shared" si="35"/>
        <v>1</v>
      </c>
    </row>
    <row r="34" spans="1:85" ht="17.25" thickBot="1" x14ac:dyDescent="0.3">
      <c r="A34" s="12">
        <v>19</v>
      </c>
      <c r="B34" s="276"/>
      <c r="C34" s="277"/>
      <c r="D34" s="280"/>
      <c r="E34" s="278"/>
      <c r="F34" s="278"/>
      <c r="G34" s="279"/>
      <c r="H34" s="300">
        <f t="shared" si="36"/>
        <v>0</v>
      </c>
      <c r="I34" s="300">
        <f t="shared" si="6"/>
        <v>0</v>
      </c>
      <c r="J34" s="283"/>
      <c r="K34" s="276"/>
      <c r="L34" s="276"/>
      <c r="M34" s="276"/>
      <c r="N34" s="219">
        <f t="shared" si="37"/>
        <v>0</v>
      </c>
      <c r="O34" s="219">
        <f t="shared" si="7"/>
        <v>0</v>
      </c>
      <c r="P34" s="280"/>
      <c r="Q34" s="278"/>
      <c r="R34" s="278"/>
      <c r="S34" s="278"/>
      <c r="T34" s="232">
        <f t="shared" si="38"/>
        <v>0</v>
      </c>
      <c r="U34" s="232">
        <f t="shared" si="8"/>
        <v>0</v>
      </c>
      <c r="V34" s="239">
        <f t="shared" si="53"/>
        <v>0</v>
      </c>
      <c r="W34" s="240">
        <f t="shared" si="54"/>
        <v>0</v>
      </c>
      <c r="X34" s="240">
        <f t="shared" si="55"/>
        <v>0</v>
      </c>
      <c r="Y34" s="240">
        <f t="shared" si="56"/>
        <v>0</v>
      </c>
      <c r="Z34" s="375"/>
      <c r="AA34" s="232">
        <f t="shared" si="9"/>
        <v>0</v>
      </c>
      <c r="AB34" s="239">
        <f t="shared" si="39"/>
        <v>0</v>
      </c>
      <c r="AC34" s="240">
        <f t="shared" si="40"/>
        <v>0</v>
      </c>
      <c r="AD34" s="240">
        <f t="shared" si="41"/>
        <v>0</v>
      </c>
      <c r="AE34" s="240">
        <f t="shared" si="42"/>
        <v>0</v>
      </c>
      <c r="AF34" s="375"/>
      <c r="AG34" s="297">
        <f t="shared" si="10"/>
        <v>0</v>
      </c>
      <c r="AH34" s="239">
        <f t="shared" si="43"/>
        <v>0</v>
      </c>
      <c r="AI34" s="240">
        <f t="shared" si="44"/>
        <v>0</v>
      </c>
      <c r="AJ34" s="240">
        <f t="shared" si="45"/>
        <v>0</v>
      </c>
      <c r="AK34" s="240">
        <f t="shared" si="46"/>
        <v>0</v>
      </c>
      <c r="AL34" s="375">
        <v>0</v>
      </c>
      <c r="AM34" s="232">
        <f t="shared" si="11"/>
        <v>0</v>
      </c>
      <c r="AN34" s="239">
        <f t="shared" si="47"/>
        <v>0</v>
      </c>
      <c r="AO34" s="240">
        <f t="shared" si="48"/>
        <v>0</v>
      </c>
      <c r="AP34" s="240">
        <f t="shared" si="49"/>
        <v>0</v>
      </c>
      <c r="AQ34" s="240">
        <f t="shared" si="50"/>
        <v>0</v>
      </c>
      <c r="AR34" s="375">
        <v>0</v>
      </c>
      <c r="AS34" s="232">
        <f t="shared" si="12"/>
        <v>0</v>
      </c>
      <c r="AT34" s="12">
        <f t="shared" si="51"/>
        <v>0</v>
      </c>
      <c r="AU34" s="293" t="s">
        <v>477</v>
      </c>
      <c r="AV34" s="233">
        <f t="shared" si="13"/>
        <v>0</v>
      </c>
      <c r="AW34" s="234">
        <f t="shared" si="14"/>
        <v>0</v>
      </c>
      <c r="AX34" s="234">
        <f t="shared" si="15"/>
        <v>0</v>
      </c>
      <c r="AY34" s="235">
        <f t="shared" si="16"/>
        <v>0</v>
      </c>
      <c r="AZ34" s="236">
        <f t="shared" si="18"/>
        <v>0</v>
      </c>
      <c r="BA34" s="237">
        <f t="shared" si="18"/>
        <v>0</v>
      </c>
      <c r="BB34" s="237">
        <f t="shared" si="18"/>
        <v>0</v>
      </c>
      <c r="BC34" s="238">
        <f t="shared" si="19"/>
        <v>0</v>
      </c>
      <c r="BD34" s="239">
        <f t="shared" si="20"/>
        <v>0</v>
      </c>
      <c r="BE34" s="240">
        <f t="shared" si="21"/>
        <v>0</v>
      </c>
      <c r="BF34" s="240">
        <f t="shared" si="22"/>
        <v>0</v>
      </c>
      <c r="BG34" s="241">
        <f t="shared" si="23"/>
        <v>0</v>
      </c>
      <c r="BH34" s="9"/>
      <c r="BI34" s="228">
        <f t="shared" si="24"/>
        <v>0</v>
      </c>
      <c r="BJ34" s="242">
        <f t="shared" si="52"/>
        <v>0</v>
      </c>
      <c r="BK34" s="242">
        <f t="shared" si="25"/>
        <v>0</v>
      </c>
      <c r="BL34" s="242">
        <f t="shared" si="26"/>
        <v>0</v>
      </c>
      <c r="BM34" s="242">
        <f t="shared" si="27"/>
        <v>0</v>
      </c>
      <c r="BN34" s="242">
        <f t="shared" si="28"/>
        <v>0</v>
      </c>
      <c r="BO34" s="242">
        <f t="shared" si="29"/>
        <v>0</v>
      </c>
      <c r="BP34" s="242">
        <f t="shared" si="30"/>
        <v>0</v>
      </c>
      <c r="BQ34" s="242">
        <f t="shared" si="31"/>
        <v>0</v>
      </c>
      <c r="BR34" s="242">
        <f t="shared" si="32"/>
        <v>0</v>
      </c>
      <c r="BS34" s="242">
        <f t="shared" si="33"/>
        <v>0</v>
      </c>
      <c r="BT34" s="243">
        <f t="shared" si="34"/>
        <v>0</v>
      </c>
      <c r="BU34" s="9"/>
      <c r="BV34" s="244">
        <f t="shared" si="35"/>
        <v>0</v>
      </c>
      <c r="BW34" s="245">
        <f t="shared" si="35"/>
        <v>0</v>
      </c>
      <c r="BX34" s="245">
        <f t="shared" si="35"/>
        <v>0</v>
      </c>
      <c r="BY34" s="245">
        <f t="shared" si="35"/>
        <v>0</v>
      </c>
      <c r="BZ34" s="245">
        <f t="shared" si="35"/>
        <v>0</v>
      </c>
      <c r="CA34" s="245">
        <f t="shared" si="35"/>
        <v>0</v>
      </c>
      <c r="CB34" s="245">
        <f t="shared" si="35"/>
        <v>0</v>
      </c>
      <c r="CC34" s="245">
        <f t="shared" si="35"/>
        <v>0</v>
      </c>
      <c r="CD34" s="245">
        <f t="shared" si="35"/>
        <v>0</v>
      </c>
      <c r="CE34" s="245">
        <f t="shared" si="35"/>
        <v>0</v>
      </c>
      <c r="CF34" s="245">
        <f t="shared" si="35"/>
        <v>0</v>
      </c>
      <c r="CG34" s="246">
        <f t="shared" si="35"/>
        <v>0</v>
      </c>
    </row>
    <row r="35" spans="1:85" ht="17.25" thickBot="1" x14ac:dyDescent="0.3">
      <c r="A35" s="12">
        <v>20</v>
      </c>
      <c r="B35" s="276"/>
      <c r="C35" s="277"/>
      <c r="D35" s="280"/>
      <c r="E35" s="278"/>
      <c r="F35" s="278"/>
      <c r="G35" s="279"/>
      <c r="H35" s="300">
        <f t="shared" si="36"/>
        <v>0</v>
      </c>
      <c r="I35" s="300">
        <f t="shared" si="6"/>
        <v>0</v>
      </c>
      <c r="J35" s="283"/>
      <c r="K35" s="276"/>
      <c r="L35" s="276"/>
      <c r="M35" s="276"/>
      <c r="N35" s="219">
        <f t="shared" si="37"/>
        <v>0</v>
      </c>
      <c r="O35" s="219">
        <f t="shared" si="7"/>
        <v>0</v>
      </c>
      <c r="P35" s="280"/>
      <c r="Q35" s="278"/>
      <c r="R35" s="278"/>
      <c r="S35" s="278"/>
      <c r="T35" s="232">
        <f t="shared" si="38"/>
        <v>0</v>
      </c>
      <c r="U35" s="232">
        <f t="shared" si="8"/>
        <v>0</v>
      </c>
      <c r="V35" s="239">
        <f t="shared" si="53"/>
        <v>0</v>
      </c>
      <c r="W35" s="240">
        <f t="shared" si="54"/>
        <v>0</v>
      </c>
      <c r="X35" s="240">
        <f t="shared" si="55"/>
        <v>0</v>
      </c>
      <c r="Y35" s="240">
        <f t="shared" si="56"/>
        <v>0</v>
      </c>
      <c r="Z35" s="375"/>
      <c r="AA35" s="232">
        <f t="shared" si="9"/>
        <v>0</v>
      </c>
      <c r="AB35" s="239">
        <f t="shared" si="39"/>
        <v>0</v>
      </c>
      <c r="AC35" s="240">
        <f t="shared" si="40"/>
        <v>0</v>
      </c>
      <c r="AD35" s="240">
        <f t="shared" si="41"/>
        <v>0</v>
      </c>
      <c r="AE35" s="240">
        <f t="shared" si="42"/>
        <v>0</v>
      </c>
      <c r="AF35" s="375"/>
      <c r="AG35" s="297">
        <f t="shared" si="10"/>
        <v>0</v>
      </c>
      <c r="AH35" s="239">
        <f t="shared" si="43"/>
        <v>0</v>
      </c>
      <c r="AI35" s="240">
        <f t="shared" si="44"/>
        <v>0</v>
      </c>
      <c r="AJ35" s="240">
        <f t="shared" si="45"/>
        <v>0</v>
      </c>
      <c r="AK35" s="240">
        <f t="shared" si="46"/>
        <v>5</v>
      </c>
      <c r="AL35" s="375">
        <v>5</v>
      </c>
      <c r="AM35" s="232">
        <f t="shared" si="11"/>
        <v>5</v>
      </c>
      <c r="AN35" s="239">
        <f t="shared" si="47"/>
        <v>0</v>
      </c>
      <c r="AO35" s="240">
        <f t="shared" si="48"/>
        <v>0</v>
      </c>
      <c r="AP35" s="240">
        <f t="shared" si="49"/>
        <v>0</v>
      </c>
      <c r="AQ35" s="240">
        <f t="shared" si="50"/>
        <v>13</v>
      </c>
      <c r="AR35" s="375">
        <v>13</v>
      </c>
      <c r="AS35" s="232">
        <f t="shared" si="12"/>
        <v>13</v>
      </c>
      <c r="AT35" s="12">
        <f t="shared" si="51"/>
        <v>18</v>
      </c>
      <c r="AU35" s="293" t="str">
        <f t="shared" si="17"/>
        <v/>
      </c>
      <c r="AV35" s="233">
        <f t="shared" si="13"/>
        <v>0</v>
      </c>
      <c r="AW35" s="234">
        <f t="shared" si="14"/>
        <v>0</v>
      </c>
      <c r="AX35" s="234">
        <f t="shared" si="15"/>
        <v>0</v>
      </c>
      <c r="AY35" s="235">
        <f t="shared" si="16"/>
        <v>18</v>
      </c>
      <c r="AZ35" s="236">
        <f t="shared" si="18"/>
        <v>0</v>
      </c>
      <c r="BA35" s="237">
        <f t="shared" si="18"/>
        <v>0</v>
      </c>
      <c r="BB35" s="237">
        <f t="shared" si="18"/>
        <v>0</v>
      </c>
      <c r="BC35" s="238">
        <f t="shared" si="19"/>
        <v>0.72</v>
      </c>
      <c r="BD35" s="239">
        <f t="shared" si="20"/>
        <v>0</v>
      </c>
      <c r="BE35" s="240">
        <f t="shared" si="21"/>
        <v>0</v>
      </c>
      <c r="BF35" s="240">
        <f t="shared" si="22"/>
        <v>0</v>
      </c>
      <c r="BG35" s="241">
        <f t="shared" si="23"/>
        <v>1</v>
      </c>
      <c r="BH35" s="9"/>
      <c r="BI35" s="228">
        <f t="shared" si="24"/>
        <v>0</v>
      </c>
      <c r="BJ35" s="242">
        <f t="shared" si="52"/>
        <v>0.24</v>
      </c>
      <c r="BK35" s="242">
        <f t="shared" si="25"/>
        <v>0.24</v>
      </c>
      <c r="BL35" s="242">
        <f t="shared" si="26"/>
        <v>0</v>
      </c>
      <c r="BM35" s="242">
        <f t="shared" si="27"/>
        <v>0.72</v>
      </c>
      <c r="BN35" s="242">
        <f t="shared" si="28"/>
        <v>0</v>
      </c>
      <c r="BO35" s="242">
        <f t="shared" si="29"/>
        <v>0</v>
      </c>
      <c r="BP35" s="242">
        <f t="shared" si="30"/>
        <v>0</v>
      </c>
      <c r="BQ35" s="242">
        <f t="shared" si="31"/>
        <v>0.72</v>
      </c>
      <c r="BR35" s="242">
        <f t="shared" si="32"/>
        <v>0.72</v>
      </c>
      <c r="BS35" s="242">
        <f t="shared" si="33"/>
        <v>0</v>
      </c>
      <c r="BT35" s="243">
        <f t="shared" si="34"/>
        <v>0.72</v>
      </c>
      <c r="BU35" s="9"/>
      <c r="BV35" s="244">
        <f t="shared" si="35"/>
        <v>0</v>
      </c>
      <c r="BW35" s="245">
        <f t="shared" si="35"/>
        <v>0</v>
      </c>
      <c r="BX35" s="245">
        <f t="shared" si="35"/>
        <v>0</v>
      </c>
      <c r="BY35" s="245">
        <f t="shared" si="35"/>
        <v>0</v>
      </c>
      <c r="BZ35" s="245">
        <f t="shared" si="35"/>
        <v>1</v>
      </c>
      <c r="CA35" s="245">
        <f t="shared" si="35"/>
        <v>0</v>
      </c>
      <c r="CB35" s="245">
        <f t="shared" si="35"/>
        <v>0</v>
      </c>
      <c r="CC35" s="245">
        <f t="shared" si="35"/>
        <v>0</v>
      </c>
      <c r="CD35" s="245">
        <f t="shared" si="35"/>
        <v>1</v>
      </c>
      <c r="CE35" s="245">
        <f t="shared" si="35"/>
        <v>1</v>
      </c>
      <c r="CF35" s="245">
        <f t="shared" si="35"/>
        <v>0</v>
      </c>
      <c r="CG35" s="246">
        <f t="shared" si="35"/>
        <v>1</v>
      </c>
    </row>
    <row r="36" spans="1:85" ht="17.25" thickBot="1" x14ac:dyDescent="0.3">
      <c r="A36" s="12">
        <v>21</v>
      </c>
      <c r="B36" s="276"/>
      <c r="C36" s="277"/>
      <c r="D36" s="280"/>
      <c r="E36" s="278"/>
      <c r="F36" s="278"/>
      <c r="G36" s="279"/>
      <c r="H36" s="300">
        <f t="shared" si="36"/>
        <v>0</v>
      </c>
      <c r="I36" s="300">
        <f t="shared" si="6"/>
        <v>0</v>
      </c>
      <c r="J36" s="283"/>
      <c r="K36" s="276"/>
      <c r="L36" s="276"/>
      <c r="M36" s="276"/>
      <c r="N36" s="219">
        <f t="shared" si="37"/>
        <v>0</v>
      </c>
      <c r="O36" s="219">
        <f t="shared" si="7"/>
        <v>0</v>
      </c>
      <c r="P36" s="280"/>
      <c r="Q36" s="278"/>
      <c r="R36" s="278"/>
      <c r="S36" s="278"/>
      <c r="T36" s="232">
        <f t="shared" si="38"/>
        <v>0</v>
      </c>
      <c r="U36" s="232">
        <f t="shared" si="8"/>
        <v>0</v>
      </c>
      <c r="V36" s="239">
        <f t="shared" si="53"/>
        <v>0</v>
      </c>
      <c r="W36" s="240">
        <f t="shared" si="54"/>
        <v>0</v>
      </c>
      <c r="X36" s="240">
        <f t="shared" si="55"/>
        <v>0</v>
      </c>
      <c r="Y36" s="240">
        <f t="shared" si="56"/>
        <v>0</v>
      </c>
      <c r="Z36" s="375"/>
      <c r="AA36" s="232">
        <f t="shared" si="9"/>
        <v>0</v>
      </c>
      <c r="AB36" s="239">
        <f t="shared" si="39"/>
        <v>0</v>
      </c>
      <c r="AC36" s="240">
        <f t="shared" si="40"/>
        <v>0</v>
      </c>
      <c r="AD36" s="240">
        <f t="shared" si="41"/>
        <v>0</v>
      </c>
      <c r="AE36" s="240">
        <f t="shared" si="42"/>
        <v>0</v>
      </c>
      <c r="AF36" s="375"/>
      <c r="AG36" s="297">
        <f t="shared" si="10"/>
        <v>0</v>
      </c>
      <c r="AH36" s="239">
        <f t="shared" si="43"/>
        <v>0</v>
      </c>
      <c r="AI36" s="240">
        <f t="shared" si="44"/>
        <v>0</v>
      </c>
      <c r="AJ36" s="240">
        <f t="shared" si="45"/>
        <v>0</v>
      </c>
      <c r="AK36" s="240">
        <f t="shared" si="46"/>
        <v>9</v>
      </c>
      <c r="AL36" s="375">
        <v>9</v>
      </c>
      <c r="AM36" s="232">
        <f t="shared" si="11"/>
        <v>9</v>
      </c>
      <c r="AN36" s="239">
        <f t="shared" si="47"/>
        <v>0</v>
      </c>
      <c r="AO36" s="240">
        <f t="shared" si="48"/>
        <v>0</v>
      </c>
      <c r="AP36" s="240">
        <f t="shared" si="49"/>
        <v>0</v>
      </c>
      <c r="AQ36" s="240">
        <f t="shared" si="50"/>
        <v>14</v>
      </c>
      <c r="AR36" s="375">
        <v>14</v>
      </c>
      <c r="AS36" s="232">
        <f t="shared" si="12"/>
        <v>14</v>
      </c>
      <c r="AT36" s="12">
        <f t="shared" si="51"/>
        <v>23</v>
      </c>
      <c r="AU36" s="293" t="str">
        <f t="shared" si="17"/>
        <v/>
      </c>
      <c r="AV36" s="233">
        <f t="shared" si="13"/>
        <v>0</v>
      </c>
      <c r="AW36" s="234">
        <f t="shared" si="14"/>
        <v>0</v>
      </c>
      <c r="AX36" s="234">
        <f t="shared" si="15"/>
        <v>0</v>
      </c>
      <c r="AY36" s="235">
        <f t="shared" si="16"/>
        <v>23</v>
      </c>
      <c r="AZ36" s="236">
        <f t="shared" si="18"/>
        <v>0</v>
      </c>
      <c r="BA36" s="237">
        <f t="shared" si="18"/>
        <v>0</v>
      </c>
      <c r="BB36" s="237">
        <f t="shared" si="18"/>
        <v>0</v>
      </c>
      <c r="BC36" s="238">
        <f t="shared" si="19"/>
        <v>0.92</v>
      </c>
      <c r="BD36" s="239">
        <f t="shared" si="20"/>
        <v>0</v>
      </c>
      <c r="BE36" s="240">
        <f t="shared" si="21"/>
        <v>0</v>
      </c>
      <c r="BF36" s="240">
        <f t="shared" si="22"/>
        <v>0</v>
      </c>
      <c r="BG36" s="241">
        <f t="shared" si="23"/>
        <v>1</v>
      </c>
      <c r="BH36" s="9"/>
      <c r="BI36" s="228">
        <f t="shared" si="24"/>
        <v>0</v>
      </c>
      <c r="BJ36" s="242">
        <f t="shared" si="52"/>
        <v>0.3066666666666667</v>
      </c>
      <c r="BK36" s="242">
        <f t="shared" si="25"/>
        <v>0.3066666666666667</v>
      </c>
      <c r="BL36" s="242">
        <f t="shared" si="26"/>
        <v>0</v>
      </c>
      <c r="BM36" s="242">
        <f t="shared" si="27"/>
        <v>0.92</v>
      </c>
      <c r="BN36" s="242">
        <f t="shared" si="28"/>
        <v>0</v>
      </c>
      <c r="BO36" s="242">
        <f t="shared" si="29"/>
        <v>0</v>
      </c>
      <c r="BP36" s="242">
        <f t="shared" si="30"/>
        <v>0</v>
      </c>
      <c r="BQ36" s="242">
        <f t="shared" si="31"/>
        <v>0.92</v>
      </c>
      <c r="BR36" s="242">
        <f t="shared" si="32"/>
        <v>0.92</v>
      </c>
      <c r="BS36" s="242">
        <f t="shared" si="33"/>
        <v>0</v>
      </c>
      <c r="BT36" s="243">
        <f t="shared" si="34"/>
        <v>0.92</v>
      </c>
      <c r="BU36" s="9"/>
      <c r="BV36" s="244">
        <f t="shared" si="35"/>
        <v>0</v>
      </c>
      <c r="BW36" s="245">
        <f t="shared" si="35"/>
        <v>0</v>
      </c>
      <c r="BX36" s="245">
        <f t="shared" si="35"/>
        <v>0</v>
      </c>
      <c r="BY36" s="245">
        <f t="shared" si="35"/>
        <v>0</v>
      </c>
      <c r="BZ36" s="245">
        <f t="shared" si="35"/>
        <v>1</v>
      </c>
      <c r="CA36" s="245">
        <f t="shared" si="35"/>
        <v>0</v>
      </c>
      <c r="CB36" s="245">
        <f t="shared" si="35"/>
        <v>0</v>
      </c>
      <c r="CC36" s="245">
        <f t="shared" si="35"/>
        <v>0</v>
      </c>
      <c r="CD36" s="245">
        <f t="shared" si="35"/>
        <v>1</v>
      </c>
      <c r="CE36" s="245">
        <f t="shared" si="35"/>
        <v>1</v>
      </c>
      <c r="CF36" s="245">
        <f t="shared" si="35"/>
        <v>0</v>
      </c>
      <c r="CG36" s="246">
        <f t="shared" si="35"/>
        <v>1</v>
      </c>
    </row>
    <row r="37" spans="1:85" ht="17.25" thickBot="1" x14ac:dyDescent="0.3">
      <c r="A37" s="12">
        <v>22</v>
      </c>
      <c r="B37" s="276"/>
      <c r="C37" s="277"/>
      <c r="D37" s="280"/>
      <c r="E37" s="278"/>
      <c r="F37" s="278"/>
      <c r="G37" s="279"/>
      <c r="H37" s="300">
        <f t="shared" si="36"/>
        <v>0</v>
      </c>
      <c r="I37" s="300">
        <f t="shared" si="6"/>
        <v>0</v>
      </c>
      <c r="J37" s="283"/>
      <c r="K37" s="276"/>
      <c r="L37" s="276"/>
      <c r="M37" s="276"/>
      <c r="N37" s="219">
        <f t="shared" si="37"/>
        <v>0</v>
      </c>
      <c r="O37" s="219">
        <f t="shared" si="7"/>
        <v>0</v>
      </c>
      <c r="P37" s="280"/>
      <c r="Q37" s="278"/>
      <c r="R37" s="278"/>
      <c r="S37" s="278"/>
      <c r="T37" s="232">
        <f t="shared" si="38"/>
        <v>0</v>
      </c>
      <c r="U37" s="232">
        <f t="shared" si="8"/>
        <v>0</v>
      </c>
      <c r="V37" s="239">
        <f t="shared" si="53"/>
        <v>0</v>
      </c>
      <c r="W37" s="240">
        <f t="shared" si="54"/>
        <v>0</v>
      </c>
      <c r="X37" s="240">
        <f t="shared" si="55"/>
        <v>0</v>
      </c>
      <c r="Y37" s="240">
        <f t="shared" si="56"/>
        <v>0</v>
      </c>
      <c r="Z37" s="375"/>
      <c r="AA37" s="232">
        <f t="shared" si="9"/>
        <v>0</v>
      </c>
      <c r="AB37" s="239">
        <f t="shared" si="39"/>
        <v>0</v>
      </c>
      <c r="AC37" s="240">
        <f t="shared" si="40"/>
        <v>0</v>
      </c>
      <c r="AD37" s="240">
        <f t="shared" si="41"/>
        <v>0</v>
      </c>
      <c r="AE37" s="240">
        <f t="shared" si="42"/>
        <v>0</v>
      </c>
      <c r="AF37" s="375"/>
      <c r="AG37" s="297">
        <f t="shared" si="10"/>
        <v>0</v>
      </c>
      <c r="AH37" s="239">
        <f t="shared" si="43"/>
        <v>0</v>
      </c>
      <c r="AI37" s="240">
        <f t="shared" si="44"/>
        <v>0</v>
      </c>
      <c r="AJ37" s="240">
        <f t="shared" si="45"/>
        <v>0</v>
      </c>
      <c r="AK37" s="240">
        <f t="shared" si="46"/>
        <v>5</v>
      </c>
      <c r="AL37" s="375">
        <v>5</v>
      </c>
      <c r="AM37" s="232">
        <f t="shared" si="11"/>
        <v>5</v>
      </c>
      <c r="AN37" s="239">
        <f t="shared" si="47"/>
        <v>0</v>
      </c>
      <c r="AO37" s="240">
        <f t="shared" si="48"/>
        <v>0</v>
      </c>
      <c r="AP37" s="240">
        <f t="shared" si="49"/>
        <v>0</v>
      </c>
      <c r="AQ37" s="240">
        <f t="shared" si="50"/>
        <v>13</v>
      </c>
      <c r="AR37" s="375">
        <v>13</v>
      </c>
      <c r="AS37" s="232">
        <f t="shared" si="12"/>
        <v>13</v>
      </c>
      <c r="AT37" s="12">
        <f t="shared" si="51"/>
        <v>18</v>
      </c>
      <c r="AU37" s="293" t="str">
        <f t="shared" si="17"/>
        <v/>
      </c>
      <c r="AV37" s="233">
        <f t="shared" si="13"/>
        <v>0</v>
      </c>
      <c r="AW37" s="234">
        <f t="shared" si="14"/>
        <v>0</v>
      </c>
      <c r="AX37" s="234">
        <f t="shared" si="15"/>
        <v>0</v>
      </c>
      <c r="AY37" s="235">
        <f t="shared" si="16"/>
        <v>18</v>
      </c>
      <c r="AZ37" s="236">
        <f t="shared" si="18"/>
        <v>0</v>
      </c>
      <c r="BA37" s="237">
        <f t="shared" si="18"/>
        <v>0</v>
      </c>
      <c r="BB37" s="237">
        <f t="shared" si="18"/>
        <v>0</v>
      </c>
      <c r="BC37" s="238">
        <f t="shared" si="19"/>
        <v>0.72</v>
      </c>
      <c r="BD37" s="239">
        <f t="shared" si="20"/>
        <v>0</v>
      </c>
      <c r="BE37" s="240">
        <f t="shared" si="21"/>
        <v>0</v>
      </c>
      <c r="BF37" s="240">
        <f t="shared" si="22"/>
        <v>0</v>
      </c>
      <c r="BG37" s="241">
        <f t="shared" si="23"/>
        <v>1</v>
      </c>
      <c r="BH37" s="9"/>
      <c r="BI37" s="228">
        <f t="shared" si="24"/>
        <v>0</v>
      </c>
      <c r="BJ37" s="242">
        <f t="shared" si="52"/>
        <v>0.24</v>
      </c>
      <c r="BK37" s="242">
        <f t="shared" si="25"/>
        <v>0.24</v>
      </c>
      <c r="BL37" s="242">
        <f t="shared" si="26"/>
        <v>0</v>
      </c>
      <c r="BM37" s="242">
        <f t="shared" si="27"/>
        <v>0.72</v>
      </c>
      <c r="BN37" s="242">
        <f t="shared" si="28"/>
        <v>0</v>
      </c>
      <c r="BO37" s="242">
        <f t="shared" si="29"/>
        <v>0</v>
      </c>
      <c r="BP37" s="242">
        <f t="shared" si="30"/>
        <v>0</v>
      </c>
      <c r="BQ37" s="242">
        <f t="shared" si="31"/>
        <v>0.72</v>
      </c>
      <c r="BR37" s="242">
        <f t="shared" si="32"/>
        <v>0.72</v>
      </c>
      <c r="BS37" s="242">
        <f t="shared" si="33"/>
        <v>0</v>
      </c>
      <c r="BT37" s="243">
        <f t="shared" si="34"/>
        <v>0.72</v>
      </c>
      <c r="BU37" s="9"/>
      <c r="BV37" s="244">
        <f t="shared" si="35"/>
        <v>0</v>
      </c>
      <c r="BW37" s="245">
        <f t="shared" si="35"/>
        <v>0</v>
      </c>
      <c r="BX37" s="245">
        <f t="shared" si="35"/>
        <v>0</v>
      </c>
      <c r="BY37" s="245">
        <f t="shared" ref="BY37:CG65" si="57">IF(BL37&gt;=PO_threshold,1,0)</f>
        <v>0</v>
      </c>
      <c r="BZ37" s="245">
        <f t="shared" si="57"/>
        <v>1</v>
      </c>
      <c r="CA37" s="245">
        <f t="shared" si="57"/>
        <v>0</v>
      </c>
      <c r="CB37" s="245">
        <f t="shared" si="57"/>
        <v>0</v>
      </c>
      <c r="CC37" s="245">
        <f t="shared" si="57"/>
        <v>0</v>
      </c>
      <c r="CD37" s="245">
        <f t="shared" si="57"/>
        <v>1</v>
      </c>
      <c r="CE37" s="245">
        <f t="shared" si="57"/>
        <v>1</v>
      </c>
      <c r="CF37" s="245">
        <f t="shared" si="57"/>
        <v>0</v>
      </c>
      <c r="CG37" s="246">
        <f t="shared" si="57"/>
        <v>1</v>
      </c>
    </row>
    <row r="38" spans="1:85" ht="17.25" thickBot="1" x14ac:dyDescent="0.3">
      <c r="A38" s="12">
        <v>23</v>
      </c>
      <c r="B38" s="276"/>
      <c r="C38" s="277"/>
      <c r="D38" s="280"/>
      <c r="E38" s="278"/>
      <c r="F38" s="278"/>
      <c r="G38" s="279"/>
      <c r="H38" s="300">
        <f t="shared" si="36"/>
        <v>0</v>
      </c>
      <c r="I38" s="300">
        <f t="shared" si="6"/>
        <v>0</v>
      </c>
      <c r="J38" s="283"/>
      <c r="K38" s="276"/>
      <c r="L38" s="276"/>
      <c r="M38" s="276"/>
      <c r="N38" s="219">
        <f t="shared" si="37"/>
        <v>0</v>
      </c>
      <c r="O38" s="219">
        <f t="shared" si="7"/>
        <v>0</v>
      </c>
      <c r="P38" s="280"/>
      <c r="Q38" s="278"/>
      <c r="R38" s="278"/>
      <c r="S38" s="278"/>
      <c r="T38" s="232">
        <f t="shared" si="38"/>
        <v>0</v>
      </c>
      <c r="U38" s="232">
        <f t="shared" si="8"/>
        <v>0</v>
      </c>
      <c r="V38" s="239">
        <f t="shared" si="53"/>
        <v>0</v>
      </c>
      <c r="W38" s="240">
        <f t="shared" si="54"/>
        <v>0</v>
      </c>
      <c r="X38" s="240">
        <f t="shared" si="55"/>
        <v>0</v>
      </c>
      <c r="Y38" s="240">
        <f t="shared" si="56"/>
        <v>0</v>
      </c>
      <c r="Z38" s="375"/>
      <c r="AA38" s="232">
        <f t="shared" si="9"/>
        <v>0</v>
      </c>
      <c r="AB38" s="239">
        <f t="shared" si="39"/>
        <v>0</v>
      </c>
      <c r="AC38" s="240">
        <f t="shared" si="40"/>
        <v>0</v>
      </c>
      <c r="AD38" s="240">
        <f t="shared" si="41"/>
        <v>0</v>
      </c>
      <c r="AE38" s="240">
        <f t="shared" si="42"/>
        <v>0</v>
      </c>
      <c r="AF38" s="375"/>
      <c r="AG38" s="297">
        <f t="shared" si="10"/>
        <v>0</v>
      </c>
      <c r="AH38" s="239">
        <f t="shared" si="43"/>
        <v>0</v>
      </c>
      <c r="AI38" s="240">
        <f t="shared" si="44"/>
        <v>0</v>
      </c>
      <c r="AJ38" s="240">
        <f t="shared" si="45"/>
        <v>0</v>
      </c>
      <c r="AK38" s="240">
        <f t="shared" si="46"/>
        <v>0</v>
      </c>
      <c r="AL38" s="375"/>
      <c r="AM38" s="232">
        <f t="shared" si="11"/>
        <v>0</v>
      </c>
      <c r="AN38" s="239">
        <f t="shared" si="47"/>
        <v>0</v>
      </c>
      <c r="AO38" s="240">
        <f t="shared" si="48"/>
        <v>0</v>
      </c>
      <c r="AP38" s="240">
        <f t="shared" si="49"/>
        <v>0</v>
      </c>
      <c r="AQ38" s="240">
        <f t="shared" si="50"/>
        <v>0</v>
      </c>
      <c r="AR38" s="375"/>
      <c r="AS38" s="232">
        <f t="shared" si="12"/>
        <v>0</v>
      </c>
      <c r="AT38" s="12">
        <f t="shared" si="51"/>
        <v>0</v>
      </c>
      <c r="AU38" s="293" t="str">
        <f t="shared" si="17"/>
        <v/>
      </c>
      <c r="AV38" s="233">
        <f t="shared" si="13"/>
        <v>0</v>
      </c>
      <c r="AW38" s="234">
        <f t="shared" si="14"/>
        <v>0</v>
      </c>
      <c r="AX38" s="234">
        <f t="shared" si="15"/>
        <v>0</v>
      </c>
      <c r="AY38" s="235">
        <f t="shared" si="16"/>
        <v>0</v>
      </c>
      <c r="AZ38" s="236">
        <f t="shared" si="18"/>
        <v>0</v>
      </c>
      <c r="BA38" s="237">
        <f t="shared" si="18"/>
        <v>0</v>
      </c>
      <c r="BB38" s="237">
        <f t="shared" si="18"/>
        <v>0</v>
      </c>
      <c r="BC38" s="238">
        <f t="shared" si="19"/>
        <v>0</v>
      </c>
      <c r="BD38" s="239">
        <f t="shared" si="20"/>
        <v>0</v>
      </c>
      <c r="BE38" s="240">
        <f t="shared" si="21"/>
        <v>0</v>
      </c>
      <c r="BF38" s="240">
        <f t="shared" si="22"/>
        <v>0</v>
      </c>
      <c r="BG38" s="241">
        <f t="shared" si="23"/>
        <v>0</v>
      </c>
      <c r="BH38" s="9"/>
      <c r="BI38" s="228">
        <f t="shared" si="24"/>
        <v>0</v>
      </c>
      <c r="BJ38" s="242">
        <f t="shared" si="52"/>
        <v>0</v>
      </c>
      <c r="BK38" s="242">
        <f t="shared" si="25"/>
        <v>0</v>
      </c>
      <c r="BL38" s="242">
        <f t="shared" si="26"/>
        <v>0</v>
      </c>
      <c r="BM38" s="242">
        <f t="shared" si="27"/>
        <v>0</v>
      </c>
      <c r="BN38" s="242">
        <f t="shared" si="28"/>
        <v>0</v>
      </c>
      <c r="BO38" s="242">
        <f t="shared" si="29"/>
        <v>0</v>
      </c>
      <c r="BP38" s="242">
        <f t="shared" si="30"/>
        <v>0</v>
      </c>
      <c r="BQ38" s="242">
        <f t="shared" si="31"/>
        <v>0</v>
      </c>
      <c r="BR38" s="242">
        <f t="shared" si="32"/>
        <v>0</v>
      </c>
      <c r="BS38" s="242">
        <f t="shared" si="33"/>
        <v>0</v>
      </c>
      <c r="BT38" s="243">
        <f t="shared" si="34"/>
        <v>0</v>
      </c>
      <c r="BU38" s="9"/>
      <c r="BV38" s="244">
        <f t="shared" ref="BV38:BX65" si="58">IF(BI38&gt;=PO_threshold,1,0)</f>
        <v>0</v>
      </c>
      <c r="BW38" s="245">
        <f t="shared" si="58"/>
        <v>0</v>
      </c>
      <c r="BX38" s="245">
        <f t="shared" si="58"/>
        <v>0</v>
      </c>
      <c r="BY38" s="245">
        <f t="shared" si="57"/>
        <v>0</v>
      </c>
      <c r="BZ38" s="245">
        <f t="shared" si="57"/>
        <v>0</v>
      </c>
      <c r="CA38" s="245">
        <f t="shared" si="57"/>
        <v>0</v>
      </c>
      <c r="CB38" s="245">
        <f t="shared" si="57"/>
        <v>0</v>
      </c>
      <c r="CC38" s="245">
        <f t="shared" si="57"/>
        <v>0</v>
      </c>
      <c r="CD38" s="245">
        <f t="shared" si="57"/>
        <v>0</v>
      </c>
      <c r="CE38" s="245">
        <f t="shared" si="57"/>
        <v>0</v>
      </c>
      <c r="CF38" s="245">
        <f t="shared" si="57"/>
        <v>0</v>
      </c>
      <c r="CG38" s="246">
        <f t="shared" si="57"/>
        <v>0</v>
      </c>
    </row>
    <row r="39" spans="1:85" x14ac:dyDescent="0.25">
      <c r="A39" s="12">
        <v>24</v>
      </c>
      <c r="B39" s="276"/>
      <c r="C39" s="277"/>
      <c r="D39" s="280"/>
      <c r="E39" s="278"/>
      <c r="F39" s="278"/>
      <c r="G39" s="279"/>
      <c r="H39" s="300">
        <f t="shared" si="36"/>
        <v>0</v>
      </c>
      <c r="I39" s="300">
        <f t="shared" si="6"/>
        <v>0</v>
      </c>
      <c r="J39" s="283"/>
      <c r="K39" s="276"/>
      <c r="L39" s="276"/>
      <c r="M39" s="276"/>
      <c r="N39" s="219">
        <f t="shared" si="37"/>
        <v>0</v>
      </c>
      <c r="O39" s="219">
        <f t="shared" si="7"/>
        <v>0</v>
      </c>
      <c r="P39" s="280"/>
      <c r="Q39" s="278"/>
      <c r="R39" s="278"/>
      <c r="S39" s="278"/>
      <c r="T39" s="232">
        <f t="shared" si="38"/>
        <v>0</v>
      </c>
      <c r="U39" s="232">
        <f t="shared" si="8"/>
        <v>0</v>
      </c>
      <c r="V39" s="239">
        <f t="shared" si="53"/>
        <v>0</v>
      </c>
      <c r="W39" s="240">
        <f t="shared" si="54"/>
        <v>0</v>
      </c>
      <c r="X39" s="240">
        <f t="shared" si="55"/>
        <v>0</v>
      </c>
      <c r="Y39" s="240">
        <f t="shared" si="56"/>
        <v>0</v>
      </c>
      <c r="Z39" s="375"/>
      <c r="AA39" s="232">
        <f t="shared" si="9"/>
        <v>0</v>
      </c>
      <c r="AB39" s="239">
        <f t="shared" si="39"/>
        <v>0</v>
      </c>
      <c r="AC39" s="240">
        <f t="shared" si="40"/>
        <v>0</v>
      </c>
      <c r="AD39" s="240">
        <f t="shared" si="41"/>
        <v>0</v>
      </c>
      <c r="AE39" s="240">
        <f t="shared" si="42"/>
        <v>0</v>
      </c>
      <c r="AF39" s="375"/>
      <c r="AG39" s="297">
        <f t="shared" si="10"/>
        <v>0</v>
      </c>
      <c r="AH39" s="239">
        <f t="shared" si="43"/>
        <v>0</v>
      </c>
      <c r="AI39" s="240">
        <f t="shared" si="44"/>
        <v>0</v>
      </c>
      <c r="AJ39" s="240">
        <f t="shared" si="45"/>
        <v>0</v>
      </c>
      <c r="AK39" s="240">
        <f t="shared" si="46"/>
        <v>0</v>
      </c>
      <c r="AL39" s="375"/>
      <c r="AM39" s="232">
        <f t="shared" si="11"/>
        <v>0</v>
      </c>
      <c r="AN39" s="239">
        <f t="shared" si="47"/>
        <v>0</v>
      </c>
      <c r="AO39" s="240">
        <f t="shared" si="48"/>
        <v>0</v>
      </c>
      <c r="AP39" s="240">
        <f t="shared" si="49"/>
        <v>0</v>
      </c>
      <c r="AQ39" s="240">
        <f t="shared" si="50"/>
        <v>0</v>
      </c>
      <c r="AR39" s="375"/>
      <c r="AS39" s="232">
        <f t="shared" si="12"/>
        <v>0</v>
      </c>
      <c r="AT39" s="12">
        <f t="shared" si="51"/>
        <v>0</v>
      </c>
      <c r="AU39" s="293" t="str">
        <f t="shared" si="17"/>
        <v/>
      </c>
      <c r="AV39" s="233">
        <f t="shared" si="13"/>
        <v>0</v>
      </c>
      <c r="AW39" s="234">
        <f t="shared" si="14"/>
        <v>0</v>
      </c>
      <c r="AX39" s="234">
        <f t="shared" si="15"/>
        <v>0</v>
      </c>
      <c r="AY39" s="235">
        <f t="shared" si="16"/>
        <v>0</v>
      </c>
      <c r="AZ39" s="236">
        <f t="shared" si="18"/>
        <v>0</v>
      </c>
      <c r="BA39" s="237">
        <f t="shared" si="18"/>
        <v>0</v>
      </c>
      <c r="BB39" s="237">
        <f t="shared" si="18"/>
        <v>0</v>
      </c>
      <c r="BC39" s="238">
        <f t="shared" si="19"/>
        <v>0</v>
      </c>
      <c r="BD39" s="239">
        <f t="shared" si="20"/>
        <v>0</v>
      </c>
      <c r="BE39" s="240">
        <f t="shared" si="21"/>
        <v>0</v>
      </c>
      <c r="BF39" s="240">
        <f t="shared" si="22"/>
        <v>0</v>
      </c>
      <c r="BG39" s="241">
        <f t="shared" si="23"/>
        <v>0</v>
      </c>
      <c r="BH39" s="9"/>
      <c r="BI39" s="228">
        <f t="shared" si="24"/>
        <v>0</v>
      </c>
      <c r="BJ39" s="242">
        <f t="shared" si="52"/>
        <v>0</v>
      </c>
      <c r="BK39" s="242">
        <f t="shared" si="25"/>
        <v>0</v>
      </c>
      <c r="BL39" s="242">
        <f t="shared" si="26"/>
        <v>0</v>
      </c>
      <c r="BM39" s="242">
        <f t="shared" si="27"/>
        <v>0</v>
      </c>
      <c r="BN39" s="242">
        <f t="shared" si="28"/>
        <v>0</v>
      </c>
      <c r="BO39" s="242">
        <f t="shared" si="29"/>
        <v>0</v>
      </c>
      <c r="BP39" s="242">
        <f t="shared" si="30"/>
        <v>0</v>
      </c>
      <c r="BQ39" s="242">
        <f t="shared" si="31"/>
        <v>0</v>
      </c>
      <c r="BR39" s="242">
        <f t="shared" si="32"/>
        <v>0</v>
      </c>
      <c r="BS39" s="242">
        <f t="shared" si="33"/>
        <v>0</v>
      </c>
      <c r="BT39" s="243">
        <f t="shared" si="34"/>
        <v>0</v>
      </c>
      <c r="BU39" s="9"/>
      <c r="BV39" s="244">
        <f t="shared" si="58"/>
        <v>0</v>
      </c>
      <c r="BW39" s="245">
        <f t="shared" si="58"/>
        <v>0</v>
      </c>
      <c r="BX39" s="245">
        <f t="shared" si="58"/>
        <v>0</v>
      </c>
      <c r="BY39" s="245">
        <f t="shared" si="57"/>
        <v>0</v>
      </c>
      <c r="BZ39" s="245">
        <f t="shared" si="57"/>
        <v>0</v>
      </c>
      <c r="CA39" s="245">
        <f t="shared" si="57"/>
        <v>0</v>
      </c>
      <c r="CB39" s="245">
        <f t="shared" si="57"/>
        <v>0</v>
      </c>
      <c r="CC39" s="245">
        <f t="shared" si="57"/>
        <v>0</v>
      </c>
      <c r="CD39" s="245">
        <f t="shared" si="57"/>
        <v>0</v>
      </c>
      <c r="CE39" s="245">
        <f t="shared" si="57"/>
        <v>0</v>
      </c>
      <c r="CF39" s="245">
        <f t="shared" si="57"/>
        <v>0</v>
      </c>
      <c r="CG39" s="246">
        <f t="shared" si="57"/>
        <v>0</v>
      </c>
    </row>
    <row r="40" spans="1:85" x14ac:dyDescent="0.25">
      <c r="A40" s="12">
        <v>25</v>
      </c>
      <c r="B40" s="276"/>
      <c r="C40" s="277"/>
      <c r="D40" s="280"/>
      <c r="E40" s="278"/>
      <c r="F40" s="278"/>
      <c r="G40" s="279"/>
      <c r="H40" s="300">
        <f t="shared" si="36"/>
        <v>0</v>
      </c>
      <c r="I40" s="300">
        <f t="shared" si="6"/>
        <v>0</v>
      </c>
      <c r="J40" s="283"/>
      <c r="K40" s="276"/>
      <c r="L40" s="276"/>
      <c r="M40" s="276"/>
      <c r="N40" s="219">
        <f t="shared" si="37"/>
        <v>0</v>
      </c>
      <c r="O40" s="219">
        <f t="shared" si="7"/>
        <v>0</v>
      </c>
      <c r="P40" s="280"/>
      <c r="Q40" s="278"/>
      <c r="R40" s="278"/>
      <c r="S40" s="278"/>
      <c r="T40" s="232">
        <f t="shared" si="38"/>
        <v>0</v>
      </c>
      <c r="U40" s="232">
        <f t="shared" si="8"/>
        <v>0</v>
      </c>
      <c r="V40" s="239">
        <f t="shared" si="53"/>
        <v>0</v>
      </c>
      <c r="W40" s="240">
        <f t="shared" si="54"/>
        <v>0</v>
      </c>
      <c r="X40" s="240">
        <f t="shared" si="55"/>
        <v>0</v>
      </c>
      <c r="Y40" s="240">
        <f t="shared" si="56"/>
        <v>0</v>
      </c>
      <c r="Z40" s="376"/>
      <c r="AA40" s="232">
        <f t="shared" si="9"/>
        <v>0</v>
      </c>
      <c r="AB40" s="239">
        <f t="shared" si="39"/>
        <v>0</v>
      </c>
      <c r="AC40" s="240">
        <f t="shared" si="40"/>
        <v>0</v>
      </c>
      <c r="AD40" s="240">
        <f t="shared" si="41"/>
        <v>0</v>
      </c>
      <c r="AE40" s="240">
        <f t="shared" si="42"/>
        <v>0</v>
      </c>
      <c r="AF40" s="376"/>
      <c r="AG40" s="297">
        <f t="shared" si="10"/>
        <v>0</v>
      </c>
      <c r="AH40" s="239">
        <f t="shared" si="43"/>
        <v>0</v>
      </c>
      <c r="AI40" s="240">
        <f t="shared" si="44"/>
        <v>0</v>
      </c>
      <c r="AJ40" s="240">
        <f t="shared" si="45"/>
        <v>0</v>
      </c>
      <c r="AK40" s="240">
        <f t="shared" si="46"/>
        <v>0</v>
      </c>
      <c r="AL40" s="376"/>
      <c r="AM40" s="232">
        <f t="shared" si="11"/>
        <v>0</v>
      </c>
      <c r="AN40" s="239">
        <f t="shared" si="47"/>
        <v>0</v>
      </c>
      <c r="AO40" s="240">
        <f t="shared" si="48"/>
        <v>0</v>
      </c>
      <c r="AP40" s="240">
        <f t="shared" si="49"/>
        <v>0</v>
      </c>
      <c r="AQ40" s="240">
        <f t="shared" si="50"/>
        <v>0</v>
      </c>
      <c r="AR40" s="376"/>
      <c r="AS40" s="232">
        <f t="shared" si="12"/>
        <v>0</v>
      </c>
      <c r="AT40" s="12">
        <f t="shared" si="51"/>
        <v>0</v>
      </c>
      <c r="AU40" s="293" t="str">
        <f t="shared" si="17"/>
        <v/>
      </c>
      <c r="AV40" s="233">
        <f t="shared" si="13"/>
        <v>0</v>
      </c>
      <c r="AW40" s="234">
        <f t="shared" si="14"/>
        <v>0</v>
      </c>
      <c r="AX40" s="234">
        <f t="shared" si="15"/>
        <v>0</v>
      </c>
      <c r="AY40" s="235">
        <f t="shared" si="16"/>
        <v>0</v>
      </c>
      <c r="AZ40" s="236">
        <f t="shared" si="18"/>
        <v>0</v>
      </c>
      <c r="BA40" s="237">
        <f t="shared" si="18"/>
        <v>0</v>
      </c>
      <c r="BB40" s="237">
        <f t="shared" si="18"/>
        <v>0</v>
      </c>
      <c r="BC40" s="238">
        <f t="shared" si="19"/>
        <v>0</v>
      </c>
      <c r="BD40" s="239">
        <f t="shared" si="20"/>
        <v>0</v>
      </c>
      <c r="BE40" s="240">
        <f t="shared" si="21"/>
        <v>0</v>
      </c>
      <c r="BF40" s="240">
        <f t="shared" si="22"/>
        <v>0</v>
      </c>
      <c r="BG40" s="241">
        <f t="shared" si="23"/>
        <v>0</v>
      </c>
      <c r="BH40" s="9"/>
      <c r="BI40" s="228">
        <f t="shared" si="24"/>
        <v>0</v>
      </c>
      <c r="BJ40" s="242">
        <f t="shared" si="52"/>
        <v>0</v>
      </c>
      <c r="BK40" s="242">
        <f t="shared" si="25"/>
        <v>0</v>
      </c>
      <c r="BL40" s="242">
        <f t="shared" si="26"/>
        <v>0</v>
      </c>
      <c r="BM40" s="242">
        <f t="shared" si="27"/>
        <v>0</v>
      </c>
      <c r="BN40" s="242">
        <f t="shared" si="28"/>
        <v>0</v>
      </c>
      <c r="BO40" s="242">
        <f t="shared" si="29"/>
        <v>0</v>
      </c>
      <c r="BP40" s="242">
        <f t="shared" si="30"/>
        <v>0</v>
      </c>
      <c r="BQ40" s="242">
        <f t="shared" si="31"/>
        <v>0</v>
      </c>
      <c r="BR40" s="242">
        <f t="shared" si="32"/>
        <v>0</v>
      </c>
      <c r="BS40" s="242">
        <f t="shared" si="33"/>
        <v>0</v>
      </c>
      <c r="BT40" s="243">
        <f t="shared" si="34"/>
        <v>0</v>
      </c>
      <c r="BU40" s="9"/>
      <c r="BV40" s="244">
        <f t="shared" si="58"/>
        <v>0</v>
      </c>
      <c r="BW40" s="245">
        <f t="shared" si="58"/>
        <v>0</v>
      </c>
      <c r="BX40" s="245">
        <f t="shared" si="58"/>
        <v>0</v>
      </c>
      <c r="BY40" s="245">
        <f t="shared" si="57"/>
        <v>0</v>
      </c>
      <c r="BZ40" s="245">
        <f t="shared" si="57"/>
        <v>0</v>
      </c>
      <c r="CA40" s="245">
        <f t="shared" si="57"/>
        <v>0</v>
      </c>
      <c r="CB40" s="245">
        <f t="shared" si="57"/>
        <v>0</v>
      </c>
      <c r="CC40" s="245">
        <f t="shared" si="57"/>
        <v>0</v>
      </c>
      <c r="CD40" s="245">
        <f t="shared" si="57"/>
        <v>0</v>
      </c>
      <c r="CE40" s="245">
        <f t="shared" si="57"/>
        <v>0</v>
      </c>
      <c r="CF40" s="245">
        <f t="shared" si="57"/>
        <v>0</v>
      </c>
      <c r="CG40" s="246">
        <f t="shared" si="57"/>
        <v>0</v>
      </c>
    </row>
    <row r="41" spans="1:85" s="418" customFormat="1" x14ac:dyDescent="0.25">
      <c r="A41" s="390">
        <v>26</v>
      </c>
      <c r="B41" s="391"/>
      <c r="C41" s="392"/>
      <c r="D41" s="393"/>
      <c r="E41" s="394"/>
      <c r="F41" s="394"/>
      <c r="G41" s="395"/>
      <c r="H41" s="396">
        <f t="shared" si="36"/>
        <v>0</v>
      </c>
      <c r="I41" s="396">
        <f t="shared" si="6"/>
        <v>0</v>
      </c>
      <c r="J41" s="397"/>
      <c r="K41" s="391"/>
      <c r="L41" s="391"/>
      <c r="M41" s="391"/>
      <c r="N41" s="398">
        <f t="shared" si="37"/>
        <v>0</v>
      </c>
      <c r="O41" s="398">
        <f t="shared" si="7"/>
        <v>0</v>
      </c>
      <c r="P41" s="393"/>
      <c r="Q41" s="394"/>
      <c r="R41" s="394"/>
      <c r="S41" s="394"/>
      <c r="T41" s="399">
        <f t="shared" si="38"/>
        <v>0</v>
      </c>
      <c r="U41" s="399">
        <f t="shared" si="8"/>
        <v>0</v>
      </c>
      <c r="V41" s="400">
        <f t="shared" si="53"/>
        <v>0</v>
      </c>
      <c r="W41" s="401">
        <f t="shared" si="54"/>
        <v>0</v>
      </c>
      <c r="X41" s="401">
        <f t="shared" si="55"/>
        <v>0</v>
      </c>
      <c r="Y41" s="401">
        <f t="shared" si="56"/>
        <v>0</v>
      </c>
      <c r="Z41" s="402"/>
      <c r="AA41" s="399">
        <f t="shared" si="9"/>
        <v>0</v>
      </c>
      <c r="AB41" s="400">
        <f t="shared" si="39"/>
        <v>0</v>
      </c>
      <c r="AC41" s="401">
        <f t="shared" si="40"/>
        <v>0</v>
      </c>
      <c r="AD41" s="401">
        <f t="shared" si="41"/>
        <v>0</v>
      </c>
      <c r="AE41" s="401">
        <f t="shared" si="42"/>
        <v>0</v>
      </c>
      <c r="AF41" s="402"/>
      <c r="AG41" s="403">
        <f t="shared" si="10"/>
        <v>0</v>
      </c>
      <c r="AH41" s="400">
        <f t="shared" si="43"/>
        <v>0</v>
      </c>
      <c r="AI41" s="401">
        <f t="shared" si="44"/>
        <v>0</v>
      </c>
      <c r="AJ41" s="401">
        <f t="shared" si="45"/>
        <v>0</v>
      </c>
      <c r="AK41" s="401">
        <f t="shared" si="46"/>
        <v>0</v>
      </c>
      <c r="AL41" s="402"/>
      <c r="AM41" s="399">
        <f t="shared" si="11"/>
        <v>0</v>
      </c>
      <c r="AN41" s="400">
        <f t="shared" si="47"/>
        <v>0</v>
      </c>
      <c r="AO41" s="401">
        <f t="shared" si="48"/>
        <v>0</v>
      </c>
      <c r="AP41" s="401">
        <f t="shared" si="49"/>
        <v>0</v>
      </c>
      <c r="AQ41" s="401">
        <f t="shared" si="50"/>
        <v>0</v>
      </c>
      <c r="AR41" s="402">
        <v>0</v>
      </c>
      <c r="AS41" s="399">
        <f t="shared" si="12"/>
        <v>0</v>
      </c>
      <c r="AT41" s="390">
        <f t="shared" si="51"/>
        <v>0</v>
      </c>
      <c r="AU41" s="404" t="str">
        <f t="shared" si="17"/>
        <v/>
      </c>
      <c r="AV41" s="405">
        <f t="shared" si="13"/>
        <v>0</v>
      </c>
      <c r="AW41" s="406">
        <f t="shared" si="14"/>
        <v>0</v>
      </c>
      <c r="AX41" s="406">
        <f t="shared" si="15"/>
        <v>0</v>
      </c>
      <c r="AY41" s="407">
        <f t="shared" si="16"/>
        <v>0</v>
      </c>
      <c r="AZ41" s="408">
        <f t="shared" si="18"/>
        <v>0</v>
      </c>
      <c r="BA41" s="409">
        <f t="shared" si="18"/>
        <v>0</v>
      </c>
      <c r="BB41" s="409">
        <f t="shared" si="18"/>
        <v>0</v>
      </c>
      <c r="BC41" s="410">
        <f t="shared" si="19"/>
        <v>0</v>
      </c>
      <c r="BD41" s="400">
        <f t="shared" si="20"/>
        <v>0</v>
      </c>
      <c r="BE41" s="401">
        <f t="shared" si="21"/>
        <v>0</v>
      </c>
      <c r="BF41" s="401">
        <f t="shared" si="22"/>
        <v>0</v>
      </c>
      <c r="BG41" s="411">
        <f t="shared" si="23"/>
        <v>0</v>
      </c>
      <c r="BH41" s="414"/>
      <c r="BI41" s="413">
        <f t="shared" si="24"/>
        <v>0</v>
      </c>
      <c r="BJ41" s="419">
        <f t="shared" si="52"/>
        <v>0</v>
      </c>
      <c r="BK41" s="419">
        <f t="shared" si="25"/>
        <v>0</v>
      </c>
      <c r="BL41" s="419">
        <f t="shared" si="26"/>
        <v>0</v>
      </c>
      <c r="BM41" s="419">
        <f t="shared" si="27"/>
        <v>0</v>
      </c>
      <c r="BN41" s="419">
        <f t="shared" si="28"/>
        <v>0</v>
      </c>
      <c r="BO41" s="419">
        <f t="shared" si="29"/>
        <v>0</v>
      </c>
      <c r="BP41" s="419">
        <f t="shared" si="30"/>
        <v>0</v>
      </c>
      <c r="BQ41" s="419">
        <f t="shared" si="31"/>
        <v>0</v>
      </c>
      <c r="BR41" s="419">
        <f t="shared" si="32"/>
        <v>0</v>
      </c>
      <c r="BS41" s="419">
        <f t="shared" si="33"/>
        <v>0</v>
      </c>
      <c r="BT41" s="420">
        <f t="shared" si="34"/>
        <v>0</v>
      </c>
      <c r="BU41" s="414"/>
      <c r="BV41" s="415">
        <f t="shared" si="58"/>
        <v>0</v>
      </c>
      <c r="BW41" s="416">
        <f t="shared" si="58"/>
        <v>0</v>
      </c>
      <c r="BX41" s="416">
        <f t="shared" si="58"/>
        <v>0</v>
      </c>
      <c r="BY41" s="416">
        <f t="shared" si="57"/>
        <v>0</v>
      </c>
      <c r="BZ41" s="416">
        <f t="shared" si="57"/>
        <v>0</v>
      </c>
      <c r="CA41" s="416">
        <f t="shared" si="57"/>
        <v>0</v>
      </c>
      <c r="CB41" s="416">
        <f t="shared" si="57"/>
        <v>0</v>
      </c>
      <c r="CC41" s="416">
        <f t="shared" si="57"/>
        <v>0</v>
      </c>
      <c r="CD41" s="416">
        <f t="shared" si="57"/>
        <v>0</v>
      </c>
      <c r="CE41" s="416">
        <f t="shared" si="57"/>
        <v>0</v>
      </c>
      <c r="CF41" s="416">
        <f t="shared" si="57"/>
        <v>0</v>
      </c>
      <c r="CG41" s="417">
        <f t="shared" si="57"/>
        <v>0</v>
      </c>
    </row>
    <row r="42" spans="1:85" s="418" customFormat="1" x14ac:dyDescent="0.25">
      <c r="A42" s="390">
        <v>27</v>
      </c>
      <c r="B42" s="391"/>
      <c r="C42" s="392"/>
      <c r="D42" s="393"/>
      <c r="E42" s="394"/>
      <c r="F42" s="394"/>
      <c r="G42" s="395"/>
      <c r="H42" s="396">
        <f t="shared" si="36"/>
        <v>0</v>
      </c>
      <c r="I42" s="396">
        <f t="shared" si="6"/>
        <v>0</v>
      </c>
      <c r="J42" s="397"/>
      <c r="K42" s="391"/>
      <c r="L42" s="391"/>
      <c r="M42" s="391"/>
      <c r="N42" s="398">
        <f t="shared" si="37"/>
        <v>0</v>
      </c>
      <c r="O42" s="398">
        <f t="shared" si="7"/>
        <v>0</v>
      </c>
      <c r="P42" s="393"/>
      <c r="Q42" s="394"/>
      <c r="R42" s="394"/>
      <c r="S42" s="394"/>
      <c r="T42" s="399">
        <f t="shared" si="38"/>
        <v>0</v>
      </c>
      <c r="U42" s="399">
        <f t="shared" si="8"/>
        <v>0</v>
      </c>
      <c r="V42" s="400">
        <f t="shared" si="53"/>
        <v>0</v>
      </c>
      <c r="W42" s="401">
        <f t="shared" si="54"/>
        <v>0</v>
      </c>
      <c r="X42" s="401">
        <f t="shared" si="55"/>
        <v>0</v>
      </c>
      <c r="Y42" s="401">
        <f t="shared" si="56"/>
        <v>0</v>
      </c>
      <c r="Z42" s="402"/>
      <c r="AA42" s="399">
        <f t="shared" si="9"/>
        <v>0</v>
      </c>
      <c r="AB42" s="400">
        <f t="shared" si="39"/>
        <v>0</v>
      </c>
      <c r="AC42" s="401">
        <f t="shared" si="40"/>
        <v>0</v>
      </c>
      <c r="AD42" s="401">
        <f t="shared" si="41"/>
        <v>0</v>
      </c>
      <c r="AE42" s="401">
        <f t="shared" si="42"/>
        <v>0</v>
      </c>
      <c r="AF42" s="402"/>
      <c r="AG42" s="403">
        <f t="shared" si="10"/>
        <v>0</v>
      </c>
      <c r="AH42" s="400">
        <f t="shared" si="43"/>
        <v>0</v>
      </c>
      <c r="AI42" s="401">
        <f t="shared" si="44"/>
        <v>0</v>
      </c>
      <c r="AJ42" s="401">
        <f t="shared" si="45"/>
        <v>0</v>
      </c>
      <c r="AK42" s="401">
        <f t="shared" si="46"/>
        <v>0</v>
      </c>
      <c r="AL42" s="402"/>
      <c r="AM42" s="399">
        <f t="shared" si="11"/>
        <v>0</v>
      </c>
      <c r="AN42" s="400">
        <f t="shared" si="47"/>
        <v>0</v>
      </c>
      <c r="AO42" s="401">
        <f t="shared" si="48"/>
        <v>0</v>
      </c>
      <c r="AP42" s="401">
        <f t="shared" si="49"/>
        <v>0</v>
      </c>
      <c r="AQ42" s="401">
        <f t="shared" si="50"/>
        <v>0</v>
      </c>
      <c r="AR42" s="402">
        <v>0</v>
      </c>
      <c r="AS42" s="399">
        <f t="shared" si="12"/>
        <v>0</v>
      </c>
      <c r="AT42" s="390">
        <f t="shared" si="51"/>
        <v>0</v>
      </c>
      <c r="AU42" s="404" t="str">
        <f t="shared" si="17"/>
        <v/>
      </c>
      <c r="AV42" s="405">
        <f t="shared" si="13"/>
        <v>0</v>
      </c>
      <c r="AW42" s="406">
        <f t="shared" si="14"/>
        <v>0</v>
      </c>
      <c r="AX42" s="406">
        <f t="shared" si="15"/>
        <v>0</v>
      </c>
      <c r="AY42" s="407">
        <f t="shared" si="16"/>
        <v>0</v>
      </c>
      <c r="AZ42" s="408">
        <f t="shared" si="18"/>
        <v>0</v>
      </c>
      <c r="BA42" s="409">
        <f t="shared" si="18"/>
        <v>0</v>
      </c>
      <c r="BB42" s="409">
        <f t="shared" si="18"/>
        <v>0</v>
      </c>
      <c r="BC42" s="410">
        <f t="shared" si="19"/>
        <v>0</v>
      </c>
      <c r="BD42" s="400">
        <f t="shared" si="20"/>
        <v>0</v>
      </c>
      <c r="BE42" s="401">
        <f t="shared" si="21"/>
        <v>0</v>
      </c>
      <c r="BF42" s="401">
        <f t="shared" si="22"/>
        <v>0</v>
      </c>
      <c r="BG42" s="411">
        <f t="shared" si="23"/>
        <v>0</v>
      </c>
      <c r="BH42" s="414"/>
      <c r="BI42" s="413">
        <f t="shared" si="24"/>
        <v>0</v>
      </c>
      <c r="BJ42" s="419">
        <f t="shared" si="52"/>
        <v>0</v>
      </c>
      <c r="BK42" s="419">
        <f t="shared" si="25"/>
        <v>0</v>
      </c>
      <c r="BL42" s="419">
        <f t="shared" si="26"/>
        <v>0</v>
      </c>
      <c r="BM42" s="419">
        <f t="shared" si="27"/>
        <v>0</v>
      </c>
      <c r="BN42" s="419">
        <f t="shared" si="28"/>
        <v>0</v>
      </c>
      <c r="BO42" s="419">
        <f t="shared" si="29"/>
        <v>0</v>
      </c>
      <c r="BP42" s="419">
        <f t="shared" si="30"/>
        <v>0</v>
      </c>
      <c r="BQ42" s="419">
        <f t="shared" si="31"/>
        <v>0</v>
      </c>
      <c r="BR42" s="419">
        <f t="shared" si="32"/>
        <v>0</v>
      </c>
      <c r="BS42" s="419">
        <f t="shared" si="33"/>
        <v>0</v>
      </c>
      <c r="BT42" s="420">
        <f t="shared" si="34"/>
        <v>0</v>
      </c>
      <c r="BU42" s="414"/>
      <c r="BV42" s="415">
        <f t="shared" si="58"/>
        <v>0</v>
      </c>
      <c r="BW42" s="416">
        <f t="shared" si="58"/>
        <v>0</v>
      </c>
      <c r="BX42" s="416">
        <f t="shared" si="58"/>
        <v>0</v>
      </c>
      <c r="BY42" s="416">
        <f t="shared" si="57"/>
        <v>0</v>
      </c>
      <c r="BZ42" s="416">
        <f t="shared" si="57"/>
        <v>0</v>
      </c>
      <c r="CA42" s="416">
        <f t="shared" si="57"/>
        <v>0</v>
      </c>
      <c r="CB42" s="416">
        <f t="shared" si="57"/>
        <v>0</v>
      </c>
      <c r="CC42" s="416">
        <f t="shared" si="57"/>
        <v>0</v>
      </c>
      <c r="CD42" s="416">
        <f t="shared" si="57"/>
        <v>0</v>
      </c>
      <c r="CE42" s="416">
        <f t="shared" si="57"/>
        <v>0</v>
      </c>
      <c r="CF42" s="416">
        <f t="shared" si="57"/>
        <v>0</v>
      </c>
      <c r="CG42" s="417">
        <f t="shared" si="57"/>
        <v>0</v>
      </c>
    </row>
    <row r="43" spans="1:85" s="418" customFormat="1" x14ac:dyDescent="0.25">
      <c r="A43" s="390">
        <v>28</v>
      </c>
      <c r="B43" s="391"/>
      <c r="C43" s="392"/>
      <c r="D43" s="393"/>
      <c r="E43" s="394"/>
      <c r="F43" s="394"/>
      <c r="G43" s="395"/>
      <c r="H43" s="396">
        <f t="shared" si="36"/>
        <v>0</v>
      </c>
      <c r="I43" s="396">
        <f t="shared" si="6"/>
        <v>0</v>
      </c>
      <c r="J43" s="397"/>
      <c r="K43" s="391"/>
      <c r="L43" s="391"/>
      <c r="M43" s="391"/>
      <c r="N43" s="398">
        <f t="shared" si="37"/>
        <v>0</v>
      </c>
      <c r="O43" s="398">
        <f t="shared" si="7"/>
        <v>0</v>
      </c>
      <c r="P43" s="393"/>
      <c r="Q43" s="394"/>
      <c r="R43" s="394"/>
      <c r="S43" s="394"/>
      <c r="T43" s="399">
        <f t="shared" si="38"/>
        <v>0</v>
      </c>
      <c r="U43" s="399">
        <f t="shared" si="8"/>
        <v>0</v>
      </c>
      <c r="V43" s="400">
        <f t="shared" si="53"/>
        <v>0</v>
      </c>
      <c r="W43" s="401">
        <f t="shared" si="54"/>
        <v>0</v>
      </c>
      <c r="X43" s="401">
        <f t="shared" si="55"/>
        <v>0</v>
      </c>
      <c r="Y43" s="401">
        <f t="shared" si="56"/>
        <v>0</v>
      </c>
      <c r="Z43" s="402"/>
      <c r="AA43" s="399">
        <f t="shared" si="9"/>
        <v>0</v>
      </c>
      <c r="AB43" s="400">
        <f t="shared" si="39"/>
        <v>0</v>
      </c>
      <c r="AC43" s="401">
        <f t="shared" si="40"/>
        <v>0</v>
      </c>
      <c r="AD43" s="401">
        <f t="shared" si="41"/>
        <v>0</v>
      </c>
      <c r="AE43" s="401">
        <f t="shared" si="42"/>
        <v>0</v>
      </c>
      <c r="AF43" s="402"/>
      <c r="AG43" s="403">
        <f t="shared" si="10"/>
        <v>0</v>
      </c>
      <c r="AH43" s="400">
        <f t="shared" si="43"/>
        <v>0</v>
      </c>
      <c r="AI43" s="401">
        <f t="shared" si="44"/>
        <v>0</v>
      </c>
      <c r="AJ43" s="401">
        <f t="shared" si="45"/>
        <v>0</v>
      </c>
      <c r="AK43" s="401">
        <f t="shared" si="46"/>
        <v>0</v>
      </c>
      <c r="AL43" s="402"/>
      <c r="AM43" s="399">
        <f t="shared" si="11"/>
        <v>0</v>
      </c>
      <c r="AN43" s="400">
        <f t="shared" si="47"/>
        <v>0</v>
      </c>
      <c r="AO43" s="401">
        <f t="shared" si="48"/>
        <v>0</v>
      </c>
      <c r="AP43" s="401">
        <f t="shared" si="49"/>
        <v>0</v>
      </c>
      <c r="AQ43" s="401">
        <f t="shared" si="50"/>
        <v>0</v>
      </c>
      <c r="AR43" s="402">
        <v>0</v>
      </c>
      <c r="AS43" s="399">
        <f t="shared" si="12"/>
        <v>0</v>
      </c>
      <c r="AT43" s="390">
        <f t="shared" si="51"/>
        <v>0</v>
      </c>
      <c r="AU43" s="404" t="str">
        <f t="shared" si="17"/>
        <v/>
      </c>
      <c r="AV43" s="405">
        <f t="shared" si="13"/>
        <v>0</v>
      </c>
      <c r="AW43" s="406">
        <f t="shared" si="14"/>
        <v>0</v>
      </c>
      <c r="AX43" s="406">
        <f t="shared" si="15"/>
        <v>0</v>
      </c>
      <c r="AY43" s="407">
        <f t="shared" si="16"/>
        <v>0</v>
      </c>
      <c r="AZ43" s="408">
        <f t="shared" si="18"/>
        <v>0</v>
      </c>
      <c r="BA43" s="409">
        <f t="shared" si="18"/>
        <v>0</v>
      </c>
      <c r="BB43" s="409">
        <f t="shared" si="18"/>
        <v>0</v>
      </c>
      <c r="BC43" s="410">
        <f t="shared" si="19"/>
        <v>0</v>
      </c>
      <c r="BD43" s="400">
        <f t="shared" si="20"/>
        <v>0</v>
      </c>
      <c r="BE43" s="401">
        <f t="shared" si="21"/>
        <v>0</v>
      </c>
      <c r="BF43" s="401">
        <f t="shared" si="22"/>
        <v>0</v>
      </c>
      <c r="BG43" s="411">
        <f t="shared" si="23"/>
        <v>0</v>
      </c>
      <c r="BH43" s="414"/>
      <c r="BI43" s="413">
        <f t="shared" si="24"/>
        <v>0</v>
      </c>
      <c r="BJ43" s="419">
        <f t="shared" si="52"/>
        <v>0</v>
      </c>
      <c r="BK43" s="419">
        <f t="shared" si="25"/>
        <v>0</v>
      </c>
      <c r="BL43" s="419">
        <f t="shared" si="26"/>
        <v>0</v>
      </c>
      <c r="BM43" s="419">
        <f t="shared" si="27"/>
        <v>0</v>
      </c>
      <c r="BN43" s="419">
        <f t="shared" si="28"/>
        <v>0</v>
      </c>
      <c r="BO43" s="419">
        <f t="shared" si="29"/>
        <v>0</v>
      </c>
      <c r="BP43" s="419">
        <f t="shared" si="30"/>
        <v>0</v>
      </c>
      <c r="BQ43" s="419">
        <f t="shared" si="31"/>
        <v>0</v>
      </c>
      <c r="BR43" s="419">
        <f t="shared" si="32"/>
        <v>0</v>
      </c>
      <c r="BS43" s="419">
        <f t="shared" si="33"/>
        <v>0</v>
      </c>
      <c r="BT43" s="420">
        <f t="shared" si="34"/>
        <v>0</v>
      </c>
      <c r="BU43" s="414"/>
      <c r="BV43" s="415">
        <f t="shared" si="58"/>
        <v>0</v>
      </c>
      <c r="BW43" s="416">
        <f t="shared" si="58"/>
        <v>0</v>
      </c>
      <c r="BX43" s="416">
        <f t="shared" si="58"/>
        <v>0</v>
      </c>
      <c r="BY43" s="416">
        <f t="shared" si="57"/>
        <v>0</v>
      </c>
      <c r="BZ43" s="416">
        <f t="shared" si="57"/>
        <v>0</v>
      </c>
      <c r="CA43" s="416">
        <f t="shared" si="57"/>
        <v>0</v>
      </c>
      <c r="CB43" s="416">
        <f t="shared" si="57"/>
        <v>0</v>
      </c>
      <c r="CC43" s="416">
        <f t="shared" si="57"/>
        <v>0</v>
      </c>
      <c r="CD43" s="416">
        <f t="shared" si="57"/>
        <v>0</v>
      </c>
      <c r="CE43" s="416">
        <f t="shared" si="57"/>
        <v>0</v>
      </c>
      <c r="CF43" s="416">
        <f t="shared" si="57"/>
        <v>0</v>
      </c>
      <c r="CG43" s="417">
        <f t="shared" si="57"/>
        <v>0</v>
      </c>
    </row>
    <row r="44" spans="1:85" s="418" customFormat="1" x14ac:dyDescent="0.25">
      <c r="A44" s="390">
        <v>29</v>
      </c>
      <c r="B44" s="391"/>
      <c r="C44" s="392"/>
      <c r="D44" s="393"/>
      <c r="E44" s="394"/>
      <c r="F44" s="394"/>
      <c r="G44" s="395"/>
      <c r="H44" s="396">
        <f t="shared" si="36"/>
        <v>0</v>
      </c>
      <c r="I44" s="396">
        <f t="shared" si="6"/>
        <v>0</v>
      </c>
      <c r="J44" s="397"/>
      <c r="K44" s="391"/>
      <c r="L44" s="391"/>
      <c r="M44" s="391"/>
      <c r="N44" s="398">
        <f t="shared" si="37"/>
        <v>0</v>
      </c>
      <c r="O44" s="398">
        <f t="shared" si="7"/>
        <v>0</v>
      </c>
      <c r="P44" s="393"/>
      <c r="Q44" s="394"/>
      <c r="R44" s="394"/>
      <c r="S44" s="394"/>
      <c r="T44" s="399">
        <f t="shared" si="38"/>
        <v>0</v>
      </c>
      <c r="U44" s="399">
        <f t="shared" si="8"/>
        <v>0</v>
      </c>
      <c r="V44" s="400">
        <f t="shared" si="53"/>
        <v>0</v>
      </c>
      <c r="W44" s="401">
        <f t="shared" si="54"/>
        <v>0</v>
      </c>
      <c r="X44" s="401">
        <f t="shared" si="55"/>
        <v>0</v>
      </c>
      <c r="Y44" s="401">
        <f t="shared" si="56"/>
        <v>0</v>
      </c>
      <c r="Z44" s="402"/>
      <c r="AA44" s="399">
        <f t="shared" si="9"/>
        <v>0</v>
      </c>
      <c r="AB44" s="400">
        <f t="shared" si="39"/>
        <v>0</v>
      </c>
      <c r="AC44" s="401">
        <f t="shared" si="40"/>
        <v>0</v>
      </c>
      <c r="AD44" s="401">
        <f t="shared" si="41"/>
        <v>0</v>
      </c>
      <c r="AE44" s="401">
        <f t="shared" si="42"/>
        <v>0</v>
      </c>
      <c r="AF44" s="402"/>
      <c r="AG44" s="403">
        <f t="shared" si="10"/>
        <v>0</v>
      </c>
      <c r="AH44" s="400">
        <f t="shared" si="43"/>
        <v>0</v>
      </c>
      <c r="AI44" s="401">
        <f t="shared" si="44"/>
        <v>0</v>
      </c>
      <c r="AJ44" s="401">
        <f t="shared" si="45"/>
        <v>0</v>
      </c>
      <c r="AK44" s="401">
        <f t="shared" si="46"/>
        <v>0</v>
      </c>
      <c r="AL44" s="402"/>
      <c r="AM44" s="399">
        <f t="shared" si="11"/>
        <v>0</v>
      </c>
      <c r="AN44" s="400">
        <f t="shared" si="47"/>
        <v>0</v>
      </c>
      <c r="AO44" s="401">
        <f t="shared" si="48"/>
        <v>0</v>
      </c>
      <c r="AP44" s="401">
        <f t="shared" si="49"/>
        <v>0</v>
      </c>
      <c r="AQ44" s="401">
        <f t="shared" si="50"/>
        <v>0</v>
      </c>
      <c r="AR44" s="402">
        <v>0</v>
      </c>
      <c r="AS44" s="399">
        <f t="shared" si="12"/>
        <v>0</v>
      </c>
      <c r="AT44" s="390">
        <f t="shared" si="51"/>
        <v>0</v>
      </c>
      <c r="AU44" s="404" t="str">
        <f t="shared" si="17"/>
        <v/>
      </c>
      <c r="AV44" s="405">
        <f t="shared" si="13"/>
        <v>0</v>
      </c>
      <c r="AW44" s="406">
        <f t="shared" si="14"/>
        <v>0</v>
      </c>
      <c r="AX44" s="406">
        <f t="shared" si="15"/>
        <v>0</v>
      </c>
      <c r="AY44" s="407">
        <f t="shared" si="16"/>
        <v>0</v>
      </c>
      <c r="AZ44" s="408">
        <f t="shared" si="18"/>
        <v>0</v>
      </c>
      <c r="BA44" s="409">
        <f t="shared" si="18"/>
        <v>0</v>
      </c>
      <c r="BB44" s="409">
        <f t="shared" si="18"/>
        <v>0</v>
      </c>
      <c r="BC44" s="410">
        <f t="shared" si="19"/>
        <v>0</v>
      </c>
      <c r="BD44" s="400">
        <f t="shared" si="20"/>
        <v>0</v>
      </c>
      <c r="BE44" s="401">
        <f t="shared" si="21"/>
        <v>0</v>
      </c>
      <c r="BF44" s="401">
        <f t="shared" si="22"/>
        <v>0</v>
      </c>
      <c r="BG44" s="411">
        <f t="shared" si="23"/>
        <v>0</v>
      </c>
      <c r="BH44" s="414"/>
      <c r="BI44" s="413">
        <f t="shared" si="24"/>
        <v>0</v>
      </c>
      <c r="BJ44" s="419">
        <f t="shared" si="52"/>
        <v>0</v>
      </c>
      <c r="BK44" s="419">
        <f t="shared" si="25"/>
        <v>0</v>
      </c>
      <c r="BL44" s="419">
        <f t="shared" si="26"/>
        <v>0</v>
      </c>
      <c r="BM44" s="419">
        <f t="shared" si="27"/>
        <v>0</v>
      </c>
      <c r="BN44" s="419">
        <f t="shared" si="28"/>
        <v>0</v>
      </c>
      <c r="BO44" s="419">
        <f t="shared" si="29"/>
        <v>0</v>
      </c>
      <c r="BP44" s="419">
        <f t="shared" si="30"/>
        <v>0</v>
      </c>
      <c r="BQ44" s="419">
        <f t="shared" si="31"/>
        <v>0</v>
      </c>
      <c r="BR44" s="419">
        <f t="shared" si="32"/>
        <v>0</v>
      </c>
      <c r="BS44" s="419">
        <f t="shared" si="33"/>
        <v>0</v>
      </c>
      <c r="BT44" s="420">
        <f t="shared" si="34"/>
        <v>0</v>
      </c>
      <c r="BU44" s="414"/>
      <c r="BV44" s="415">
        <f t="shared" si="58"/>
        <v>0</v>
      </c>
      <c r="BW44" s="416">
        <f t="shared" si="58"/>
        <v>0</v>
      </c>
      <c r="BX44" s="416">
        <f t="shared" si="58"/>
        <v>0</v>
      </c>
      <c r="BY44" s="416">
        <f t="shared" si="57"/>
        <v>0</v>
      </c>
      <c r="BZ44" s="416">
        <f t="shared" si="57"/>
        <v>0</v>
      </c>
      <c r="CA44" s="416">
        <f t="shared" si="57"/>
        <v>0</v>
      </c>
      <c r="CB44" s="416">
        <f t="shared" si="57"/>
        <v>0</v>
      </c>
      <c r="CC44" s="416">
        <f t="shared" si="57"/>
        <v>0</v>
      </c>
      <c r="CD44" s="416">
        <f t="shared" si="57"/>
        <v>0</v>
      </c>
      <c r="CE44" s="416">
        <f t="shared" si="57"/>
        <v>0</v>
      </c>
      <c r="CF44" s="416">
        <f t="shared" si="57"/>
        <v>0</v>
      </c>
      <c r="CG44" s="417">
        <f t="shared" si="57"/>
        <v>0</v>
      </c>
    </row>
    <row r="45" spans="1:85" s="418" customFormat="1" x14ac:dyDescent="0.25">
      <c r="A45" s="390">
        <v>30</v>
      </c>
      <c r="B45" s="391"/>
      <c r="C45" s="392"/>
      <c r="D45" s="393"/>
      <c r="E45" s="394"/>
      <c r="F45" s="394"/>
      <c r="G45" s="395"/>
      <c r="H45" s="396">
        <f t="shared" si="36"/>
        <v>0</v>
      </c>
      <c r="I45" s="396">
        <f t="shared" si="6"/>
        <v>0</v>
      </c>
      <c r="J45" s="397"/>
      <c r="K45" s="391"/>
      <c r="L45" s="391"/>
      <c r="M45" s="391"/>
      <c r="N45" s="398">
        <f t="shared" si="37"/>
        <v>0</v>
      </c>
      <c r="O45" s="398">
        <f t="shared" si="7"/>
        <v>0</v>
      </c>
      <c r="P45" s="393"/>
      <c r="Q45" s="394"/>
      <c r="R45" s="394"/>
      <c r="S45" s="394"/>
      <c r="T45" s="399">
        <f t="shared" si="38"/>
        <v>0</v>
      </c>
      <c r="U45" s="399">
        <f t="shared" si="8"/>
        <v>0</v>
      </c>
      <c r="V45" s="400">
        <f t="shared" si="53"/>
        <v>0</v>
      </c>
      <c r="W45" s="401">
        <f t="shared" si="54"/>
        <v>0</v>
      </c>
      <c r="X45" s="401">
        <f t="shared" si="55"/>
        <v>0</v>
      </c>
      <c r="Y45" s="401">
        <f t="shared" si="56"/>
        <v>0</v>
      </c>
      <c r="Z45" s="402"/>
      <c r="AA45" s="399">
        <f t="shared" si="9"/>
        <v>0</v>
      </c>
      <c r="AB45" s="400">
        <f t="shared" si="39"/>
        <v>0</v>
      </c>
      <c r="AC45" s="401">
        <f t="shared" si="40"/>
        <v>0</v>
      </c>
      <c r="AD45" s="401">
        <f t="shared" si="41"/>
        <v>0</v>
      </c>
      <c r="AE45" s="401">
        <f t="shared" si="42"/>
        <v>0</v>
      </c>
      <c r="AF45" s="402"/>
      <c r="AG45" s="403">
        <f t="shared" si="10"/>
        <v>0</v>
      </c>
      <c r="AH45" s="400">
        <f t="shared" si="43"/>
        <v>0</v>
      </c>
      <c r="AI45" s="401">
        <f t="shared" si="44"/>
        <v>0</v>
      </c>
      <c r="AJ45" s="401">
        <f t="shared" si="45"/>
        <v>0</v>
      </c>
      <c r="AK45" s="401">
        <f t="shared" si="46"/>
        <v>0</v>
      </c>
      <c r="AL45" s="402"/>
      <c r="AM45" s="399">
        <f t="shared" si="11"/>
        <v>0</v>
      </c>
      <c r="AN45" s="400">
        <f t="shared" si="47"/>
        <v>0</v>
      </c>
      <c r="AO45" s="401">
        <f t="shared" si="48"/>
        <v>0</v>
      </c>
      <c r="AP45" s="401">
        <f t="shared" si="49"/>
        <v>0</v>
      </c>
      <c r="AQ45" s="401">
        <f t="shared" si="50"/>
        <v>0</v>
      </c>
      <c r="AR45" s="402">
        <v>0</v>
      </c>
      <c r="AS45" s="399">
        <f t="shared" si="12"/>
        <v>0</v>
      </c>
      <c r="AT45" s="390">
        <f t="shared" si="51"/>
        <v>0</v>
      </c>
      <c r="AU45" s="404" t="str">
        <f t="shared" si="17"/>
        <v/>
      </c>
      <c r="AV45" s="405">
        <f t="shared" si="13"/>
        <v>0</v>
      </c>
      <c r="AW45" s="406">
        <f t="shared" si="14"/>
        <v>0</v>
      </c>
      <c r="AX45" s="406">
        <f t="shared" si="15"/>
        <v>0</v>
      </c>
      <c r="AY45" s="407">
        <f t="shared" si="16"/>
        <v>0</v>
      </c>
      <c r="AZ45" s="408">
        <f t="shared" si="18"/>
        <v>0</v>
      </c>
      <c r="BA45" s="409">
        <f t="shared" si="18"/>
        <v>0</v>
      </c>
      <c r="BB45" s="409">
        <f t="shared" si="18"/>
        <v>0</v>
      </c>
      <c r="BC45" s="410">
        <f t="shared" si="19"/>
        <v>0</v>
      </c>
      <c r="BD45" s="400">
        <f t="shared" si="20"/>
        <v>0</v>
      </c>
      <c r="BE45" s="401">
        <f t="shared" si="21"/>
        <v>0</v>
      </c>
      <c r="BF45" s="401">
        <f t="shared" si="22"/>
        <v>0</v>
      </c>
      <c r="BG45" s="411">
        <f t="shared" si="23"/>
        <v>0</v>
      </c>
      <c r="BH45" s="414"/>
      <c r="BI45" s="413">
        <f t="shared" si="24"/>
        <v>0</v>
      </c>
      <c r="BJ45" s="419">
        <f t="shared" si="52"/>
        <v>0</v>
      </c>
      <c r="BK45" s="419">
        <f t="shared" si="25"/>
        <v>0</v>
      </c>
      <c r="BL45" s="419">
        <f t="shared" si="26"/>
        <v>0</v>
      </c>
      <c r="BM45" s="419">
        <f t="shared" si="27"/>
        <v>0</v>
      </c>
      <c r="BN45" s="419">
        <f t="shared" si="28"/>
        <v>0</v>
      </c>
      <c r="BO45" s="419">
        <f t="shared" si="29"/>
        <v>0</v>
      </c>
      <c r="BP45" s="419">
        <f t="shared" si="30"/>
        <v>0</v>
      </c>
      <c r="BQ45" s="419">
        <f t="shared" si="31"/>
        <v>0</v>
      </c>
      <c r="BR45" s="419">
        <f t="shared" si="32"/>
        <v>0</v>
      </c>
      <c r="BS45" s="419">
        <f t="shared" si="33"/>
        <v>0</v>
      </c>
      <c r="BT45" s="420">
        <f t="shared" si="34"/>
        <v>0</v>
      </c>
      <c r="BU45" s="414"/>
      <c r="BV45" s="415">
        <f t="shared" si="58"/>
        <v>0</v>
      </c>
      <c r="BW45" s="416">
        <f t="shared" si="58"/>
        <v>0</v>
      </c>
      <c r="BX45" s="416">
        <f t="shared" si="58"/>
        <v>0</v>
      </c>
      <c r="BY45" s="416">
        <f t="shared" si="57"/>
        <v>0</v>
      </c>
      <c r="BZ45" s="416">
        <f t="shared" si="57"/>
        <v>0</v>
      </c>
      <c r="CA45" s="416">
        <f t="shared" si="57"/>
        <v>0</v>
      </c>
      <c r="CB45" s="416">
        <f t="shared" si="57"/>
        <v>0</v>
      </c>
      <c r="CC45" s="416">
        <f t="shared" si="57"/>
        <v>0</v>
      </c>
      <c r="CD45" s="416">
        <f t="shared" si="57"/>
        <v>0</v>
      </c>
      <c r="CE45" s="416">
        <f t="shared" si="57"/>
        <v>0</v>
      </c>
      <c r="CF45" s="416">
        <f t="shared" si="57"/>
        <v>0</v>
      </c>
      <c r="CG45" s="417">
        <f t="shared" si="57"/>
        <v>0</v>
      </c>
    </row>
    <row r="46" spans="1:85" s="418" customFormat="1" x14ac:dyDescent="0.25">
      <c r="A46" s="390">
        <v>31</v>
      </c>
      <c r="B46" s="391"/>
      <c r="C46" s="392"/>
      <c r="D46" s="393"/>
      <c r="E46" s="394"/>
      <c r="F46" s="394"/>
      <c r="G46" s="395"/>
      <c r="H46" s="396">
        <f t="shared" si="36"/>
        <v>0</v>
      </c>
      <c r="I46" s="396">
        <f t="shared" si="6"/>
        <v>0</v>
      </c>
      <c r="J46" s="397"/>
      <c r="K46" s="391"/>
      <c r="L46" s="391"/>
      <c r="M46" s="391"/>
      <c r="N46" s="398">
        <f t="shared" si="37"/>
        <v>0</v>
      </c>
      <c r="O46" s="398">
        <f t="shared" si="7"/>
        <v>0</v>
      </c>
      <c r="P46" s="393"/>
      <c r="Q46" s="394"/>
      <c r="R46" s="394"/>
      <c r="S46" s="394"/>
      <c r="T46" s="399">
        <f t="shared" si="38"/>
        <v>0</v>
      </c>
      <c r="U46" s="399">
        <f t="shared" si="8"/>
        <v>0</v>
      </c>
      <c r="V46" s="400">
        <f t="shared" si="53"/>
        <v>0</v>
      </c>
      <c r="W46" s="401">
        <f t="shared" si="54"/>
        <v>0</v>
      </c>
      <c r="X46" s="401">
        <f t="shared" si="55"/>
        <v>0</v>
      </c>
      <c r="Y46" s="401">
        <f t="shared" si="56"/>
        <v>0</v>
      </c>
      <c r="Z46" s="402"/>
      <c r="AA46" s="399">
        <f t="shared" si="9"/>
        <v>0</v>
      </c>
      <c r="AB46" s="400">
        <f t="shared" si="39"/>
        <v>0</v>
      </c>
      <c r="AC46" s="401">
        <f t="shared" si="40"/>
        <v>0</v>
      </c>
      <c r="AD46" s="401">
        <f t="shared" si="41"/>
        <v>0</v>
      </c>
      <c r="AE46" s="401">
        <f t="shared" si="42"/>
        <v>0</v>
      </c>
      <c r="AF46" s="402"/>
      <c r="AG46" s="403">
        <f t="shared" si="10"/>
        <v>0</v>
      </c>
      <c r="AH46" s="400">
        <f t="shared" si="43"/>
        <v>0</v>
      </c>
      <c r="AI46" s="401">
        <f t="shared" si="44"/>
        <v>0</v>
      </c>
      <c r="AJ46" s="401">
        <f t="shared" si="45"/>
        <v>0</v>
      </c>
      <c r="AK46" s="401">
        <f t="shared" si="46"/>
        <v>0</v>
      </c>
      <c r="AL46" s="402"/>
      <c r="AM46" s="399">
        <f t="shared" si="11"/>
        <v>0</v>
      </c>
      <c r="AN46" s="400">
        <f t="shared" si="47"/>
        <v>0</v>
      </c>
      <c r="AO46" s="401">
        <f t="shared" si="48"/>
        <v>0</v>
      </c>
      <c r="AP46" s="401">
        <f t="shared" si="49"/>
        <v>0</v>
      </c>
      <c r="AQ46" s="401">
        <f t="shared" si="50"/>
        <v>0</v>
      </c>
      <c r="AR46" s="402"/>
      <c r="AS46" s="399">
        <f t="shared" si="12"/>
        <v>0</v>
      </c>
      <c r="AT46" s="390">
        <f t="shared" si="51"/>
        <v>0</v>
      </c>
      <c r="AU46" s="404" t="str">
        <f t="shared" si="17"/>
        <v/>
      </c>
      <c r="AV46" s="405">
        <f t="shared" si="13"/>
        <v>0</v>
      </c>
      <c r="AW46" s="406">
        <f t="shared" si="14"/>
        <v>0</v>
      </c>
      <c r="AX46" s="406">
        <f t="shared" si="15"/>
        <v>0</v>
      </c>
      <c r="AY46" s="407">
        <f t="shared" si="16"/>
        <v>0</v>
      </c>
      <c r="AZ46" s="408">
        <f t="shared" ref="AZ46:BB55" si="59">AV46/AV$15</f>
        <v>0</v>
      </c>
      <c r="BA46" s="409">
        <f t="shared" si="59"/>
        <v>0</v>
      </c>
      <c r="BB46" s="409">
        <f t="shared" si="59"/>
        <v>0</v>
      </c>
      <c r="BC46" s="410">
        <f t="shared" si="19"/>
        <v>0</v>
      </c>
      <c r="BD46" s="400">
        <f t="shared" si="20"/>
        <v>0</v>
      </c>
      <c r="BE46" s="401">
        <f t="shared" si="21"/>
        <v>0</v>
      </c>
      <c r="BF46" s="401">
        <f t="shared" si="22"/>
        <v>0</v>
      </c>
      <c r="BG46" s="411">
        <f t="shared" si="23"/>
        <v>0</v>
      </c>
      <c r="BH46" s="414"/>
      <c r="BI46" s="413">
        <f t="shared" si="24"/>
        <v>0</v>
      </c>
      <c r="BJ46" s="419">
        <f t="shared" si="52"/>
        <v>0</v>
      </c>
      <c r="BK46" s="419">
        <f t="shared" si="25"/>
        <v>0</v>
      </c>
      <c r="BL46" s="419">
        <f t="shared" si="26"/>
        <v>0</v>
      </c>
      <c r="BM46" s="419">
        <f t="shared" si="27"/>
        <v>0</v>
      </c>
      <c r="BN46" s="419">
        <f t="shared" si="28"/>
        <v>0</v>
      </c>
      <c r="BO46" s="419">
        <f t="shared" si="29"/>
        <v>0</v>
      </c>
      <c r="BP46" s="419">
        <f t="shared" si="30"/>
        <v>0</v>
      </c>
      <c r="BQ46" s="419">
        <f t="shared" si="31"/>
        <v>0</v>
      </c>
      <c r="BR46" s="419">
        <f t="shared" si="32"/>
        <v>0</v>
      </c>
      <c r="BS46" s="419">
        <f t="shared" si="33"/>
        <v>0</v>
      </c>
      <c r="BT46" s="420">
        <f t="shared" si="34"/>
        <v>0</v>
      </c>
      <c r="BU46" s="414"/>
      <c r="BV46" s="415">
        <f t="shared" si="58"/>
        <v>0</v>
      </c>
      <c r="BW46" s="416">
        <f t="shared" si="58"/>
        <v>0</v>
      </c>
      <c r="BX46" s="416">
        <f t="shared" si="58"/>
        <v>0</v>
      </c>
      <c r="BY46" s="416">
        <f t="shared" si="57"/>
        <v>0</v>
      </c>
      <c r="BZ46" s="416">
        <f t="shared" si="57"/>
        <v>0</v>
      </c>
      <c r="CA46" s="416">
        <f t="shared" si="57"/>
        <v>0</v>
      </c>
      <c r="CB46" s="416">
        <f t="shared" si="57"/>
        <v>0</v>
      </c>
      <c r="CC46" s="416">
        <f t="shared" si="57"/>
        <v>0</v>
      </c>
      <c r="CD46" s="416">
        <f t="shared" si="57"/>
        <v>0</v>
      </c>
      <c r="CE46" s="416">
        <f t="shared" si="57"/>
        <v>0</v>
      </c>
      <c r="CF46" s="416">
        <f t="shared" si="57"/>
        <v>0</v>
      </c>
      <c r="CG46" s="417">
        <f t="shared" si="57"/>
        <v>0</v>
      </c>
    </row>
    <row r="47" spans="1:85" s="418" customFormat="1" x14ac:dyDescent="0.25">
      <c r="A47" s="390">
        <v>32</v>
      </c>
      <c r="B47" s="391"/>
      <c r="C47" s="392"/>
      <c r="D47" s="393"/>
      <c r="E47" s="394"/>
      <c r="F47" s="394"/>
      <c r="G47" s="395"/>
      <c r="H47" s="396">
        <f t="shared" si="36"/>
        <v>0</v>
      </c>
      <c r="I47" s="396">
        <f t="shared" ref="I47:I65" si="60">H47*ratio_mid1</f>
        <v>0</v>
      </c>
      <c r="J47" s="397"/>
      <c r="K47" s="391"/>
      <c r="L47" s="391"/>
      <c r="M47" s="391"/>
      <c r="N47" s="398">
        <f t="shared" si="37"/>
        <v>0</v>
      </c>
      <c r="O47" s="398">
        <f t="shared" ref="O47:O65" si="61">N47*ratio_mid2</f>
        <v>0</v>
      </c>
      <c r="P47" s="393"/>
      <c r="Q47" s="394"/>
      <c r="R47" s="394"/>
      <c r="S47" s="394"/>
      <c r="T47" s="399">
        <f t="shared" si="38"/>
        <v>0</v>
      </c>
      <c r="U47" s="399">
        <f t="shared" ref="U47:U65" si="62">T47*ratio_final</f>
        <v>0</v>
      </c>
      <c r="V47" s="400">
        <f t="shared" si="53"/>
        <v>0</v>
      </c>
      <c r="W47" s="401">
        <f t="shared" si="54"/>
        <v>0</v>
      </c>
      <c r="X47" s="401">
        <f t="shared" si="55"/>
        <v>0</v>
      </c>
      <c r="Y47" s="401">
        <f t="shared" si="56"/>
        <v>0</v>
      </c>
      <c r="Z47" s="402"/>
      <c r="AA47" s="399">
        <f t="shared" ref="AA47:AA65" si="63">Z47*ratio_attendance</f>
        <v>0</v>
      </c>
      <c r="AB47" s="400">
        <f t="shared" si="39"/>
        <v>0</v>
      </c>
      <c r="AC47" s="401">
        <f t="shared" si="40"/>
        <v>0</v>
      </c>
      <c r="AD47" s="401">
        <f t="shared" si="41"/>
        <v>0</v>
      </c>
      <c r="AE47" s="401">
        <f t="shared" si="42"/>
        <v>0</v>
      </c>
      <c r="AF47" s="402"/>
      <c r="AG47" s="403">
        <f t="shared" ref="AG47:AG65" si="64">AF47*ratio_quiz</f>
        <v>0</v>
      </c>
      <c r="AH47" s="400">
        <f t="shared" si="43"/>
        <v>0</v>
      </c>
      <c r="AI47" s="401">
        <f t="shared" si="44"/>
        <v>0</v>
      </c>
      <c r="AJ47" s="401">
        <f t="shared" si="45"/>
        <v>0</v>
      </c>
      <c r="AK47" s="401">
        <f t="shared" si="46"/>
        <v>0</v>
      </c>
      <c r="AL47" s="402"/>
      <c r="AM47" s="399">
        <f t="shared" ref="AM47:AM65" si="65">IFERROR(AL47*ratio_project,"")</f>
        <v>0</v>
      </c>
      <c r="AN47" s="400">
        <f t="shared" si="47"/>
        <v>0</v>
      </c>
      <c r="AO47" s="401">
        <f t="shared" si="48"/>
        <v>0</v>
      </c>
      <c r="AP47" s="401">
        <f t="shared" si="49"/>
        <v>0</v>
      </c>
      <c r="AQ47" s="401">
        <f t="shared" si="50"/>
        <v>0</v>
      </c>
      <c r="AR47" s="402"/>
      <c r="AS47" s="399">
        <f t="shared" ref="AS47:AS65" si="66">AR47*ratio_lab</f>
        <v>0</v>
      </c>
      <c r="AT47" s="390">
        <f t="shared" si="51"/>
        <v>0</v>
      </c>
      <c r="AU47" s="404" t="str">
        <f t="shared" si="17"/>
        <v/>
      </c>
      <c r="AV47" s="405">
        <f t="shared" ref="AV47:AV65" si="67">SUM(D47*ratio_mid1,J47*ratio_mid2,P47*ratio_final,V47*ratio_attendance,AB47*ratio_quiz,AH47*ratio_project,AN47*ratio_lab)</f>
        <v>0</v>
      </c>
      <c r="AW47" s="406">
        <f t="shared" ref="AW47:AW65" si="68">SUM(E47*ratio_mid1,K47*ratio_mid2,Q47*ratio_final,W47*ratio_attendance,AC47*ratio_quiz,AI47*ratio_project,AO47*ratio_lab)</f>
        <v>0</v>
      </c>
      <c r="AX47" s="406">
        <f t="shared" ref="AX47:AX65" si="69">SUM(F47*ratio_mid1,L47*ratio_mid2,R47*ratio_final,X47*ratio_attendance,AD47*ratio_quiz,AJ47*ratio_project,AP47*ratio_lab)</f>
        <v>0</v>
      </c>
      <c r="AY47" s="407">
        <f t="shared" ref="AY47:AY65" si="70">SUM(G47*ratio_mid1,M47*ratio_mid2,S47*ratio_final,Y47*ratio_attendance,AE47*ratio_quiz,AK47*ratio_project,AQ47*ratio_lab)</f>
        <v>0</v>
      </c>
      <c r="AZ47" s="408">
        <f t="shared" si="59"/>
        <v>0</v>
      </c>
      <c r="BA47" s="409">
        <f t="shared" si="59"/>
        <v>0</v>
      </c>
      <c r="BB47" s="409">
        <f t="shared" si="59"/>
        <v>0</v>
      </c>
      <c r="BC47" s="410">
        <f t="shared" si="19"/>
        <v>0</v>
      </c>
      <c r="BD47" s="400">
        <f t="shared" si="20"/>
        <v>0</v>
      </c>
      <c r="BE47" s="401">
        <f t="shared" si="21"/>
        <v>0</v>
      </c>
      <c r="BF47" s="401">
        <f t="shared" si="22"/>
        <v>0</v>
      </c>
      <c r="BG47" s="411">
        <f t="shared" si="23"/>
        <v>0</v>
      </c>
      <c r="BH47" s="414"/>
      <c r="BI47" s="413">
        <f t="shared" si="24"/>
        <v>0</v>
      </c>
      <c r="BJ47" s="419">
        <f t="shared" si="52"/>
        <v>0</v>
      </c>
      <c r="BK47" s="419">
        <f t="shared" si="25"/>
        <v>0</v>
      </c>
      <c r="BL47" s="419">
        <f t="shared" si="26"/>
        <v>0</v>
      </c>
      <c r="BM47" s="419">
        <f t="shared" si="27"/>
        <v>0</v>
      </c>
      <c r="BN47" s="419">
        <f t="shared" si="28"/>
        <v>0</v>
      </c>
      <c r="BO47" s="419">
        <f t="shared" si="29"/>
        <v>0</v>
      </c>
      <c r="BP47" s="419">
        <f t="shared" si="30"/>
        <v>0</v>
      </c>
      <c r="BQ47" s="419">
        <f t="shared" si="31"/>
        <v>0</v>
      </c>
      <c r="BR47" s="419">
        <f t="shared" si="32"/>
        <v>0</v>
      </c>
      <c r="BS47" s="419">
        <f t="shared" si="33"/>
        <v>0</v>
      </c>
      <c r="BT47" s="420">
        <f t="shared" si="34"/>
        <v>0</v>
      </c>
      <c r="BU47" s="414"/>
      <c r="BV47" s="415">
        <f t="shared" si="58"/>
        <v>0</v>
      </c>
      <c r="BW47" s="416">
        <f t="shared" si="58"/>
        <v>0</v>
      </c>
      <c r="BX47" s="416">
        <f t="shared" si="58"/>
        <v>0</v>
      </c>
      <c r="BY47" s="416">
        <f t="shared" si="57"/>
        <v>0</v>
      </c>
      <c r="BZ47" s="416">
        <f t="shared" si="57"/>
        <v>0</v>
      </c>
      <c r="CA47" s="416">
        <f t="shared" si="57"/>
        <v>0</v>
      </c>
      <c r="CB47" s="416">
        <f t="shared" si="57"/>
        <v>0</v>
      </c>
      <c r="CC47" s="416">
        <f t="shared" si="57"/>
        <v>0</v>
      </c>
      <c r="CD47" s="416">
        <f t="shared" si="57"/>
        <v>0</v>
      </c>
      <c r="CE47" s="416">
        <f t="shared" si="57"/>
        <v>0</v>
      </c>
      <c r="CF47" s="416">
        <f t="shared" si="57"/>
        <v>0</v>
      </c>
      <c r="CG47" s="417">
        <f t="shared" si="57"/>
        <v>0</v>
      </c>
    </row>
    <row r="48" spans="1:85" s="418" customFormat="1" x14ac:dyDescent="0.25">
      <c r="A48" s="390">
        <v>33</v>
      </c>
      <c r="B48" s="391"/>
      <c r="C48" s="392"/>
      <c r="D48" s="393"/>
      <c r="E48" s="394"/>
      <c r="F48" s="394"/>
      <c r="G48" s="395"/>
      <c r="H48" s="396">
        <f t="shared" si="36"/>
        <v>0</v>
      </c>
      <c r="I48" s="396">
        <f t="shared" si="60"/>
        <v>0</v>
      </c>
      <c r="J48" s="397"/>
      <c r="K48" s="391"/>
      <c r="L48" s="391"/>
      <c r="M48" s="391"/>
      <c r="N48" s="398">
        <f t="shared" si="37"/>
        <v>0</v>
      </c>
      <c r="O48" s="398">
        <f t="shared" si="61"/>
        <v>0</v>
      </c>
      <c r="P48" s="393"/>
      <c r="Q48" s="394"/>
      <c r="R48" s="394"/>
      <c r="S48" s="394"/>
      <c r="T48" s="399">
        <f t="shared" si="38"/>
        <v>0</v>
      </c>
      <c r="U48" s="399">
        <f t="shared" si="62"/>
        <v>0</v>
      </c>
      <c r="V48" s="400">
        <f t="shared" si="53"/>
        <v>0</v>
      </c>
      <c r="W48" s="401">
        <f t="shared" si="54"/>
        <v>0</v>
      </c>
      <c r="X48" s="401">
        <f t="shared" si="55"/>
        <v>0</v>
      </c>
      <c r="Y48" s="401">
        <f t="shared" si="56"/>
        <v>0</v>
      </c>
      <c r="Z48" s="402"/>
      <c r="AA48" s="399">
        <f t="shared" si="63"/>
        <v>0</v>
      </c>
      <c r="AB48" s="400">
        <f t="shared" si="39"/>
        <v>0</v>
      </c>
      <c r="AC48" s="401">
        <f t="shared" si="40"/>
        <v>0</v>
      </c>
      <c r="AD48" s="401">
        <f t="shared" si="41"/>
        <v>0</v>
      </c>
      <c r="AE48" s="401">
        <f t="shared" si="42"/>
        <v>0</v>
      </c>
      <c r="AF48" s="402"/>
      <c r="AG48" s="403">
        <f t="shared" si="64"/>
        <v>0</v>
      </c>
      <c r="AH48" s="400">
        <f t="shared" si="43"/>
        <v>0</v>
      </c>
      <c r="AI48" s="401">
        <f t="shared" si="44"/>
        <v>0</v>
      </c>
      <c r="AJ48" s="401">
        <f t="shared" si="45"/>
        <v>0</v>
      </c>
      <c r="AK48" s="401">
        <f t="shared" si="46"/>
        <v>0</v>
      </c>
      <c r="AL48" s="402"/>
      <c r="AM48" s="399">
        <f t="shared" si="65"/>
        <v>0</v>
      </c>
      <c r="AN48" s="400">
        <f t="shared" si="47"/>
        <v>0</v>
      </c>
      <c r="AO48" s="401">
        <f t="shared" si="48"/>
        <v>0</v>
      </c>
      <c r="AP48" s="401">
        <f t="shared" si="49"/>
        <v>0</v>
      </c>
      <c r="AQ48" s="401">
        <f t="shared" si="50"/>
        <v>0</v>
      </c>
      <c r="AR48" s="402"/>
      <c r="AS48" s="399">
        <f t="shared" si="66"/>
        <v>0</v>
      </c>
      <c r="AT48" s="390">
        <f t="shared" si="51"/>
        <v>0</v>
      </c>
      <c r="AU48" s="404" t="str">
        <f t="shared" si="17"/>
        <v/>
      </c>
      <c r="AV48" s="405">
        <f t="shared" si="67"/>
        <v>0</v>
      </c>
      <c r="AW48" s="406">
        <f t="shared" si="68"/>
        <v>0</v>
      </c>
      <c r="AX48" s="406">
        <f t="shared" si="69"/>
        <v>0</v>
      </c>
      <c r="AY48" s="407">
        <f t="shared" si="70"/>
        <v>0</v>
      </c>
      <c r="AZ48" s="408">
        <f t="shared" si="59"/>
        <v>0</v>
      </c>
      <c r="BA48" s="409">
        <f t="shared" si="59"/>
        <v>0</v>
      </c>
      <c r="BB48" s="409">
        <f t="shared" si="59"/>
        <v>0</v>
      </c>
      <c r="BC48" s="410">
        <f t="shared" si="19"/>
        <v>0</v>
      </c>
      <c r="BD48" s="400">
        <f t="shared" si="20"/>
        <v>0</v>
      </c>
      <c r="BE48" s="401">
        <f t="shared" si="21"/>
        <v>0</v>
      </c>
      <c r="BF48" s="401">
        <f t="shared" si="22"/>
        <v>0</v>
      </c>
      <c r="BG48" s="411">
        <f t="shared" si="23"/>
        <v>0</v>
      </c>
      <c r="BH48" s="414"/>
      <c r="BI48" s="413">
        <f t="shared" ref="BI48:BI65" si="71">IF($N$7=0,0,MMULT($AZ48:$BC48,N$3:N$6)/$N$7)</f>
        <v>0</v>
      </c>
      <c r="BJ48" s="419">
        <f t="shared" ref="BJ48:BJ65" si="72">IF($O$7=0,0,MMULT($AZ48:$BC48,$O$3:$O$6)/$O$7)</f>
        <v>0</v>
      </c>
      <c r="BK48" s="419">
        <f t="shared" ref="BK48:BK65" si="73">IF($P$7=0,0,MMULT($AZ48:$BC48,$P$3:$P$6)/$P$7)</f>
        <v>0</v>
      </c>
      <c r="BL48" s="419">
        <f t="shared" ref="BL48:BL65" si="74">IF($Q$7=0,0,MMULT($AZ48:$BC48,$Q$3:$Q$6)/$Q$7)</f>
        <v>0</v>
      </c>
      <c r="BM48" s="419">
        <f t="shared" ref="BM48:BM65" si="75">IF($R$7=0,0,MMULT($AZ48:$BC48,$R$3:$R$6)/$R$7)</f>
        <v>0</v>
      </c>
      <c r="BN48" s="419">
        <f t="shared" ref="BN48:BN65" si="76">IF($S$7=0,0,MMULT($AZ48:$BC48,$S$3:$S$6)/$S$7)</f>
        <v>0</v>
      </c>
      <c r="BO48" s="419">
        <f t="shared" ref="BO48:BO65" si="77">IF($T$7=0,0,MMULT($AZ48:$BC48,$T$3:$T$6)/$T$7)</f>
        <v>0</v>
      </c>
      <c r="BP48" s="419">
        <f t="shared" ref="BP48:BP65" si="78">IF($U$7=0,0,MMULT($AZ48:$BC48,$U$3:$U$6)/$U$7)</f>
        <v>0</v>
      </c>
      <c r="BQ48" s="419">
        <f t="shared" ref="BQ48:BQ65" si="79">IF($V$7=0,0,MMULT($AZ48:$BC48,$V$3:$V$6)/$V$7)</f>
        <v>0</v>
      </c>
      <c r="BR48" s="419">
        <f t="shared" ref="BR48:BR65" si="80">IF($W$7=0,0,MMULT($AZ48:$BC48,$W$3:$W$6)/$W$7)</f>
        <v>0</v>
      </c>
      <c r="BS48" s="419">
        <f t="shared" ref="BS48:BS65" si="81">IF($X$7=0,0,MMULT($AZ48:$BC48,$X$3:$X$6)/$X$7)</f>
        <v>0</v>
      </c>
      <c r="BT48" s="420">
        <f t="shared" ref="BT48:BT65" si="82">IF($Y$7=0,0,MMULT($AZ48:$BC48,$Y$3:$Y$6)/$Y$7)</f>
        <v>0</v>
      </c>
      <c r="BU48" s="414"/>
      <c r="BV48" s="415">
        <f t="shared" si="58"/>
        <v>0</v>
      </c>
      <c r="BW48" s="416">
        <f t="shared" si="58"/>
        <v>0</v>
      </c>
      <c r="BX48" s="416">
        <f t="shared" si="58"/>
        <v>0</v>
      </c>
      <c r="BY48" s="416">
        <f t="shared" si="57"/>
        <v>0</v>
      </c>
      <c r="BZ48" s="416">
        <f t="shared" si="57"/>
        <v>0</v>
      </c>
      <c r="CA48" s="416">
        <f t="shared" si="57"/>
        <v>0</v>
      </c>
      <c r="CB48" s="416">
        <f t="shared" si="57"/>
        <v>0</v>
      </c>
      <c r="CC48" s="416">
        <f t="shared" si="57"/>
        <v>0</v>
      </c>
      <c r="CD48" s="416">
        <f t="shared" si="57"/>
        <v>0</v>
      </c>
      <c r="CE48" s="416">
        <f t="shared" si="57"/>
        <v>0</v>
      </c>
      <c r="CF48" s="416">
        <f t="shared" si="57"/>
        <v>0</v>
      </c>
      <c r="CG48" s="417">
        <f t="shared" si="57"/>
        <v>0</v>
      </c>
    </row>
    <row r="49" spans="1:85" s="418" customFormat="1" x14ac:dyDescent="0.25">
      <c r="A49" s="390">
        <v>34</v>
      </c>
      <c r="B49" s="391"/>
      <c r="C49" s="392"/>
      <c r="D49" s="393"/>
      <c r="E49" s="394"/>
      <c r="F49" s="394"/>
      <c r="G49" s="395"/>
      <c r="H49" s="396">
        <f t="shared" si="36"/>
        <v>0</v>
      </c>
      <c r="I49" s="396">
        <f t="shared" si="60"/>
        <v>0</v>
      </c>
      <c r="J49" s="397"/>
      <c r="K49" s="391"/>
      <c r="L49" s="391"/>
      <c r="M49" s="391"/>
      <c r="N49" s="398">
        <f t="shared" si="37"/>
        <v>0</v>
      </c>
      <c r="O49" s="398">
        <f t="shared" si="61"/>
        <v>0</v>
      </c>
      <c r="P49" s="393"/>
      <c r="Q49" s="394"/>
      <c r="R49" s="394"/>
      <c r="S49" s="394"/>
      <c r="T49" s="399">
        <f t="shared" si="38"/>
        <v>0</v>
      </c>
      <c r="U49" s="399">
        <f t="shared" si="62"/>
        <v>0</v>
      </c>
      <c r="V49" s="400">
        <f t="shared" si="53"/>
        <v>0</v>
      </c>
      <c r="W49" s="401">
        <f t="shared" si="54"/>
        <v>0</v>
      </c>
      <c r="X49" s="401">
        <f t="shared" si="55"/>
        <v>0</v>
      </c>
      <c r="Y49" s="401">
        <f t="shared" si="56"/>
        <v>0</v>
      </c>
      <c r="Z49" s="402"/>
      <c r="AA49" s="399">
        <f t="shared" si="63"/>
        <v>0</v>
      </c>
      <c r="AB49" s="400">
        <f t="shared" si="39"/>
        <v>0</v>
      </c>
      <c r="AC49" s="401">
        <f t="shared" si="40"/>
        <v>0</v>
      </c>
      <c r="AD49" s="401">
        <f t="shared" si="41"/>
        <v>0</v>
      </c>
      <c r="AE49" s="401">
        <f t="shared" si="42"/>
        <v>0</v>
      </c>
      <c r="AF49" s="402"/>
      <c r="AG49" s="403">
        <f t="shared" si="64"/>
        <v>0</v>
      </c>
      <c r="AH49" s="400">
        <f t="shared" si="43"/>
        <v>0</v>
      </c>
      <c r="AI49" s="401">
        <f t="shared" si="44"/>
        <v>0</v>
      </c>
      <c r="AJ49" s="401">
        <f t="shared" si="45"/>
        <v>0</v>
      </c>
      <c r="AK49" s="401">
        <f t="shared" si="46"/>
        <v>0</v>
      </c>
      <c r="AL49" s="402"/>
      <c r="AM49" s="399">
        <f t="shared" si="65"/>
        <v>0</v>
      </c>
      <c r="AN49" s="400">
        <f t="shared" si="47"/>
        <v>0</v>
      </c>
      <c r="AO49" s="401">
        <f t="shared" si="48"/>
        <v>0</v>
      </c>
      <c r="AP49" s="401">
        <f t="shared" si="49"/>
        <v>0</v>
      </c>
      <c r="AQ49" s="401">
        <f t="shared" si="50"/>
        <v>0</v>
      </c>
      <c r="AR49" s="402"/>
      <c r="AS49" s="399">
        <f t="shared" si="66"/>
        <v>0</v>
      </c>
      <c r="AT49" s="390">
        <f t="shared" si="51"/>
        <v>0</v>
      </c>
      <c r="AU49" s="404" t="str">
        <f t="shared" si="17"/>
        <v/>
      </c>
      <c r="AV49" s="405">
        <f t="shared" si="67"/>
        <v>0</v>
      </c>
      <c r="AW49" s="406">
        <f t="shared" si="68"/>
        <v>0</v>
      </c>
      <c r="AX49" s="406">
        <f t="shared" si="69"/>
        <v>0</v>
      </c>
      <c r="AY49" s="407">
        <f t="shared" si="70"/>
        <v>0</v>
      </c>
      <c r="AZ49" s="408">
        <f t="shared" si="59"/>
        <v>0</v>
      </c>
      <c r="BA49" s="409">
        <f t="shared" si="59"/>
        <v>0</v>
      </c>
      <c r="BB49" s="409">
        <f t="shared" si="59"/>
        <v>0</v>
      </c>
      <c r="BC49" s="410">
        <f t="shared" si="19"/>
        <v>0</v>
      </c>
      <c r="BD49" s="400">
        <f t="shared" si="20"/>
        <v>0</v>
      </c>
      <c r="BE49" s="401">
        <f t="shared" si="21"/>
        <v>0</v>
      </c>
      <c r="BF49" s="401">
        <f t="shared" si="22"/>
        <v>0</v>
      </c>
      <c r="BG49" s="411">
        <f t="shared" si="23"/>
        <v>0</v>
      </c>
      <c r="BH49" s="414"/>
      <c r="BI49" s="413">
        <f t="shared" si="71"/>
        <v>0</v>
      </c>
      <c r="BJ49" s="419">
        <f t="shared" si="72"/>
        <v>0</v>
      </c>
      <c r="BK49" s="419">
        <f t="shared" si="73"/>
        <v>0</v>
      </c>
      <c r="BL49" s="419">
        <f t="shared" si="74"/>
        <v>0</v>
      </c>
      <c r="BM49" s="419">
        <f t="shared" si="75"/>
        <v>0</v>
      </c>
      <c r="BN49" s="419">
        <f t="shared" si="76"/>
        <v>0</v>
      </c>
      <c r="BO49" s="419">
        <f t="shared" si="77"/>
        <v>0</v>
      </c>
      <c r="BP49" s="419">
        <f t="shared" si="78"/>
        <v>0</v>
      </c>
      <c r="BQ49" s="419">
        <f t="shared" si="79"/>
        <v>0</v>
      </c>
      <c r="BR49" s="419">
        <f t="shared" si="80"/>
        <v>0</v>
      </c>
      <c r="BS49" s="419">
        <f t="shared" si="81"/>
        <v>0</v>
      </c>
      <c r="BT49" s="420">
        <f t="shared" si="82"/>
        <v>0</v>
      </c>
      <c r="BU49" s="414"/>
      <c r="BV49" s="415">
        <f t="shared" si="58"/>
        <v>0</v>
      </c>
      <c r="BW49" s="416">
        <f t="shared" si="58"/>
        <v>0</v>
      </c>
      <c r="BX49" s="416">
        <f t="shared" si="58"/>
        <v>0</v>
      </c>
      <c r="BY49" s="416">
        <f t="shared" si="57"/>
        <v>0</v>
      </c>
      <c r="BZ49" s="416">
        <f t="shared" si="57"/>
        <v>0</v>
      </c>
      <c r="CA49" s="416">
        <f t="shared" si="57"/>
        <v>0</v>
      </c>
      <c r="CB49" s="416">
        <f t="shared" si="57"/>
        <v>0</v>
      </c>
      <c r="CC49" s="416">
        <f t="shared" si="57"/>
        <v>0</v>
      </c>
      <c r="CD49" s="416">
        <f t="shared" si="57"/>
        <v>0</v>
      </c>
      <c r="CE49" s="416">
        <f t="shared" si="57"/>
        <v>0</v>
      </c>
      <c r="CF49" s="416">
        <f t="shared" si="57"/>
        <v>0</v>
      </c>
      <c r="CG49" s="417">
        <f t="shared" si="57"/>
        <v>0</v>
      </c>
    </row>
    <row r="50" spans="1:85" s="418" customFormat="1" x14ac:dyDescent="0.25">
      <c r="A50" s="390">
        <v>35</v>
      </c>
      <c r="B50" s="391"/>
      <c r="C50" s="392"/>
      <c r="D50" s="393"/>
      <c r="E50" s="394"/>
      <c r="F50" s="394"/>
      <c r="G50" s="395"/>
      <c r="H50" s="396">
        <f t="shared" si="36"/>
        <v>0</v>
      </c>
      <c r="I50" s="396">
        <f t="shared" si="60"/>
        <v>0</v>
      </c>
      <c r="J50" s="397"/>
      <c r="K50" s="391"/>
      <c r="L50" s="391"/>
      <c r="M50" s="391"/>
      <c r="N50" s="398">
        <f t="shared" si="37"/>
        <v>0</v>
      </c>
      <c r="O50" s="398">
        <f t="shared" si="61"/>
        <v>0</v>
      </c>
      <c r="P50" s="393"/>
      <c r="Q50" s="394"/>
      <c r="R50" s="394"/>
      <c r="S50" s="394"/>
      <c r="T50" s="399">
        <f t="shared" si="38"/>
        <v>0</v>
      </c>
      <c r="U50" s="399">
        <f t="shared" si="62"/>
        <v>0</v>
      </c>
      <c r="V50" s="400">
        <f t="shared" si="53"/>
        <v>0</v>
      </c>
      <c r="W50" s="401">
        <f t="shared" si="54"/>
        <v>0</v>
      </c>
      <c r="X50" s="401">
        <f t="shared" si="55"/>
        <v>0</v>
      </c>
      <c r="Y50" s="401">
        <f t="shared" si="56"/>
        <v>0</v>
      </c>
      <c r="Z50" s="402"/>
      <c r="AA50" s="399">
        <f t="shared" si="63"/>
        <v>0</v>
      </c>
      <c r="AB50" s="400">
        <f t="shared" si="39"/>
        <v>0</v>
      </c>
      <c r="AC50" s="401">
        <f t="shared" si="40"/>
        <v>0</v>
      </c>
      <c r="AD50" s="401">
        <f t="shared" si="41"/>
        <v>0</v>
      </c>
      <c r="AE50" s="401">
        <f t="shared" si="42"/>
        <v>0</v>
      </c>
      <c r="AF50" s="402"/>
      <c r="AG50" s="403">
        <f t="shared" si="64"/>
        <v>0</v>
      </c>
      <c r="AH50" s="400">
        <f t="shared" si="43"/>
        <v>0</v>
      </c>
      <c r="AI50" s="401">
        <f t="shared" si="44"/>
        <v>0</v>
      </c>
      <c r="AJ50" s="401">
        <f t="shared" si="45"/>
        <v>0</v>
      </c>
      <c r="AK50" s="401">
        <f t="shared" si="46"/>
        <v>0</v>
      </c>
      <c r="AL50" s="402"/>
      <c r="AM50" s="399">
        <f t="shared" si="65"/>
        <v>0</v>
      </c>
      <c r="AN50" s="400">
        <f t="shared" si="47"/>
        <v>0</v>
      </c>
      <c r="AO50" s="401">
        <f t="shared" si="48"/>
        <v>0</v>
      </c>
      <c r="AP50" s="401">
        <f t="shared" si="49"/>
        <v>0</v>
      </c>
      <c r="AQ50" s="401">
        <f t="shared" si="50"/>
        <v>0</v>
      </c>
      <c r="AR50" s="402"/>
      <c r="AS50" s="399">
        <f t="shared" si="66"/>
        <v>0</v>
      </c>
      <c r="AT50" s="390">
        <f t="shared" si="51"/>
        <v>0</v>
      </c>
      <c r="AU50" s="404" t="str">
        <f t="shared" si="17"/>
        <v/>
      </c>
      <c r="AV50" s="405">
        <f t="shared" si="67"/>
        <v>0</v>
      </c>
      <c r="AW50" s="406">
        <f t="shared" si="68"/>
        <v>0</v>
      </c>
      <c r="AX50" s="406">
        <f t="shared" si="69"/>
        <v>0</v>
      </c>
      <c r="AY50" s="407">
        <f t="shared" si="70"/>
        <v>0</v>
      </c>
      <c r="AZ50" s="408">
        <f t="shared" si="59"/>
        <v>0</v>
      </c>
      <c r="BA50" s="409">
        <f t="shared" si="59"/>
        <v>0</v>
      </c>
      <c r="BB50" s="409">
        <f t="shared" si="59"/>
        <v>0</v>
      </c>
      <c r="BC50" s="410">
        <f t="shared" si="19"/>
        <v>0</v>
      </c>
      <c r="BD50" s="400">
        <f t="shared" si="20"/>
        <v>0</v>
      </c>
      <c r="BE50" s="401">
        <f t="shared" si="21"/>
        <v>0</v>
      </c>
      <c r="BF50" s="401">
        <f t="shared" si="22"/>
        <v>0</v>
      </c>
      <c r="BG50" s="411">
        <f t="shared" si="23"/>
        <v>0</v>
      </c>
      <c r="BH50" s="414"/>
      <c r="BI50" s="413">
        <f t="shared" si="71"/>
        <v>0</v>
      </c>
      <c r="BJ50" s="419">
        <f t="shared" si="72"/>
        <v>0</v>
      </c>
      <c r="BK50" s="419">
        <f t="shared" si="73"/>
        <v>0</v>
      </c>
      <c r="BL50" s="419">
        <f t="shared" si="74"/>
        <v>0</v>
      </c>
      <c r="BM50" s="419">
        <f t="shared" si="75"/>
        <v>0</v>
      </c>
      <c r="BN50" s="419">
        <f t="shared" si="76"/>
        <v>0</v>
      </c>
      <c r="BO50" s="419">
        <f t="shared" si="77"/>
        <v>0</v>
      </c>
      <c r="BP50" s="419">
        <f t="shared" si="78"/>
        <v>0</v>
      </c>
      <c r="BQ50" s="419">
        <f t="shared" si="79"/>
        <v>0</v>
      </c>
      <c r="BR50" s="419">
        <f t="shared" si="80"/>
        <v>0</v>
      </c>
      <c r="BS50" s="419">
        <f t="shared" si="81"/>
        <v>0</v>
      </c>
      <c r="BT50" s="420">
        <f t="shared" si="82"/>
        <v>0</v>
      </c>
      <c r="BU50" s="414"/>
      <c r="BV50" s="415">
        <f t="shared" si="58"/>
        <v>0</v>
      </c>
      <c r="BW50" s="416">
        <f t="shared" si="58"/>
        <v>0</v>
      </c>
      <c r="BX50" s="416">
        <f t="shared" si="58"/>
        <v>0</v>
      </c>
      <c r="BY50" s="416">
        <f t="shared" si="57"/>
        <v>0</v>
      </c>
      <c r="BZ50" s="416">
        <f t="shared" si="57"/>
        <v>0</v>
      </c>
      <c r="CA50" s="416">
        <f t="shared" si="57"/>
        <v>0</v>
      </c>
      <c r="CB50" s="416">
        <f t="shared" si="57"/>
        <v>0</v>
      </c>
      <c r="CC50" s="416">
        <f t="shared" si="57"/>
        <v>0</v>
      </c>
      <c r="CD50" s="416">
        <f t="shared" si="57"/>
        <v>0</v>
      </c>
      <c r="CE50" s="416">
        <f t="shared" si="57"/>
        <v>0</v>
      </c>
      <c r="CF50" s="416">
        <f t="shared" si="57"/>
        <v>0</v>
      </c>
      <c r="CG50" s="417">
        <f t="shared" si="57"/>
        <v>0</v>
      </c>
    </row>
    <row r="51" spans="1:85" s="418" customFormat="1" x14ac:dyDescent="0.25">
      <c r="A51" s="390">
        <v>36</v>
      </c>
      <c r="B51" s="391"/>
      <c r="C51" s="392"/>
      <c r="D51" s="393"/>
      <c r="E51" s="394"/>
      <c r="F51" s="394"/>
      <c r="G51" s="395"/>
      <c r="H51" s="396">
        <f t="shared" si="36"/>
        <v>0</v>
      </c>
      <c r="I51" s="396">
        <f t="shared" si="60"/>
        <v>0</v>
      </c>
      <c r="J51" s="397"/>
      <c r="K51" s="391"/>
      <c r="L51" s="391"/>
      <c r="M51" s="391"/>
      <c r="N51" s="398">
        <f t="shared" si="37"/>
        <v>0</v>
      </c>
      <c r="O51" s="398">
        <f t="shared" si="61"/>
        <v>0</v>
      </c>
      <c r="P51" s="393"/>
      <c r="Q51" s="394"/>
      <c r="R51" s="394"/>
      <c r="S51" s="394"/>
      <c r="T51" s="399">
        <f t="shared" si="38"/>
        <v>0</v>
      </c>
      <c r="U51" s="399">
        <f t="shared" si="62"/>
        <v>0</v>
      </c>
      <c r="V51" s="400">
        <f t="shared" si="53"/>
        <v>0</v>
      </c>
      <c r="W51" s="401">
        <f t="shared" si="54"/>
        <v>0</v>
      </c>
      <c r="X51" s="401">
        <f t="shared" si="55"/>
        <v>0</v>
      </c>
      <c r="Y51" s="401">
        <f t="shared" si="56"/>
        <v>0</v>
      </c>
      <c r="Z51" s="402"/>
      <c r="AA51" s="399">
        <f t="shared" si="63"/>
        <v>0</v>
      </c>
      <c r="AB51" s="400">
        <f t="shared" si="39"/>
        <v>0</v>
      </c>
      <c r="AC51" s="401">
        <f t="shared" si="40"/>
        <v>0</v>
      </c>
      <c r="AD51" s="401">
        <f t="shared" si="41"/>
        <v>0</v>
      </c>
      <c r="AE51" s="401">
        <f t="shared" si="42"/>
        <v>0</v>
      </c>
      <c r="AF51" s="402"/>
      <c r="AG51" s="403">
        <f t="shared" si="64"/>
        <v>0</v>
      </c>
      <c r="AH51" s="400">
        <f t="shared" si="43"/>
        <v>0</v>
      </c>
      <c r="AI51" s="401">
        <f t="shared" si="44"/>
        <v>0</v>
      </c>
      <c r="AJ51" s="401">
        <f t="shared" si="45"/>
        <v>0</v>
      </c>
      <c r="AK51" s="401">
        <f t="shared" si="46"/>
        <v>0</v>
      </c>
      <c r="AL51" s="402"/>
      <c r="AM51" s="399">
        <f t="shared" si="65"/>
        <v>0</v>
      </c>
      <c r="AN51" s="400">
        <f t="shared" si="47"/>
        <v>0</v>
      </c>
      <c r="AO51" s="401">
        <f t="shared" si="48"/>
        <v>0</v>
      </c>
      <c r="AP51" s="401">
        <f t="shared" si="49"/>
        <v>0</v>
      </c>
      <c r="AQ51" s="401">
        <f t="shared" si="50"/>
        <v>0</v>
      </c>
      <c r="AR51" s="402"/>
      <c r="AS51" s="399">
        <f t="shared" si="66"/>
        <v>0</v>
      </c>
      <c r="AT51" s="390">
        <f t="shared" si="51"/>
        <v>0</v>
      </c>
      <c r="AU51" s="404" t="str">
        <f t="shared" si="17"/>
        <v/>
      </c>
      <c r="AV51" s="405">
        <f t="shared" si="67"/>
        <v>0</v>
      </c>
      <c r="AW51" s="406">
        <f t="shared" si="68"/>
        <v>0</v>
      </c>
      <c r="AX51" s="406">
        <f t="shared" si="69"/>
        <v>0</v>
      </c>
      <c r="AY51" s="407">
        <f t="shared" si="70"/>
        <v>0</v>
      </c>
      <c r="AZ51" s="408">
        <f t="shared" si="59"/>
        <v>0</v>
      </c>
      <c r="BA51" s="409">
        <f t="shared" si="59"/>
        <v>0</v>
      </c>
      <c r="BB51" s="409">
        <f t="shared" si="59"/>
        <v>0</v>
      </c>
      <c r="BC51" s="410">
        <f t="shared" si="19"/>
        <v>0</v>
      </c>
      <c r="BD51" s="400">
        <f t="shared" si="20"/>
        <v>0</v>
      </c>
      <c r="BE51" s="401">
        <f t="shared" si="21"/>
        <v>0</v>
      </c>
      <c r="BF51" s="401">
        <f t="shared" si="22"/>
        <v>0</v>
      </c>
      <c r="BG51" s="411">
        <f t="shared" si="23"/>
        <v>0</v>
      </c>
      <c r="BH51" s="414"/>
      <c r="BI51" s="413">
        <f t="shared" si="71"/>
        <v>0</v>
      </c>
      <c r="BJ51" s="419">
        <f t="shared" si="72"/>
        <v>0</v>
      </c>
      <c r="BK51" s="419">
        <f t="shared" si="73"/>
        <v>0</v>
      </c>
      <c r="BL51" s="419">
        <f t="shared" si="74"/>
        <v>0</v>
      </c>
      <c r="BM51" s="419">
        <f t="shared" si="75"/>
        <v>0</v>
      </c>
      <c r="BN51" s="419">
        <f t="shared" si="76"/>
        <v>0</v>
      </c>
      <c r="BO51" s="419">
        <f t="shared" si="77"/>
        <v>0</v>
      </c>
      <c r="BP51" s="419">
        <f t="shared" si="78"/>
        <v>0</v>
      </c>
      <c r="BQ51" s="419">
        <f t="shared" si="79"/>
        <v>0</v>
      </c>
      <c r="BR51" s="419">
        <f t="shared" si="80"/>
        <v>0</v>
      </c>
      <c r="BS51" s="419">
        <f t="shared" si="81"/>
        <v>0</v>
      </c>
      <c r="BT51" s="420">
        <f t="shared" si="82"/>
        <v>0</v>
      </c>
      <c r="BU51" s="414"/>
      <c r="BV51" s="415">
        <f t="shared" si="58"/>
        <v>0</v>
      </c>
      <c r="BW51" s="416">
        <f t="shared" si="58"/>
        <v>0</v>
      </c>
      <c r="BX51" s="416">
        <f t="shared" si="58"/>
        <v>0</v>
      </c>
      <c r="BY51" s="416">
        <f t="shared" si="57"/>
        <v>0</v>
      </c>
      <c r="BZ51" s="416">
        <f t="shared" si="57"/>
        <v>0</v>
      </c>
      <c r="CA51" s="416">
        <f t="shared" si="57"/>
        <v>0</v>
      </c>
      <c r="CB51" s="416">
        <f t="shared" si="57"/>
        <v>0</v>
      </c>
      <c r="CC51" s="416">
        <f t="shared" si="57"/>
        <v>0</v>
      </c>
      <c r="CD51" s="416">
        <f t="shared" si="57"/>
        <v>0</v>
      </c>
      <c r="CE51" s="416">
        <f t="shared" si="57"/>
        <v>0</v>
      </c>
      <c r="CF51" s="416">
        <f t="shared" si="57"/>
        <v>0</v>
      </c>
      <c r="CG51" s="417">
        <f t="shared" si="57"/>
        <v>0</v>
      </c>
    </row>
    <row r="52" spans="1:85" s="418" customFormat="1" x14ac:dyDescent="0.25">
      <c r="A52" s="390">
        <v>37</v>
      </c>
      <c r="B52" s="391"/>
      <c r="C52" s="392"/>
      <c r="D52" s="393"/>
      <c r="E52" s="394"/>
      <c r="F52" s="394"/>
      <c r="G52" s="395"/>
      <c r="H52" s="396">
        <f t="shared" si="36"/>
        <v>0</v>
      </c>
      <c r="I52" s="396">
        <f t="shared" si="60"/>
        <v>0</v>
      </c>
      <c r="J52" s="397"/>
      <c r="K52" s="391"/>
      <c r="L52" s="391"/>
      <c r="M52" s="391"/>
      <c r="N52" s="398">
        <f t="shared" si="37"/>
        <v>0</v>
      </c>
      <c r="O52" s="398">
        <f t="shared" si="61"/>
        <v>0</v>
      </c>
      <c r="P52" s="393"/>
      <c r="Q52" s="394"/>
      <c r="R52" s="394"/>
      <c r="S52" s="394"/>
      <c r="T52" s="399">
        <f t="shared" si="38"/>
        <v>0</v>
      </c>
      <c r="U52" s="399">
        <f t="shared" si="62"/>
        <v>0</v>
      </c>
      <c r="V52" s="400">
        <f t="shared" si="53"/>
        <v>0</v>
      </c>
      <c r="W52" s="401">
        <f t="shared" si="54"/>
        <v>0</v>
      </c>
      <c r="X52" s="401">
        <f t="shared" si="55"/>
        <v>0</v>
      </c>
      <c r="Y52" s="401">
        <f t="shared" si="56"/>
        <v>0</v>
      </c>
      <c r="Z52" s="402"/>
      <c r="AA52" s="399">
        <f t="shared" si="63"/>
        <v>0</v>
      </c>
      <c r="AB52" s="400">
        <f t="shared" si="39"/>
        <v>0</v>
      </c>
      <c r="AC52" s="401">
        <f t="shared" si="40"/>
        <v>0</v>
      </c>
      <c r="AD52" s="401">
        <f t="shared" si="41"/>
        <v>0</v>
      </c>
      <c r="AE52" s="401">
        <f t="shared" si="42"/>
        <v>0</v>
      </c>
      <c r="AF52" s="402"/>
      <c r="AG52" s="403">
        <f t="shared" si="64"/>
        <v>0</v>
      </c>
      <c r="AH52" s="400">
        <f t="shared" si="43"/>
        <v>0</v>
      </c>
      <c r="AI52" s="401">
        <f t="shared" si="44"/>
        <v>0</v>
      </c>
      <c r="AJ52" s="401">
        <f t="shared" si="45"/>
        <v>0</v>
      </c>
      <c r="AK52" s="401">
        <f t="shared" si="46"/>
        <v>0</v>
      </c>
      <c r="AL52" s="402"/>
      <c r="AM52" s="399">
        <f t="shared" si="65"/>
        <v>0</v>
      </c>
      <c r="AN52" s="400">
        <f t="shared" si="47"/>
        <v>0</v>
      </c>
      <c r="AO52" s="401">
        <f t="shared" si="48"/>
        <v>0</v>
      </c>
      <c r="AP52" s="401">
        <f t="shared" si="49"/>
        <v>0</v>
      </c>
      <c r="AQ52" s="401">
        <f t="shared" si="50"/>
        <v>0</v>
      </c>
      <c r="AR52" s="402"/>
      <c r="AS52" s="399">
        <f t="shared" si="66"/>
        <v>0</v>
      </c>
      <c r="AT52" s="390">
        <f t="shared" si="51"/>
        <v>0</v>
      </c>
      <c r="AU52" s="404" t="str">
        <f t="shared" si="17"/>
        <v/>
      </c>
      <c r="AV52" s="405">
        <f t="shared" si="67"/>
        <v>0</v>
      </c>
      <c r="AW52" s="406">
        <f t="shared" si="68"/>
        <v>0</v>
      </c>
      <c r="AX52" s="406">
        <f t="shared" si="69"/>
        <v>0</v>
      </c>
      <c r="AY52" s="407">
        <f t="shared" si="70"/>
        <v>0</v>
      </c>
      <c r="AZ52" s="408">
        <f t="shared" si="59"/>
        <v>0</v>
      </c>
      <c r="BA52" s="409">
        <f t="shared" si="59"/>
        <v>0</v>
      </c>
      <c r="BB52" s="409">
        <f t="shared" si="59"/>
        <v>0</v>
      </c>
      <c r="BC52" s="410">
        <f t="shared" si="19"/>
        <v>0</v>
      </c>
      <c r="BD52" s="400">
        <f t="shared" si="20"/>
        <v>0</v>
      </c>
      <c r="BE52" s="401">
        <f t="shared" si="21"/>
        <v>0</v>
      </c>
      <c r="BF52" s="401">
        <f t="shared" si="22"/>
        <v>0</v>
      </c>
      <c r="BG52" s="411">
        <f t="shared" si="23"/>
        <v>0</v>
      </c>
      <c r="BH52" s="414"/>
      <c r="BI52" s="413">
        <f t="shared" si="71"/>
        <v>0</v>
      </c>
      <c r="BJ52" s="419">
        <f t="shared" si="72"/>
        <v>0</v>
      </c>
      <c r="BK52" s="419">
        <f t="shared" si="73"/>
        <v>0</v>
      </c>
      <c r="BL52" s="419">
        <f t="shared" si="74"/>
        <v>0</v>
      </c>
      <c r="BM52" s="419">
        <f t="shared" si="75"/>
        <v>0</v>
      </c>
      <c r="BN52" s="419">
        <f t="shared" si="76"/>
        <v>0</v>
      </c>
      <c r="BO52" s="419">
        <f t="shared" si="77"/>
        <v>0</v>
      </c>
      <c r="BP52" s="419">
        <f t="shared" si="78"/>
        <v>0</v>
      </c>
      <c r="BQ52" s="419">
        <f t="shared" si="79"/>
        <v>0</v>
      </c>
      <c r="BR52" s="419">
        <f t="shared" si="80"/>
        <v>0</v>
      </c>
      <c r="BS52" s="419">
        <f t="shared" si="81"/>
        <v>0</v>
      </c>
      <c r="BT52" s="420">
        <f t="shared" si="82"/>
        <v>0</v>
      </c>
      <c r="BU52" s="414"/>
      <c r="BV52" s="415">
        <f t="shared" si="58"/>
        <v>0</v>
      </c>
      <c r="BW52" s="416">
        <f t="shared" si="58"/>
        <v>0</v>
      </c>
      <c r="BX52" s="416">
        <f t="shared" si="58"/>
        <v>0</v>
      </c>
      <c r="BY52" s="416">
        <f t="shared" si="57"/>
        <v>0</v>
      </c>
      <c r="BZ52" s="416">
        <f t="shared" si="57"/>
        <v>0</v>
      </c>
      <c r="CA52" s="416">
        <f t="shared" si="57"/>
        <v>0</v>
      </c>
      <c r="CB52" s="416">
        <f t="shared" si="57"/>
        <v>0</v>
      </c>
      <c r="CC52" s="416">
        <f t="shared" si="57"/>
        <v>0</v>
      </c>
      <c r="CD52" s="416">
        <f t="shared" si="57"/>
        <v>0</v>
      </c>
      <c r="CE52" s="416">
        <f t="shared" si="57"/>
        <v>0</v>
      </c>
      <c r="CF52" s="416">
        <f t="shared" si="57"/>
        <v>0</v>
      </c>
      <c r="CG52" s="417">
        <f t="shared" si="57"/>
        <v>0</v>
      </c>
    </row>
    <row r="53" spans="1:85" s="418" customFormat="1" x14ac:dyDescent="0.25">
      <c r="A53" s="390">
        <v>38</v>
      </c>
      <c r="B53" s="391"/>
      <c r="C53" s="392"/>
      <c r="D53" s="393"/>
      <c r="E53" s="394"/>
      <c r="F53" s="394"/>
      <c r="G53" s="395"/>
      <c r="H53" s="396">
        <f t="shared" si="36"/>
        <v>0</v>
      </c>
      <c r="I53" s="396">
        <f t="shared" si="60"/>
        <v>0</v>
      </c>
      <c r="J53" s="397"/>
      <c r="K53" s="391"/>
      <c r="L53" s="391"/>
      <c r="M53" s="391"/>
      <c r="N53" s="398">
        <f t="shared" si="37"/>
        <v>0</v>
      </c>
      <c r="O53" s="398">
        <f t="shared" si="61"/>
        <v>0</v>
      </c>
      <c r="P53" s="393"/>
      <c r="Q53" s="394"/>
      <c r="R53" s="394"/>
      <c r="S53" s="394"/>
      <c r="T53" s="399">
        <f t="shared" si="38"/>
        <v>0</v>
      </c>
      <c r="U53" s="399">
        <f t="shared" si="62"/>
        <v>0</v>
      </c>
      <c r="V53" s="400">
        <f t="shared" si="53"/>
        <v>0</v>
      </c>
      <c r="W53" s="401">
        <f t="shared" si="54"/>
        <v>0</v>
      </c>
      <c r="X53" s="401">
        <f t="shared" si="55"/>
        <v>0</v>
      </c>
      <c r="Y53" s="401">
        <f t="shared" si="56"/>
        <v>0</v>
      </c>
      <c r="Z53" s="402"/>
      <c r="AA53" s="399">
        <f t="shared" si="63"/>
        <v>0</v>
      </c>
      <c r="AB53" s="400">
        <f t="shared" si="39"/>
        <v>0</v>
      </c>
      <c r="AC53" s="401">
        <f t="shared" si="40"/>
        <v>0</v>
      </c>
      <c r="AD53" s="401">
        <f t="shared" si="41"/>
        <v>0</v>
      </c>
      <c r="AE53" s="401">
        <f t="shared" si="42"/>
        <v>0</v>
      </c>
      <c r="AF53" s="402"/>
      <c r="AG53" s="403">
        <f t="shared" si="64"/>
        <v>0</v>
      </c>
      <c r="AH53" s="400">
        <f t="shared" si="43"/>
        <v>0</v>
      </c>
      <c r="AI53" s="401">
        <f t="shared" si="44"/>
        <v>0</v>
      </c>
      <c r="AJ53" s="401">
        <f t="shared" si="45"/>
        <v>0</v>
      </c>
      <c r="AK53" s="401">
        <f t="shared" si="46"/>
        <v>0</v>
      </c>
      <c r="AL53" s="402"/>
      <c r="AM53" s="399">
        <f t="shared" si="65"/>
        <v>0</v>
      </c>
      <c r="AN53" s="400">
        <f t="shared" si="47"/>
        <v>0</v>
      </c>
      <c r="AO53" s="401">
        <f t="shared" si="48"/>
        <v>0</v>
      </c>
      <c r="AP53" s="401">
        <f t="shared" si="49"/>
        <v>0</v>
      </c>
      <c r="AQ53" s="401">
        <f t="shared" si="50"/>
        <v>0</v>
      </c>
      <c r="AR53" s="402"/>
      <c r="AS53" s="399">
        <f t="shared" si="66"/>
        <v>0</v>
      </c>
      <c r="AT53" s="390">
        <f t="shared" si="51"/>
        <v>0</v>
      </c>
      <c r="AU53" s="404" t="str">
        <f t="shared" si="17"/>
        <v/>
      </c>
      <c r="AV53" s="405">
        <f t="shared" si="67"/>
        <v>0</v>
      </c>
      <c r="AW53" s="406">
        <f t="shared" si="68"/>
        <v>0</v>
      </c>
      <c r="AX53" s="406">
        <f t="shared" si="69"/>
        <v>0</v>
      </c>
      <c r="AY53" s="407">
        <f t="shared" si="70"/>
        <v>0</v>
      </c>
      <c r="AZ53" s="408">
        <f t="shared" si="59"/>
        <v>0</v>
      </c>
      <c r="BA53" s="409">
        <f t="shared" si="59"/>
        <v>0</v>
      </c>
      <c r="BB53" s="409">
        <f t="shared" si="59"/>
        <v>0</v>
      </c>
      <c r="BC53" s="410">
        <f t="shared" si="19"/>
        <v>0</v>
      </c>
      <c r="BD53" s="400">
        <f t="shared" si="20"/>
        <v>0</v>
      </c>
      <c r="BE53" s="401">
        <f t="shared" si="21"/>
        <v>0</v>
      </c>
      <c r="BF53" s="401">
        <f t="shared" si="22"/>
        <v>0</v>
      </c>
      <c r="BG53" s="411">
        <f t="shared" si="23"/>
        <v>0</v>
      </c>
      <c r="BH53" s="414"/>
      <c r="BI53" s="413">
        <f t="shared" si="71"/>
        <v>0</v>
      </c>
      <c r="BJ53" s="419">
        <f t="shared" si="72"/>
        <v>0</v>
      </c>
      <c r="BK53" s="419">
        <f t="shared" si="73"/>
        <v>0</v>
      </c>
      <c r="BL53" s="419">
        <f t="shared" si="74"/>
        <v>0</v>
      </c>
      <c r="BM53" s="419">
        <f t="shared" si="75"/>
        <v>0</v>
      </c>
      <c r="BN53" s="419">
        <f t="shared" si="76"/>
        <v>0</v>
      </c>
      <c r="BO53" s="419">
        <f t="shared" si="77"/>
        <v>0</v>
      </c>
      <c r="BP53" s="419">
        <f t="shared" si="78"/>
        <v>0</v>
      </c>
      <c r="BQ53" s="419">
        <f t="shared" si="79"/>
        <v>0</v>
      </c>
      <c r="BR53" s="419">
        <f t="shared" si="80"/>
        <v>0</v>
      </c>
      <c r="BS53" s="419">
        <f t="shared" si="81"/>
        <v>0</v>
      </c>
      <c r="BT53" s="420">
        <f t="shared" si="82"/>
        <v>0</v>
      </c>
      <c r="BU53" s="414"/>
      <c r="BV53" s="415">
        <f t="shared" si="58"/>
        <v>0</v>
      </c>
      <c r="BW53" s="416">
        <f t="shared" si="58"/>
        <v>0</v>
      </c>
      <c r="BX53" s="416">
        <f t="shared" si="58"/>
        <v>0</v>
      </c>
      <c r="BY53" s="416">
        <f t="shared" si="57"/>
        <v>0</v>
      </c>
      <c r="BZ53" s="416">
        <f t="shared" si="57"/>
        <v>0</v>
      </c>
      <c r="CA53" s="416">
        <f t="shared" si="57"/>
        <v>0</v>
      </c>
      <c r="CB53" s="416">
        <f t="shared" si="57"/>
        <v>0</v>
      </c>
      <c r="CC53" s="416">
        <f t="shared" si="57"/>
        <v>0</v>
      </c>
      <c r="CD53" s="416">
        <f t="shared" si="57"/>
        <v>0</v>
      </c>
      <c r="CE53" s="416">
        <f t="shared" si="57"/>
        <v>0</v>
      </c>
      <c r="CF53" s="416">
        <f t="shared" si="57"/>
        <v>0</v>
      </c>
      <c r="CG53" s="417">
        <f t="shared" si="57"/>
        <v>0</v>
      </c>
    </row>
    <row r="54" spans="1:85" s="418" customFormat="1" x14ac:dyDescent="0.25">
      <c r="A54" s="390">
        <v>39</v>
      </c>
      <c r="B54" s="391"/>
      <c r="C54" s="392"/>
      <c r="D54" s="393"/>
      <c r="E54" s="394"/>
      <c r="F54" s="394"/>
      <c r="G54" s="395"/>
      <c r="H54" s="396">
        <f t="shared" si="36"/>
        <v>0</v>
      </c>
      <c r="I54" s="396">
        <f t="shared" si="60"/>
        <v>0</v>
      </c>
      <c r="J54" s="397"/>
      <c r="K54" s="391"/>
      <c r="L54" s="391"/>
      <c r="M54" s="391"/>
      <c r="N54" s="398">
        <f t="shared" si="37"/>
        <v>0</v>
      </c>
      <c r="O54" s="398">
        <f t="shared" si="61"/>
        <v>0</v>
      </c>
      <c r="P54" s="393"/>
      <c r="Q54" s="394"/>
      <c r="R54" s="394"/>
      <c r="S54" s="394"/>
      <c r="T54" s="399">
        <f t="shared" si="38"/>
        <v>0</v>
      </c>
      <c r="U54" s="399">
        <f t="shared" si="62"/>
        <v>0</v>
      </c>
      <c r="V54" s="400">
        <f t="shared" si="53"/>
        <v>0</v>
      </c>
      <c r="W54" s="401">
        <f t="shared" si="54"/>
        <v>0</v>
      </c>
      <c r="X54" s="401">
        <f t="shared" si="55"/>
        <v>0</v>
      </c>
      <c r="Y54" s="401">
        <f t="shared" si="56"/>
        <v>0</v>
      </c>
      <c r="Z54" s="402"/>
      <c r="AA54" s="399">
        <f t="shared" si="63"/>
        <v>0</v>
      </c>
      <c r="AB54" s="400">
        <f t="shared" si="39"/>
        <v>0</v>
      </c>
      <c r="AC54" s="401">
        <f t="shared" si="40"/>
        <v>0</v>
      </c>
      <c r="AD54" s="401">
        <f t="shared" si="41"/>
        <v>0</v>
      </c>
      <c r="AE54" s="401">
        <f t="shared" si="42"/>
        <v>0</v>
      </c>
      <c r="AF54" s="402"/>
      <c r="AG54" s="403">
        <f t="shared" si="64"/>
        <v>0</v>
      </c>
      <c r="AH54" s="400">
        <f t="shared" si="43"/>
        <v>0</v>
      </c>
      <c r="AI54" s="401">
        <f t="shared" si="44"/>
        <v>0</v>
      </c>
      <c r="AJ54" s="401">
        <f t="shared" si="45"/>
        <v>0</v>
      </c>
      <c r="AK54" s="401">
        <f t="shared" si="46"/>
        <v>0</v>
      </c>
      <c r="AL54" s="402"/>
      <c r="AM54" s="399">
        <f t="shared" si="65"/>
        <v>0</v>
      </c>
      <c r="AN54" s="400">
        <f t="shared" si="47"/>
        <v>0</v>
      </c>
      <c r="AO54" s="401">
        <f t="shared" si="48"/>
        <v>0</v>
      </c>
      <c r="AP54" s="401">
        <f t="shared" si="49"/>
        <v>0</v>
      </c>
      <c r="AQ54" s="401">
        <f t="shared" si="50"/>
        <v>0</v>
      </c>
      <c r="AR54" s="402"/>
      <c r="AS54" s="399">
        <f t="shared" si="66"/>
        <v>0</v>
      </c>
      <c r="AT54" s="390">
        <f t="shared" si="51"/>
        <v>0</v>
      </c>
      <c r="AU54" s="404" t="str">
        <f t="shared" si="17"/>
        <v/>
      </c>
      <c r="AV54" s="405">
        <f t="shared" si="67"/>
        <v>0</v>
      </c>
      <c r="AW54" s="406">
        <f t="shared" si="68"/>
        <v>0</v>
      </c>
      <c r="AX54" s="406">
        <f t="shared" si="69"/>
        <v>0</v>
      </c>
      <c r="AY54" s="407">
        <f t="shared" si="70"/>
        <v>0</v>
      </c>
      <c r="AZ54" s="408">
        <f t="shared" si="59"/>
        <v>0</v>
      </c>
      <c r="BA54" s="409">
        <f t="shared" si="59"/>
        <v>0</v>
      </c>
      <c r="BB54" s="409">
        <f t="shared" si="59"/>
        <v>0</v>
      </c>
      <c r="BC54" s="410">
        <f t="shared" si="19"/>
        <v>0</v>
      </c>
      <c r="BD54" s="400">
        <f t="shared" si="20"/>
        <v>0</v>
      </c>
      <c r="BE54" s="401">
        <f t="shared" si="21"/>
        <v>0</v>
      </c>
      <c r="BF54" s="401">
        <f t="shared" si="22"/>
        <v>0</v>
      </c>
      <c r="BG54" s="411">
        <f t="shared" si="23"/>
        <v>0</v>
      </c>
      <c r="BH54" s="414"/>
      <c r="BI54" s="413">
        <f t="shared" si="71"/>
        <v>0</v>
      </c>
      <c r="BJ54" s="419">
        <f t="shared" si="72"/>
        <v>0</v>
      </c>
      <c r="BK54" s="419">
        <f t="shared" si="73"/>
        <v>0</v>
      </c>
      <c r="BL54" s="419">
        <f t="shared" si="74"/>
        <v>0</v>
      </c>
      <c r="BM54" s="419">
        <f t="shared" si="75"/>
        <v>0</v>
      </c>
      <c r="BN54" s="419">
        <f t="shared" si="76"/>
        <v>0</v>
      </c>
      <c r="BO54" s="419">
        <f t="shared" si="77"/>
        <v>0</v>
      </c>
      <c r="BP54" s="419">
        <f t="shared" si="78"/>
        <v>0</v>
      </c>
      <c r="BQ54" s="419">
        <f t="shared" si="79"/>
        <v>0</v>
      </c>
      <c r="BR54" s="419">
        <f t="shared" si="80"/>
        <v>0</v>
      </c>
      <c r="BS54" s="419">
        <f t="shared" si="81"/>
        <v>0</v>
      </c>
      <c r="BT54" s="420">
        <f t="shared" si="82"/>
        <v>0</v>
      </c>
      <c r="BU54" s="414"/>
      <c r="BV54" s="415">
        <f t="shared" si="58"/>
        <v>0</v>
      </c>
      <c r="BW54" s="416">
        <f t="shared" si="58"/>
        <v>0</v>
      </c>
      <c r="BX54" s="416">
        <f t="shared" si="58"/>
        <v>0</v>
      </c>
      <c r="BY54" s="416">
        <f t="shared" si="57"/>
        <v>0</v>
      </c>
      <c r="BZ54" s="416">
        <f t="shared" si="57"/>
        <v>0</v>
      </c>
      <c r="CA54" s="416">
        <f t="shared" si="57"/>
        <v>0</v>
      </c>
      <c r="CB54" s="416">
        <f t="shared" si="57"/>
        <v>0</v>
      </c>
      <c r="CC54" s="416">
        <f t="shared" si="57"/>
        <v>0</v>
      </c>
      <c r="CD54" s="416">
        <f t="shared" si="57"/>
        <v>0</v>
      </c>
      <c r="CE54" s="416">
        <f t="shared" si="57"/>
        <v>0</v>
      </c>
      <c r="CF54" s="416">
        <f t="shared" si="57"/>
        <v>0</v>
      </c>
      <c r="CG54" s="417">
        <f t="shared" si="57"/>
        <v>0</v>
      </c>
    </row>
    <row r="55" spans="1:85" s="418" customFormat="1" x14ac:dyDescent="0.25">
      <c r="A55" s="390">
        <v>40</v>
      </c>
      <c r="B55" s="391"/>
      <c r="C55" s="392"/>
      <c r="D55" s="393"/>
      <c r="E55" s="394"/>
      <c r="F55" s="394"/>
      <c r="G55" s="395"/>
      <c r="H55" s="396">
        <f t="shared" si="36"/>
        <v>0</v>
      </c>
      <c r="I55" s="396">
        <f t="shared" si="60"/>
        <v>0</v>
      </c>
      <c r="J55" s="397"/>
      <c r="K55" s="391"/>
      <c r="L55" s="391"/>
      <c r="M55" s="391"/>
      <c r="N55" s="398">
        <f t="shared" si="37"/>
        <v>0</v>
      </c>
      <c r="O55" s="398">
        <f t="shared" si="61"/>
        <v>0</v>
      </c>
      <c r="P55" s="393"/>
      <c r="Q55" s="394"/>
      <c r="R55" s="394"/>
      <c r="S55" s="394"/>
      <c r="T55" s="399">
        <f t="shared" si="38"/>
        <v>0</v>
      </c>
      <c r="U55" s="399">
        <f t="shared" si="62"/>
        <v>0</v>
      </c>
      <c r="V55" s="400">
        <f t="shared" si="53"/>
        <v>0</v>
      </c>
      <c r="W55" s="401">
        <f t="shared" si="54"/>
        <v>0</v>
      </c>
      <c r="X55" s="401">
        <f t="shared" si="55"/>
        <v>0</v>
      </c>
      <c r="Y55" s="401">
        <f t="shared" si="56"/>
        <v>0</v>
      </c>
      <c r="Z55" s="402"/>
      <c r="AA55" s="399">
        <f t="shared" si="63"/>
        <v>0</v>
      </c>
      <c r="AB55" s="400">
        <f t="shared" si="39"/>
        <v>0</v>
      </c>
      <c r="AC55" s="401">
        <f t="shared" si="40"/>
        <v>0</v>
      </c>
      <c r="AD55" s="401">
        <f t="shared" si="41"/>
        <v>0</v>
      </c>
      <c r="AE55" s="401">
        <f t="shared" si="42"/>
        <v>0</v>
      </c>
      <c r="AF55" s="402"/>
      <c r="AG55" s="403">
        <f t="shared" si="64"/>
        <v>0</v>
      </c>
      <c r="AH55" s="400">
        <f t="shared" si="43"/>
        <v>0</v>
      </c>
      <c r="AI55" s="401">
        <f t="shared" si="44"/>
        <v>0</v>
      </c>
      <c r="AJ55" s="401">
        <f t="shared" si="45"/>
        <v>0</v>
      </c>
      <c r="AK55" s="401">
        <f t="shared" si="46"/>
        <v>0</v>
      </c>
      <c r="AL55" s="402"/>
      <c r="AM55" s="399">
        <f t="shared" si="65"/>
        <v>0</v>
      </c>
      <c r="AN55" s="400">
        <f t="shared" si="47"/>
        <v>0</v>
      </c>
      <c r="AO55" s="401">
        <f t="shared" si="48"/>
        <v>0</v>
      </c>
      <c r="AP55" s="401">
        <f t="shared" si="49"/>
        <v>0</v>
      </c>
      <c r="AQ55" s="401">
        <f t="shared" si="50"/>
        <v>0</v>
      </c>
      <c r="AR55" s="402"/>
      <c r="AS55" s="399">
        <f t="shared" si="66"/>
        <v>0</v>
      </c>
      <c r="AT55" s="390">
        <f t="shared" si="51"/>
        <v>0</v>
      </c>
      <c r="AU55" s="404" t="str">
        <f t="shared" si="17"/>
        <v/>
      </c>
      <c r="AV55" s="405">
        <f t="shared" si="67"/>
        <v>0</v>
      </c>
      <c r="AW55" s="406">
        <f t="shared" si="68"/>
        <v>0</v>
      </c>
      <c r="AX55" s="406">
        <f t="shared" si="69"/>
        <v>0</v>
      </c>
      <c r="AY55" s="407">
        <f t="shared" si="70"/>
        <v>0</v>
      </c>
      <c r="AZ55" s="408">
        <f t="shared" si="59"/>
        <v>0</v>
      </c>
      <c r="BA55" s="409">
        <f t="shared" si="59"/>
        <v>0</v>
      </c>
      <c r="BB55" s="409">
        <f t="shared" si="59"/>
        <v>0</v>
      </c>
      <c r="BC55" s="410">
        <f t="shared" si="19"/>
        <v>0</v>
      </c>
      <c r="BD55" s="400">
        <f t="shared" si="20"/>
        <v>0</v>
      </c>
      <c r="BE55" s="401">
        <f t="shared" si="21"/>
        <v>0</v>
      </c>
      <c r="BF55" s="401">
        <f t="shared" si="22"/>
        <v>0</v>
      </c>
      <c r="BG55" s="411">
        <f t="shared" si="23"/>
        <v>0</v>
      </c>
      <c r="BH55" s="414"/>
      <c r="BI55" s="413">
        <f t="shared" si="71"/>
        <v>0</v>
      </c>
      <c r="BJ55" s="419">
        <f t="shared" si="72"/>
        <v>0</v>
      </c>
      <c r="BK55" s="419">
        <f t="shared" si="73"/>
        <v>0</v>
      </c>
      <c r="BL55" s="419">
        <f t="shared" si="74"/>
        <v>0</v>
      </c>
      <c r="BM55" s="419">
        <f t="shared" si="75"/>
        <v>0</v>
      </c>
      <c r="BN55" s="419">
        <f t="shared" si="76"/>
        <v>0</v>
      </c>
      <c r="BO55" s="419">
        <f t="shared" si="77"/>
        <v>0</v>
      </c>
      <c r="BP55" s="419">
        <f t="shared" si="78"/>
        <v>0</v>
      </c>
      <c r="BQ55" s="419">
        <f t="shared" si="79"/>
        <v>0</v>
      </c>
      <c r="BR55" s="419">
        <f t="shared" si="80"/>
        <v>0</v>
      </c>
      <c r="BS55" s="419">
        <f t="shared" si="81"/>
        <v>0</v>
      </c>
      <c r="BT55" s="420">
        <f t="shared" si="82"/>
        <v>0</v>
      </c>
      <c r="BU55" s="414"/>
      <c r="BV55" s="415">
        <f t="shared" si="58"/>
        <v>0</v>
      </c>
      <c r="BW55" s="416">
        <f t="shared" si="58"/>
        <v>0</v>
      </c>
      <c r="BX55" s="416">
        <f t="shared" si="58"/>
        <v>0</v>
      </c>
      <c r="BY55" s="416">
        <f t="shared" si="57"/>
        <v>0</v>
      </c>
      <c r="BZ55" s="416">
        <f t="shared" si="57"/>
        <v>0</v>
      </c>
      <c r="CA55" s="416">
        <f t="shared" si="57"/>
        <v>0</v>
      </c>
      <c r="CB55" s="416">
        <f t="shared" si="57"/>
        <v>0</v>
      </c>
      <c r="CC55" s="416">
        <f t="shared" si="57"/>
        <v>0</v>
      </c>
      <c r="CD55" s="416">
        <f t="shared" si="57"/>
        <v>0</v>
      </c>
      <c r="CE55" s="416">
        <f t="shared" si="57"/>
        <v>0</v>
      </c>
      <c r="CF55" s="416">
        <f t="shared" si="57"/>
        <v>0</v>
      </c>
      <c r="CG55" s="417">
        <f t="shared" si="57"/>
        <v>0</v>
      </c>
    </row>
    <row r="56" spans="1:85" s="418" customFormat="1" x14ac:dyDescent="0.25">
      <c r="A56" s="390">
        <v>41</v>
      </c>
      <c r="B56" s="391"/>
      <c r="C56" s="392"/>
      <c r="D56" s="393"/>
      <c r="E56" s="394"/>
      <c r="F56" s="394"/>
      <c r="G56" s="395"/>
      <c r="H56" s="396">
        <f t="shared" si="36"/>
        <v>0</v>
      </c>
      <c r="I56" s="396">
        <f t="shared" si="60"/>
        <v>0</v>
      </c>
      <c r="J56" s="397"/>
      <c r="K56" s="391"/>
      <c r="L56" s="391"/>
      <c r="M56" s="391"/>
      <c r="N56" s="398">
        <f t="shared" si="37"/>
        <v>0</v>
      </c>
      <c r="O56" s="398">
        <f t="shared" si="61"/>
        <v>0</v>
      </c>
      <c r="P56" s="393"/>
      <c r="Q56" s="394"/>
      <c r="R56" s="394"/>
      <c r="S56" s="394"/>
      <c r="T56" s="399">
        <f t="shared" si="38"/>
        <v>0</v>
      </c>
      <c r="U56" s="399">
        <f t="shared" si="62"/>
        <v>0</v>
      </c>
      <c r="V56" s="400">
        <f t="shared" si="53"/>
        <v>0</v>
      </c>
      <c r="W56" s="401">
        <f t="shared" si="54"/>
        <v>0</v>
      </c>
      <c r="X56" s="401">
        <f t="shared" si="55"/>
        <v>0</v>
      </c>
      <c r="Y56" s="401">
        <f t="shared" si="56"/>
        <v>0</v>
      </c>
      <c r="Z56" s="402"/>
      <c r="AA56" s="399">
        <f t="shared" si="63"/>
        <v>0</v>
      </c>
      <c r="AB56" s="400">
        <f t="shared" si="39"/>
        <v>0</v>
      </c>
      <c r="AC56" s="401">
        <f t="shared" si="40"/>
        <v>0</v>
      </c>
      <c r="AD56" s="401">
        <f t="shared" si="41"/>
        <v>0</v>
      </c>
      <c r="AE56" s="401">
        <f t="shared" si="42"/>
        <v>0</v>
      </c>
      <c r="AF56" s="402"/>
      <c r="AG56" s="403">
        <f t="shared" si="64"/>
        <v>0</v>
      </c>
      <c r="AH56" s="400">
        <f t="shared" si="43"/>
        <v>0</v>
      </c>
      <c r="AI56" s="401">
        <f t="shared" si="44"/>
        <v>0</v>
      </c>
      <c r="AJ56" s="401">
        <f t="shared" si="45"/>
        <v>0</v>
      </c>
      <c r="AK56" s="401">
        <f t="shared" si="46"/>
        <v>0</v>
      </c>
      <c r="AL56" s="402"/>
      <c r="AM56" s="399">
        <f t="shared" si="65"/>
        <v>0</v>
      </c>
      <c r="AN56" s="400">
        <f t="shared" si="47"/>
        <v>0</v>
      </c>
      <c r="AO56" s="401">
        <f t="shared" si="48"/>
        <v>0</v>
      </c>
      <c r="AP56" s="401">
        <f t="shared" si="49"/>
        <v>0</v>
      </c>
      <c r="AQ56" s="401">
        <f t="shared" si="50"/>
        <v>0</v>
      </c>
      <c r="AR56" s="402"/>
      <c r="AS56" s="399">
        <f t="shared" si="66"/>
        <v>0</v>
      </c>
      <c r="AT56" s="390">
        <f t="shared" si="51"/>
        <v>0</v>
      </c>
      <c r="AU56" s="404" t="str">
        <f t="shared" ref="AU56:AU65" si="83">IF(ISBLANK(B56),"",LOOKUP(AT56,Mark,EWU_LG))</f>
        <v/>
      </c>
      <c r="AV56" s="405">
        <f t="shared" si="67"/>
        <v>0</v>
      </c>
      <c r="AW56" s="406">
        <f t="shared" si="68"/>
        <v>0</v>
      </c>
      <c r="AX56" s="406">
        <f t="shared" si="69"/>
        <v>0</v>
      </c>
      <c r="AY56" s="407">
        <f t="shared" si="70"/>
        <v>0</v>
      </c>
      <c r="AZ56" s="408">
        <f t="shared" ref="AZ56:AZ65" si="84">AV56/AV$15</f>
        <v>0</v>
      </c>
      <c r="BA56" s="409">
        <f t="shared" ref="BA56:BA65" si="85">AW56/AW$15</f>
        <v>0</v>
      </c>
      <c r="BB56" s="409">
        <f t="shared" ref="BB56:BB65" si="86">AX56/AX$15</f>
        <v>0</v>
      </c>
      <c r="BC56" s="410">
        <f t="shared" ref="BC56:BC65" si="87">IFERROR(AY56/AY$15,0)</f>
        <v>0</v>
      </c>
      <c r="BD56" s="400">
        <f t="shared" ref="BD56:BG61" si="88">IF($AU56="W (Withdrawn)",0,IF(AZ56&gt;=CO_threshold,1,0))</f>
        <v>0</v>
      </c>
      <c r="BE56" s="401">
        <f t="shared" si="88"/>
        <v>0</v>
      </c>
      <c r="BF56" s="401">
        <f t="shared" si="88"/>
        <v>0</v>
      </c>
      <c r="BG56" s="411">
        <f t="shared" si="88"/>
        <v>0</v>
      </c>
      <c r="BH56" s="414"/>
      <c r="BI56" s="413">
        <f t="shared" si="71"/>
        <v>0</v>
      </c>
      <c r="BJ56" s="419">
        <f t="shared" si="72"/>
        <v>0</v>
      </c>
      <c r="BK56" s="419">
        <f t="shared" si="73"/>
        <v>0</v>
      </c>
      <c r="BL56" s="419">
        <f t="shared" si="74"/>
        <v>0</v>
      </c>
      <c r="BM56" s="419">
        <f t="shared" si="75"/>
        <v>0</v>
      </c>
      <c r="BN56" s="419">
        <f t="shared" si="76"/>
        <v>0</v>
      </c>
      <c r="BO56" s="419">
        <f t="shared" si="77"/>
        <v>0</v>
      </c>
      <c r="BP56" s="419">
        <f t="shared" si="78"/>
        <v>0</v>
      </c>
      <c r="BQ56" s="419">
        <f t="shared" si="79"/>
        <v>0</v>
      </c>
      <c r="BR56" s="419">
        <f t="shared" si="80"/>
        <v>0</v>
      </c>
      <c r="BS56" s="419">
        <f t="shared" si="81"/>
        <v>0</v>
      </c>
      <c r="BT56" s="420">
        <f t="shared" si="82"/>
        <v>0</v>
      </c>
      <c r="BU56" s="414"/>
      <c r="BV56" s="415">
        <f t="shared" si="58"/>
        <v>0</v>
      </c>
      <c r="BW56" s="416">
        <f t="shared" si="58"/>
        <v>0</v>
      </c>
      <c r="BX56" s="416">
        <f t="shared" si="58"/>
        <v>0</v>
      </c>
      <c r="BY56" s="416">
        <f t="shared" si="57"/>
        <v>0</v>
      </c>
      <c r="BZ56" s="416">
        <f t="shared" si="57"/>
        <v>0</v>
      </c>
      <c r="CA56" s="416">
        <f t="shared" si="57"/>
        <v>0</v>
      </c>
      <c r="CB56" s="416">
        <f t="shared" si="57"/>
        <v>0</v>
      </c>
      <c r="CC56" s="416">
        <f t="shared" si="57"/>
        <v>0</v>
      </c>
      <c r="CD56" s="416">
        <f t="shared" si="57"/>
        <v>0</v>
      </c>
      <c r="CE56" s="416">
        <f t="shared" si="57"/>
        <v>0</v>
      </c>
      <c r="CF56" s="416">
        <f t="shared" si="57"/>
        <v>0</v>
      </c>
      <c r="CG56" s="417">
        <f t="shared" si="57"/>
        <v>0</v>
      </c>
    </row>
    <row r="57" spans="1:85" s="418" customFormat="1" x14ac:dyDescent="0.25">
      <c r="A57" s="390">
        <v>42</v>
      </c>
      <c r="B57" s="391"/>
      <c r="C57" s="392"/>
      <c r="D57" s="393"/>
      <c r="E57" s="394"/>
      <c r="F57" s="394"/>
      <c r="G57" s="395"/>
      <c r="H57" s="396">
        <f t="shared" si="36"/>
        <v>0</v>
      </c>
      <c r="I57" s="396">
        <f t="shared" si="60"/>
        <v>0</v>
      </c>
      <c r="J57" s="397"/>
      <c r="K57" s="391"/>
      <c r="L57" s="391"/>
      <c r="M57" s="391"/>
      <c r="N57" s="398">
        <f t="shared" si="37"/>
        <v>0</v>
      </c>
      <c r="O57" s="398">
        <f t="shared" si="61"/>
        <v>0</v>
      </c>
      <c r="P57" s="393"/>
      <c r="Q57" s="394"/>
      <c r="R57" s="394"/>
      <c r="S57" s="394"/>
      <c r="T57" s="399">
        <f t="shared" si="38"/>
        <v>0</v>
      </c>
      <c r="U57" s="399">
        <f t="shared" si="62"/>
        <v>0</v>
      </c>
      <c r="V57" s="400">
        <f t="shared" si="53"/>
        <v>0</v>
      </c>
      <c r="W57" s="401">
        <f t="shared" si="54"/>
        <v>0</v>
      </c>
      <c r="X57" s="401">
        <f t="shared" si="55"/>
        <v>0</v>
      </c>
      <c r="Y57" s="401">
        <f t="shared" si="56"/>
        <v>0</v>
      </c>
      <c r="Z57" s="402"/>
      <c r="AA57" s="399">
        <f t="shared" si="63"/>
        <v>0</v>
      </c>
      <c r="AB57" s="400">
        <f t="shared" si="39"/>
        <v>0</v>
      </c>
      <c r="AC57" s="401">
        <f t="shared" si="40"/>
        <v>0</v>
      </c>
      <c r="AD57" s="401">
        <f t="shared" si="41"/>
        <v>0</v>
      </c>
      <c r="AE57" s="401">
        <f t="shared" si="42"/>
        <v>0</v>
      </c>
      <c r="AF57" s="402"/>
      <c r="AG57" s="403">
        <f t="shared" si="64"/>
        <v>0</v>
      </c>
      <c r="AH57" s="400">
        <f t="shared" si="43"/>
        <v>0</v>
      </c>
      <c r="AI57" s="401">
        <f t="shared" si="44"/>
        <v>0</v>
      </c>
      <c r="AJ57" s="401">
        <f t="shared" si="45"/>
        <v>0</v>
      </c>
      <c r="AK57" s="401">
        <f t="shared" si="46"/>
        <v>0</v>
      </c>
      <c r="AL57" s="402"/>
      <c r="AM57" s="399">
        <f t="shared" si="65"/>
        <v>0</v>
      </c>
      <c r="AN57" s="400">
        <f t="shared" si="47"/>
        <v>0</v>
      </c>
      <c r="AO57" s="401">
        <f t="shared" si="48"/>
        <v>0</v>
      </c>
      <c r="AP57" s="401">
        <f t="shared" si="49"/>
        <v>0</v>
      </c>
      <c r="AQ57" s="401">
        <f t="shared" si="50"/>
        <v>0</v>
      </c>
      <c r="AR57" s="402"/>
      <c r="AS57" s="399">
        <f t="shared" si="66"/>
        <v>0</v>
      </c>
      <c r="AT57" s="390">
        <f t="shared" si="51"/>
        <v>0</v>
      </c>
      <c r="AU57" s="404" t="str">
        <f t="shared" si="83"/>
        <v/>
      </c>
      <c r="AV57" s="405">
        <f t="shared" si="67"/>
        <v>0</v>
      </c>
      <c r="AW57" s="406">
        <f t="shared" si="68"/>
        <v>0</v>
      </c>
      <c r="AX57" s="406">
        <f t="shared" si="69"/>
        <v>0</v>
      </c>
      <c r="AY57" s="407">
        <f t="shared" si="70"/>
        <v>0</v>
      </c>
      <c r="AZ57" s="408">
        <f t="shared" si="84"/>
        <v>0</v>
      </c>
      <c r="BA57" s="409">
        <f t="shared" si="85"/>
        <v>0</v>
      </c>
      <c r="BB57" s="409">
        <f t="shared" si="86"/>
        <v>0</v>
      </c>
      <c r="BC57" s="410">
        <f t="shared" si="87"/>
        <v>0</v>
      </c>
      <c r="BD57" s="400">
        <f t="shared" si="88"/>
        <v>0</v>
      </c>
      <c r="BE57" s="401">
        <f t="shared" si="88"/>
        <v>0</v>
      </c>
      <c r="BF57" s="401">
        <f t="shared" si="88"/>
        <v>0</v>
      </c>
      <c r="BG57" s="411">
        <f t="shared" si="88"/>
        <v>0</v>
      </c>
      <c r="BH57" s="414"/>
      <c r="BI57" s="413">
        <f t="shared" si="71"/>
        <v>0</v>
      </c>
      <c r="BJ57" s="419">
        <f t="shared" si="72"/>
        <v>0</v>
      </c>
      <c r="BK57" s="419">
        <f t="shared" si="73"/>
        <v>0</v>
      </c>
      <c r="BL57" s="419">
        <f t="shared" si="74"/>
        <v>0</v>
      </c>
      <c r="BM57" s="419">
        <f t="shared" si="75"/>
        <v>0</v>
      </c>
      <c r="BN57" s="419">
        <f t="shared" si="76"/>
        <v>0</v>
      </c>
      <c r="BO57" s="419">
        <f t="shared" si="77"/>
        <v>0</v>
      </c>
      <c r="BP57" s="419">
        <f t="shared" si="78"/>
        <v>0</v>
      </c>
      <c r="BQ57" s="419">
        <f t="shared" si="79"/>
        <v>0</v>
      </c>
      <c r="BR57" s="419">
        <f t="shared" si="80"/>
        <v>0</v>
      </c>
      <c r="BS57" s="419">
        <f t="shared" si="81"/>
        <v>0</v>
      </c>
      <c r="BT57" s="420">
        <f t="shared" si="82"/>
        <v>0</v>
      </c>
      <c r="BU57" s="414"/>
      <c r="BV57" s="415">
        <f t="shared" si="58"/>
        <v>0</v>
      </c>
      <c r="BW57" s="416">
        <f t="shared" si="58"/>
        <v>0</v>
      </c>
      <c r="BX57" s="416">
        <f t="shared" si="58"/>
        <v>0</v>
      </c>
      <c r="BY57" s="416">
        <f t="shared" si="57"/>
        <v>0</v>
      </c>
      <c r="BZ57" s="416">
        <f t="shared" si="57"/>
        <v>0</v>
      </c>
      <c r="CA57" s="416">
        <f t="shared" si="57"/>
        <v>0</v>
      </c>
      <c r="CB57" s="416">
        <f t="shared" si="57"/>
        <v>0</v>
      </c>
      <c r="CC57" s="416">
        <f t="shared" si="57"/>
        <v>0</v>
      </c>
      <c r="CD57" s="416">
        <f t="shared" si="57"/>
        <v>0</v>
      </c>
      <c r="CE57" s="416">
        <f t="shared" si="57"/>
        <v>0</v>
      </c>
      <c r="CF57" s="416">
        <f t="shared" si="57"/>
        <v>0</v>
      </c>
      <c r="CG57" s="417">
        <f t="shared" si="57"/>
        <v>0</v>
      </c>
    </row>
    <row r="58" spans="1:85" s="418" customFormat="1" x14ac:dyDescent="0.25">
      <c r="A58" s="390">
        <v>43</v>
      </c>
      <c r="B58" s="391"/>
      <c r="C58" s="392"/>
      <c r="D58" s="393"/>
      <c r="E58" s="394"/>
      <c r="F58" s="394"/>
      <c r="G58" s="395"/>
      <c r="H58" s="396">
        <f t="shared" si="36"/>
        <v>0</v>
      </c>
      <c r="I58" s="396">
        <f t="shared" si="60"/>
        <v>0</v>
      </c>
      <c r="J58" s="397"/>
      <c r="K58" s="391"/>
      <c r="L58" s="391"/>
      <c r="M58" s="391"/>
      <c r="N58" s="398">
        <f t="shared" si="37"/>
        <v>0</v>
      </c>
      <c r="O58" s="398">
        <f t="shared" si="61"/>
        <v>0</v>
      </c>
      <c r="P58" s="393"/>
      <c r="Q58" s="394"/>
      <c r="R58" s="394"/>
      <c r="S58" s="394"/>
      <c r="T58" s="399">
        <f t="shared" si="38"/>
        <v>0</v>
      </c>
      <c r="U58" s="399">
        <f t="shared" si="62"/>
        <v>0</v>
      </c>
      <c r="V58" s="400">
        <f t="shared" si="53"/>
        <v>0</v>
      </c>
      <c r="W58" s="401">
        <f t="shared" si="54"/>
        <v>0</v>
      </c>
      <c r="X58" s="401">
        <f t="shared" si="55"/>
        <v>0</v>
      </c>
      <c r="Y58" s="401">
        <f t="shared" si="56"/>
        <v>0</v>
      </c>
      <c r="Z58" s="402"/>
      <c r="AA58" s="399">
        <f t="shared" si="63"/>
        <v>0</v>
      </c>
      <c r="AB58" s="400">
        <f t="shared" si="39"/>
        <v>0</v>
      </c>
      <c r="AC58" s="401">
        <f t="shared" si="40"/>
        <v>0</v>
      </c>
      <c r="AD58" s="401">
        <f t="shared" si="41"/>
        <v>0</v>
      </c>
      <c r="AE58" s="401">
        <f t="shared" si="42"/>
        <v>0</v>
      </c>
      <c r="AF58" s="402"/>
      <c r="AG58" s="403">
        <f t="shared" si="64"/>
        <v>0</v>
      </c>
      <c r="AH58" s="400">
        <f t="shared" si="43"/>
        <v>0</v>
      </c>
      <c r="AI58" s="401">
        <f t="shared" si="44"/>
        <v>0</v>
      </c>
      <c r="AJ58" s="401">
        <f t="shared" si="45"/>
        <v>0</v>
      </c>
      <c r="AK58" s="401">
        <f t="shared" si="46"/>
        <v>0</v>
      </c>
      <c r="AL58" s="402"/>
      <c r="AM58" s="399">
        <f t="shared" si="65"/>
        <v>0</v>
      </c>
      <c r="AN58" s="400">
        <f t="shared" si="47"/>
        <v>0</v>
      </c>
      <c r="AO58" s="401">
        <f t="shared" si="48"/>
        <v>0</v>
      </c>
      <c r="AP58" s="401">
        <f t="shared" si="49"/>
        <v>0</v>
      </c>
      <c r="AQ58" s="401">
        <f t="shared" si="50"/>
        <v>0</v>
      </c>
      <c r="AR58" s="402"/>
      <c r="AS58" s="399">
        <f t="shared" si="66"/>
        <v>0</v>
      </c>
      <c r="AT58" s="390">
        <f t="shared" si="51"/>
        <v>0</v>
      </c>
      <c r="AU58" s="404" t="str">
        <f t="shared" si="83"/>
        <v/>
      </c>
      <c r="AV58" s="405">
        <f t="shared" si="67"/>
        <v>0</v>
      </c>
      <c r="AW58" s="406">
        <f t="shared" si="68"/>
        <v>0</v>
      </c>
      <c r="AX58" s="406">
        <f t="shared" si="69"/>
        <v>0</v>
      </c>
      <c r="AY58" s="407">
        <f t="shared" si="70"/>
        <v>0</v>
      </c>
      <c r="AZ58" s="408">
        <f t="shared" si="84"/>
        <v>0</v>
      </c>
      <c r="BA58" s="409">
        <f t="shared" si="85"/>
        <v>0</v>
      </c>
      <c r="BB58" s="409">
        <f t="shared" si="86"/>
        <v>0</v>
      </c>
      <c r="BC58" s="410">
        <f t="shared" si="87"/>
        <v>0</v>
      </c>
      <c r="BD58" s="400">
        <f t="shared" si="88"/>
        <v>0</v>
      </c>
      <c r="BE58" s="401">
        <f t="shared" si="88"/>
        <v>0</v>
      </c>
      <c r="BF58" s="401">
        <f t="shared" si="88"/>
        <v>0</v>
      </c>
      <c r="BG58" s="411">
        <f t="shared" si="88"/>
        <v>0</v>
      </c>
      <c r="BH58" s="414"/>
      <c r="BI58" s="413">
        <f t="shared" si="71"/>
        <v>0</v>
      </c>
      <c r="BJ58" s="419">
        <f t="shared" si="72"/>
        <v>0</v>
      </c>
      <c r="BK58" s="419">
        <f t="shared" si="73"/>
        <v>0</v>
      </c>
      <c r="BL58" s="419">
        <f t="shared" si="74"/>
        <v>0</v>
      </c>
      <c r="BM58" s="419">
        <f t="shared" si="75"/>
        <v>0</v>
      </c>
      <c r="BN58" s="419">
        <f t="shared" si="76"/>
        <v>0</v>
      </c>
      <c r="BO58" s="419">
        <f t="shared" si="77"/>
        <v>0</v>
      </c>
      <c r="BP58" s="419">
        <f t="shared" si="78"/>
        <v>0</v>
      </c>
      <c r="BQ58" s="419">
        <f t="shared" si="79"/>
        <v>0</v>
      </c>
      <c r="BR58" s="419">
        <f t="shared" si="80"/>
        <v>0</v>
      </c>
      <c r="BS58" s="419">
        <f t="shared" si="81"/>
        <v>0</v>
      </c>
      <c r="BT58" s="420">
        <f t="shared" si="82"/>
        <v>0</v>
      </c>
      <c r="BU58" s="414"/>
      <c r="BV58" s="415">
        <f t="shared" si="58"/>
        <v>0</v>
      </c>
      <c r="BW58" s="416">
        <f t="shared" si="58"/>
        <v>0</v>
      </c>
      <c r="BX58" s="416">
        <f t="shared" si="58"/>
        <v>0</v>
      </c>
      <c r="BY58" s="416">
        <f t="shared" si="57"/>
        <v>0</v>
      </c>
      <c r="BZ58" s="416">
        <f t="shared" si="57"/>
        <v>0</v>
      </c>
      <c r="CA58" s="416">
        <f t="shared" si="57"/>
        <v>0</v>
      </c>
      <c r="CB58" s="416">
        <f t="shared" si="57"/>
        <v>0</v>
      </c>
      <c r="CC58" s="416">
        <f t="shared" si="57"/>
        <v>0</v>
      </c>
      <c r="CD58" s="416">
        <f t="shared" si="57"/>
        <v>0</v>
      </c>
      <c r="CE58" s="416">
        <f t="shared" si="57"/>
        <v>0</v>
      </c>
      <c r="CF58" s="416">
        <f t="shared" si="57"/>
        <v>0</v>
      </c>
      <c r="CG58" s="417">
        <f t="shared" si="57"/>
        <v>0</v>
      </c>
    </row>
    <row r="59" spans="1:85" s="418" customFormat="1" x14ac:dyDescent="0.25">
      <c r="A59" s="390">
        <v>44</v>
      </c>
      <c r="B59" s="391"/>
      <c r="C59" s="392"/>
      <c r="D59" s="393"/>
      <c r="E59" s="394"/>
      <c r="F59" s="394"/>
      <c r="G59" s="395"/>
      <c r="H59" s="396">
        <f t="shared" si="36"/>
        <v>0</v>
      </c>
      <c r="I59" s="396">
        <f t="shared" si="60"/>
        <v>0</v>
      </c>
      <c r="J59" s="397"/>
      <c r="K59" s="391"/>
      <c r="L59" s="391"/>
      <c r="M59" s="391"/>
      <c r="N59" s="398">
        <f t="shared" si="37"/>
        <v>0</v>
      </c>
      <c r="O59" s="398">
        <f t="shared" si="61"/>
        <v>0</v>
      </c>
      <c r="P59" s="393"/>
      <c r="Q59" s="394"/>
      <c r="R59" s="394"/>
      <c r="S59" s="394"/>
      <c r="T59" s="399">
        <f t="shared" si="38"/>
        <v>0</v>
      </c>
      <c r="U59" s="399">
        <f t="shared" si="62"/>
        <v>0</v>
      </c>
      <c r="V59" s="400">
        <f t="shared" si="53"/>
        <v>0</v>
      </c>
      <c r="W59" s="401">
        <f t="shared" si="54"/>
        <v>0</v>
      </c>
      <c r="X59" s="401">
        <f t="shared" si="55"/>
        <v>0</v>
      </c>
      <c r="Y59" s="401">
        <f t="shared" si="56"/>
        <v>0</v>
      </c>
      <c r="Z59" s="402"/>
      <c r="AA59" s="399">
        <f t="shared" si="63"/>
        <v>0</v>
      </c>
      <c r="AB59" s="400">
        <f t="shared" si="39"/>
        <v>0</v>
      </c>
      <c r="AC59" s="401">
        <f t="shared" si="40"/>
        <v>0</v>
      </c>
      <c r="AD59" s="401">
        <f t="shared" si="41"/>
        <v>0</v>
      </c>
      <c r="AE59" s="401">
        <f t="shared" si="42"/>
        <v>0</v>
      </c>
      <c r="AF59" s="402"/>
      <c r="AG59" s="403">
        <f t="shared" si="64"/>
        <v>0</v>
      </c>
      <c r="AH59" s="400">
        <f t="shared" si="43"/>
        <v>0</v>
      </c>
      <c r="AI59" s="401">
        <f t="shared" si="44"/>
        <v>0</v>
      </c>
      <c r="AJ59" s="401">
        <f t="shared" si="45"/>
        <v>0</v>
      </c>
      <c r="AK59" s="401">
        <f t="shared" si="46"/>
        <v>0</v>
      </c>
      <c r="AL59" s="402"/>
      <c r="AM59" s="399">
        <f t="shared" si="65"/>
        <v>0</v>
      </c>
      <c r="AN59" s="400">
        <f t="shared" si="47"/>
        <v>0</v>
      </c>
      <c r="AO59" s="401">
        <f t="shared" si="48"/>
        <v>0</v>
      </c>
      <c r="AP59" s="401">
        <f t="shared" si="49"/>
        <v>0</v>
      </c>
      <c r="AQ59" s="401">
        <f t="shared" si="50"/>
        <v>0</v>
      </c>
      <c r="AR59" s="402"/>
      <c r="AS59" s="399">
        <f t="shared" si="66"/>
        <v>0</v>
      </c>
      <c r="AT59" s="390">
        <f t="shared" si="51"/>
        <v>0</v>
      </c>
      <c r="AU59" s="404" t="str">
        <f t="shared" si="83"/>
        <v/>
      </c>
      <c r="AV59" s="405">
        <f t="shared" si="67"/>
        <v>0</v>
      </c>
      <c r="AW59" s="406">
        <f t="shared" si="68"/>
        <v>0</v>
      </c>
      <c r="AX59" s="406">
        <f t="shared" si="69"/>
        <v>0</v>
      </c>
      <c r="AY59" s="407">
        <f t="shared" si="70"/>
        <v>0</v>
      </c>
      <c r="AZ59" s="408">
        <f t="shared" si="84"/>
        <v>0</v>
      </c>
      <c r="BA59" s="409">
        <f t="shared" si="85"/>
        <v>0</v>
      </c>
      <c r="BB59" s="409">
        <f t="shared" si="86"/>
        <v>0</v>
      </c>
      <c r="BC59" s="410">
        <f t="shared" si="87"/>
        <v>0</v>
      </c>
      <c r="BD59" s="400">
        <f t="shared" si="88"/>
        <v>0</v>
      </c>
      <c r="BE59" s="401">
        <f t="shared" si="88"/>
        <v>0</v>
      </c>
      <c r="BF59" s="401">
        <f t="shared" si="88"/>
        <v>0</v>
      </c>
      <c r="BG59" s="411">
        <f t="shared" si="88"/>
        <v>0</v>
      </c>
      <c r="BH59" s="414"/>
      <c r="BI59" s="413">
        <f t="shared" si="71"/>
        <v>0</v>
      </c>
      <c r="BJ59" s="419">
        <f t="shared" si="72"/>
        <v>0</v>
      </c>
      <c r="BK59" s="419">
        <f t="shared" si="73"/>
        <v>0</v>
      </c>
      <c r="BL59" s="419">
        <f t="shared" si="74"/>
        <v>0</v>
      </c>
      <c r="BM59" s="419">
        <f t="shared" si="75"/>
        <v>0</v>
      </c>
      <c r="BN59" s="419">
        <f t="shared" si="76"/>
        <v>0</v>
      </c>
      <c r="BO59" s="419">
        <f t="shared" si="77"/>
        <v>0</v>
      </c>
      <c r="BP59" s="419">
        <f t="shared" si="78"/>
        <v>0</v>
      </c>
      <c r="BQ59" s="419">
        <f t="shared" si="79"/>
        <v>0</v>
      </c>
      <c r="BR59" s="419">
        <f t="shared" si="80"/>
        <v>0</v>
      </c>
      <c r="BS59" s="419">
        <f t="shared" si="81"/>
        <v>0</v>
      </c>
      <c r="BT59" s="420">
        <f t="shared" si="82"/>
        <v>0</v>
      </c>
      <c r="BU59" s="414"/>
      <c r="BV59" s="415">
        <f t="shared" si="58"/>
        <v>0</v>
      </c>
      <c r="BW59" s="416">
        <f t="shared" si="58"/>
        <v>0</v>
      </c>
      <c r="BX59" s="416">
        <f t="shared" si="58"/>
        <v>0</v>
      </c>
      <c r="BY59" s="416">
        <f t="shared" si="57"/>
        <v>0</v>
      </c>
      <c r="BZ59" s="416">
        <f t="shared" si="57"/>
        <v>0</v>
      </c>
      <c r="CA59" s="416">
        <f t="shared" si="57"/>
        <v>0</v>
      </c>
      <c r="CB59" s="416">
        <f t="shared" si="57"/>
        <v>0</v>
      </c>
      <c r="CC59" s="416">
        <f t="shared" si="57"/>
        <v>0</v>
      </c>
      <c r="CD59" s="416">
        <f t="shared" si="57"/>
        <v>0</v>
      </c>
      <c r="CE59" s="416">
        <f t="shared" si="57"/>
        <v>0</v>
      </c>
      <c r="CF59" s="416">
        <f t="shared" si="57"/>
        <v>0</v>
      </c>
      <c r="CG59" s="417">
        <f t="shared" si="57"/>
        <v>0</v>
      </c>
    </row>
    <row r="60" spans="1:85" s="418" customFormat="1" x14ac:dyDescent="0.25">
      <c r="A60" s="390">
        <v>45</v>
      </c>
      <c r="B60" s="391"/>
      <c r="C60" s="392"/>
      <c r="D60" s="393"/>
      <c r="E60" s="394"/>
      <c r="F60" s="394"/>
      <c r="G60" s="395"/>
      <c r="H60" s="396">
        <f t="shared" si="36"/>
        <v>0</v>
      </c>
      <c r="I60" s="396">
        <f t="shared" si="60"/>
        <v>0</v>
      </c>
      <c r="J60" s="397"/>
      <c r="K60" s="391"/>
      <c r="L60" s="391"/>
      <c r="M60" s="391"/>
      <c r="N60" s="398">
        <f t="shared" si="37"/>
        <v>0</v>
      </c>
      <c r="O60" s="398">
        <f t="shared" si="61"/>
        <v>0</v>
      </c>
      <c r="P60" s="393"/>
      <c r="Q60" s="394"/>
      <c r="R60" s="394"/>
      <c r="S60" s="394"/>
      <c r="T60" s="399">
        <f t="shared" si="38"/>
        <v>0</v>
      </c>
      <c r="U60" s="399">
        <f t="shared" si="62"/>
        <v>0</v>
      </c>
      <c r="V60" s="400">
        <f t="shared" si="53"/>
        <v>0</v>
      </c>
      <c r="W60" s="401">
        <f t="shared" si="54"/>
        <v>0</v>
      </c>
      <c r="X60" s="401">
        <f t="shared" si="55"/>
        <v>0</v>
      </c>
      <c r="Y60" s="401">
        <f t="shared" si="56"/>
        <v>0</v>
      </c>
      <c r="Z60" s="402"/>
      <c r="AA60" s="399">
        <f t="shared" si="63"/>
        <v>0</v>
      </c>
      <c r="AB60" s="400">
        <f t="shared" si="39"/>
        <v>0</v>
      </c>
      <c r="AC60" s="401">
        <f t="shared" si="40"/>
        <v>0</v>
      </c>
      <c r="AD60" s="401">
        <f t="shared" si="41"/>
        <v>0</v>
      </c>
      <c r="AE60" s="401">
        <f t="shared" si="42"/>
        <v>0</v>
      </c>
      <c r="AF60" s="402"/>
      <c r="AG60" s="403">
        <f t="shared" si="64"/>
        <v>0</v>
      </c>
      <c r="AH60" s="400">
        <f t="shared" si="43"/>
        <v>0</v>
      </c>
      <c r="AI60" s="401">
        <f t="shared" si="44"/>
        <v>0</v>
      </c>
      <c r="AJ60" s="401">
        <f t="shared" si="45"/>
        <v>0</v>
      </c>
      <c r="AK60" s="401">
        <f t="shared" si="46"/>
        <v>0</v>
      </c>
      <c r="AL60" s="402"/>
      <c r="AM60" s="399">
        <f t="shared" si="65"/>
        <v>0</v>
      </c>
      <c r="AN60" s="400">
        <f t="shared" si="47"/>
        <v>0</v>
      </c>
      <c r="AO60" s="401">
        <f t="shared" si="48"/>
        <v>0</v>
      </c>
      <c r="AP60" s="401">
        <f t="shared" si="49"/>
        <v>0</v>
      </c>
      <c r="AQ60" s="401">
        <f t="shared" si="50"/>
        <v>0</v>
      </c>
      <c r="AR60" s="402"/>
      <c r="AS60" s="399">
        <f t="shared" si="66"/>
        <v>0</v>
      </c>
      <c r="AT60" s="390">
        <f t="shared" si="51"/>
        <v>0</v>
      </c>
      <c r="AU60" s="404" t="str">
        <f t="shared" si="83"/>
        <v/>
      </c>
      <c r="AV60" s="405">
        <f t="shared" si="67"/>
        <v>0</v>
      </c>
      <c r="AW60" s="406">
        <f t="shared" si="68"/>
        <v>0</v>
      </c>
      <c r="AX60" s="406">
        <f t="shared" si="69"/>
        <v>0</v>
      </c>
      <c r="AY60" s="407">
        <f t="shared" si="70"/>
        <v>0</v>
      </c>
      <c r="AZ60" s="408">
        <f t="shared" si="84"/>
        <v>0</v>
      </c>
      <c r="BA60" s="409">
        <f t="shared" si="85"/>
        <v>0</v>
      </c>
      <c r="BB60" s="409">
        <f t="shared" si="86"/>
        <v>0</v>
      </c>
      <c r="BC60" s="410">
        <f t="shared" si="87"/>
        <v>0</v>
      </c>
      <c r="BD60" s="400">
        <f t="shared" si="88"/>
        <v>0</v>
      </c>
      <c r="BE60" s="401">
        <f t="shared" si="88"/>
        <v>0</v>
      </c>
      <c r="BF60" s="401">
        <f t="shared" si="88"/>
        <v>0</v>
      </c>
      <c r="BG60" s="411">
        <f t="shared" si="88"/>
        <v>0</v>
      </c>
      <c r="BH60" s="414"/>
      <c r="BI60" s="413">
        <f t="shared" si="71"/>
        <v>0</v>
      </c>
      <c r="BJ60" s="419">
        <f t="shared" si="72"/>
        <v>0</v>
      </c>
      <c r="BK60" s="419">
        <f t="shared" si="73"/>
        <v>0</v>
      </c>
      <c r="BL60" s="419">
        <f t="shared" si="74"/>
        <v>0</v>
      </c>
      <c r="BM60" s="419">
        <f t="shared" si="75"/>
        <v>0</v>
      </c>
      <c r="BN60" s="419">
        <f t="shared" si="76"/>
        <v>0</v>
      </c>
      <c r="BO60" s="419">
        <f t="shared" si="77"/>
        <v>0</v>
      </c>
      <c r="BP60" s="419">
        <f t="shared" si="78"/>
        <v>0</v>
      </c>
      <c r="BQ60" s="419">
        <f t="shared" si="79"/>
        <v>0</v>
      </c>
      <c r="BR60" s="419">
        <f t="shared" si="80"/>
        <v>0</v>
      </c>
      <c r="BS60" s="419">
        <f t="shared" si="81"/>
        <v>0</v>
      </c>
      <c r="BT60" s="420">
        <f t="shared" si="82"/>
        <v>0</v>
      </c>
      <c r="BU60" s="414"/>
      <c r="BV60" s="415">
        <f t="shared" si="58"/>
        <v>0</v>
      </c>
      <c r="BW60" s="416">
        <f t="shared" si="58"/>
        <v>0</v>
      </c>
      <c r="BX60" s="416">
        <f t="shared" si="58"/>
        <v>0</v>
      </c>
      <c r="BY60" s="416">
        <f t="shared" si="57"/>
        <v>0</v>
      </c>
      <c r="BZ60" s="416">
        <f t="shared" si="57"/>
        <v>0</v>
      </c>
      <c r="CA60" s="416">
        <f t="shared" si="57"/>
        <v>0</v>
      </c>
      <c r="CB60" s="416">
        <f t="shared" si="57"/>
        <v>0</v>
      </c>
      <c r="CC60" s="416">
        <f t="shared" si="57"/>
        <v>0</v>
      </c>
      <c r="CD60" s="416">
        <f t="shared" si="57"/>
        <v>0</v>
      </c>
      <c r="CE60" s="416">
        <f t="shared" si="57"/>
        <v>0</v>
      </c>
      <c r="CF60" s="416">
        <f t="shared" si="57"/>
        <v>0</v>
      </c>
      <c r="CG60" s="417">
        <f t="shared" si="57"/>
        <v>0</v>
      </c>
    </row>
    <row r="61" spans="1:85" s="418" customFormat="1" x14ac:dyDescent="0.25">
      <c r="A61" s="390">
        <v>46</v>
      </c>
      <c r="B61" s="391"/>
      <c r="C61" s="392"/>
      <c r="D61" s="393"/>
      <c r="E61" s="394"/>
      <c r="F61" s="394"/>
      <c r="G61" s="395"/>
      <c r="H61" s="396">
        <f t="shared" si="36"/>
        <v>0</v>
      </c>
      <c r="I61" s="396">
        <f t="shared" si="60"/>
        <v>0</v>
      </c>
      <c r="J61" s="397"/>
      <c r="K61" s="391"/>
      <c r="L61" s="391"/>
      <c r="M61" s="391"/>
      <c r="N61" s="398">
        <f t="shared" si="37"/>
        <v>0</v>
      </c>
      <c r="O61" s="398">
        <f t="shared" si="61"/>
        <v>0</v>
      </c>
      <c r="P61" s="393"/>
      <c r="Q61" s="394"/>
      <c r="R61" s="394"/>
      <c r="S61" s="394"/>
      <c r="T61" s="399">
        <f t="shared" si="38"/>
        <v>0</v>
      </c>
      <c r="U61" s="399">
        <f t="shared" si="62"/>
        <v>0</v>
      </c>
      <c r="V61" s="400">
        <f t="shared" si="53"/>
        <v>0</v>
      </c>
      <c r="W61" s="401">
        <f t="shared" si="54"/>
        <v>0</v>
      </c>
      <c r="X61" s="401">
        <f t="shared" si="55"/>
        <v>0</v>
      </c>
      <c r="Y61" s="401">
        <f t="shared" si="56"/>
        <v>0</v>
      </c>
      <c r="Z61" s="402"/>
      <c r="AA61" s="399">
        <f t="shared" si="63"/>
        <v>0</v>
      </c>
      <c r="AB61" s="400">
        <f t="shared" si="39"/>
        <v>0</v>
      </c>
      <c r="AC61" s="401">
        <f t="shared" si="40"/>
        <v>0</v>
      </c>
      <c r="AD61" s="401">
        <f t="shared" si="41"/>
        <v>0</v>
      </c>
      <c r="AE61" s="401">
        <f t="shared" si="42"/>
        <v>0</v>
      </c>
      <c r="AF61" s="402"/>
      <c r="AG61" s="403">
        <f t="shared" si="64"/>
        <v>0</v>
      </c>
      <c r="AH61" s="400">
        <f t="shared" si="43"/>
        <v>0</v>
      </c>
      <c r="AI61" s="401">
        <f t="shared" si="44"/>
        <v>0</v>
      </c>
      <c r="AJ61" s="401">
        <f t="shared" si="45"/>
        <v>0</v>
      </c>
      <c r="AK61" s="401">
        <f t="shared" si="46"/>
        <v>0</v>
      </c>
      <c r="AL61" s="402"/>
      <c r="AM61" s="399">
        <f t="shared" si="65"/>
        <v>0</v>
      </c>
      <c r="AN61" s="400">
        <f t="shared" si="47"/>
        <v>0</v>
      </c>
      <c r="AO61" s="401">
        <f t="shared" si="48"/>
        <v>0</v>
      </c>
      <c r="AP61" s="401">
        <f t="shared" si="49"/>
        <v>0</v>
      </c>
      <c r="AQ61" s="401">
        <f t="shared" si="50"/>
        <v>0</v>
      </c>
      <c r="AR61" s="402"/>
      <c r="AS61" s="399">
        <f t="shared" si="66"/>
        <v>0</v>
      </c>
      <c r="AT61" s="390">
        <f t="shared" si="51"/>
        <v>0</v>
      </c>
      <c r="AU61" s="404" t="str">
        <f t="shared" si="83"/>
        <v/>
      </c>
      <c r="AV61" s="405">
        <f t="shared" si="67"/>
        <v>0</v>
      </c>
      <c r="AW61" s="406">
        <f t="shared" si="68"/>
        <v>0</v>
      </c>
      <c r="AX61" s="406">
        <f t="shared" si="69"/>
        <v>0</v>
      </c>
      <c r="AY61" s="407">
        <f t="shared" si="70"/>
        <v>0</v>
      </c>
      <c r="AZ61" s="408">
        <f t="shared" si="84"/>
        <v>0</v>
      </c>
      <c r="BA61" s="409">
        <f t="shared" si="85"/>
        <v>0</v>
      </c>
      <c r="BB61" s="409">
        <f t="shared" si="86"/>
        <v>0</v>
      </c>
      <c r="BC61" s="410">
        <f t="shared" si="87"/>
        <v>0</v>
      </c>
      <c r="BD61" s="400">
        <f t="shared" si="88"/>
        <v>0</v>
      </c>
      <c r="BE61" s="401">
        <f t="shared" si="88"/>
        <v>0</v>
      </c>
      <c r="BF61" s="401">
        <f t="shared" si="88"/>
        <v>0</v>
      </c>
      <c r="BG61" s="411">
        <f t="shared" si="88"/>
        <v>0</v>
      </c>
      <c r="BH61" s="414"/>
      <c r="BI61" s="413">
        <f t="shared" si="71"/>
        <v>0</v>
      </c>
      <c r="BJ61" s="419">
        <f t="shared" si="72"/>
        <v>0</v>
      </c>
      <c r="BK61" s="419">
        <f t="shared" si="73"/>
        <v>0</v>
      </c>
      <c r="BL61" s="419">
        <f t="shared" si="74"/>
        <v>0</v>
      </c>
      <c r="BM61" s="419">
        <f t="shared" si="75"/>
        <v>0</v>
      </c>
      <c r="BN61" s="419">
        <f t="shared" si="76"/>
        <v>0</v>
      </c>
      <c r="BO61" s="419">
        <f t="shared" si="77"/>
        <v>0</v>
      </c>
      <c r="BP61" s="419">
        <f t="shared" si="78"/>
        <v>0</v>
      </c>
      <c r="BQ61" s="419">
        <f t="shared" si="79"/>
        <v>0</v>
      </c>
      <c r="BR61" s="419">
        <f t="shared" si="80"/>
        <v>0</v>
      </c>
      <c r="BS61" s="419">
        <f t="shared" si="81"/>
        <v>0</v>
      </c>
      <c r="BT61" s="420">
        <f t="shared" si="82"/>
        <v>0</v>
      </c>
      <c r="BU61" s="414"/>
      <c r="BV61" s="415">
        <f t="shared" si="58"/>
        <v>0</v>
      </c>
      <c r="BW61" s="416">
        <f t="shared" si="58"/>
        <v>0</v>
      </c>
      <c r="BX61" s="416">
        <f t="shared" si="58"/>
        <v>0</v>
      </c>
      <c r="BY61" s="416">
        <f t="shared" si="57"/>
        <v>0</v>
      </c>
      <c r="BZ61" s="416">
        <f t="shared" si="57"/>
        <v>0</v>
      </c>
      <c r="CA61" s="416">
        <f t="shared" si="57"/>
        <v>0</v>
      </c>
      <c r="CB61" s="416">
        <f t="shared" si="57"/>
        <v>0</v>
      </c>
      <c r="CC61" s="416">
        <f t="shared" si="57"/>
        <v>0</v>
      </c>
      <c r="CD61" s="416">
        <f t="shared" si="57"/>
        <v>0</v>
      </c>
      <c r="CE61" s="416">
        <f t="shared" si="57"/>
        <v>0</v>
      </c>
      <c r="CF61" s="416">
        <f t="shared" si="57"/>
        <v>0</v>
      </c>
      <c r="CG61" s="417">
        <f t="shared" si="57"/>
        <v>0</v>
      </c>
    </row>
    <row r="62" spans="1:85" s="418" customFormat="1" x14ac:dyDescent="0.25">
      <c r="A62" s="390">
        <v>47</v>
      </c>
      <c r="B62" s="391"/>
      <c r="C62" s="392"/>
      <c r="D62" s="393"/>
      <c r="E62" s="394"/>
      <c r="F62" s="394"/>
      <c r="G62" s="395"/>
      <c r="H62" s="396">
        <f t="shared" si="36"/>
        <v>0</v>
      </c>
      <c r="I62" s="396">
        <f t="shared" si="60"/>
        <v>0</v>
      </c>
      <c r="J62" s="397"/>
      <c r="K62" s="391"/>
      <c r="L62" s="391"/>
      <c r="M62" s="391"/>
      <c r="N62" s="398">
        <f t="shared" si="37"/>
        <v>0</v>
      </c>
      <c r="O62" s="398">
        <f t="shared" si="61"/>
        <v>0</v>
      </c>
      <c r="P62" s="393"/>
      <c r="Q62" s="394"/>
      <c r="R62" s="394"/>
      <c r="S62" s="394"/>
      <c r="T62" s="399">
        <f t="shared" si="38"/>
        <v>0</v>
      </c>
      <c r="U62" s="399">
        <f t="shared" si="62"/>
        <v>0</v>
      </c>
      <c r="V62" s="400">
        <f t="shared" si="53"/>
        <v>0</v>
      </c>
      <c r="W62" s="401">
        <f t="shared" si="54"/>
        <v>0</v>
      </c>
      <c r="X62" s="401">
        <f t="shared" si="55"/>
        <v>0</v>
      </c>
      <c r="Y62" s="401">
        <f t="shared" si="56"/>
        <v>0</v>
      </c>
      <c r="Z62" s="402"/>
      <c r="AA62" s="399">
        <f t="shared" si="63"/>
        <v>0</v>
      </c>
      <c r="AB62" s="400">
        <f t="shared" si="39"/>
        <v>0</v>
      </c>
      <c r="AC62" s="401">
        <f t="shared" si="40"/>
        <v>0</v>
      </c>
      <c r="AD62" s="401">
        <f t="shared" si="41"/>
        <v>0</v>
      </c>
      <c r="AE62" s="401">
        <f t="shared" si="42"/>
        <v>0</v>
      </c>
      <c r="AF62" s="402"/>
      <c r="AG62" s="403">
        <f t="shared" si="64"/>
        <v>0</v>
      </c>
      <c r="AH62" s="400">
        <f t="shared" si="43"/>
        <v>0</v>
      </c>
      <c r="AI62" s="401">
        <f t="shared" si="44"/>
        <v>0</v>
      </c>
      <c r="AJ62" s="401">
        <f t="shared" si="45"/>
        <v>0</v>
      </c>
      <c r="AK62" s="401">
        <f t="shared" si="46"/>
        <v>0</v>
      </c>
      <c r="AL62" s="402"/>
      <c r="AM62" s="399">
        <f t="shared" si="65"/>
        <v>0</v>
      </c>
      <c r="AN62" s="400">
        <f t="shared" si="47"/>
        <v>0</v>
      </c>
      <c r="AO62" s="401">
        <f t="shared" si="48"/>
        <v>0</v>
      </c>
      <c r="AP62" s="401">
        <f t="shared" si="49"/>
        <v>0</v>
      </c>
      <c r="AQ62" s="401">
        <f t="shared" si="50"/>
        <v>0</v>
      </c>
      <c r="AR62" s="402"/>
      <c r="AS62" s="399">
        <f t="shared" si="66"/>
        <v>0</v>
      </c>
      <c r="AT62" s="390">
        <f t="shared" si="51"/>
        <v>0</v>
      </c>
      <c r="AU62" s="404" t="str">
        <f t="shared" si="83"/>
        <v/>
      </c>
      <c r="AV62" s="405">
        <f t="shared" si="67"/>
        <v>0</v>
      </c>
      <c r="AW62" s="406">
        <f t="shared" si="68"/>
        <v>0</v>
      </c>
      <c r="AX62" s="406">
        <f t="shared" si="69"/>
        <v>0</v>
      </c>
      <c r="AY62" s="407">
        <f t="shared" si="70"/>
        <v>0</v>
      </c>
      <c r="AZ62" s="408">
        <f t="shared" si="84"/>
        <v>0</v>
      </c>
      <c r="BA62" s="409">
        <f t="shared" si="85"/>
        <v>0</v>
      </c>
      <c r="BB62" s="409">
        <f t="shared" si="86"/>
        <v>0</v>
      </c>
      <c r="BC62" s="410">
        <f t="shared" si="87"/>
        <v>0</v>
      </c>
      <c r="BD62" s="400">
        <f t="shared" ref="BD62:BG65" si="89">IF($AU62="W (Withdrawn)",0,IF(AZ62&gt;=CO_threshold,1,0))</f>
        <v>0</v>
      </c>
      <c r="BE62" s="401">
        <f t="shared" si="89"/>
        <v>0</v>
      </c>
      <c r="BF62" s="401">
        <f t="shared" si="89"/>
        <v>0</v>
      </c>
      <c r="BG62" s="411">
        <f t="shared" si="89"/>
        <v>0</v>
      </c>
      <c r="BH62" s="414"/>
      <c r="BI62" s="413">
        <f t="shared" si="71"/>
        <v>0</v>
      </c>
      <c r="BJ62" s="419">
        <f t="shared" si="72"/>
        <v>0</v>
      </c>
      <c r="BK62" s="419">
        <f t="shared" si="73"/>
        <v>0</v>
      </c>
      <c r="BL62" s="419">
        <f t="shared" si="74"/>
        <v>0</v>
      </c>
      <c r="BM62" s="419">
        <f t="shared" si="75"/>
        <v>0</v>
      </c>
      <c r="BN62" s="419">
        <f t="shared" si="76"/>
        <v>0</v>
      </c>
      <c r="BO62" s="419">
        <f t="shared" si="77"/>
        <v>0</v>
      </c>
      <c r="BP62" s="419">
        <f t="shared" si="78"/>
        <v>0</v>
      </c>
      <c r="BQ62" s="419">
        <f t="shared" si="79"/>
        <v>0</v>
      </c>
      <c r="BR62" s="419">
        <f t="shared" si="80"/>
        <v>0</v>
      </c>
      <c r="BS62" s="419">
        <f t="shared" si="81"/>
        <v>0</v>
      </c>
      <c r="BT62" s="420">
        <f t="shared" si="82"/>
        <v>0</v>
      </c>
      <c r="BU62" s="414"/>
      <c r="BV62" s="415">
        <f t="shared" si="58"/>
        <v>0</v>
      </c>
      <c r="BW62" s="416">
        <f t="shared" si="58"/>
        <v>0</v>
      </c>
      <c r="BX62" s="416">
        <f t="shared" si="58"/>
        <v>0</v>
      </c>
      <c r="BY62" s="416">
        <f t="shared" si="57"/>
        <v>0</v>
      </c>
      <c r="BZ62" s="416">
        <f t="shared" si="57"/>
        <v>0</v>
      </c>
      <c r="CA62" s="416">
        <f t="shared" si="57"/>
        <v>0</v>
      </c>
      <c r="CB62" s="416">
        <f t="shared" si="57"/>
        <v>0</v>
      </c>
      <c r="CC62" s="416">
        <f t="shared" si="57"/>
        <v>0</v>
      </c>
      <c r="CD62" s="416">
        <f t="shared" si="57"/>
        <v>0</v>
      </c>
      <c r="CE62" s="416">
        <f t="shared" si="57"/>
        <v>0</v>
      </c>
      <c r="CF62" s="416">
        <f t="shared" si="57"/>
        <v>0</v>
      </c>
      <c r="CG62" s="417">
        <f t="shared" si="57"/>
        <v>0</v>
      </c>
    </row>
    <row r="63" spans="1:85" s="418" customFormat="1" x14ac:dyDescent="0.25">
      <c r="A63" s="390">
        <v>48</v>
      </c>
      <c r="B63" s="391"/>
      <c r="C63" s="392"/>
      <c r="D63" s="393"/>
      <c r="E63" s="394"/>
      <c r="F63" s="394"/>
      <c r="G63" s="395"/>
      <c r="H63" s="396">
        <f t="shared" si="36"/>
        <v>0</v>
      </c>
      <c r="I63" s="396">
        <f t="shared" si="60"/>
        <v>0</v>
      </c>
      <c r="J63" s="397"/>
      <c r="K63" s="391"/>
      <c r="L63" s="391"/>
      <c r="M63" s="391"/>
      <c r="N63" s="398">
        <f t="shared" si="37"/>
        <v>0</v>
      </c>
      <c r="O63" s="398">
        <f t="shared" si="61"/>
        <v>0</v>
      </c>
      <c r="P63" s="393"/>
      <c r="Q63" s="394"/>
      <c r="R63" s="394"/>
      <c r="S63" s="394"/>
      <c r="T63" s="399">
        <f t="shared" si="38"/>
        <v>0</v>
      </c>
      <c r="U63" s="399">
        <f t="shared" si="62"/>
        <v>0</v>
      </c>
      <c r="V63" s="400">
        <f t="shared" si="53"/>
        <v>0</v>
      </c>
      <c r="W63" s="401">
        <f t="shared" si="54"/>
        <v>0</v>
      </c>
      <c r="X63" s="401">
        <f t="shared" si="55"/>
        <v>0</v>
      </c>
      <c r="Y63" s="401">
        <f t="shared" si="56"/>
        <v>0</v>
      </c>
      <c r="Z63" s="402"/>
      <c r="AA63" s="399">
        <f t="shared" si="63"/>
        <v>0</v>
      </c>
      <c r="AB63" s="400">
        <f t="shared" si="39"/>
        <v>0</v>
      </c>
      <c r="AC63" s="401">
        <f t="shared" si="40"/>
        <v>0</v>
      </c>
      <c r="AD63" s="401">
        <f t="shared" si="41"/>
        <v>0</v>
      </c>
      <c r="AE63" s="401">
        <f t="shared" si="42"/>
        <v>0</v>
      </c>
      <c r="AF63" s="402"/>
      <c r="AG63" s="403">
        <f t="shared" si="64"/>
        <v>0</v>
      </c>
      <c r="AH63" s="400">
        <f t="shared" si="43"/>
        <v>0</v>
      </c>
      <c r="AI63" s="401">
        <f t="shared" si="44"/>
        <v>0</v>
      </c>
      <c r="AJ63" s="401">
        <f t="shared" si="45"/>
        <v>0</v>
      </c>
      <c r="AK63" s="401">
        <f t="shared" si="46"/>
        <v>0</v>
      </c>
      <c r="AL63" s="402"/>
      <c r="AM63" s="399">
        <f t="shared" si="65"/>
        <v>0</v>
      </c>
      <c r="AN63" s="400">
        <f t="shared" si="47"/>
        <v>0</v>
      </c>
      <c r="AO63" s="401">
        <f t="shared" si="48"/>
        <v>0</v>
      </c>
      <c r="AP63" s="401">
        <f t="shared" si="49"/>
        <v>0</v>
      </c>
      <c r="AQ63" s="401">
        <f t="shared" si="50"/>
        <v>0</v>
      </c>
      <c r="AR63" s="402"/>
      <c r="AS63" s="399">
        <f t="shared" si="66"/>
        <v>0</v>
      </c>
      <c r="AT63" s="390">
        <f t="shared" si="51"/>
        <v>0</v>
      </c>
      <c r="AU63" s="404" t="str">
        <f t="shared" si="83"/>
        <v/>
      </c>
      <c r="AV63" s="405">
        <f t="shared" si="67"/>
        <v>0</v>
      </c>
      <c r="AW63" s="406">
        <f t="shared" si="68"/>
        <v>0</v>
      </c>
      <c r="AX63" s="406">
        <f t="shared" si="69"/>
        <v>0</v>
      </c>
      <c r="AY63" s="407">
        <f t="shared" si="70"/>
        <v>0</v>
      </c>
      <c r="AZ63" s="408">
        <f t="shared" si="84"/>
        <v>0</v>
      </c>
      <c r="BA63" s="409">
        <f t="shared" si="85"/>
        <v>0</v>
      </c>
      <c r="BB63" s="409">
        <f t="shared" si="86"/>
        <v>0</v>
      </c>
      <c r="BC63" s="410">
        <f t="shared" si="87"/>
        <v>0</v>
      </c>
      <c r="BD63" s="400">
        <f t="shared" si="89"/>
        <v>0</v>
      </c>
      <c r="BE63" s="401">
        <f t="shared" si="89"/>
        <v>0</v>
      </c>
      <c r="BF63" s="401">
        <f t="shared" si="89"/>
        <v>0</v>
      </c>
      <c r="BG63" s="411">
        <f t="shared" si="89"/>
        <v>0</v>
      </c>
      <c r="BH63" s="414"/>
      <c r="BI63" s="413">
        <f t="shared" si="71"/>
        <v>0</v>
      </c>
      <c r="BJ63" s="419">
        <f t="shared" si="72"/>
        <v>0</v>
      </c>
      <c r="BK63" s="419">
        <f t="shared" si="73"/>
        <v>0</v>
      </c>
      <c r="BL63" s="419">
        <f t="shared" si="74"/>
        <v>0</v>
      </c>
      <c r="BM63" s="419">
        <f t="shared" si="75"/>
        <v>0</v>
      </c>
      <c r="BN63" s="419">
        <f t="shared" si="76"/>
        <v>0</v>
      </c>
      <c r="BO63" s="419">
        <f t="shared" si="77"/>
        <v>0</v>
      </c>
      <c r="BP63" s="419">
        <f t="shared" si="78"/>
        <v>0</v>
      </c>
      <c r="BQ63" s="419">
        <f t="shared" si="79"/>
        <v>0</v>
      </c>
      <c r="BR63" s="419">
        <f t="shared" si="80"/>
        <v>0</v>
      </c>
      <c r="BS63" s="419">
        <f t="shared" si="81"/>
        <v>0</v>
      </c>
      <c r="BT63" s="420">
        <f t="shared" si="82"/>
        <v>0</v>
      </c>
      <c r="BU63" s="414"/>
      <c r="BV63" s="415">
        <f t="shared" si="58"/>
        <v>0</v>
      </c>
      <c r="BW63" s="416">
        <f t="shared" si="58"/>
        <v>0</v>
      </c>
      <c r="BX63" s="416">
        <f t="shared" si="58"/>
        <v>0</v>
      </c>
      <c r="BY63" s="416">
        <f t="shared" si="57"/>
        <v>0</v>
      </c>
      <c r="BZ63" s="416">
        <f t="shared" si="57"/>
        <v>0</v>
      </c>
      <c r="CA63" s="416">
        <f t="shared" si="57"/>
        <v>0</v>
      </c>
      <c r="CB63" s="416">
        <f t="shared" si="57"/>
        <v>0</v>
      </c>
      <c r="CC63" s="416">
        <f t="shared" si="57"/>
        <v>0</v>
      </c>
      <c r="CD63" s="416">
        <f t="shared" si="57"/>
        <v>0</v>
      </c>
      <c r="CE63" s="416">
        <f t="shared" si="57"/>
        <v>0</v>
      </c>
      <c r="CF63" s="416">
        <f t="shared" si="57"/>
        <v>0</v>
      </c>
      <c r="CG63" s="417">
        <f t="shared" si="57"/>
        <v>0</v>
      </c>
    </row>
    <row r="64" spans="1:85" s="418" customFormat="1" x14ac:dyDescent="0.25">
      <c r="A64" s="390">
        <v>49</v>
      </c>
      <c r="B64" s="391"/>
      <c r="C64" s="392"/>
      <c r="D64" s="393"/>
      <c r="E64" s="394"/>
      <c r="F64" s="394"/>
      <c r="G64" s="395"/>
      <c r="H64" s="396">
        <f t="shared" si="36"/>
        <v>0</v>
      </c>
      <c r="I64" s="396">
        <f t="shared" si="60"/>
        <v>0</v>
      </c>
      <c r="J64" s="397"/>
      <c r="K64" s="391"/>
      <c r="L64" s="391"/>
      <c r="M64" s="391"/>
      <c r="N64" s="398">
        <f t="shared" si="37"/>
        <v>0</v>
      </c>
      <c r="O64" s="398">
        <f t="shared" si="61"/>
        <v>0</v>
      </c>
      <c r="P64" s="393"/>
      <c r="Q64" s="394"/>
      <c r="R64" s="394"/>
      <c r="S64" s="394"/>
      <c r="T64" s="399">
        <f t="shared" si="38"/>
        <v>0</v>
      </c>
      <c r="U64" s="399">
        <f t="shared" si="62"/>
        <v>0</v>
      </c>
      <c r="V64" s="400">
        <f t="shared" si="53"/>
        <v>0</v>
      </c>
      <c r="W64" s="401">
        <f t="shared" si="54"/>
        <v>0</v>
      </c>
      <c r="X64" s="401">
        <f t="shared" si="55"/>
        <v>0</v>
      </c>
      <c r="Y64" s="401">
        <f t="shared" si="56"/>
        <v>0</v>
      </c>
      <c r="Z64" s="402"/>
      <c r="AA64" s="399">
        <f t="shared" si="63"/>
        <v>0</v>
      </c>
      <c r="AB64" s="400">
        <f t="shared" si="39"/>
        <v>0</v>
      </c>
      <c r="AC64" s="401">
        <f t="shared" si="40"/>
        <v>0</v>
      </c>
      <c r="AD64" s="401">
        <f t="shared" si="41"/>
        <v>0</v>
      </c>
      <c r="AE64" s="401">
        <f t="shared" si="42"/>
        <v>0</v>
      </c>
      <c r="AF64" s="402"/>
      <c r="AG64" s="403">
        <f t="shared" si="64"/>
        <v>0</v>
      </c>
      <c r="AH64" s="400">
        <f t="shared" si="43"/>
        <v>0</v>
      </c>
      <c r="AI64" s="401">
        <f t="shared" si="44"/>
        <v>0</v>
      </c>
      <c r="AJ64" s="401">
        <f t="shared" si="45"/>
        <v>0</v>
      </c>
      <c r="AK64" s="401">
        <f t="shared" si="46"/>
        <v>0</v>
      </c>
      <c r="AL64" s="402"/>
      <c r="AM64" s="399">
        <f t="shared" si="65"/>
        <v>0</v>
      </c>
      <c r="AN64" s="400">
        <f t="shared" si="47"/>
        <v>0</v>
      </c>
      <c r="AO64" s="401">
        <f t="shared" si="48"/>
        <v>0</v>
      </c>
      <c r="AP64" s="401">
        <f t="shared" si="49"/>
        <v>0</v>
      </c>
      <c r="AQ64" s="401">
        <f t="shared" si="50"/>
        <v>0</v>
      </c>
      <c r="AR64" s="402"/>
      <c r="AS64" s="399">
        <f t="shared" si="66"/>
        <v>0</v>
      </c>
      <c r="AT64" s="390">
        <f t="shared" si="51"/>
        <v>0</v>
      </c>
      <c r="AU64" s="404" t="str">
        <f t="shared" si="83"/>
        <v/>
      </c>
      <c r="AV64" s="405">
        <f t="shared" si="67"/>
        <v>0</v>
      </c>
      <c r="AW64" s="406">
        <f t="shared" si="68"/>
        <v>0</v>
      </c>
      <c r="AX64" s="406">
        <f t="shared" si="69"/>
        <v>0</v>
      </c>
      <c r="AY64" s="407">
        <f t="shared" si="70"/>
        <v>0</v>
      </c>
      <c r="AZ64" s="408">
        <f t="shared" si="84"/>
        <v>0</v>
      </c>
      <c r="BA64" s="409">
        <f t="shared" si="85"/>
        <v>0</v>
      </c>
      <c r="BB64" s="409">
        <f t="shared" si="86"/>
        <v>0</v>
      </c>
      <c r="BC64" s="410">
        <f t="shared" si="87"/>
        <v>0</v>
      </c>
      <c r="BD64" s="400">
        <f t="shared" si="89"/>
        <v>0</v>
      </c>
      <c r="BE64" s="401">
        <f t="shared" si="89"/>
        <v>0</v>
      </c>
      <c r="BF64" s="401">
        <f t="shared" si="89"/>
        <v>0</v>
      </c>
      <c r="BG64" s="411">
        <f t="shared" si="89"/>
        <v>0</v>
      </c>
      <c r="BH64" s="414"/>
      <c r="BI64" s="413">
        <f t="shared" si="71"/>
        <v>0</v>
      </c>
      <c r="BJ64" s="419">
        <f t="shared" si="72"/>
        <v>0</v>
      </c>
      <c r="BK64" s="419">
        <f t="shared" si="73"/>
        <v>0</v>
      </c>
      <c r="BL64" s="419">
        <f t="shared" si="74"/>
        <v>0</v>
      </c>
      <c r="BM64" s="419">
        <f t="shared" si="75"/>
        <v>0</v>
      </c>
      <c r="BN64" s="419">
        <f t="shared" si="76"/>
        <v>0</v>
      </c>
      <c r="BO64" s="419">
        <f t="shared" si="77"/>
        <v>0</v>
      </c>
      <c r="BP64" s="419">
        <f t="shared" si="78"/>
        <v>0</v>
      </c>
      <c r="BQ64" s="419">
        <f t="shared" si="79"/>
        <v>0</v>
      </c>
      <c r="BR64" s="419">
        <f t="shared" si="80"/>
        <v>0</v>
      </c>
      <c r="BS64" s="419">
        <f t="shared" si="81"/>
        <v>0</v>
      </c>
      <c r="BT64" s="420">
        <f t="shared" si="82"/>
        <v>0</v>
      </c>
      <c r="BU64" s="414"/>
      <c r="BV64" s="415">
        <f t="shared" si="58"/>
        <v>0</v>
      </c>
      <c r="BW64" s="416">
        <f t="shared" si="58"/>
        <v>0</v>
      </c>
      <c r="BX64" s="416">
        <f t="shared" si="58"/>
        <v>0</v>
      </c>
      <c r="BY64" s="416">
        <f t="shared" si="57"/>
        <v>0</v>
      </c>
      <c r="BZ64" s="416">
        <f t="shared" si="57"/>
        <v>0</v>
      </c>
      <c r="CA64" s="416">
        <f t="shared" si="57"/>
        <v>0</v>
      </c>
      <c r="CB64" s="416">
        <f t="shared" si="57"/>
        <v>0</v>
      </c>
      <c r="CC64" s="416">
        <f t="shared" si="57"/>
        <v>0</v>
      </c>
      <c r="CD64" s="416">
        <f t="shared" si="57"/>
        <v>0</v>
      </c>
      <c r="CE64" s="416">
        <f t="shared" si="57"/>
        <v>0</v>
      </c>
      <c r="CF64" s="416">
        <f t="shared" si="57"/>
        <v>0</v>
      </c>
      <c r="CG64" s="417">
        <f t="shared" si="57"/>
        <v>0</v>
      </c>
    </row>
    <row r="65" spans="1:85" ht="17.25" thickBot="1" x14ac:dyDescent="0.3">
      <c r="A65" s="12">
        <v>50</v>
      </c>
      <c r="B65" s="278"/>
      <c r="C65" s="279"/>
      <c r="D65" s="281"/>
      <c r="E65" s="282"/>
      <c r="F65" s="282"/>
      <c r="G65" s="302"/>
      <c r="H65" s="301">
        <f t="shared" si="36"/>
        <v>0</v>
      </c>
      <c r="I65" s="301">
        <f t="shared" si="60"/>
        <v>0</v>
      </c>
      <c r="J65" s="284"/>
      <c r="K65" s="285"/>
      <c r="L65" s="285"/>
      <c r="M65" s="285"/>
      <c r="N65" s="248">
        <f t="shared" si="37"/>
        <v>0</v>
      </c>
      <c r="O65" s="248">
        <f t="shared" si="61"/>
        <v>0</v>
      </c>
      <c r="P65" s="483"/>
      <c r="Q65" s="484"/>
      <c r="R65" s="484"/>
      <c r="S65" s="484"/>
      <c r="T65" s="485">
        <f t="shared" si="38"/>
        <v>0</v>
      </c>
      <c r="U65" s="485">
        <f t="shared" si="62"/>
        <v>0</v>
      </c>
      <c r="V65" s="486">
        <f t="shared" si="53"/>
        <v>0</v>
      </c>
      <c r="W65" s="487">
        <f t="shared" si="54"/>
        <v>0</v>
      </c>
      <c r="X65" s="487">
        <f t="shared" si="55"/>
        <v>0</v>
      </c>
      <c r="Y65" s="487">
        <f t="shared" si="56"/>
        <v>0</v>
      </c>
      <c r="Z65" s="488"/>
      <c r="AA65" s="247">
        <f t="shared" si="63"/>
        <v>0</v>
      </c>
      <c r="AB65" s="372">
        <f t="shared" si="39"/>
        <v>0</v>
      </c>
      <c r="AC65" s="373">
        <f t="shared" si="40"/>
        <v>0</v>
      </c>
      <c r="AD65" s="373">
        <f t="shared" si="41"/>
        <v>0</v>
      </c>
      <c r="AE65" s="373">
        <f t="shared" si="42"/>
        <v>0</v>
      </c>
      <c r="AF65" s="377"/>
      <c r="AG65" s="298">
        <f t="shared" si="64"/>
        <v>0</v>
      </c>
      <c r="AH65" s="372">
        <f t="shared" si="43"/>
        <v>0</v>
      </c>
      <c r="AI65" s="373">
        <f t="shared" si="44"/>
        <v>0</v>
      </c>
      <c r="AJ65" s="373">
        <f t="shared" si="45"/>
        <v>0</v>
      </c>
      <c r="AK65" s="373">
        <f t="shared" si="46"/>
        <v>0</v>
      </c>
      <c r="AL65" s="377"/>
      <c r="AM65" s="247">
        <f t="shared" si="65"/>
        <v>0</v>
      </c>
      <c r="AN65" s="372">
        <f t="shared" si="47"/>
        <v>0</v>
      </c>
      <c r="AO65" s="373">
        <f t="shared" si="48"/>
        <v>0</v>
      </c>
      <c r="AP65" s="373">
        <f t="shared" si="49"/>
        <v>0</v>
      </c>
      <c r="AQ65" s="373">
        <f t="shared" si="50"/>
        <v>0</v>
      </c>
      <c r="AR65" s="377"/>
      <c r="AS65" s="247">
        <f t="shared" si="66"/>
        <v>0</v>
      </c>
      <c r="AT65" s="12">
        <f t="shared" si="51"/>
        <v>0</v>
      </c>
      <c r="AU65" s="293" t="str">
        <f t="shared" si="83"/>
        <v/>
      </c>
      <c r="AV65" s="294">
        <f t="shared" si="67"/>
        <v>0</v>
      </c>
      <c r="AW65" s="295">
        <f t="shared" si="68"/>
        <v>0</v>
      </c>
      <c r="AX65" s="295">
        <f t="shared" si="69"/>
        <v>0</v>
      </c>
      <c r="AY65" s="296">
        <f t="shared" si="70"/>
        <v>0</v>
      </c>
      <c r="AZ65" s="236">
        <f t="shared" si="84"/>
        <v>0</v>
      </c>
      <c r="BA65" s="237">
        <f t="shared" si="85"/>
        <v>0</v>
      </c>
      <c r="BB65" s="237">
        <f t="shared" si="86"/>
        <v>0</v>
      </c>
      <c r="BC65" s="238">
        <f t="shared" si="87"/>
        <v>0</v>
      </c>
      <c r="BD65" s="239">
        <f t="shared" si="89"/>
        <v>0</v>
      </c>
      <c r="BE65" s="240">
        <f t="shared" si="89"/>
        <v>0</v>
      </c>
      <c r="BF65" s="240">
        <f t="shared" si="89"/>
        <v>0</v>
      </c>
      <c r="BG65" s="241">
        <f t="shared" si="89"/>
        <v>0</v>
      </c>
      <c r="BH65" s="9"/>
      <c r="BI65" s="228">
        <f t="shared" si="71"/>
        <v>0</v>
      </c>
      <c r="BJ65" s="242">
        <f t="shared" si="72"/>
        <v>0</v>
      </c>
      <c r="BK65" s="242">
        <f t="shared" si="73"/>
        <v>0</v>
      </c>
      <c r="BL65" s="242">
        <f t="shared" si="74"/>
        <v>0</v>
      </c>
      <c r="BM65" s="242">
        <f t="shared" si="75"/>
        <v>0</v>
      </c>
      <c r="BN65" s="242">
        <f t="shared" si="76"/>
        <v>0</v>
      </c>
      <c r="BO65" s="242">
        <f t="shared" si="77"/>
        <v>0</v>
      </c>
      <c r="BP65" s="242">
        <f t="shared" si="78"/>
        <v>0</v>
      </c>
      <c r="BQ65" s="242">
        <f t="shared" si="79"/>
        <v>0</v>
      </c>
      <c r="BR65" s="242">
        <f t="shared" si="80"/>
        <v>0</v>
      </c>
      <c r="BS65" s="242">
        <f t="shared" si="81"/>
        <v>0</v>
      </c>
      <c r="BT65" s="243">
        <f t="shared" si="82"/>
        <v>0</v>
      </c>
      <c r="BU65" s="9"/>
      <c r="BV65" s="244">
        <f t="shared" si="58"/>
        <v>0</v>
      </c>
      <c r="BW65" s="245">
        <f t="shared" si="58"/>
        <v>0</v>
      </c>
      <c r="BX65" s="245">
        <f t="shared" si="58"/>
        <v>0</v>
      </c>
      <c r="BY65" s="245">
        <f t="shared" si="57"/>
        <v>0</v>
      </c>
      <c r="BZ65" s="245">
        <f t="shared" si="57"/>
        <v>0</v>
      </c>
      <c r="CA65" s="245">
        <f t="shared" si="57"/>
        <v>0</v>
      </c>
      <c r="CB65" s="245">
        <f t="shared" ref="CB65:CG65" si="90">IF(BO65&gt;=PO_threshold,1,0)</f>
        <v>0</v>
      </c>
      <c r="CC65" s="245">
        <f t="shared" si="90"/>
        <v>0</v>
      </c>
      <c r="CD65" s="245">
        <f t="shared" si="90"/>
        <v>0</v>
      </c>
      <c r="CE65" s="245">
        <f t="shared" si="90"/>
        <v>0</v>
      </c>
      <c r="CF65" s="245">
        <f t="shared" si="90"/>
        <v>0</v>
      </c>
      <c r="CG65" s="246">
        <f t="shared" si="90"/>
        <v>0</v>
      </c>
    </row>
    <row r="66" spans="1:85" ht="17.25" customHeight="1" thickBot="1" x14ac:dyDescent="0.3">
      <c r="A66" s="25">
        <f>COUNTA(C16:C65)</f>
        <v>0</v>
      </c>
      <c r="B66" s="492" t="s">
        <v>164</v>
      </c>
      <c r="C66" s="493"/>
      <c r="D66" s="249" t="e">
        <f t="shared" ref="D66:AR66" si="91">SUM(D16:D65)/(total_students)</f>
        <v>#DIV/0!</v>
      </c>
      <c r="E66" s="250" t="e">
        <f t="shared" si="91"/>
        <v>#DIV/0!</v>
      </c>
      <c r="F66" s="250" t="e">
        <f t="shared" si="91"/>
        <v>#DIV/0!</v>
      </c>
      <c r="G66" s="251" t="e">
        <f t="shared" si="91"/>
        <v>#DIV/0!</v>
      </c>
      <c r="H66" s="266" t="e">
        <f t="shared" si="91"/>
        <v>#DIV/0!</v>
      </c>
      <c r="I66" s="266" t="e">
        <f t="shared" ref="I66" si="92">SUM(I16:I65)/(total_students)</f>
        <v>#DIV/0!</v>
      </c>
      <c r="J66" s="249" t="e">
        <f t="shared" si="91"/>
        <v>#DIV/0!</v>
      </c>
      <c r="K66" s="250" t="e">
        <f t="shared" si="91"/>
        <v>#DIV/0!</v>
      </c>
      <c r="L66" s="250" t="e">
        <f t="shared" si="91"/>
        <v>#DIV/0!</v>
      </c>
      <c r="M66" s="250" t="e">
        <f t="shared" si="91"/>
        <v>#DIV/0!</v>
      </c>
      <c r="N66" s="252" t="e">
        <f t="shared" si="91"/>
        <v>#DIV/0!</v>
      </c>
      <c r="O66" s="252" t="e">
        <f t="shared" ref="O66" si="93">SUM(O16:O65)/(total_students)</f>
        <v>#DIV/0!</v>
      </c>
      <c r="P66" s="253" t="e">
        <f t="shared" si="91"/>
        <v>#DIV/0!</v>
      </c>
      <c r="Q66" s="250" t="e">
        <f t="shared" si="91"/>
        <v>#DIV/0!</v>
      </c>
      <c r="R66" s="250" t="e">
        <f t="shared" si="91"/>
        <v>#DIV/0!</v>
      </c>
      <c r="S66" s="250" t="e">
        <f t="shared" si="91"/>
        <v>#DIV/0!</v>
      </c>
      <c r="T66" s="252" t="e">
        <f t="shared" si="91"/>
        <v>#DIV/0!</v>
      </c>
      <c r="U66" s="252" t="e">
        <f t="shared" ref="U66" si="94">SUM(U16:U65)/(total_students)</f>
        <v>#DIV/0!</v>
      </c>
      <c r="V66" s="253" t="e">
        <f t="shared" si="91"/>
        <v>#DIV/0!</v>
      </c>
      <c r="W66" s="250" t="e">
        <f t="shared" si="91"/>
        <v>#DIV/0!</v>
      </c>
      <c r="X66" s="250" t="e">
        <f t="shared" si="91"/>
        <v>#DIV/0!</v>
      </c>
      <c r="Y66" s="250" t="e">
        <f t="shared" si="91"/>
        <v>#DIV/0!</v>
      </c>
      <c r="Z66" s="252" t="e">
        <f t="shared" si="91"/>
        <v>#DIV/0!</v>
      </c>
      <c r="AA66" s="252" t="e">
        <f t="shared" ref="AA66" si="95">SUM(AA16:AA65)/(total_students)</f>
        <v>#DIV/0!</v>
      </c>
      <c r="AB66" s="253" t="e">
        <f t="shared" si="91"/>
        <v>#DIV/0!</v>
      </c>
      <c r="AC66" s="250" t="e">
        <f t="shared" si="91"/>
        <v>#DIV/0!</v>
      </c>
      <c r="AD66" s="250" t="e">
        <f t="shared" si="91"/>
        <v>#DIV/0!</v>
      </c>
      <c r="AE66" s="250" t="e">
        <f t="shared" si="91"/>
        <v>#DIV/0!</v>
      </c>
      <c r="AF66" s="252" t="e">
        <f t="shared" si="91"/>
        <v>#DIV/0!</v>
      </c>
      <c r="AG66" s="266" t="e">
        <f t="shared" si="91"/>
        <v>#DIV/0!</v>
      </c>
      <c r="AH66" s="253" t="e">
        <f t="shared" si="91"/>
        <v>#DIV/0!</v>
      </c>
      <c r="AI66" s="250" t="e">
        <f t="shared" si="91"/>
        <v>#DIV/0!</v>
      </c>
      <c r="AJ66" s="250" t="e">
        <f t="shared" si="91"/>
        <v>#DIV/0!</v>
      </c>
      <c r="AK66" s="250" t="e">
        <f t="shared" si="91"/>
        <v>#DIV/0!</v>
      </c>
      <c r="AL66" s="252" t="e">
        <f t="shared" si="91"/>
        <v>#DIV/0!</v>
      </c>
      <c r="AM66" s="252" t="e">
        <f t="shared" ref="AM66" si="96">SUM(AM16:AM65)/(total_students)</f>
        <v>#DIV/0!</v>
      </c>
      <c r="AN66" s="253" t="e">
        <f t="shared" si="91"/>
        <v>#DIV/0!</v>
      </c>
      <c r="AO66" s="250" t="e">
        <f t="shared" si="91"/>
        <v>#DIV/0!</v>
      </c>
      <c r="AP66" s="250" t="e">
        <f t="shared" si="91"/>
        <v>#DIV/0!</v>
      </c>
      <c r="AQ66" s="250" t="e">
        <f t="shared" si="91"/>
        <v>#DIV/0!</v>
      </c>
      <c r="AR66" s="252" t="e">
        <f t="shared" si="91"/>
        <v>#DIV/0!</v>
      </c>
      <c r="AS66" s="252" t="e">
        <f t="shared" ref="AS66" si="97">SUM(AS16:AS65)/(total_students)</f>
        <v>#DIV/0!</v>
      </c>
      <c r="AT66" s="253">
        <f>SUM(AT16:AT65)/(total_students-no_of_withdrawn-no_of_incomplete)</f>
        <v>-83</v>
      </c>
      <c r="AU66" s="254" t="e">
        <f t="shared" ref="AU66" si="98">LOOKUP(AT66,Mark,EWU_LG)</f>
        <v>#N/A</v>
      </c>
      <c r="AV66" s="255" t="str">
        <f t="shared" ref="AV66:BC66" si="99">IFERROR(SUM(AV16:AV65)/(total_students),"")</f>
        <v/>
      </c>
      <c r="AW66" s="255" t="str">
        <f t="shared" si="99"/>
        <v/>
      </c>
      <c r="AX66" s="255" t="str">
        <f t="shared" si="99"/>
        <v/>
      </c>
      <c r="AY66" s="255" t="str">
        <f t="shared" si="99"/>
        <v/>
      </c>
      <c r="AZ66" s="256" t="str">
        <f t="shared" si="99"/>
        <v/>
      </c>
      <c r="BA66" s="256" t="str">
        <f t="shared" si="99"/>
        <v/>
      </c>
      <c r="BB66" s="256" t="str">
        <f t="shared" si="99"/>
        <v/>
      </c>
      <c r="BC66" s="256" t="str">
        <f t="shared" si="99"/>
        <v/>
      </c>
      <c r="BD66" s="256">
        <f>IFERROR(SUM(BD16:BD65)/(total_students-no_of_incomplete-no_of_withdrawn),"")</f>
        <v>0</v>
      </c>
      <c r="BE66" s="256">
        <f>IFERROR(SUM(BE16:BE65)/(total_students-no_of_incomplete-no_of_withdrawn),"")</f>
        <v>0</v>
      </c>
      <c r="BF66" s="256">
        <f>IFERROR(SUM(BF16:BF65)/(total_students-no_of_incomplete-no_of_withdrawn),"")</f>
        <v>0</v>
      </c>
      <c r="BG66" s="256">
        <f>IFERROR(SUM(BG16:BG65)/(total_students-no_of_incomplete-no_of_withdrawn),"")</f>
        <v>-3.75</v>
      </c>
      <c r="BH66" s="9"/>
      <c r="BI66" s="257">
        <f t="shared" ref="BI66:BT66" si="100">SUM(BI16:BI65)/(total_students-no_of_incomplete-no_of_withdrawn)</f>
        <v>0</v>
      </c>
      <c r="BJ66" s="258">
        <f t="shared" si="100"/>
        <v>-1.1000000000000001</v>
      </c>
      <c r="BK66" s="258">
        <f t="shared" si="100"/>
        <v>-1.1000000000000001</v>
      </c>
      <c r="BL66" s="258">
        <f t="shared" si="100"/>
        <v>0</v>
      </c>
      <c r="BM66" s="258">
        <f t="shared" si="100"/>
        <v>-3.3000000000000007</v>
      </c>
      <c r="BN66" s="258">
        <f t="shared" si="100"/>
        <v>0</v>
      </c>
      <c r="BO66" s="258">
        <f t="shared" si="100"/>
        <v>0</v>
      </c>
      <c r="BP66" s="258">
        <f t="shared" si="100"/>
        <v>0</v>
      </c>
      <c r="BQ66" s="258">
        <f t="shared" si="100"/>
        <v>-3.3000000000000007</v>
      </c>
      <c r="BR66" s="258">
        <f t="shared" si="100"/>
        <v>-3.3000000000000007</v>
      </c>
      <c r="BS66" s="258">
        <f t="shared" si="100"/>
        <v>0</v>
      </c>
      <c r="BT66" s="259">
        <f t="shared" si="100"/>
        <v>-3.3000000000000007</v>
      </c>
      <c r="BU66" s="9"/>
      <c r="BV66" s="260">
        <f t="shared" ref="BV66:CG66" si="101">SUM(BV16:BV65)/(total_students-no_of_incomplete-no_of_withdrawn)</f>
        <v>0</v>
      </c>
      <c r="BW66" s="261">
        <f t="shared" si="101"/>
        <v>0</v>
      </c>
      <c r="BX66" s="261">
        <f t="shared" si="101"/>
        <v>0</v>
      </c>
      <c r="BY66" s="261">
        <f t="shared" si="101"/>
        <v>0</v>
      </c>
      <c r="BZ66" s="261">
        <f t="shared" si="101"/>
        <v>-3.75</v>
      </c>
      <c r="CA66" s="261">
        <f t="shared" si="101"/>
        <v>0</v>
      </c>
      <c r="CB66" s="261">
        <f t="shared" si="101"/>
        <v>0</v>
      </c>
      <c r="CC66" s="261">
        <f t="shared" si="101"/>
        <v>0</v>
      </c>
      <c r="CD66" s="261">
        <f t="shared" si="101"/>
        <v>-3.75</v>
      </c>
      <c r="CE66" s="261">
        <f t="shared" si="101"/>
        <v>-3.75</v>
      </c>
      <c r="CF66" s="261">
        <f t="shared" si="101"/>
        <v>0</v>
      </c>
      <c r="CG66" s="262">
        <f t="shared" si="101"/>
        <v>-3.75</v>
      </c>
    </row>
    <row r="67" spans="1:85" ht="17.25" thickBot="1" x14ac:dyDescent="0.3">
      <c r="AV67" s="263"/>
      <c r="AW67" s="264"/>
      <c r="AX67" s="263"/>
      <c r="AY67" s="263"/>
      <c r="AZ67" s="263"/>
      <c r="BA67" s="263"/>
      <c r="BB67" s="263"/>
      <c r="BC67" s="265"/>
      <c r="BD67" s="266">
        <f>SUM(BD16:BD65)</f>
        <v>0</v>
      </c>
      <c r="BE67" s="266">
        <f>SUM(BE16:BE65)</f>
        <v>0</v>
      </c>
      <c r="BF67" s="267">
        <f>SUM(BF16:BF65)</f>
        <v>0</v>
      </c>
      <c r="BG67" s="267">
        <f>SUM(BG16:BG65)</f>
        <v>15</v>
      </c>
      <c r="BH67" s="9"/>
      <c r="BI67" s="9"/>
      <c r="BJ67" s="9"/>
      <c r="BK67" s="9"/>
      <c r="BL67" s="9"/>
      <c r="BM67" s="9"/>
      <c r="BN67" s="9"/>
      <c r="BO67" s="9"/>
      <c r="BP67" s="9"/>
      <c r="BQ67" s="9"/>
      <c r="BR67" s="9"/>
      <c r="BS67" s="9"/>
      <c r="BT67" s="9"/>
      <c r="BU67" s="9"/>
      <c r="BV67" s="268">
        <f t="shared" ref="BV67:CG67" si="102">SUM(BV16:BV65)</f>
        <v>0</v>
      </c>
      <c r="BW67" s="269">
        <f t="shared" si="102"/>
        <v>0</v>
      </c>
      <c r="BX67" s="269">
        <f t="shared" si="102"/>
        <v>0</v>
      </c>
      <c r="BY67" s="269">
        <f t="shared" si="102"/>
        <v>0</v>
      </c>
      <c r="BZ67" s="269">
        <f t="shared" si="102"/>
        <v>15</v>
      </c>
      <c r="CA67" s="269">
        <f t="shared" si="102"/>
        <v>0</v>
      </c>
      <c r="CB67" s="269">
        <f t="shared" si="102"/>
        <v>0</v>
      </c>
      <c r="CC67" s="269">
        <f t="shared" si="102"/>
        <v>0</v>
      </c>
      <c r="CD67" s="269">
        <f t="shared" si="102"/>
        <v>15</v>
      </c>
      <c r="CE67" s="269">
        <f t="shared" si="102"/>
        <v>15</v>
      </c>
      <c r="CF67" s="269">
        <f t="shared" si="102"/>
        <v>0</v>
      </c>
      <c r="CG67" s="270">
        <f t="shared" si="102"/>
        <v>15</v>
      </c>
    </row>
    <row r="68" spans="1:85" x14ac:dyDescent="0.25">
      <c r="AV68" s="9"/>
      <c r="AW68" s="9"/>
      <c r="AX68" s="9"/>
      <c r="AY68" s="9"/>
      <c r="AZ68" s="9"/>
      <c r="BA68" s="9"/>
      <c r="BB68" s="9"/>
      <c r="BC68" s="9"/>
      <c r="BD68" s="263"/>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row>
    <row r="69" spans="1:85" x14ac:dyDescent="0.25">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row>
    <row r="70" spans="1:85" x14ac:dyDescent="0.25">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row>
    <row r="71" spans="1:85" x14ac:dyDescent="0.25">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row>
    <row r="72" spans="1:85" x14ac:dyDescent="0.25">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row>
    <row r="73" spans="1:85" x14ac:dyDescent="0.25">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row>
    <row r="74" spans="1:85" x14ac:dyDescent="0.25">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row>
    <row r="75" spans="1:85" x14ac:dyDescent="0.25">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row>
  </sheetData>
  <sheetProtection selectLockedCells="1"/>
  <protectedRanges>
    <protectedRange password="BB8A" sqref="P17:S65" name="COFinal"/>
    <protectedRange password="BB8A" sqref="B16:C65" name="StudentList"/>
    <protectedRange password="BB8A" sqref="B12:C12" name="CourseCodeSection"/>
    <protectedRange password="BB8A" sqref="D3:G9" name="Sudoku"/>
    <protectedRange password="BB8A" sqref="D20:G65" name="COMid1"/>
    <protectedRange password="BB8A" sqref="V16:Y16 D16:G16 J60:M65 P16:S16" name="COMid2"/>
    <protectedRange password="BB8A" sqref="V17:Y65" name="CO_ClassParticipation"/>
    <protectedRange password="BB8A" sqref="AB16:AE16" name="COMid2_1"/>
    <protectedRange password="BB8A" sqref="AB17:AE65" name="CO_ClassTest_1"/>
    <protectedRange password="BB8A" sqref="AH16:AK16" name="COMid2_2"/>
    <protectedRange password="BB8A" sqref="AH17:AK65" name="CO_Project_1"/>
    <protectedRange password="BB8A" sqref="AN16:AQ16" name="COMid2_3"/>
    <protectedRange password="BB8A" sqref="AN17:AQ65" name="CO_Lab_1"/>
    <protectedRange password="BB8A" sqref="J16:M59" name="COMid2_4"/>
  </protectedRanges>
  <mergeCells count="39">
    <mergeCell ref="L8:Y8"/>
    <mergeCell ref="B11:C11"/>
    <mergeCell ref="D1:I1"/>
    <mergeCell ref="L9:Z9"/>
    <mergeCell ref="B66:C66"/>
    <mergeCell ref="D12:F13"/>
    <mergeCell ref="H12:H14"/>
    <mergeCell ref="AL12:AL14"/>
    <mergeCell ref="L6:M6"/>
    <mergeCell ref="L7:M7"/>
    <mergeCell ref="L1:Y1"/>
    <mergeCell ref="L2:M2"/>
    <mergeCell ref="L3:M3"/>
    <mergeCell ref="L4:M4"/>
    <mergeCell ref="L5:M5"/>
    <mergeCell ref="V12:X13"/>
    <mergeCell ref="Z12:Z14"/>
    <mergeCell ref="AB12:AD13"/>
    <mergeCell ref="AF12:AF14"/>
    <mergeCell ref="AH12:AJ13"/>
    <mergeCell ref="J12:L13"/>
    <mergeCell ref="N12:N14"/>
    <mergeCell ref="P12:R13"/>
    <mergeCell ref="AZ12:BG13"/>
    <mergeCell ref="B13:C13"/>
    <mergeCell ref="BD15:BG15"/>
    <mergeCell ref="AU12:AU15"/>
    <mergeCell ref="AV12:AY13"/>
    <mergeCell ref="U12:U14"/>
    <mergeCell ref="AA12:AA14"/>
    <mergeCell ref="AM12:AM14"/>
    <mergeCell ref="AS12:AS14"/>
    <mergeCell ref="AG12:AG14"/>
    <mergeCell ref="I12:I14"/>
    <mergeCell ref="O12:O14"/>
    <mergeCell ref="AR12:AR14"/>
    <mergeCell ref="AT12:AT14"/>
    <mergeCell ref="T12:T14"/>
    <mergeCell ref="AN12:AP13"/>
  </mergeCells>
  <conditionalFormatting sqref="N3:Y6">
    <cfRule type="cellIs" dxfId="32" priority="2" operator="equal">
      <formula>1</formula>
    </cfRule>
    <cfRule type="cellIs" dxfId="31" priority="1" operator="equal">
      <formula>0</formula>
    </cfRule>
  </conditionalFormatting>
  <dataValidations count="10">
    <dataValidation type="decimal" errorStyle="warning" operator="lessThanOrEqual" allowBlank="1" showInputMessage="1" showErrorMessage="1" errorTitle="Please re-check the marks" error="The obtained mark of some student is more than the allocated mark. _x000a__x000a_Click on&quot;Data&gt;Data Validation&gt;Circle Invalid Data&quot; to highlight the values that do not conform with the data validation rules." sqref="AT16:AT65" xr:uid="{00000000-0002-0000-0100-000000000000}">
      <formula1>AT$15*100</formula1>
    </dataValidation>
    <dataValidation type="decimal" errorStyle="warning" operator="lessThanOrEqual" allowBlank="1" showInputMessage="1" showErrorMessage="1" errorTitle="Please re-check the marks" error="The obtained mark of some student is more than the allocated mark. _x000a__x000a_Click on&quot;Data&gt;Data Validation&gt;Circle Invalid Data&quot; to highlight the values that do not conform with the data validation rules." sqref="AH16:AK16 D16:G16 AB16:AE16 V16:Y16 K17 J16:M16 P16:S16" xr:uid="{00000000-0002-0000-0100-000001000000}">
      <formula1>D$15</formula1>
    </dataValidation>
    <dataValidation type="decimal" errorStyle="warning" operator="lessThanOrEqual" allowBlank="1" showInputMessage="1" showErrorMessage="1" errorTitle="Please re-check the marks" error="Student's obtained mark is more than the allocated mark. _x000a__x000a_Click on&quot;Data&gt;Data Validation&gt;Circle Invalid Data&quot; to highlight the values that do not conform with the data validation rules." sqref="N16:O65 V17:Y65 D17:G65 H16:I65 L17:M65 AB17:AE65 AH17:AK65 J17:J65 K18:K65 P17:S65" xr:uid="{00000000-0002-0000-0100-000002000000}">
      <formula1>D$15</formula1>
    </dataValidation>
    <dataValidation type="decimal" operator="lessThanOrEqual" allowBlank="1" showInputMessage="1" showErrorMessage="1" sqref="AL16:AM65 T16:U65 Z16:AA65 AF16:AG65 AR16:AS65" xr:uid="{00000000-0002-0000-0100-000003000000}">
      <formula1>T$15</formula1>
    </dataValidation>
    <dataValidation type="whole" operator="equal" allowBlank="1" showInputMessage="1" showErrorMessage="1" sqref="AV15:AY15" xr:uid="{00000000-0002-0000-0100-000004000000}">
      <formula1>D10</formula1>
    </dataValidation>
    <dataValidation type="whole" showInputMessage="1" showErrorMessage="1" sqref="AR15 H15 N15 T15 Z15 AF15 AL15" xr:uid="{00000000-0002-0000-0100-000005000000}">
      <formula1>G13</formula1>
      <formula2>G13</formula2>
    </dataValidation>
    <dataValidation type="list" errorStyle="warning" allowBlank="1" showInputMessage="1" showErrorMessage="1" sqref="B12" xr:uid="{00000000-0002-0000-0100-000006000000}">
      <formula1>Course_Code</formula1>
    </dataValidation>
    <dataValidation type="list" errorStyle="warning" allowBlank="1" showInputMessage="1" showErrorMessage="1" sqref="AU16:AU66" xr:uid="{00000000-0002-0000-0100-000007000000}">
      <formula1>EWU_LG</formula1>
    </dataValidation>
    <dataValidation type="whole" errorStyle="warning" operator="equal" allowBlank="1" showInputMessage="1" showErrorMessage="1" errorTitle="Total Mark is not 100" error="Please re-check the allocated weights of Mid1, Mid2, Final, Attendance, Quiz, Project and Lab._x000a__x000a_The total mark is not 100." sqref="AT15" xr:uid="{00000000-0002-0000-0100-000008000000}">
      <formula1>100</formula1>
    </dataValidation>
    <dataValidation type="whole" showInputMessage="1" showErrorMessage="1" sqref="I15 AA15 AG15 AS15 U15 O15" xr:uid="{00000000-0002-0000-0100-000009000000}">
      <formula1>G12</formula1>
      <formula2>G12</formula2>
    </dataValidation>
  </dataValidations>
  <printOptions gridLines="1"/>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74"/>
  <sheetViews>
    <sheetView topLeftCell="B1" zoomScale="70" zoomScaleNormal="70" workbookViewId="0">
      <selection activeCell="D459" sqref="D459"/>
    </sheetView>
  </sheetViews>
  <sheetFormatPr defaultRowHeight="15" x14ac:dyDescent="0.25"/>
  <cols>
    <col min="1" max="1" width="13.5703125" bestFit="1" customWidth="1"/>
    <col min="2" max="3" width="12.7109375" customWidth="1"/>
    <col min="4" max="4" width="17.42578125" customWidth="1"/>
    <col min="5" max="6" width="12.7109375" customWidth="1"/>
    <col min="7" max="7" width="14.140625" customWidth="1"/>
    <col min="8" max="12" width="12.7109375" customWidth="1"/>
    <col min="16" max="16" width="12.7109375" customWidth="1"/>
    <col min="22" max="22" width="29.28515625" customWidth="1"/>
    <col min="35" max="42" width="10" bestFit="1" customWidth="1"/>
    <col min="43" max="46" width="9.85546875" bestFit="1" customWidth="1"/>
  </cols>
  <sheetData>
    <row r="1" spans="2:22" x14ac:dyDescent="0.25">
      <c r="B1" s="1" t="s">
        <v>122</v>
      </c>
      <c r="C1" s="1" t="s">
        <v>123</v>
      </c>
      <c r="D1" s="1" t="s">
        <v>124</v>
      </c>
      <c r="E1" s="2" t="s">
        <v>125</v>
      </c>
      <c r="F1" s="1" t="s">
        <v>175</v>
      </c>
    </row>
    <row r="2" spans="2:22" x14ac:dyDescent="0.25">
      <c r="B2" s="1">
        <v>0</v>
      </c>
      <c r="C2" s="1" t="s">
        <v>126</v>
      </c>
      <c r="D2" s="1">
        <v>0</v>
      </c>
      <c r="E2" s="2" t="s">
        <v>176</v>
      </c>
      <c r="F2" t="str">
        <f>CONCATENATE(C2," (",E2,")")</f>
        <v>F (Fail)</v>
      </c>
      <c r="H2" t="s">
        <v>216</v>
      </c>
      <c r="I2" t="s">
        <v>217</v>
      </c>
    </row>
    <row r="3" spans="2:22" x14ac:dyDescent="0.25">
      <c r="B3" s="1">
        <v>60</v>
      </c>
      <c r="C3" s="1" t="s">
        <v>128</v>
      </c>
      <c r="D3" s="1">
        <v>1</v>
      </c>
      <c r="E3" s="2" t="s">
        <v>127</v>
      </c>
      <c r="F3" t="str">
        <f t="shared" ref="F3:F15" si="0">CONCATENATE(C3," (",E3,")")</f>
        <v>D (Plain)</v>
      </c>
      <c r="H3">
        <v>0.7</v>
      </c>
      <c r="I3">
        <v>0.7</v>
      </c>
    </row>
    <row r="4" spans="2:22" x14ac:dyDescent="0.25">
      <c r="B4" s="1">
        <v>63</v>
      </c>
      <c r="C4" s="1" t="s">
        <v>129</v>
      </c>
      <c r="D4" s="1">
        <v>1.3</v>
      </c>
      <c r="E4" s="2" t="s">
        <v>130</v>
      </c>
      <c r="F4" t="str">
        <f t="shared" si="0"/>
        <v>D+ (Plus)</v>
      </c>
    </row>
    <row r="5" spans="2:22" x14ac:dyDescent="0.25">
      <c r="B5" s="1">
        <v>67</v>
      </c>
      <c r="C5" s="1" t="s">
        <v>131</v>
      </c>
      <c r="D5" s="1">
        <v>1.7</v>
      </c>
      <c r="E5" s="2" t="s">
        <v>132</v>
      </c>
      <c r="F5" t="str">
        <f t="shared" si="0"/>
        <v>C- (Minus)</v>
      </c>
    </row>
    <row r="6" spans="2:22" x14ac:dyDescent="0.25">
      <c r="B6" s="1">
        <v>70</v>
      </c>
      <c r="C6" s="1" t="s">
        <v>133</v>
      </c>
      <c r="D6" s="1">
        <v>2</v>
      </c>
      <c r="E6" s="2" t="s">
        <v>127</v>
      </c>
      <c r="F6" t="str">
        <f t="shared" si="0"/>
        <v>C (Plain)</v>
      </c>
    </row>
    <row r="7" spans="2:22" x14ac:dyDescent="0.25">
      <c r="B7" s="1">
        <v>73</v>
      </c>
      <c r="C7" s="1" t="s">
        <v>134</v>
      </c>
      <c r="D7" s="1">
        <v>2.2999999999999998</v>
      </c>
      <c r="E7" s="2" t="s">
        <v>130</v>
      </c>
      <c r="F7" t="str">
        <f t="shared" si="0"/>
        <v>C+ (Plus)</v>
      </c>
    </row>
    <row r="8" spans="2:22" x14ac:dyDescent="0.25">
      <c r="B8" s="1">
        <v>77</v>
      </c>
      <c r="C8" s="1" t="s">
        <v>135</v>
      </c>
      <c r="D8" s="1">
        <v>2.7</v>
      </c>
      <c r="E8" s="2" t="s">
        <v>132</v>
      </c>
      <c r="F8" t="str">
        <f t="shared" si="0"/>
        <v>B- (Minus)</v>
      </c>
    </row>
    <row r="9" spans="2:22" x14ac:dyDescent="0.25">
      <c r="B9" s="1">
        <v>80</v>
      </c>
      <c r="C9" s="1" t="s">
        <v>136</v>
      </c>
      <c r="D9" s="1">
        <v>3</v>
      </c>
      <c r="E9" s="2" t="s">
        <v>127</v>
      </c>
      <c r="F9" t="str">
        <f t="shared" si="0"/>
        <v>B (Plain)</v>
      </c>
    </row>
    <row r="10" spans="2:22" x14ac:dyDescent="0.25">
      <c r="B10" s="1">
        <v>83</v>
      </c>
      <c r="C10" s="1" t="s">
        <v>137</v>
      </c>
      <c r="D10" s="1">
        <v>3.3</v>
      </c>
      <c r="E10" s="2" t="s">
        <v>130</v>
      </c>
      <c r="F10" t="str">
        <f t="shared" si="0"/>
        <v>B+ (Plus)</v>
      </c>
    </row>
    <row r="11" spans="2:22" x14ac:dyDescent="0.25">
      <c r="B11" s="1">
        <v>87</v>
      </c>
      <c r="C11" s="1" t="s">
        <v>138</v>
      </c>
      <c r="D11" s="1">
        <v>3.7</v>
      </c>
      <c r="E11" s="2" t="s">
        <v>132</v>
      </c>
      <c r="F11" t="str">
        <f t="shared" si="0"/>
        <v>A- (Minus)</v>
      </c>
    </row>
    <row r="12" spans="2:22" x14ac:dyDescent="0.25">
      <c r="B12" s="1">
        <v>90</v>
      </c>
      <c r="C12" s="1" t="s">
        <v>139</v>
      </c>
      <c r="D12" s="1">
        <v>4</v>
      </c>
      <c r="E12" s="2" t="s">
        <v>127</v>
      </c>
      <c r="F12" t="str">
        <f t="shared" si="0"/>
        <v>A (Plain)</v>
      </c>
    </row>
    <row r="13" spans="2:22" x14ac:dyDescent="0.25">
      <c r="B13" s="1">
        <v>97</v>
      </c>
      <c r="C13" s="1" t="s">
        <v>140</v>
      </c>
      <c r="D13" s="1">
        <v>4</v>
      </c>
      <c r="E13" s="2" t="s">
        <v>130</v>
      </c>
      <c r="F13" t="str">
        <f t="shared" si="0"/>
        <v>A+ (Plus)</v>
      </c>
    </row>
    <row r="14" spans="2:22" x14ac:dyDescent="0.25">
      <c r="C14" s="1" t="s">
        <v>174</v>
      </c>
      <c r="D14" s="1">
        <v>0</v>
      </c>
      <c r="E14" s="2" t="s">
        <v>177</v>
      </c>
      <c r="F14" t="str">
        <f t="shared" si="0"/>
        <v>W (Withdrawn)</v>
      </c>
      <c r="U14" t="s">
        <v>392</v>
      </c>
      <c r="V14" t="s">
        <v>464</v>
      </c>
    </row>
    <row r="15" spans="2:22" x14ac:dyDescent="0.25">
      <c r="C15" s="1" t="s">
        <v>170</v>
      </c>
      <c r="D15" s="1">
        <v>0</v>
      </c>
      <c r="E15" s="2" t="s">
        <v>178</v>
      </c>
      <c r="F15" t="str">
        <f t="shared" si="0"/>
        <v>I (Incomplete)</v>
      </c>
    </row>
    <row r="16" spans="2:22" ht="15.75" thickBot="1" x14ac:dyDescent="0.3"/>
    <row r="17" spans="1:46" x14ac:dyDescent="0.25">
      <c r="A17" t="s">
        <v>218</v>
      </c>
      <c r="B17" s="4" t="s">
        <v>238</v>
      </c>
      <c r="C17" s="4" t="s">
        <v>10</v>
      </c>
      <c r="D17" s="4" t="s">
        <v>6</v>
      </c>
      <c r="E17" s="4" t="s">
        <v>7</v>
      </c>
      <c r="F17" s="4" t="s">
        <v>8</v>
      </c>
      <c r="G17" s="4" t="s">
        <v>9</v>
      </c>
      <c r="H17" s="4" t="s">
        <v>152</v>
      </c>
      <c r="I17" s="4" t="s">
        <v>153</v>
      </c>
      <c r="J17" s="4" t="s">
        <v>154</v>
      </c>
      <c r="K17" s="4" t="s">
        <v>155</v>
      </c>
      <c r="L17" s="4" t="s">
        <v>146</v>
      </c>
      <c r="M17" s="4"/>
      <c r="N17" s="4"/>
      <c r="O17" s="4"/>
      <c r="P17" s="4"/>
      <c r="Q17" s="4"/>
      <c r="R17" s="4"/>
      <c r="S17" s="4"/>
      <c r="T17" s="4"/>
      <c r="U17" s="21" t="s">
        <v>462</v>
      </c>
      <c r="V17" s="21" t="s">
        <v>463</v>
      </c>
      <c r="W17" s="4" t="s">
        <v>159</v>
      </c>
      <c r="X17" s="4" t="s">
        <v>160</v>
      </c>
      <c r="Y17" s="4" t="s">
        <v>161</v>
      </c>
      <c r="Z17" s="4" t="s">
        <v>156</v>
      </c>
      <c r="AA17" s="4" t="s">
        <v>157</v>
      </c>
      <c r="AB17" s="4" t="s">
        <v>158</v>
      </c>
      <c r="AC17" s="4" t="s">
        <v>162</v>
      </c>
      <c r="AD17" s="4" t="s">
        <v>163</v>
      </c>
      <c r="AI17" s="81" t="s">
        <v>239</v>
      </c>
      <c r="AJ17" s="82" t="s">
        <v>241</v>
      </c>
      <c r="AK17" s="82" t="s">
        <v>242</v>
      </c>
      <c r="AL17" s="83" t="s">
        <v>243</v>
      </c>
      <c r="AM17" s="91" t="s">
        <v>240</v>
      </c>
      <c r="AN17" s="92" t="s">
        <v>244</v>
      </c>
      <c r="AO17" s="92" t="s">
        <v>245</v>
      </c>
      <c r="AP17" s="93" t="s">
        <v>246</v>
      </c>
      <c r="AQ17" s="81" t="s">
        <v>247</v>
      </c>
      <c r="AR17" s="82" t="s">
        <v>248</v>
      </c>
      <c r="AS17" s="82" t="s">
        <v>249</v>
      </c>
      <c r="AT17" s="83" t="s">
        <v>250</v>
      </c>
    </row>
    <row r="18" spans="1:46" x14ac:dyDescent="0.25">
      <c r="A18">
        <v>1</v>
      </c>
      <c r="B18" s="4" t="s">
        <v>392</v>
      </c>
      <c r="C18" s="4" t="s">
        <v>12</v>
      </c>
      <c r="D18" s="4"/>
      <c r="E18" s="4"/>
      <c r="F18" s="4"/>
      <c r="G18" s="4"/>
      <c r="H18" s="460"/>
      <c r="I18" s="460"/>
      <c r="J18" s="460"/>
      <c r="K18" s="460"/>
      <c r="L18" s="4">
        <v>4.5</v>
      </c>
      <c r="M18" s="460"/>
      <c r="N18" s="460"/>
      <c r="O18" s="460"/>
      <c r="P18" s="460"/>
      <c r="Q18" s="460"/>
      <c r="R18" s="460"/>
      <c r="S18" s="460"/>
      <c r="T18" s="460"/>
      <c r="U18" t="str">
        <f>SUBSTITUTE(B18," ","")</f>
        <v>CSE103</v>
      </c>
      <c r="V18" s="21" t="str">
        <f>CONCATENATE("CO_PO_",U18)</f>
        <v>CO_PO_CSE103</v>
      </c>
      <c r="W18" s="4"/>
      <c r="X18" s="4"/>
      <c r="Y18" s="4"/>
      <c r="Z18" s="4"/>
      <c r="AA18" s="4"/>
      <c r="AB18" s="4"/>
      <c r="AC18" s="4"/>
      <c r="AD18" s="4"/>
      <c r="AI18" s="448"/>
      <c r="AJ18" s="449"/>
      <c r="AK18" s="449"/>
      <c r="AL18" s="450"/>
      <c r="AM18" s="451"/>
      <c r="AN18" s="452"/>
      <c r="AO18" s="452"/>
      <c r="AP18" s="453"/>
      <c r="AQ18" s="448"/>
      <c r="AR18" s="449"/>
      <c r="AS18" s="449"/>
      <c r="AT18" s="450"/>
    </row>
    <row r="19" spans="1:46" x14ac:dyDescent="0.25">
      <c r="A19">
        <v>2</v>
      </c>
      <c r="B19" s="4" t="s">
        <v>11</v>
      </c>
      <c r="C19" s="4" t="s">
        <v>12</v>
      </c>
      <c r="D19" s="4" t="s">
        <v>13</v>
      </c>
      <c r="E19" s="4" t="s">
        <v>14</v>
      </c>
      <c r="F19" s="4" t="s">
        <v>15</v>
      </c>
      <c r="G19" s="4" t="s">
        <v>16</v>
      </c>
      <c r="H19" s="463"/>
      <c r="I19" s="463"/>
      <c r="J19" s="463"/>
      <c r="K19" s="463"/>
      <c r="L19" s="5">
        <v>4</v>
      </c>
      <c r="M19" s="461"/>
      <c r="N19" s="461"/>
      <c r="O19" s="461"/>
      <c r="P19" s="461"/>
      <c r="Q19" s="461"/>
      <c r="R19" s="461"/>
      <c r="S19" s="461"/>
      <c r="T19" s="462"/>
      <c r="U19" t="str">
        <f t="shared" ref="U19:U76" si="1">SUBSTITUTE(B19," ","")</f>
        <v>CSE105</v>
      </c>
      <c r="V19" s="21" t="str">
        <f t="shared" ref="V19:V76" si="2">CONCATENATE("CO_PO_",U19)</f>
        <v>CO_PO_CSE105</v>
      </c>
      <c r="W19" s="27">
        <v>3</v>
      </c>
      <c r="X19" s="27">
        <v>3</v>
      </c>
      <c r="Y19" s="27">
        <v>3</v>
      </c>
      <c r="Z19" s="27"/>
      <c r="AA19" s="27"/>
      <c r="AB19" s="27"/>
      <c r="AC19" s="27">
        <v>3</v>
      </c>
      <c r="AD19" s="27">
        <v>3</v>
      </c>
      <c r="AI19" s="84">
        <v>5</v>
      </c>
      <c r="AJ19" s="79">
        <v>0</v>
      </c>
      <c r="AK19" s="79">
        <v>5</v>
      </c>
      <c r="AL19" s="85">
        <v>5</v>
      </c>
      <c r="AM19" s="94">
        <v>0</v>
      </c>
      <c r="AN19" s="4">
        <v>5</v>
      </c>
      <c r="AO19" s="4">
        <v>5</v>
      </c>
      <c r="AP19" s="95">
        <v>5</v>
      </c>
      <c r="AQ19" s="84">
        <v>0</v>
      </c>
      <c r="AR19" s="79">
        <v>5</v>
      </c>
      <c r="AS19" s="79">
        <v>5</v>
      </c>
      <c r="AT19" s="85">
        <v>10</v>
      </c>
    </row>
    <row r="20" spans="1:46" x14ac:dyDescent="0.25">
      <c r="A20">
        <v>3</v>
      </c>
      <c r="B20" s="4" t="s">
        <v>399</v>
      </c>
      <c r="C20" s="4" t="s">
        <v>28</v>
      </c>
      <c r="D20" s="4"/>
      <c r="E20" s="4"/>
      <c r="F20" s="4"/>
      <c r="G20" s="4"/>
      <c r="H20" s="463"/>
      <c r="I20" s="463"/>
      <c r="J20" s="463"/>
      <c r="K20" s="463"/>
      <c r="L20" s="5">
        <v>3</v>
      </c>
      <c r="M20" s="461"/>
      <c r="N20" s="461"/>
      <c r="O20" s="461"/>
      <c r="P20" s="461"/>
      <c r="Q20" s="461"/>
      <c r="R20" s="461"/>
      <c r="S20" s="461"/>
      <c r="T20" s="462"/>
      <c r="U20" t="str">
        <f t="shared" si="1"/>
        <v>CSE106</v>
      </c>
      <c r="V20" s="21" t="str">
        <f t="shared" si="2"/>
        <v>CO_PO_CSE106</v>
      </c>
      <c r="W20" s="27"/>
      <c r="X20" s="27"/>
      <c r="Y20" s="27"/>
      <c r="Z20" s="27"/>
      <c r="AA20" s="27"/>
      <c r="AB20" s="27"/>
      <c r="AC20" s="27"/>
      <c r="AD20" s="27"/>
      <c r="AI20" s="84"/>
      <c r="AJ20" s="79"/>
      <c r="AK20" s="79"/>
      <c r="AL20" s="85"/>
      <c r="AM20" s="94"/>
      <c r="AN20" s="4"/>
      <c r="AO20" s="4"/>
      <c r="AP20" s="95"/>
      <c r="AQ20" s="84"/>
      <c r="AR20" s="79"/>
      <c r="AS20" s="79"/>
      <c r="AT20" s="85"/>
    </row>
    <row r="21" spans="1:46" x14ac:dyDescent="0.25">
      <c r="A21">
        <v>4</v>
      </c>
      <c r="B21" s="4" t="s">
        <v>17</v>
      </c>
      <c r="C21" s="4" t="s">
        <v>18</v>
      </c>
      <c r="D21" s="4" t="s">
        <v>383</v>
      </c>
      <c r="E21" s="4" t="s">
        <v>19</v>
      </c>
      <c r="F21" s="4" t="s">
        <v>20</v>
      </c>
      <c r="G21" s="4" t="s">
        <v>21</v>
      </c>
      <c r="H21" s="463"/>
      <c r="I21" s="463"/>
      <c r="J21" s="463"/>
      <c r="K21" s="463"/>
      <c r="L21" s="5">
        <v>4</v>
      </c>
      <c r="M21" s="461"/>
      <c r="N21" s="461"/>
      <c r="O21" s="461"/>
      <c r="P21" s="461"/>
      <c r="Q21" s="461"/>
      <c r="R21" s="461"/>
      <c r="S21" s="461"/>
      <c r="T21" s="462"/>
      <c r="U21" t="str">
        <f t="shared" si="1"/>
        <v>CSE107</v>
      </c>
      <c r="V21" s="21" t="str">
        <f t="shared" si="2"/>
        <v>CO_PO_CSE107</v>
      </c>
      <c r="W21" s="27">
        <v>3</v>
      </c>
      <c r="X21" s="27">
        <v>3</v>
      </c>
      <c r="Y21" s="27">
        <v>3</v>
      </c>
      <c r="Z21" s="27"/>
      <c r="AA21" s="27"/>
      <c r="AB21" s="27"/>
      <c r="AC21" s="27">
        <v>3</v>
      </c>
      <c r="AD21" s="27">
        <v>3</v>
      </c>
      <c r="AI21" s="84">
        <v>5</v>
      </c>
      <c r="AJ21" s="79">
        <v>0</v>
      </c>
      <c r="AK21" s="79">
        <v>5</v>
      </c>
      <c r="AL21" s="85">
        <v>5</v>
      </c>
      <c r="AM21" s="94">
        <v>0</v>
      </c>
      <c r="AN21" s="4">
        <v>5</v>
      </c>
      <c r="AO21" s="4">
        <v>5</v>
      </c>
      <c r="AP21" s="95">
        <v>5</v>
      </c>
      <c r="AQ21" s="84">
        <v>0</v>
      </c>
      <c r="AR21" s="79">
        <v>5</v>
      </c>
      <c r="AS21" s="79">
        <v>5</v>
      </c>
      <c r="AT21" s="85">
        <v>10</v>
      </c>
    </row>
    <row r="22" spans="1:46" x14ac:dyDescent="0.25">
      <c r="A22">
        <v>5</v>
      </c>
      <c r="B22" s="4" t="s">
        <v>22</v>
      </c>
      <c r="C22" s="4" t="s">
        <v>23</v>
      </c>
      <c r="D22" s="4" t="s">
        <v>24</v>
      </c>
      <c r="E22" s="4" t="s">
        <v>25</v>
      </c>
      <c r="F22" s="4" t="s">
        <v>26</v>
      </c>
      <c r="G22" s="4"/>
      <c r="H22" s="463"/>
      <c r="I22" s="463"/>
      <c r="J22" s="463"/>
      <c r="K22" s="463"/>
      <c r="L22" s="5">
        <v>4</v>
      </c>
      <c r="M22" s="461"/>
      <c r="N22" s="461"/>
      <c r="O22" s="461"/>
      <c r="P22" s="461"/>
      <c r="Q22" s="461"/>
      <c r="R22" s="461"/>
      <c r="S22" s="461"/>
      <c r="T22" s="462"/>
      <c r="U22" t="str">
        <f t="shared" si="1"/>
        <v>CSE109</v>
      </c>
      <c r="V22" s="21" t="str">
        <f t="shared" si="2"/>
        <v>CO_PO_CSE109</v>
      </c>
      <c r="W22" s="27">
        <v>3</v>
      </c>
      <c r="X22" s="27">
        <v>3</v>
      </c>
      <c r="Y22" s="27">
        <v>3</v>
      </c>
      <c r="Z22" s="27">
        <v>3</v>
      </c>
      <c r="AA22" s="27">
        <v>3</v>
      </c>
      <c r="AB22" s="27">
        <v>3</v>
      </c>
      <c r="AC22" s="27"/>
      <c r="AD22" s="27"/>
      <c r="AI22" s="84">
        <v>3</v>
      </c>
      <c r="AJ22" s="79">
        <v>10</v>
      </c>
      <c r="AK22" s="79">
        <v>3</v>
      </c>
      <c r="AL22" s="85">
        <v>0</v>
      </c>
      <c r="AM22" s="94">
        <v>0</v>
      </c>
      <c r="AN22" s="4">
        <v>12</v>
      </c>
      <c r="AO22" s="4">
        <v>3</v>
      </c>
      <c r="AP22" s="95">
        <v>0</v>
      </c>
      <c r="AQ22" s="84">
        <v>3</v>
      </c>
      <c r="AR22" s="79">
        <v>8</v>
      </c>
      <c r="AS22" s="79">
        <v>8</v>
      </c>
      <c r="AT22" s="85">
        <v>0</v>
      </c>
    </row>
    <row r="23" spans="1:46" x14ac:dyDescent="0.25">
      <c r="A23">
        <v>6</v>
      </c>
      <c r="B23" s="4" t="s">
        <v>400</v>
      </c>
      <c r="C23" s="4" t="s">
        <v>18</v>
      </c>
      <c r="D23" s="4"/>
      <c r="E23" s="4"/>
      <c r="F23" s="4"/>
      <c r="G23" s="4"/>
      <c r="H23" s="463"/>
      <c r="I23" s="463"/>
      <c r="J23" s="463"/>
      <c r="K23" s="463"/>
      <c r="L23" s="5">
        <v>4.5</v>
      </c>
      <c r="M23" s="461"/>
      <c r="N23" s="461"/>
      <c r="O23" s="461"/>
      <c r="P23" s="461"/>
      <c r="Q23" s="461"/>
      <c r="R23" s="461"/>
      <c r="S23" s="461"/>
      <c r="T23" s="462"/>
      <c r="U23" t="str">
        <f t="shared" si="1"/>
        <v>CSE110</v>
      </c>
      <c r="V23" s="21" t="str">
        <f t="shared" si="2"/>
        <v>CO_PO_CSE110</v>
      </c>
      <c r="W23" s="27"/>
      <c r="X23" s="27"/>
      <c r="Y23" s="27"/>
      <c r="Z23" s="27"/>
      <c r="AA23" s="27"/>
      <c r="AB23" s="27"/>
      <c r="AC23" s="27"/>
      <c r="AD23" s="27"/>
      <c r="AI23" s="84"/>
      <c r="AJ23" s="79"/>
      <c r="AK23" s="79"/>
      <c r="AL23" s="85"/>
      <c r="AM23" s="94"/>
      <c r="AN23" s="4"/>
      <c r="AO23" s="4"/>
      <c r="AP23" s="95"/>
      <c r="AQ23" s="84"/>
      <c r="AR23" s="79"/>
      <c r="AS23" s="79"/>
      <c r="AT23" s="85"/>
    </row>
    <row r="24" spans="1:46" x14ac:dyDescent="0.25">
      <c r="A24">
        <v>7</v>
      </c>
      <c r="B24" s="4" t="s">
        <v>401</v>
      </c>
      <c r="C24" s="4" t="s">
        <v>393</v>
      </c>
      <c r="D24" s="4"/>
      <c r="E24" s="4"/>
      <c r="F24" s="4"/>
      <c r="G24" s="4"/>
      <c r="H24" s="463"/>
      <c r="I24" s="463"/>
      <c r="J24" s="463"/>
      <c r="K24" s="463"/>
      <c r="L24" s="5">
        <v>1</v>
      </c>
      <c r="M24" s="461"/>
      <c r="N24" s="461"/>
      <c r="O24" s="461"/>
      <c r="P24" s="461"/>
      <c r="Q24" s="461"/>
      <c r="R24" s="461"/>
      <c r="S24" s="461"/>
      <c r="T24" s="462"/>
      <c r="U24" t="str">
        <f t="shared" si="1"/>
        <v>CSE200</v>
      </c>
      <c r="V24" s="21" t="str">
        <f t="shared" si="2"/>
        <v>CO_PO_CSE200</v>
      </c>
      <c r="W24" s="27"/>
      <c r="X24" s="27"/>
      <c r="Y24" s="27"/>
      <c r="Z24" s="27"/>
      <c r="AA24" s="27"/>
      <c r="AB24" s="27"/>
      <c r="AC24" s="27"/>
      <c r="AD24" s="27"/>
      <c r="AI24" s="84"/>
      <c r="AJ24" s="79"/>
      <c r="AK24" s="79"/>
      <c r="AL24" s="85"/>
      <c r="AM24" s="94"/>
      <c r="AN24" s="4"/>
      <c r="AO24" s="4"/>
      <c r="AP24" s="95"/>
      <c r="AQ24" s="84"/>
      <c r="AR24" s="79"/>
      <c r="AS24" s="79"/>
      <c r="AT24" s="85"/>
    </row>
    <row r="25" spans="1:46" x14ac:dyDescent="0.25">
      <c r="A25">
        <v>8</v>
      </c>
      <c r="B25" s="4" t="s">
        <v>27</v>
      </c>
      <c r="C25" s="4" t="s">
        <v>28</v>
      </c>
      <c r="D25" s="4" t="s">
        <v>29</v>
      </c>
      <c r="E25" s="4" t="s">
        <v>30</v>
      </c>
      <c r="F25" s="4" t="s">
        <v>31</v>
      </c>
      <c r="G25" s="4" t="s">
        <v>32</v>
      </c>
      <c r="H25" s="463"/>
      <c r="I25" s="463"/>
      <c r="J25" s="463"/>
      <c r="K25" s="463"/>
      <c r="L25" s="5">
        <v>3</v>
      </c>
      <c r="M25" s="461"/>
      <c r="N25" s="461"/>
      <c r="O25" s="461"/>
      <c r="P25" s="461"/>
      <c r="Q25" s="461"/>
      <c r="R25" s="461"/>
      <c r="S25" s="461"/>
      <c r="T25" s="462"/>
      <c r="U25" t="str">
        <f t="shared" si="1"/>
        <v>CSE205</v>
      </c>
      <c r="V25" s="21" t="str">
        <f t="shared" si="2"/>
        <v>CO_PO_CSE205</v>
      </c>
      <c r="W25" s="27"/>
      <c r="X25" s="27"/>
      <c r="Y25" s="27"/>
      <c r="Z25" s="27">
        <v>3</v>
      </c>
      <c r="AA25" s="27">
        <v>3</v>
      </c>
      <c r="AB25" s="27">
        <v>3</v>
      </c>
      <c r="AC25" s="27"/>
      <c r="AD25" s="27"/>
      <c r="AI25" s="84">
        <v>15</v>
      </c>
      <c r="AJ25" s="79">
        <v>10</v>
      </c>
      <c r="AK25" s="79">
        <v>0</v>
      </c>
      <c r="AL25" s="85">
        <v>0</v>
      </c>
      <c r="AM25" s="94">
        <v>0</v>
      </c>
      <c r="AN25" s="4">
        <v>0</v>
      </c>
      <c r="AO25" s="4">
        <v>25</v>
      </c>
      <c r="AP25" s="95">
        <v>0</v>
      </c>
      <c r="AQ25" s="84">
        <v>0</v>
      </c>
      <c r="AR25" s="79">
        <v>0</v>
      </c>
      <c r="AS25" s="79">
        <v>0</v>
      </c>
      <c r="AT25" s="85">
        <v>25</v>
      </c>
    </row>
    <row r="26" spans="1:46" x14ac:dyDescent="0.25">
      <c r="A26">
        <v>9</v>
      </c>
      <c r="B26" s="4" t="s">
        <v>33</v>
      </c>
      <c r="C26" s="4" t="s">
        <v>34</v>
      </c>
      <c r="D26" s="4" t="s">
        <v>35</v>
      </c>
      <c r="E26" s="4" t="s">
        <v>36</v>
      </c>
      <c r="F26" s="4" t="s">
        <v>37</v>
      </c>
      <c r="G26" s="4" t="s">
        <v>38</v>
      </c>
      <c r="H26" s="463"/>
      <c r="I26" s="463"/>
      <c r="J26" s="463"/>
      <c r="K26" s="463"/>
      <c r="L26" s="5">
        <v>4</v>
      </c>
      <c r="M26" s="461"/>
      <c r="N26" s="461"/>
      <c r="O26" s="461"/>
      <c r="P26" s="461"/>
      <c r="Q26" s="461"/>
      <c r="R26" s="461"/>
      <c r="S26" s="461"/>
      <c r="T26" s="462"/>
      <c r="U26" t="str">
        <f t="shared" si="1"/>
        <v>CSE207</v>
      </c>
      <c r="V26" s="21" t="str">
        <f t="shared" si="2"/>
        <v>CO_PO_CSE207</v>
      </c>
      <c r="W26" s="27">
        <v>3</v>
      </c>
      <c r="X26" s="27">
        <v>3</v>
      </c>
      <c r="Y26" s="27">
        <v>3</v>
      </c>
      <c r="Z26" s="27"/>
      <c r="AA26" s="27"/>
      <c r="AB26" s="27"/>
      <c r="AC26" s="27">
        <v>3</v>
      </c>
      <c r="AD26" s="27">
        <v>3</v>
      </c>
      <c r="AI26" s="84">
        <v>2</v>
      </c>
      <c r="AJ26" s="79">
        <v>8</v>
      </c>
      <c r="AK26" s="79">
        <v>5</v>
      </c>
      <c r="AL26" s="85">
        <v>0</v>
      </c>
      <c r="AM26" s="94">
        <v>3</v>
      </c>
      <c r="AN26" s="4">
        <v>2</v>
      </c>
      <c r="AO26" s="4">
        <v>10</v>
      </c>
      <c r="AP26" s="95">
        <v>0</v>
      </c>
      <c r="AQ26" s="84">
        <v>0</v>
      </c>
      <c r="AR26" s="79">
        <v>0</v>
      </c>
      <c r="AS26" s="79">
        <v>0</v>
      </c>
      <c r="AT26" s="85">
        <v>20</v>
      </c>
    </row>
    <row r="27" spans="1:46" x14ac:dyDescent="0.25">
      <c r="A27">
        <v>10</v>
      </c>
      <c r="B27" s="4" t="s">
        <v>402</v>
      </c>
      <c r="C27" s="4" t="s">
        <v>23</v>
      </c>
      <c r="D27" s="4"/>
      <c r="E27" s="4"/>
      <c r="F27" s="4"/>
      <c r="G27" s="4"/>
      <c r="H27" s="463"/>
      <c r="I27" s="463"/>
      <c r="J27" s="463"/>
      <c r="K27" s="463"/>
      <c r="L27" s="5">
        <v>4.5</v>
      </c>
      <c r="M27" s="461"/>
      <c r="N27" s="461"/>
      <c r="O27" s="461"/>
      <c r="P27" s="461"/>
      <c r="Q27" s="461"/>
      <c r="R27" s="461"/>
      <c r="S27" s="461"/>
      <c r="T27" s="462"/>
      <c r="U27" t="str">
        <f t="shared" si="1"/>
        <v>CSE209</v>
      </c>
      <c r="V27" s="21" t="str">
        <f t="shared" si="2"/>
        <v>CO_PO_CSE209</v>
      </c>
      <c r="W27" s="27"/>
      <c r="X27" s="27"/>
      <c r="Y27" s="27"/>
      <c r="Z27" s="27"/>
      <c r="AA27" s="27"/>
      <c r="AB27" s="27"/>
      <c r="AC27" s="27"/>
      <c r="AD27" s="27"/>
      <c r="AI27" s="84"/>
      <c r="AJ27" s="79"/>
      <c r="AK27" s="79"/>
      <c r="AL27" s="85"/>
      <c r="AM27" s="94"/>
      <c r="AN27" s="4"/>
      <c r="AO27" s="4"/>
      <c r="AP27" s="95"/>
      <c r="AQ27" s="84"/>
      <c r="AR27" s="79"/>
      <c r="AS27" s="79"/>
      <c r="AT27" s="85"/>
    </row>
    <row r="28" spans="1:46" x14ac:dyDescent="0.25">
      <c r="A28">
        <v>11</v>
      </c>
      <c r="B28" s="4" t="s">
        <v>39</v>
      </c>
      <c r="C28" s="4" t="s">
        <v>40</v>
      </c>
      <c r="D28" s="4" t="s">
        <v>41</v>
      </c>
      <c r="E28" s="4" t="s">
        <v>42</v>
      </c>
      <c r="F28" s="4" t="s">
        <v>43</v>
      </c>
      <c r="G28" s="4" t="s">
        <v>44</v>
      </c>
      <c r="H28" s="463"/>
      <c r="I28" s="463"/>
      <c r="J28" s="463"/>
      <c r="K28" s="463"/>
      <c r="L28" s="5">
        <v>4</v>
      </c>
      <c r="M28" s="461"/>
      <c r="N28" s="461"/>
      <c r="O28" s="461"/>
      <c r="P28" s="461"/>
      <c r="Q28" s="461"/>
      <c r="R28" s="461"/>
      <c r="S28" s="461"/>
      <c r="T28" s="462"/>
      <c r="U28" t="str">
        <f t="shared" si="1"/>
        <v>CSE225</v>
      </c>
      <c r="V28" s="21" t="str">
        <f t="shared" si="2"/>
        <v>CO_PO_CSE225</v>
      </c>
      <c r="W28" s="27">
        <v>3</v>
      </c>
      <c r="X28" s="27">
        <v>3</v>
      </c>
      <c r="Y28" s="27">
        <v>3</v>
      </c>
      <c r="Z28" s="27">
        <v>3</v>
      </c>
      <c r="AA28" s="27">
        <v>3</v>
      </c>
      <c r="AB28" s="27">
        <v>3</v>
      </c>
      <c r="AC28" s="27"/>
      <c r="AD28" s="27"/>
      <c r="AI28" s="84">
        <v>5</v>
      </c>
      <c r="AJ28" s="79">
        <v>10</v>
      </c>
      <c r="AK28" s="79">
        <v>0</v>
      </c>
      <c r="AL28" s="85">
        <v>0</v>
      </c>
      <c r="AM28" s="94">
        <v>2.5</v>
      </c>
      <c r="AN28" s="4">
        <v>2.5</v>
      </c>
      <c r="AO28" s="4">
        <v>10</v>
      </c>
      <c r="AP28" s="95">
        <v>0</v>
      </c>
      <c r="AQ28" s="84">
        <v>0</v>
      </c>
      <c r="AR28" s="79">
        <v>0</v>
      </c>
      <c r="AS28" s="79">
        <v>5</v>
      </c>
      <c r="AT28" s="85">
        <v>15</v>
      </c>
    </row>
    <row r="29" spans="1:46" x14ac:dyDescent="0.25">
      <c r="A29">
        <v>12</v>
      </c>
      <c r="B29" s="4" t="s">
        <v>45</v>
      </c>
      <c r="C29" s="4" t="s">
        <v>46</v>
      </c>
      <c r="D29" s="4" t="s">
        <v>47</v>
      </c>
      <c r="E29" s="4" t="s">
        <v>48</v>
      </c>
      <c r="F29" s="4" t="s">
        <v>49</v>
      </c>
      <c r="G29" s="4" t="s">
        <v>50</v>
      </c>
      <c r="H29" s="463"/>
      <c r="I29" s="463"/>
      <c r="J29" s="463"/>
      <c r="K29" s="463"/>
      <c r="L29" s="5">
        <v>4</v>
      </c>
      <c r="M29" s="461"/>
      <c r="N29" s="461"/>
      <c r="O29" s="461"/>
      <c r="P29" s="461"/>
      <c r="Q29" s="461"/>
      <c r="R29" s="461"/>
      <c r="S29" s="461"/>
      <c r="T29" s="462"/>
      <c r="U29" t="str">
        <f t="shared" si="1"/>
        <v>CSE245</v>
      </c>
      <c r="V29" s="21" t="str">
        <f t="shared" si="2"/>
        <v>CO_PO_CSE245</v>
      </c>
      <c r="W29" s="27">
        <v>3</v>
      </c>
      <c r="X29" s="27">
        <v>3</v>
      </c>
      <c r="Y29" s="27">
        <v>3</v>
      </c>
      <c r="Z29" s="27"/>
      <c r="AA29" s="27"/>
      <c r="AB29" s="27"/>
      <c r="AC29" s="27">
        <v>3</v>
      </c>
      <c r="AD29" s="27">
        <v>3</v>
      </c>
      <c r="AI29" s="84">
        <v>5</v>
      </c>
      <c r="AJ29" s="79">
        <v>0</v>
      </c>
      <c r="AK29" s="79">
        <v>10</v>
      </c>
      <c r="AL29" s="85">
        <v>0</v>
      </c>
      <c r="AM29" s="94">
        <v>0</v>
      </c>
      <c r="AN29" s="4">
        <v>10</v>
      </c>
      <c r="AO29" s="4">
        <v>5</v>
      </c>
      <c r="AP29" s="95">
        <v>0</v>
      </c>
      <c r="AQ29" s="84">
        <v>2.5</v>
      </c>
      <c r="AR29" s="79">
        <v>5</v>
      </c>
      <c r="AS29" s="79">
        <v>0</v>
      </c>
      <c r="AT29" s="85">
        <v>12.5</v>
      </c>
    </row>
    <row r="30" spans="1:46" x14ac:dyDescent="0.25">
      <c r="A30">
        <v>13</v>
      </c>
      <c r="B30" s="4" t="s">
        <v>403</v>
      </c>
      <c r="C30" s="4" t="s">
        <v>46</v>
      </c>
      <c r="D30" s="4"/>
      <c r="E30" s="4"/>
      <c r="F30" s="4"/>
      <c r="G30" s="4"/>
      <c r="H30" s="463"/>
      <c r="I30" s="463"/>
      <c r="J30" s="463"/>
      <c r="K30" s="463"/>
      <c r="L30" s="5">
        <v>4.5</v>
      </c>
      <c r="M30" s="461"/>
      <c r="N30" s="461"/>
      <c r="O30" s="461"/>
      <c r="P30" s="461"/>
      <c r="Q30" s="461"/>
      <c r="R30" s="461"/>
      <c r="S30" s="461"/>
      <c r="T30" s="462"/>
      <c r="U30" t="str">
        <f t="shared" si="1"/>
        <v>CSE246</v>
      </c>
      <c r="V30" s="21" t="str">
        <f t="shared" si="2"/>
        <v>CO_PO_CSE246</v>
      </c>
      <c r="W30" s="27"/>
      <c r="X30" s="27"/>
      <c r="Y30" s="27"/>
      <c r="Z30" s="27"/>
      <c r="AA30" s="27"/>
      <c r="AB30" s="27"/>
      <c r="AC30" s="27"/>
      <c r="AD30" s="27"/>
      <c r="AI30" s="84"/>
      <c r="AJ30" s="79"/>
      <c r="AK30" s="79"/>
      <c r="AL30" s="85"/>
      <c r="AM30" s="94"/>
      <c r="AN30" s="4"/>
      <c r="AO30" s="4"/>
      <c r="AP30" s="95"/>
      <c r="AQ30" s="84"/>
      <c r="AR30" s="79"/>
      <c r="AS30" s="79"/>
      <c r="AT30" s="85"/>
    </row>
    <row r="31" spans="1:46" x14ac:dyDescent="0.25">
      <c r="A31">
        <v>14</v>
      </c>
      <c r="B31" s="4" t="s">
        <v>51</v>
      </c>
      <c r="C31" s="4" t="s">
        <v>52</v>
      </c>
      <c r="D31" s="4" t="s">
        <v>53</v>
      </c>
      <c r="E31" s="4" t="s">
        <v>54</v>
      </c>
      <c r="F31" s="4" t="s">
        <v>55</v>
      </c>
      <c r="G31" s="4"/>
      <c r="H31" s="463"/>
      <c r="I31" s="463"/>
      <c r="J31" s="463"/>
      <c r="K31" s="463"/>
      <c r="L31" s="5">
        <v>3</v>
      </c>
      <c r="M31" s="461"/>
      <c r="N31" s="461"/>
      <c r="O31" s="461"/>
      <c r="P31" s="461"/>
      <c r="Q31" s="461"/>
      <c r="R31" s="461"/>
      <c r="S31" s="461"/>
      <c r="T31" s="462"/>
      <c r="U31" t="str">
        <f t="shared" si="1"/>
        <v>CSE248</v>
      </c>
      <c r="V31" s="21" t="str">
        <f t="shared" si="2"/>
        <v>CO_PO_CSE248</v>
      </c>
      <c r="W31" s="27">
        <v>3</v>
      </c>
      <c r="X31" s="27">
        <v>3</v>
      </c>
      <c r="Y31" s="27">
        <v>3</v>
      </c>
      <c r="Z31" s="27">
        <v>3</v>
      </c>
      <c r="AA31" s="27">
        <v>3</v>
      </c>
      <c r="AB31" s="27">
        <v>3</v>
      </c>
      <c r="AC31" s="27"/>
      <c r="AD31" s="27"/>
      <c r="AI31" s="84">
        <v>25</v>
      </c>
      <c r="AJ31" s="79">
        <v>0</v>
      </c>
      <c r="AK31" s="79">
        <v>0</v>
      </c>
      <c r="AL31" s="85">
        <v>0</v>
      </c>
      <c r="AM31" s="94">
        <v>0</v>
      </c>
      <c r="AN31" s="4">
        <v>10</v>
      </c>
      <c r="AO31" s="4">
        <v>15</v>
      </c>
      <c r="AP31" s="95">
        <v>0</v>
      </c>
      <c r="AQ31" s="84">
        <v>0</v>
      </c>
      <c r="AR31" s="79">
        <v>15</v>
      </c>
      <c r="AS31" s="79">
        <v>10</v>
      </c>
      <c r="AT31" s="85">
        <v>0</v>
      </c>
    </row>
    <row r="32" spans="1:46" x14ac:dyDescent="0.25">
      <c r="A32">
        <v>15</v>
      </c>
      <c r="B32" s="4" t="s">
        <v>56</v>
      </c>
      <c r="C32" s="4" t="s">
        <v>57</v>
      </c>
      <c r="D32" s="4" t="s">
        <v>58</v>
      </c>
      <c r="E32" s="4" t="s">
        <v>59</v>
      </c>
      <c r="F32" s="4" t="s">
        <v>60</v>
      </c>
      <c r="G32" s="4"/>
      <c r="H32" s="463"/>
      <c r="I32" s="463"/>
      <c r="J32" s="463"/>
      <c r="K32" s="463"/>
      <c r="L32" s="5">
        <v>4</v>
      </c>
      <c r="M32" s="461"/>
      <c r="N32" s="461"/>
      <c r="O32" s="461"/>
      <c r="P32" s="461"/>
      <c r="Q32" s="461"/>
      <c r="R32" s="461"/>
      <c r="S32" s="461"/>
      <c r="T32" s="462"/>
      <c r="U32" t="str">
        <f t="shared" si="1"/>
        <v>CSE251</v>
      </c>
      <c r="V32" s="21" t="str">
        <f t="shared" si="2"/>
        <v>CO_PO_CSE251</v>
      </c>
      <c r="W32" s="27">
        <v>3</v>
      </c>
      <c r="X32" s="27">
        <v>3</v>
      </c>
      <c r="Y32" s="27">
        <v>3</v>
      </c>
      <c r="Z32" s="27">
        <v>3</v>
      </c>
      <c r="AA32" s="27">
        <v>3</v>
      </c>
      <c r="AB32" s="27">
        <v>3</v>
      </c>
      <c r="AC32" s="27"/>
      <c r="AD32" s="27"/>
      <c r="AI32" s="84">
        <v>4</v>
      </c>
      <c r="AJ32" s="79">
        <v>6</v>
      </c>
      <c r="AK32" s="79">
        <v>5</v>
      </c>
      <c r="AL32" s="85">
        <v>0</v>
      </c>
      <c r="AM32" s="94">
        <v>4</v>
      </c>
      <c r="AN32" s="4">
        <v>7</v>
      </c>
      <c r="AO32" s="4">
        <v>4</v>
      </c>
      <c r="AP32" s="95">
        <v>0</v>
      </c>
      <c r="AQ32" s="84">
        <v>7</v>
      </c>
      <c r="AR32" s="79">
        <v>7</v>
      </c>
      <c r="AS32" s="79">
        <v>6</v>
      </c>
      <c r="AT32" s="85">
        <v>0</v>
      </c>
    </row>
    <row r="33" spans="1:46" x14ac:dyDescent="0.25">
      <c r="A33">
        <v>16</v>
      </c>
      <c r="B33" s="4" t="s">
        <v>61</v>
      </c>
      <c r="C33" s="4" t="s">
        <v>62</v>
      </c>
      <c r="D33" s="4" t="s">
        <v>63</v>
      </c>
      <c r="E33" s="4" t="s">
        <v>64</v>
      </c>
      <c r="F33" s="4" t="s">
        <v>65</v>
      </c>
      <c r="G33" s="4" t="s">
        <v>66</v>
      </c>
      <c r="H33" s="463"/>
      <c r="I33" s="463"/>
      <c r="J33" s="463"/>
      <c r="K33" s="463"/>
      <c r="L33" s="5">
        <v>4</v>
      </c>
      <c r="M33" s="461"/>
      <c r="N33" s="461"/>
      <c r="O33" s="461"/>
      <c r="P33" s="461"/>
      <c r="Q33" s="461"/>
      <c r="R33" s="461"/>
      <c r="S33" s="461"/>
      <c r="T33" s="462"/>
      <c r="U33" t="str">
        <f t="shared" si="1"/>
        <v>CSE301</v>
      </c>
      <c r="V33" s="21" t="str">
        <f t="shared" si="2"/>
        <v>CO_PO_CSE301</v>
      </c>
      <c r="W33" s="27">
        <v>3</v>
      </c>
      <c r="X33" s="27">
        <v>3</v>
      </c>
      <c r="Y33" s="27">
        <v>3</v>
      </c>
      <c r="Z33" s="27">
        <v>3</v>
      </c>
      <c r="AA33" s="27">
        <v>3</v>
      </c>
      <c r="AB33" s="27">
        <v>3</v>
      </c>
      <c r="AC33" s="27"/>
      <c r="AD33" s="27"/>
      <c r="AI33" s="84">
        <v>4</v>
      </c>
      <c r="AJ33" s="79">
        <v>4</v>
      </c>
      <c r="AK33" s="79">
        <v>7</v>
      </c>
      <c r="AL33" s="85">
        <v>0</v>
      </c>
      <c r="AM33" s="94">
        <v>3</v>
      </c>
      <c r="AN33" s="4">
        <v>2</v>
      </c>
      <c r="AO33" s="4">
        <v>6</v>
      </c>
      <c r="AP33" s="95">
        <v>4</v>
      </c>
      <c r="AQ33" s="84">
        <v>3</v>
      </c>
      <c r="AR33" s="79">
        <v>6.5</v>
      </c>
      <c r="AS33" s="79">
        <v>2</v>
      </c>
      <c r="AT33" s="85">
        <v>8.5</v>
      </c>
    </row>
    <row r="34" spans="1:46" x14ac:dyDescent="0.25">
      <c r="A34">
        <v>17</v>
      </c>
      <c r="B34" s="4" t="s">
        <v>404</v>
      </c>
      <c r="C34" s="4" t="s">
        <v>62</v>
      </c>
      <c r="D34" s="4"/>
      <c r="E34" s="4"/>
      <c r="F34" s="4"/>
      <c r="G34" s="4"/>
      <c r="H34" s="463"/>
      <c r="I34" s="463"/>
      <c r="J34" s="463"/>
      <c r="K34" s="463"/>
      <c r="L34" s="5">
        <v>4.5</v>
      </c>
      <c r="M34" s="461"/>
      <c r="N34" s="461"/>
      <c r="O34" s="461"/>
      <c r="P34" s="461"/>
      <c r="Q34" s="461"/>
      <c r="R34" s="461"/>
      <c r="S34" s="461"/>
      <c r="T34" s="462"/>
      <c r="U34" t="str">
        <f t="shared" si="1"/>
        <v>CSE302</v>
      </c>
      <c r="V34" s="21" t="str">
        <f t="shared" si="2"/>
        <v>CO_PO_CSE302</v>
      </c>
      <c r="W34" s="27"/>
      <c r="X34" s="27"/>
      <c r="Y34" s="27"/>
      <c r="Z34" s="27"/>
      <c r="AA34" s="27"/>
      <c r="AB34" s="27"/>
      <c r="AC34" s="27"/>
      <c r="AD34" s="27"/>
      <c r="AI34" s="84"/>
      <c r="AJ34" s="79"/>
      <c r="AK34" s="79"/>
      <c r="AL34" s="85"/>
      <c r="AM34" s="94"/>
      <c r="AN34" s="4"/>
      <c r="AO34" s="4"/>
      <c r="AP34" s="95"/>
      <c r="AQ34" s="84"/>
      <c r="AR34" s="79"/>
      <c r="AS34" s="79"/>
      <c r="AT34" s="85"/>
    </row>
    <row r="35" spans="1:46" x14ac:dyDescent="0.25">
      <c r="A35">
        <v>18</v>
      </c>
      <c r="B35" t="s">
        <v>410</v>
      </c>
      <c r="C35" t="s">
        <v>411</v>
      </c>
      <c r="D35" s="4"/>
      <c r="E35" s="4"/>
      <c r="F35" s="4"/>
      <c r="G35" s="4"/>
      <c r="H35" s="463"/>
      <c r="I35" s="463"/>
      <c r="J35" s="463"/>
      <c r="K35" s="463"/>
      <c r="L35" s="5">
        <v>3</v>
      </c>
      <c r="M35" s="461"/>
      <c r="N35" s="461"/>
      <c r="O35" s="461"/>
      <c r="P35" s="461"/>
      <c r="Q35" s="461"/>
      <c r="R35" s="461"/>
      <c r="S35" s="461"/>
      <c r="T35" s="462"/>
      <c r="U35" t="str">
        <f t="shared" si="1"/>
        <v>CSE313</v>
      </c>
      <c r="V35" s="21" t="str">
        <f t="shared" si="2"/>
        <v>CO_PO_CSE313</v>
      </c>
      <c r="W35" s="27"/>
      <c r="X35" s="27"/>
      <c r="Y35" s="27"/>
      <c r="Z35" s="27"/>
      <c r="AA35" s="27"/>
      <c r="AB35" s="27"/>
      <c r="AC35" s="27"/>
      <c r="AD35" s="27"/>
      <c r="AI35" s="84"/>
      <c r="AJ35" s="79"/>
      <c r="AK35" s="79"/>
      <c r="AL35" s="85"/>
      <c r="AM35" s="94"/>
      <c r="AN35" s="4"/>
      <c r="AO35" s="4"/>
      <c r="AP35" s="95"/>
      <c r="AQ35" s="84"/>
      <c r="AR35" s="79"/>
      <c r="AS35" s="79"/>
      <c r="AT35" s="85"/>
    </row>
    <row r="36" spans="1:46" x14ac:dyDescent="0.25">
      <c r="A36">
        <v>19</v>
      </c>
      <c r="B36" s="4" t="s">
        <v>67</v>
      </c>
      <c r="C36" s="4" t="s">
        <v>68</v>
      </c>
      <c r="D36" s="4" t="s">
        <v>69</v>
      </c>
      <c r="E36" s="4" t="s">
        <v>70</v>
      </c>
      <c r="F36" s="4" t="s">
        <v>71</v>
      </c>
      <c r="G36" s="4" t="s">
        <v>72</v>
      </c>
      <c r="H36" s="463"/>
      <c r="I36" s="463"/>
      <c r="J36" s="463"/>
      <c r="K36" s="463"/>
      <c r="L36" s="5">
        <v>4</v>
      </c>
      <c r="M36" s="461"/>
      <c r="N36" s="461"/>
      <c r="O36" s="461"/>
      <c r="P36" s="461"/>
      <c r="Q36" s="461"/>
      <c r="R36" s="461"/>
      <c r="S36" s="461"/>
      <c r="T36" s="462"/>
      <c r="U36" t="str">
        <f t="shared" si="1"/>
        <v>CSE325</v>
      </c>
      <c r="V36" s="21" t="str">
        <f t="shared" si="2"/>
        <v>CO_PO_CSE325</v>
      </c>
      <c r="W36" s="27">
        <v>3</v>
      </c>
      <c r="X36" s="27">
        <v>3</v>
      </c>
      <c r="Y36" s="27">
        <v>3</v>
      </c>
      <c r="Z36" s="27">
        <v>3</v>
      </c>
      <c r="AA36" s="27">
        <v>3</v>
      </c>
      <c r="AB36" s="27">
        <v>3</v>
      </c>
      <c r="AC36" s="27"/>
      <c r="AD36" s="27"/>
      <c r="AI36" s="84">
        <v>10</v>
      </c>
      <c r="AJ36" s="79">
        <v>3</v>
      </c>
      <c r="AK36" s="79">
        <v>0</v>
      </c>
      <c r="AL36" s="85">
        <v>2.5</v>
      </c>
      <c r="AM36" s="94">
        <v>0</v>
      </c>
      <c r="AN36" s="4">
        <v>7</v>
      </c>
      <c r="AO36" s="4">
        <v>10</v>
      </c>
      <c r="AP36" s="95">
        <v>0</v>
      </c>
      <c r="AQ36" s="84">
        <v>0</v>
      </c>
      <c r="AR36" s="79">
        <v>2.5</v>
      </c>
      <c r="AS36" s="79">
        <v>5</v>
      </c>
      <c r="AT36" s="85">
        <v>10</v>
      </c>
    </row>
    <row r="37" spans="1:46" x14ac:dyDescent="0.25">
      <c r="A37">
        <v>20</v>
      </c>
      <c r="B37" s="4" t="s">
        <v>73</v>
      </c>
      <c r="C37" s="4" t="s">
        <v>74</v>
      </c>
      <c r="D37" s="4" t="s">
        <v>75</v>
      </c>
      <c r="E37" s="4" t="s">
        <v>76</v>
      </c>
      <c r="F37" s="4" t="s">
        <v>77</v>
      </c>
      <c r="G37" s="4" t="s">
        <v>78</v>
      </c>
      <c r="H37" s="463"/>
      <c r="I37" s="463"/>
      <c r="J37" s="463"/>
      <c r="K37" s="463"/>
      <c r="L37" s="5">
        <v>4</v>
      </c>
      <c r="M37" s="461"/>
      <c r="N37" s="461"/>
      <c r="O37" s="461"/>
      <c r="P37" s="461"/>
      <c r="Q37" s="461"/>
      <c r="R37" s="461"/>
      <c r="S37" s="461"/>
      <c r="T37" s="462"/>
      <c r="U37" t="str">
        <f t="shared" si="1"/>
        <v>CSE345</v>
      </c>
      <c r="V37" s="21" t="str">
        <f t="shared" si="2"/>
        <v>CO_PO_CSE345</v>
      </c>
      <c r="W37" s="27">
        <v>3</v>
      </c>
      <c r="X37" s="27">
        <v>3</v>
      </c>
      <c r="Y37" s="27">
        <v>3</v>
      </c>
      <c r="Z37" s="27">
        <v>3</v>
      </c>
      <c r="AA37" s="27">
        <v>3</v>
      </c>
      <c r="AB37" s="27">
        <v>3</v>
      </c>
      <c r="AC37" s="27"/>
      <c r="AD37" s="27"/>
      <c r="AI37" s="84">
        <v>15</v>
      </c>
      <c r="AJ37" s="79">
        <v>0</v>
      </c>
      <c r="AK37" s="79">
        <v>0</v>
      </c>
      <c r="AL37" s="85">
        <v>0</v>
      </c>
      <c r="AM37" s="94">
        <v>0</v>
      </c>
      <c r="AN37" s="4">
        <v>5</v>
      </c>
      <c r="AO37" s="4">
        <v>12</v>
      </c>
      <c r="AP37" s="95">
        <v>3</v>
      </c>
      <c r="AQ37" s="84">
        <v>0</v>
      </c>
      <c r="AR37" s="79">
        <v>5</v>
      </c>
      <c r="AS37" s="79">
        <v>8</v>
      </c>
      <c r="AT37" s="85">
        <v>2</v>
      </c>
    </row>
    <row r="38" spans="1:46" x14ac:dyDescent="0.25">
      <c r="A38">
        <v>21</v>
      </c>
      <c r="B38" s="4" t="s">
        <v>405</v>
      </c>
      <c r="C38" s="4" t="s">
        <v>394</v>
      </c>
      <c r="D38" s="4"/>
      <c r="E38" s="4"/>
      <c r="F38" s="4"/>
      <c r="G38" s="4"/>
      <c r="H38" s="463"/>
      <c r="I38" s="463"/>
      <c r="J38" s="463"/>
      <c r="K38" s="463"/>
      <c r="L38" s="5">
        <v>4</v>
      </c>
      <c r="M38" s="461"/>
      <c r="N38" s="461"/>
      <c r="O38" s="461"/>
      <c r="P38" s="461"/>
      <c r="Q38" s="461"/>
      <c r="R38" s="461"/>
      <c r="S38" s="461"/>
      <c r="T38" s="462"/>
      <c r="U38" t="str">
        <f t="shared" si="1"/>
        <v>CSE347</v>
      </c>
      <c r="V38" s="21" t="str">
        <f t="shared" si="2"/>
        <v>CO_PO_CSE347</v>
      </c>
      <c r="W38" s="27"/>
      <c r="X38" s="27"/>
      <c r="Y38" s="27"/>
      <c r="Z38" s="27"/>
      <c r="AA38" s="27"/>
      <c r="AB38" s="27"/>
      <c r="AC38" s="27"/>
      <c r="AD38" s="27"/>
      <c r="AI38" s="84"/>
      <c r="AJ38" s="79"/>
      <c r="AK38" s="79"/>
      <c r="AL38" s="85"/>
      <c r="AM38" s="94"/>
      <c r="AN38" s="4"/>
      <c r="AO38" s="4"/>
      <c r="AP38" s="95"/>
      <c r="AQ38" s="84"/>
      <c r="AR38" s="79"/>
      <c r="AS38" s="79"/>
      <c r="AT38" s="85"/>
    </row>
    <row r="39" spans="1:46" x14ac:dyDescent="0.25">
      <c r="A39">
        <v>22</v>
      </c>
      <c r="B39" s="4" t="s">
        <v>79</v>
      </c>
      <c r="C39" s="4" t="s">
        <v>80</v>
      </c>
      <c r="D39" s="4" t="s">
        <v>81</v>
      </c>
      <c r="E39" s="4" t="s">
        <v>82</v>
      </c>
      <c r="F39" s="4" t="s">
        <v>83</v>
      </c>
      <c r="G39" s="4" t="s">
        <v>84</v>
      </c>
      <c r="H39" s="463"/>
      <c r="I39" s="463"/>
      <c r="J39" s="463"/>
      <c r="K39" s="463"/>
      <c r="L39" s="5">
        <v>3</v>
      </c>
      <c r="M39" s="461"/>
      <c r="N39" s="461"/>
      <c r="O39" s="461"/>
      <c r="P39" s="461"/>
      <c r="Q39" s="461"/>
      <c r="R39" s="461"/>
      <c r="S39" s="461"/>
      <c r="T39" s="462"/>
      <c r="U39" t="str">
        <f t="shared" si="1"/>
        <v>CSE350</v>
      </c>
      <c r="V39" s="21" t="str">
        <f t="shared" si="2"/>
        <v>CO_PO_CSE350</v>
      </c>
      <c r="W39" s="27"/>
      <c r="X39" s="27"/>
      <c r="Y39" s="27"/>
      <c r="Z39" s="27">
        <v>3</v>
      </c>
      <c r="AA39" s="27">
        <v>3</v>
      </c>
      <c r="AB39" s="27">
        <v>3</v>
      </c>
      <c r="AC39" s="27"/>
      <c r="AD39" s="27"/>
      <c r="AI39" s="84">
        <v>0</v>
      </c>
      <c r="AJ39" s="79">
        <v>0</v>
      </c>
      <c r="AK39" s="79">
        <v>0</v>
      </c>
      <c r="AL39" s="85">
        <v>0</v>
      </c>
      <c r="AM39" s="94">
        <v>0</v>
      </c>
      <c r="AN39" s="4">
        <v>0</v>
      </c>
      <c r="AO39" s="4">
        <v>0</v>
      </c>
      <c r="AP39" s="95">
        <v>0</v>
      </c>
      <c r="AQ39" s="84">
        <v>0</v>
      </c>
      <c r="AR39" s="79">
        <v>0</v>
      </c>
      <c r="AS39" s="79">
        <v>0</v>
      </c>
      <c r="AT39" s="85">
        <v>0</v>
      </c>
    </row>
    <row r="40" spans="1:46" x14ac:dyDescent="0.25">
      <c r="A40">
        <v>23</v>
      </c>
      <c r="B40" t="s">
        <v>412</v>
      </c>
      <c r="C40" t="s">
        <v>413</v>
      </c>
      <c r="D40" s="4"/>
      <c r="E40" s="4"/>
      <c r="F40" s="4"/>
      <c r="G40" s="4"/>
      <c r="H40" s="463"/>
      <c r="I40" s="463"/>
      <c r="J40" s="463"/>
      <c r="K40" s="463"/>
      <c r="L40" s="5">
        <v>3</v>
      </c>
      <c r="M40" s="461"/>
      <c r="N40" s="461"/>
      <c r="O40" s="461"/>
      <c r="P40" s="461"/>
      <c r="Q40" s="461"/>
      <c r="R40" s="461"/>
      <c r="S40" s="461"/>
      <c r="T40" s="462"/>
      <c r="U40" t="str">
        <f t="shared" si="1"/>
        <v>CSE355</v>
      </c>
      <c r="V40" s="21" t="str">
        <f t="shared" si="2"/>
        <v>CO_PO_CSE355</v>
      </c>
      <c r="W40" s="27"/>
      <c r="X40" s="27"/>
      <c r="Y40" s="27"/>
      <c r="Z40" s="27"/>
      <c r="AA40" s="27"/>
      <c r="AB40" s="27"/>
      <c r="AC40" s="27"/>
      <c r="AD40" s="27"/>
      <c r="AI40" s="84"/>
      <c r="AJ40" s="79"/>
      <c r="AK40" s="79"/>
      <c r="AL40" s="85"/>
      <c r="AM40" s="94"/>
      <c r="AN40" s="4"/>
      <c r="AO40" s="4"/>
      <c r="AP40" s="95"/>
      <c r="AQ40" s="84"/>
      <c r="AR40" s="79"/>
      <c r="AS40" s="79"/>
      <c r="AT40" s="85"/>
    </row>
    <row r="41" spans="1:46" x14ac:dyDescent="0.25">
      <c r="A41">
        <v>24</v>
      </c>
      <c r="B41" s="4" t="s">
        <v>85</v>
      </c>
      <c r="C41" s="4" t="s">
        <v>86</v>
      </c>
      <c r="D41" s="4" t="s">
        <v>87</v>
      </c>
      <c r="E41" s="4" t="s">
        <v>88</v>
      </c>
      <c r="F41" s="4" t="s">
        <v>89</v>
      </c>
      <c r="G41" s="4" t="s">
        <v>90</v>
      </c>
      <c r="H41" s="463"/>
      <c r="I41" s="463"/>
      <c r="J41" s="463"/>
      <c r="K41" s="463"/>
      <c r="L41" s="5">
        <v>3</v>
      </c>
      <c r="M41" s="461"/>
      <c r="N41" s="461"/>
      <c r="O41" s="461"/>
      <c r="P41" s="461"/>
      <c r="Q41" s="461"/>
      <c r="R41" s="461"/>
      <c r="S41" s="461"/>
      <c r="T41" s="462"/>
      <c r="U41" t="str">
        <f t="shared" si="1"/>
        <v>CSE360</v>
      </c>
      <c r="V41" s="21" t="str">
        <f t="shared" si="2"/>
        <v>CO_PO_CSE360</v>
      </c>
      <c r="W41" s="27"/>
      <c r="X41" s="27"/>
      <c r="Y41" s="27"/>
      <c r="Z41" s="27">
        <v>3</v>
      </c>
      <c r="AA41" s="27">
        <v>3</v>
      </c>
      <c r="AB41" s="27">
        <v>3</v>
      </c>
      <c r="AC41" s="27"/>
      <c r="AD41" s="27"/>
      <c r="AI41" s="84">
        <v>0</v>
      </c>
      <c r="AJ41" s="79">
        <v>0</v>
      </c>
      <c r="AK41" s="79">
        <v>0</v>
      </c>
      <c r="AL41" s="85">
        <v>0</v>
      </c>
      <c r="AM41" s="94">
        <v>0</v>
      </c>
      <c r="AN41" s="4">
        <v>0</v>
      </c>
      <c r="AO41" s="4">
        <v>0</v>
      </c>
      <c r="AP41" s="95">
        <v>0</v>
      </c>
      <c r="AQ41" s="84">
        <v>0</v>
      </c>
      <c r="AR41" s="79">
        <v>0</v>
      </c>
      <c r="AS41" s="79">
        <v>0</v>
      </c>
      <c r="AT41" s="85">
        <v>0</v>
      </c>
    </row>
    <row r="42" spans="1:46" s="20" customFormat="1" x14ac:dyDescent="0.25">
      <c r="A42">
        <v>25</v>
      </c>
      <c r="B42" s="18" t="s">
        <v>91</v>
      </c>
      <c r="C42" s="18" t="s">
        <v>92</v>
      </c>
      <c r="D42" s="18" t="s">
        <v>93</v>
      </c>
      <c r="E42" s="18" t="s">
        <v>94</v>
      </c>
      <c r="F42" s="18" t="s">
        <v>95</v>
      </c>
      <c r="G42" s="18" t="s">
        <v>96</v>
      </c>
      <c r="H42" s="463"/>
      <c r="I42" s="463"/>
      <c r="J42" s="463"/>
      <c r="K42" s="463"/>
      <c r="L42" s="19">
        <v>4</v>
      </c>
      <c r="M42" s="461"/>
      <c r="N42" s="461"/>
      <c r="O42" s="461"/>
      <c r="P42" s="461"/>
      <c r="Q42" s="461"/>
      <c r="R42" s="461"/>
      <c r="S42" s="461"/>
      <c r="T42" s="462"/>
      <c r="U42" t="str">
        <f t="shared" si="1"/>
        <v>CSE365</v>
      </c>
      <c r="V42" s="21" t="str">
        <f t="shared" si="2"/>
        <v>CO_PO_CSE365</v>
      </c>
      <c r="W42" s="27">
        <v>3</v>
      </c>
      <c r="X42" s="27">
        <v>3</v>
      </c>
      <c r="Y42" s="27">
        <v>3</v>
      </c>
      <c r="Z42" s="27">
        <v>3</v>
      </c>
      <c r="AA42" s="27">
        <v>3</v>
      </c>
      <c r="AB42" s="27">
        <v>3</v>
      </c>
      <c r="AC42" s="27"/>
      <c r="AD42" s="27"/>
      <c r="AF42"/>
      <c r="AI42" s="86">
        <v>5.5</v>
      </c>
      <c r="AJ42" s="80">
        <v>5</v>
      </c>
      <c r="AK42" s="80">
        <v>4.5</v>
      </c>
      <c r="AL42" s="87">
        <v>0</v>
      </c>
      <c r="AM42" s="96">
        <v>7</v>
      </c>
      <c r="AN42" s="18">
        <v>5</v>
      </c>
      <c r="AO42" s="18">
        <v>3</v>
      </c>
      <c r="AP42" s="97">
        <v>0</v>
      </c>
      <c r="AQ42" s="86">
        <v>0</v>
      </c>
      <c r="AR42" s="80">
        <v>5</v>
      </c>
      <c r="AS42" s="80">
        <v>2.5</v>
      </c>
      <c r="AT42" s="87">
        <v>12.5</v>
      </c>
    </row>
    <row r="43" spans="1:46" s="20" customFormat="1" x14ac:dyDescent="0.25">
      <c r="A43">
        <v>26</v>
      </c>
      <c r="B43" t="s">
        <v>414</v>
      </c>
      <c r="C43" t="s">
        <v>92</v>
      </c>
      <c r="D43" s="18"/>
      <c r="E43" s="18"/>
      <c r="F43" s="18"/>
      <c r="G43" s="18"/>
      <c r="H43" s="463"/>
      <c r="I43" s="463"/>
      <c r="J43" s="463"/>
      <c r="K43" s="463"/>
      <c r="L43" s="19">
        <v>3</v>
      </c>
      <c r="M43" s="461"/>
      <c r="N43" s="461"/>
      <c r="O43" s="461"/>
      <c r="P43" s="461"/>
      <c r="Q43" s="461"/>
      <c r="R43" s="461"/>
      <c r="S43" s="461"/>
      <c r="T43" s="462"/>
      <c r="U43" t="str">
        <f t="shared" si="1"/>
        <v>CSE366</v>
      </c>
      <c r="V43" s="21" t="str">
        <f t="shared" si="2"/>
        <v>CO_PO_CSE366</v>
      </c>
      <c r="W43" s="27"/>
      <c r="X43" s="27"/>
      <c r="Y43" s="27"/>
      <c r="Z43" s="27"/>
      <c r="AA43" s="27"/>
      <c r="AB43" s="27"/>
      <c r="AC43" s="27"/>
      <c r="AD43" s="27"/>
      <c r="AF43"/>
      <c r="AI43" s="86"/>
      <c r="AJ43" s="80"/>
      <c r="AK43" s="80"/>
      <c r="AL43" s="87"/>
      <c r="AM43" s="96"/>
      <c r="AN43" s="18"/>
      <c r="AO43" s="18"/>
      <c r="AP43" s="97"/>
      <c r="AQ43" s="86"/>
      <c r="AR43" s="80"/>
      <c r="AS43" s="80"/>
      <c r="AT43" s="87"/>
    </row>
    <row r="44" spans="1:46" s="20" customFormat="1" x14ac:dyDescent="0.25">
      <c r="A44">
        <v>27</v>
      </c>
      <c r="B44" s="18" t="s">
        <v>406</v>
      </c>
      <c r="C44" t="s">
        <v>395</v>
      </c>
      <c r="D44" s="18"/>
      <c r="E44" s="18"/>
      <c r="F44" s="18"/>
      <c r="G44" s="18"/>
      <c r="H44" s="463"/>
      <c r="I44" s="463"/>
      <c r="J44" s="463"/>
      <c r="K44" s="463"/>
      <c r="L44" s="19">
        <v>4</v>
      </c>
      <c r="M44" s="461"/>
      <c r="N44" s="461"/>
      <c r="O44" s="461"/>
      <c r="P44" s="461"/>
      <c r="Q44" s="461"/>
      <c r="R44" s="461"/>
      <c r="S44" s="461"/>
      <c r="T44" s="462"/>
      <c r="U44" t="str">
        <f t="shared" si="1"/>
        <v>CSE370</v>
      </c>
      <c r="V44" s="21" t="str">
        <f t="shared" si="2"/>
        <v>CO_PO_CSE370</v>
      </c>
      <c r="W44" s="27"/>
      <c r="X44" s="27"/>
      <c r="Y44" s="27"/>
      <c r="Z44" s="27"/>
      <c r="AA44" s="27"/>
      <c r="AB44" s="27"/>
      <c r="AC44" s="27"/>
      <c r="AD44" s="27"/>
      <c r="AF44"/>
      <c r="AI44" s="86"/>
      <c r="AJ44" s="80"/>
      <c r="AK44" s="80"/>
      <c r="AL44" s="87"/>
      <c r="AM44" s="96"/>
      <c r="AN44" s="18"/>
      <c r="AO44" s="18"/>
      <c r="AP44" s="97"/>
      <c r="AQ44" s="86"/>
      <c r="AR44" s="80"/>
      <c r="AS44" s="80"/>
      <c r="AT44" s="87"/>
    </row>
    <row r="45" spans="1:46" x14ac:dyDescent="0.25">
      <c r="A45">
        <v>28</v>
      </c>
      <c r="B45" s="4" t="s">
        <v>97</v>
      </c>
      <c r="C45" s="4" t="s">
        <v>98</v>
      </c>
      <c r="D45" s="4" t="s">
        <v>99</v>
      </c>
      <c r="E45" s="4" t="s">
        <v>100</v>
      </c>
      <c r="F45" s="4" t="s">
        <v>101</v>
      </c>
      <c r="G45" s="4" t="s">
        <v>102</v>
      </c>
      <c r="H45" s="463"/>
      <c r="I45" s="463"/>
      <c r="J45" s="463"/>
      <c r="K45" s="463"/>
      <c r="L45" s="5">
        <v>3</v>
      </c>
      <c r="M45" s="461"/>
      <c r="N45" s="461"/>
      <c r="O45" s="461"/>
      <c r="P45" s="461"/>
      <c r="Q45" s="461"/>
      <c r="R45" s="461"/>
      <c r="S45" s="461"/>
      <c r="T45" s="462"/>
      <c r="U45" t="str">
        <f t="shared" si="1"/>
        <v>CSE375</v>
      </c>
      <c r="V45" s="21" t="str">
        <f t="shared" si="2"/>
        <v>CO_PO_CSE375</v>
      </c>
      <c r="W45" s="27"/>
      <c r="X45" s="27"/>
      <c r="Y45" s="27"/>
      <c r="Z45" s="27">
        <v>3</v>
      </c>
      <c r="AA45" s="27">
        <v>3</v>
      </c>
      <c r="AB45" s="27">
        <v>3</v>
      </c>
      <c r="AC45" s="27"/>
      <c r="AD45" s="27"/>
      <c r="AI45" s="84">
        <v>19</v>
      </c>
      <c r="AJ45" s="79">
        <v>0</v>
      </c>
      <c r="AK45" s="79">
        <v>0</v>
      </c>
      <c r="AL45" s="85">
        <v>0</v>
      </c>
      <c r="AM45" s="94">
        <v>0</v>
      </c>
      <c r="AN45" s="4">
        <v>19</v>
      </c>
      <c r="AO45" s="4">
        <v>7</v>
      </c>
      <c r="AP45" s="95">
        <v>0</v>
      </c>
      <c r="AQ45" s="84">
        <v>0</v>
      </c>
      <c r="AR45" s="79">
        <v>0</v>
      </c>
      <c r="AS45" s="79">
        <v>12</v>
      </c>
      <c r="AT45" s="85">
        <v>18</v>
      </c>
    </row>
    <row r="46" spans="1:46" x14ac:dyDescent="0.25">
      <c r="A46">
        <v>29</v>
      </c>
      <c r="B46" s="4" t="s">
        <v>407</v>
      </c>
      <c r="C46" t="s">
        <v>396</v>
      </c>
      <c r="D46" s="4"/>
      <c r="E46" s="4"/>
      <c r="F46" s="4"/>
      <c r="G46" s="4"/>
      <c r="H46" s="463"/>
      <c r="I46" s="463"/>
      <c r="J46" s="463"/>
      <c r="K46" s="463"/>
      <c r="L46" s="5">
        <v>3</v>
      </c>
      <c r="M46" s="461"/>
      <c r="N46" s="461"/>
      <c r="O46" s="461"/>
      <c r="P46" s="461"/>
      <c r="Q46" s="461"/>
      <c r="R46" s="461"/>
      <c r="S46" s="461"/>
      <c r="T46" s="462"/>
      <c r="U46" t="str">
        <f t="shared" si="1"/>
        <v>CSE399</v>
      </c>
      <c r="V46" s="21" t="str">
        <f t="shared" si="2"/>
        <v>CO_PO_CSE399</v>
      </c>
      <c r="W46" s="27"/>
      <c r="X46" s="27"/>
      <c r="Y46" s="27"/>
      <c r="Z46" s="27"/>
      <c r="AA46" s="27"/>
      <c r="AB46" s="27"/>
      <c r="AC46" s="27"/>
      <c r="AD46" s="27"/>
      <c r="AI46" s="84"/>
      <c r="AJ46" s="79"/>
      <c r="AK46" s="79"/>
      <c r="AL46" s="85"/>
      <c r="AM46" s="94"/>
      <c r="AN46" s="4"/>
      <c r="AO46" s="4"/>
      <c r="AP46" s="95"/>
      <c r="AQ46" s="84"/>
      <c r="AR46" s="79"/>
      <c r="AS46" s="79"/>
      <c r="AT46" s="85"/>
    </row>
    <row r="47" spans="1:46" x14ac:dyDescent="0.25">
      <c r="A47">
        <v>30</v>
      </c>
      <c r="B47" s="4" t="s">
        <v>457</v>
      </c>
      <c r="C47" t="s">
        <v>458</v>
      </c>
      <c r="D47" s="4"/>
      <c r="E47" s="4"/>
      <c r="F47" s="4"/>
      <c r="G47" s="4"/>
      <c r="H47" s="463"/>
      <c r="I47" s="463"/>
      <c r="J47" s="463"/>
      <c r="K47" s="463"/>
      <c r="L47" s="5">
        <v>6</v>
      </c>
      <c r="M47" s="461"/>
      <c r="N47" s="461"/>
      <c r="O47" s="461"/>
      <c r="P47" s="461"/>
      <c r="Q47" s="461"/>
      <c r="R47" s="461"/>
      <c r="S47" s="461"/>
      <c r="T47" s="462"/>
      <c r="U47" t="str">
        <f t="shared" si="1"/>
        <v>CSE400</v>
      </c>
      <c r="V47" s="21" t="str">
        <f t="shared" si="2"/>
        <v>CO_PO_CSE400</v>
      </c>
      <c r="W47" s="27"/>
      <c r="X47" s="27"/>
      <c r="Y47" s="27"/>
      <c r="Z47" s="27"/>
      <c r="AA47" s="27"/>
      <c r="AB47" s="27"/>
      <c r="AC47" s="27"/>
      <c r="AD47" s="27"/>
      <c r="AI47" s="84"/>
      <c r="AJ47" s="79"/>
      <c r="AK47" s="79"/>
      <c r="AL47" s="85"/>
      <c r="AM47" s="94"/>
      <c r="AN47" s="4"/>
      <c r="AO47" s="4"/>
      <c r="AP47" s="95"/>
      <c r="AQ47" s="84"/>
      <c r="AR47" s="79"/>
      <c r="AS47" s="79"/>
      <c r="AT47" s="85"/>
    </row>
    <row r="48" spans="1:46" x14ac:dyDescent="0.25">
      <c r="A48">
        <v>31</v>
      </c>
      <c r="B48" s="4" t="s">
        <v>103</v>
      </c>
      <c r="C48" s="4" t="s">
        <v>104</v>
      </c>
      <c r="D48" s="4" t="s">
        <v>105</v>
      </c>
      <c r="E48" s="4" t="s">
        <v>106</v>
      </c>
      <c r="F48" s="4" t="s">
        <v>107</v>
      </c>
      <c r="G48" s="4" t="s">
        <v>108</v>
      </c>
      <c r="H48" s="463"/>
      <c r="I48" s="463"/>
      <c r="J48" s="463"/>
      <c r="K48" s="463"/>
      <c r="L48" s="5">
        <v>4</v>
      </c>
      <c r="M48" s="461"/>
      <c r="N48" s="461"/>
      <c r="O48" s="461"/>
      <c r="P48" s="461"/>
      <c r="Q48" s="461"/>
      <c r="R48" s="461"/>
      <c r="S48" s="461"/>
      <c r="T48" s="462"/>
      <c r="U48" t="str">
        <f t="shared" si="1"/>
        <v>CSE405</v>
      </c>
      <c r="V48" s="21" t="str">
        <f t="shared" si="2"/>
        <v>CO_PO_CSE405</v>
      </c>
      <c r="W48" s="27">
        <v>3</v>
      </c>
      <c r="X48" s="27">
        <v>3</v>
      </c>
      <c r="Y48" s="27">
        <v>3</v>
      </c>
      <c r="Z48" s="27">
        <v>3</v>
      </c>
      <c r="AA48" s="27">
        <v>3</v>
      </c>
      <c r="AB48" s="27">
        <v>3</v>
      </c>
      <c r="AC48" s="27"/>
      <c r="AD48" s="27"/>
      <c r="AI48" s="84">
        <v>5</v>
      </c>
      <c r="AJ48" s="79">
        <v>0</v>
      </c>
      <c r="AK48" s="79">
        <v>5</v>
      </c>
      <c r="AL48" s="85">
        <v>5</v>
      </c>
      <c r="AM48" s="94">
        <v>5</v>
      </c>
      <c r="AN48" s="4">
        <v>5</v>
      </c>
      <c r="AO48" s="4">
        <v>10</v>
      </c>
      <c r="AP48" s="95">
        <v>0</v>
      </c>
      <c r="AQ48" s="84">
        <v>5</v>
      </c>
      <c r="AR48" s="79">
        <v>5</v>
      </c>
      <c r="AS48" s="79">
        <v>5</v>
      </c>
      <c r="AT48" s="85">
        <v>5</v>
      </c>
    </row>
    <row r="49" spans="1:46" x14ac:dyDescent="0.25">
      <c r="A49">
        <v>32</v>
      </c>
      <c r="B49" t="s">
        <v>415</v>
      </c>
      <c r="C49" t="s">
        <v>416</v>
      </c>
      <c r="D49" s="4"/>
      <c r="E49" s="4"/>
      <c r="F49" s="4"/>
      <c r="G49" s="4"/>
      <c r="H49" s="463"/>
      <c r="I49" s="463"/>
      <c r="J49" s="463"/>
      <c r="K49" s="463"/>
      <c r="L49" s="5">
        <v>3</v>
      </c>
      <c r="M49" s="461"/>
      <c r="N49" s="461"/>
      <c r="O49" s="461"/>
      <c r="P49" s="461"/>
      <c r="Q49" s="461"/>
      <c r="R49" s="461"/>
      <c r="S49" s="461"/>
      <c r="T49" s="462"/>
      <c r="U49" t="str">
        <f t="shared" si="1"/>
        <v>CSE406</v>
      </c>
      <c r="V49" s="21" t="str">
        <f t="shared" si="2"/>
        <v>CO_PO_CSE406</v>
      </c>
      <c r="W49" s="27"/>
      <c r="X49" s="27"/>
      <c r="Y49" s="27"/>
      <c r="Z49" s="27"/>
      <c r="AA49" s="27"/>
      <c r="AB49" s="27"/>
      <c r="AC49" s="27"/>
      <c r="AD49" s="27"/>
      <c r="AI49" s="84"/>
      <c r="AJ49" s="79"/>
      <c r="AK49" s="79"/>
      <c r="AL49" s="85"/>
      <c r="AM49" s="94"/>
      <c r="AN49" s="4"/>
      <c r="AO49" s="4"/>
      <c r="AP49" s="95"/>
      <c r="AQ49" s="84"/>
      <c r="AR49" s="79"/>
      <c r="AS49" s="79"/>
      <c r="AT49" s="85"/>
    </row>
    <row r="50" spans="1:46" x14ac:dyDescent="0.25">
      <c r="A50">
        <v>33</v>
      </c>
      <c r="B50" s="4" t="s">
        <v>109</v>
      </c>
      <c r="C50" s="4" t="s">
        <v>110</v>
      </c>
      <c r="D50" s="4" t="s">
        <v>111</v>
      </c>
      <c r="E50" s="4" t="s">
        <v>112</v>
      </c>
      <c r="F50" s="4" t="s">
        <v>113</v>
      </c>
      <c r="G50" s="4"/>
      <c r="H50" s="463"/>
      <c r="I50" s="463"/>
      <c r="J50" s="463"/>
      <c r="K50" s="463"/>
      <c r="L50" s="5">
        <v>4</v>
      </c>
      <c r="M50" s="461"/>
      <c r="N50" s="461"/>
      <c r="O50" s="461"/>
      <c r="P50" s="461"/>
      <c r="Q50" s="461"/>
      <c r="R50" s="461"/>
      <c r="S50" s="461"/>
      <c r="T50" s="462"/>
      <c r="U50" t="str">
        <f t="shared" si="1"/>
        <v>CSE411</v>
      </c>
      <c r="V50" s="21" t="str">
        <f t="shared" si="2"/>
        <v>CO_PO_CSE411</v>
      </c>
      <c r="W50" s="27">
        <v>3</v>
      </c>
      <c r="X50" s="27">
        <v>3</v>
      </c>
      <c r="Y50" s="27">
        <v>3</v>
      </c>
      <c r="Z50" s="27">
        <v>3</v>
      </c>
      <c r="AA50" s="27">
        <v>3</v>
      </c>
      <c r="AB50" s="27">
        <v>3</v>
      </c>
      <c r="AC50" s="27"/>
      <c r="AD50" s="27"/>
      <c r="AI50" s="84">
        <v>15</v>
      </c>
      <c r="AJ50" s="79">
        <v>0</v>
      </c>
      <c r="AK50" s="79">
        <v>0</v>
      </c>
      <c r="AL50" s="85">
        <v>0</v>
      </c>
      <c r="AM50" s="94">
        <v>0</v>
      </c>
      <c r="AN50" s="4">
        <v>15</v>
      </c>
      <c r="AO50" s="4">
        <v>0</v>
      </c>
      <c r="AP50" s="95">
        <v>0</v>
      </c>
      <c r="AQ50" s="84">
        <v>5</v>
      </c>
      <c r="AR50" s="79">
        <v>2.5</v>
      </c>
      <c r="AS50" s="79">
        <v>12.5</v>
      </c>
      <c r="AT50" s="85">
        <v>0</v>
      </c>
    </row>
    <row r="51" spans="1:46" x14ac:dyDescent="0.25">
      <c r="A51">
        <v>34</v>
      </c>
      <c r="B51" s="4" t="s">
        <v>408</v>
      </c>
      <c r="C51" s="4" t="s">
        <v>110</v>
      </c>
      <c r="D51" s="4"/>
      <c r="E51" s="4"/>
      <c r="F51" s="4"/>
      <c r="G51" s="4"/>
      <c r="H51" s="463"/>
      <c r="I51" s="463"/>
      <c r="J51" s="463"/>
      <c r="K51" s="463"/>
      <c r="L51" s="5">
        <v>4</v>
      </c>
      <c r="M51" s="461"/>
      <c r="N51" s="461"/>
      <c r="O51" s="461"/>
      <c r="P51" s="461"/>
      <c r="Q51" s="461"/>
      <c r="R51" s="461"/>
      <c r="S51" s="461"/>
      <c r="T51" s="462"/>
      <c r="U51" t="str">
        <f t="shared" si="1"/>
        <v>CSE412</v>
      </c>
      <c r="V51" s="21" t="str">
        <f t="shared" si="2"/>
        <v>CO_PO_CSE412</v>
      </c>
      <c r="W51" s="27"/>
      <c r="X51" s="27"/>
      <c r="Y51" s="27"/>
      <c r="Z51" s="27"/>
      <c r="AA51" s="27"/>
      <c r="AB51" s="27"/>
      <c r="AC51" s="27"/>
      <c r="AD51" s="27"/>
      <c r="AI51" s="84"/>
      <c r="AJ51" s="79"/>
      <c r="AK51" s="79"/>
      <c r="AL51" s="85"/>
      <c r="AM51" s="94"/>
      <c r="AN51" s="4"/>
      <c r="AO51" s="4"/>
      <c r="AP51" s="95"/>
      <c r="AQ51" s="84"/>
      <c r="AR51" s="79"/>
      <c r="AS51" s="79"/>
      <c r="AT51" s="85"/>
    </row>
    <row r="52" spans="1:46" x14ac:dyDescent="0.25">
      <c r="A52">
        <v>35</v>
      </c>
      <c r="B52" s="4" t="s">
        <v>417</v>
      </c>
      <c r="C52" s="4" t="s">
        <v>418</v>
      </c>
      <c r="D52" s="4"/>
      <c r="E52" s="4"/>
      <c r="F52" s="4"/>
      <c r="G52" s="4"/>
      <c r="H52" s="463"/>
      <c r="I52" s="463"/>
      <c r="J52" s="463"/>
      <c r="K52" s="463"/>
      <c r="L52" s="5">
        <v>3</v>
      </c>
      <c r="M52" s="461"/>
      <c r="N52" s="461"/>
      <c r="O52" s="461"/>
      <c r="P52" s="461"/>
      <c r="Q52" s="461"/>
      <c r="R52" s="461"/>
      <c r="S52" s="461"/>
      <c r="T52" s="462"/>
      <c r="U52" t="str">
        <f t="shared" si="1"/>
        <v>CSE420</v>
      </c>
      <c r="V52" s="21" t="str">
        <f t="shared" si="2"/>
        <v>CO_PO_CSE420</v>
      </c>
      <c r="W52" s="27"/>
      <c r="X52" s="27"/>
      <c r="Y52" s="27"/>
      <c r="Z52" s="27"/>
      <c r="AA52" s="27"/>
      <c r="AB52" s="27"/>
      <c r="AC52" s="27"/>
      <c r="AD52" s="27"/>
      <c r="AI52" s="84"/>
      <c r="AJ52" s="79"/>
      <c r="AK52" s="79"/>
      <c r="AL52" s="85"/>
      <c r="AM52" s="94"/>
      <c r="AN52" s="4"/>
      <c r="AO52" s="4"/>
      <c r="AP52" s="95"/>
      <c r="AQ52" s="84"/>
      <c r="AR52" s="79"/>
      <c r="AS52" s="79"/>
      <c r="AT52" s="85"/>
    </row>
    <row r="53" spans="1:46" x14ac:dyDescent="0.25">
      <c r="A53">
        <v>36</v>
      </c>
      <c r="B53" s="4" t="s">
        <v>419</v>
      </c>
      <c r="C53" s="4" t="s">
        <v>420</v>
      </c>
      <c r="D53" s="4"/>
      <c r="E53" s="4"/>
      <c r="F53" s="4"/>
      <c r="G53" s="4"/>
      <c r="H53" s="463"/>
      <c r="I53" s="463"/>
      <c r="J53" s="463"/>
      <c r="K53" s="463"/>
      <c r="L53" s="5">
        <v>3</v>
      </c>
      <c r="M53" s="461"/>
      <c r="N53" s="461"/>
      <c r="O53" s="461"/>
      <c r="P53" s="461"/>
      <c r="Q53" s="461"/>
      <c r="R53" s="461"/>
      <c r="S53" s="461"/>
      <c r="T53" s="462"/>
      <c r="U53" t="str">
        <f t="shared" si="1"/>
        <v>CSE422</v>
      </c>
      <c r="V53" s="21" t="str">
        <f t="shared" si="2"/>
        <v>CO_PO_CSE422</v>
      </c>
      <c r="W53" s="27"/>
      <c r="X53" s="27"/>
      <c r="Y53" s="27"/>
      <c r="Z53" s="27"/>
      <c r="AA53" s="27"/>
      <c r="AB53" s="27"/>
      <c r="AC53" s="27"/>
      <c r="AD53" s="27"/>
      <c r="AI53" s="84"/>
      <c r="AJ53" s="79"/>
      <c r="AK53" s="79"/>
      <c r="AL53" s="85"/>
      <c r="AM53" s="94"/>
      <c r="AN53" s="4"/>
      <c r="AO53" s="4"/>
      <c r="AP53" s="95"/>
      <c r="AQ53" s="84"/>
      <c r="AR53" s="79"/>
      <c r="AS53" s="79"/>
      <c r="AT53" s="85"/>
    </row>
    <row r="54" spans="1:46" x14ac:dyDescent="0.25">
      <c r="A54">
        <v>37</v>
      </c>
      <c r="B54" s="4" t="s">
        <v>421</v>
      </c>
      <c r="C54" s="4" t="s">
        <v>422</v>
      </c>
      <c r="D54" s="4"/>
      <c r="E54" s="4"/>
      <c r="F54" s="4"/>
      <c r="G54" s="4"/>
      <c r="H54" s="463"/>
      <c r="I54" s="463"/>
      <c r="J54" s="463"/>
      <c r="K54" s="463"/>
      <c r="L54" s="5">
        <v>3</v>
      </c>
      <c r="M54" s="461"/>
      <c r="N54" s="461"/>
      <c r="O54" s="461"/>
      <c r="P54" s="461"/>
      <c r="Q54" s="461"/>
      <c r="R54" s="461"/>
      <c r="S54" s="461"/>
      <c r="T54" s="462"/>
      <c r="U54" t="str">
        <f t="shared" si="1"/>
        <v>CSE423</v>
      </c>
      <c r="V54" s="21" t="str">
        <f t="shared" si="2"/>
        <v>CO_PO_CSE423</v>
      </c>
      <c r="W54" s="27"/>
      <c r="X54" s="27"/>
      <c r="Y54" s="27"/>
      <c r="Z54" s="27"/>
      <c r="AA54" s="27"/>
      <c r="AB54" s="27"/>
      <c r="AC54" s="27"/>
      <c r="AD54" s="27"/>
      <c r="AI54" s="84"/>
      <c r="AJ54" s="79"/>
      <c r="AK54" s="79"/>
      <c r="AL54" s="85"/>
      <c r="AM54" s="94"/>
      <c r="AN54" s="4"/>
      <c r="AO54" s="4"/>
      <c r="AP54" s="95"/>
      <c r="AQ54" s="84"/>
      <c r="AR54" s="79"/>
      <c r="AS54" s="79"/>
      <c r="AT54" s="85"/>
    </row>
    <row r="55" spans="1:46" x14ac:dyDescent="0.25">
      <c r="A55">
        <v>38</v>
      </c>
      <c r="B55" s="4" t="s">
        <v>423</v>
      </c>
      <c r="C55" s="4" t="s">
        <v>40</v>
      </c>
      <c r="D55" s="4"/>
      <c r="E55" s="4"/>
      <c r="F55" s="4"/>
      <c r="G55" s="4"/>
      <c r="H55" s="463"/>
      <c r="I55" s="463"/>
      <c r="J55" s="463"/>
      <c r="K55" s="463"/>
      <c r="L55" s="5">
        <v>3</v>
      </c>
      <c r="M55" s="461"/>
      <c r="N55" s="461"/>
      <c r="O55" s="461"/>
      <c r="P55" s="461"/>
      <c r="Q55" s="461"/>
      <c r="R55" s="461"/>
      <c r="S55" s="461"/>
      <c r="T55" s="462"/>
      <c r="U55" t="str">
        <f t="shared" si="1"/>
        <v>CSE425</v>
      </c>
      <c r="V55" s="21" t="str">
        <f t="shared" si="2"/>
        <v>CO_PO_CSE425</v>
      </c>
      <c r="W55" s="27"/>
      <c r="X55" s="27"/>
      <c r="Y55" s="27"/>
      <c r="Z55" s="27"/>
      <c r="AA55" s="27"/>
      <c r="AB55" s="27"/>
      <c r="AC55" s="27"/>
      <c r="AD55" s="27"/>
      <c r="AI55" s="84"/>
      <c r="AJ55" s="79"/>
      <c r="AK55" s="79"/>
      <c r="AL55" s="85"/>
      <c r="AM55" s="94"/>
      <c r="AN55" s="4"/>
      <c r="AO55" s="4"/>
      <c r="AP55" s="95"/>
      <c r="AQ55" s="84"/>
      <c r="AR55" s="79"/>
      <c r="AS55" s="79"/>
      <c r="AT55" s="85"/>
    </row>
    <row r="56" spans="1:46" x14ac:dyDescent="0.25">
      <c r="A56">
        <v>39</v>
      </c>
      <c r="B56" s="4" t="s">
        <v>424</v>
      </c>
      <c r="C56" s="4" t="s">
        <v>425</v>
      </c>
      <c r="D56" s="4"/>
      <c r="E56" s="4"/>
      <c r="F56" s="4"/>
      <c r="G56" s="4"/>
      <c r="H56" s="463"/>
      <c r="I56" s="463"/>
      <c r="J56" s="463"/>
      <c r="K56" s="463"/>
      <c r="L56" s="5">
        <v>3</v>
      </c>
      <c r="M56" s="461"/>
      <c r="N56" s="461"/>
      <c r="O56" s="461"/>
      <c r="P56" s="461"/>
      <c r="Q56" s="461"/>
      <c r="R56" s="461"/>
      <c r="S56" s="461"/>
      <c r="T56" s="462"/>
      <c r="U56" t="str">
        <f t="shared" si="1"/>
        <v>CSE428</v>
      </c>
      <c r="V56" s="21" t="str">
        <f t="shared" si="2"/>
        <v>CO_PO_CSE428</v>
      </c>
      <c r="W56" s="27"/>
      <c r="X56" s="27"/>
      <c r="Y56" s="27"/>
      <c r="Z56" s="27"/>
      <c r="AA56" s="27"/>
      <c r="AB56" s="27"/>
      <c r="AC56" s="27"/>
      <c r="AD56" s="27"/>
      <c r="AI56" s="84"/>
      <c r="AJ56" s="79"/>
      <c r="AK56" s="79"/>
      <c r="AL56" s="85"/>
      <c r="AM56" s="94"/>
      <c r="AN56" s="4"/>
      <c r="AO56" s="4"/>
      <c r="AP56" s="95"/>
      <c r="AQ56" s="84"/>
      <c r="AR56" s="79"/>
      <c r="AS56" s="79"/>
      <c r="AT56" s="85"/>
    </row>
    <row r="57" spans="1:46" x14ac:dyDescent="0.25">
      <c r="A57">
        <v>40</v>
      </c>
      <c r="B57" s="4" t="s">
        <v>426</v>
      </c>
      <c r="C57" s="4" t="s">
        <v>427</v>
      </c>
      <c r="D57" s="4"/>
      <c r="E57" s="4"/>
      <c r="F57" s="4"/>
      <c r="G57" s="4"/>
      <c r="H57" s="463"/>
      <c r="I57" s="463"/>
      <c r="J57" s="463"/>
      <c r="K57" s="463"/>
      <c r="L57" s="5">
        <v>3</v>
      </c>
      <c r="M57" s="461"/>
      <c r="N57" s="461"/>
      <c r="O57" s="461"/>
      <c r="P57" s="461"/>
      <c r="Q57" s="461"/>
      <c r="R57" s="461"/>
      <c r="S57" s="461"/>
      <c r="T57" s="462"/>
      <c r="U57" t="str">
        <f t="shared" si="1"/>
        <v>CSE430</v>
      </c>
      <c r="V57" s="21" t="str">
        <f t="shared" si="2"/>
        <v>CO_PO_CSE430</v>
      </c>
      <c r="W57" s="27"/>
      <c r="X57" s="27"/>
      <c r="Y57" s="27"/>
      <c r="Z57" s="27"/>
      <c r="AA57" s="27"/>
      <c r="AB57" s="27"/>
      <c r="AC57" s="27"/>
      <c r="AD57" s="27"/>
      <c r="AI57" s="84"/>
      <c r="AJ57" s="79"/>
      <c r="AK57" s="79"/>
      <c r="AL57" s="85"/>
      <c r="AM57" s="94"/>
      <c r="AN57" s="4"/>
      <c r="AO57" s="4"/>
      <c r="AP57" s="95"/>
      <c r="AQ57" s="84"/>
      <c r="AR57" s="79"/>
      <c r="AS57" s="79"/>
      <c r="AT57" s="85"/>
    </row>
    <row r="58" spans="1:46" x14ac:dyDescent="0.25">
      <c r="A58">
        <v>41</v>
      </c>
      <c r="B58" s="4" t="s">
        <v>428</v>
      </c>
      <c r="C58" s="4" t="s">
        <v>429</v>
      </c>
      <c r="D58" s="4"/>
      <c r="E58" s="4"/>
      <c r="F58" s="4"/>
      <c r="G58" s="4"/>
      <c r="H58" s="463"/>
      <c r="I58" s="463"/>
      <c r="J58" s="463"/>
      <c r="K58" s="463"/>
      <c r="L58" s="5">
        <v>3</v>
      </c>
      <c r="M58" s="461"/>
      <c r="N58" s="461"/>
      <c r="O58" s="461"/>
      <c r="P58" s="461"/>
      <c r="Q58" s="461"/>
      <c r="R58" s="461"/>
      <c r="S58" s="461"/>
      <c r="T58" s="462"/>
      <c r="U58" t="str">
        <f t="shared" si="1"/>
        <v>CSE438</v>
      </c>
      <c r="V58" s="21" t="str">
        <f t="shared" si="2"/>
        <v>CO_PO_CSE438</v>
      </c>
      <c r="W58" s="27"/>
      <c r="X58" s="27"/>
      <c r="Y58" s="27"/>
      <c r="Z58" s="27"/>
      <c r="AA58" s="27"/>
      <c r="AB58" s="27"/>
      <c r="AC58" s="27"/>
      <c r="AD58" s="27"/>
      <c r="AI58" s="84"/>
      <c r="AJ58" s="79"/>
      <c r="AK58" s="79"/>
      <c r="AL58" s="85"/>
      <c r="AM58" s="94"/>
      <c r="AN58" s="4"/>
      <c r="AO58" s="4"/>
      <c r="AP58" s="95"/>
      <c r="AQ58" s="84"/>
      <c r="AR58" s="79"/>
      <c r="AS58" s="79"/>
      <c r="AT58" s="85"/>
    </row>
    <row r="59" spans="1:46" x14ac:dyDescent="0.25">
      <c r="A59">
        <v>42</v>
      </c>
      <c r="B59" s="4" t="s">
        <v>114</v>
      </c>
      <c r="C59" s="4" t="s">
        <v>115</v>
      </c>
      <c r="D59" s="4" t="s">
        <v>116</v>
      </c>
      <c r="E59" s="4" t="s">
        <v>117</v>
      </c>
      <c r="F59" s="4" t="s">
        <v>118</v>
      </c>
      <c r="G59" s="4" t="s">
        <v>119</v>
      </c>
      <c r="H59" s="463"/>
      <c r="I59" s="463"/>
      <c r="J59" s="463"/>
      <c r="K59" s="463"/>
      <c r="L59" s="5">
        <v>4</v>
      </c>
      <c r="M59" s="461"/>
      <c r="N59" s="461"/>
      <c r="O59" s="461"/>
      <c r="P59" s="461"/>
      <c r="Q59" s="461"/>
      <c r="R59" s="461"/>
      <c r="S59" s="461"/>
      <c r="T59" s="462"/>
      <c r="U59" t="str">
        <f t="shared" si="1"/>
        <v>CSE442</v>
      </c>
      <c r="V59" s="21" t="str">
        <f t="shared" si="2"/>
        <v>CO_PO_CSE442</v>
      </c>
      <c r="W59" s="27">
        <v>3</v>
      </c>
      <c r="X59" s="27">
        <v>3</v>
      </c>
      <c r="Y59" s="27">
        <v>3</v>
      </c>
      <c r="Z59" s="27">
        <v>3</v>
      </c>
      <c r="AA59" s="27">
        <v>3</v>
      </c>
      <c r="AB59" s="27">
        <v>3</v>
      </c>
      <c r="AC59" s="27"/>
      <c r="AD59" s="27"/>
      <c r="AI59" s="84">
        <v>10</v>
      </c>
      <c r="AJ59" s="79">
        <v>0</v>
      </c>
      <c r="AK59" s="79">
        <v>5</v>
      </c>
      <c r="AL59" s="85">
        <v>0</v>
      </c>
      <c r="AM59" s="94">
        <v>0</v>
      </c>
      <c r="AN59" s="4">
        <v>5</v>
      </c>
      <c r="AO59" s="4">
        <v>10</v>
      </c>
      <c r="AP59" s="95">
        <v>0</v>
      </c>
      <c r="AQ59" s="84">
        <v>0</v>
      </c>
      <c r="AR59" s="79">
        <v>5</v>
      </c>
      <c r="AS59" s="79">
        <v>0</v>
      </c>
      <c r="AT59" s="85">
        <v>15</v>
      </c>
    </row>
    <row r="60" spans="1:46" x14ac:dyDescent="0.25">
      <c r="A60">
        <v>43</v>
      </c>
      <c r="B60" s="4" t="s">
        <v>430</v>
      </c>
      <c r="C60" s="4" t="s">
        <v>431</v>
      </c>
      <c r="D60" s="4"/>
      <c r="E60" s="4"/>
      <c r="F60" s="4"/>
      <c r="G60" s="4"/>
      <c r="H60" s="463"/>
      <c r="I60" s="463"/>
      <c r="J60" s="463"/>
      <c r="K60" s="463"/>
      <c r="L60" s="5">
        <v>3</v>
      </c>
      <c r="M60" s="461"/>
      <c r="N60" s="461"/>
      <c r="O60" s="461"/>
      <c r="P60" s="461"/>
      <c r="Q60" s="461"/>
      <c r="R60" s="461"/>
      <c r="S60" s="461"/>
      <c r="T60" s="462"/>
      <c r="U60" t="str">
        <f t="shared" si="1"/>
        <v>CSE452</v>
      </c>
      <c r="V60" s="21" t="str">
        <f t="shared" si="2"/>
        <v>CO_PO_CSE452</v>
      </c>
      <c r="W60" s="27"/>
      <c r="X60" s="27"/>
      <c r="Y60" s="27"/>
      <c r="Z60" s="27"/>
      <c r="AA60" s="27"/>
      <c r="AB60" s="27"/>
      <c r="AC60" s="27"/>
      <c r="AD60" s="27"/>
      <c r="AI60" s="454"/>
      <c r="AJ60" s="455"/>
      <c r="AK60" s="455"/>
      <c r="AL60" s="456"/>
      <c r="AM60" s="457"/>
      <c r="AN60" s="458"/>
      <c r="AO60" s="458"/>
      <c r="AP60" s="459"/>
      <c r="AQ60" s="454"/>
      <c r="AR60" s="455"/>
      <c r="AS60" s="455"/>
      <c r="AT60" s="456"/>
    </row>
    <row r="61" spans="1:46" x14ac:dyDescent="0.25">
      <c r="A61">
        <v>44</v>
      </c>
      <c r="B61" s="4" t="s">
        <v>432</v>
      </c>
      <c r="C61" s="4" t="s">
        <v>455</v>
      </c>
      <c r="D61" s="4"/>
      <c r="E61" s="4"/>
      <c r="F61" s="4"/>
      <c r="G61" s="4"/>
      <c r="H61" s="463"/>
      <c r="I61" s="463"/>
      <c r="J61" s="463"/>
      <c r="K61" s="463"/>
      <c r="L61" s="5">
        <v>3</v>
      </c>
      <c r="M61" s="461"/>
      <c r="N61" s="461"/>
      <c r="O61" s="461"/>
      <c r="P61" s="461"/>
      <c r="Q61" s="461"/>
      <c r="R61" s="461"/>
      <c r="S61" s="461"/>
      <c r="T61" s="462"/>
      <c r="U61" t="str">
        <f t="shared" si="1"/>
        <v>CSE453</v>
      </c>
      <c r="V61" s="21" t="str">
        <f t="shared" si="2"/>
        <v>CO_PO_CSE453</v>
      </c>
      <c r="W61" s="27"/>
      <c r="X61" s="27"/>
      <c r="Y61" s="27"/>
      <c r="Z61" s="27"/>
      <c r="AA61" s="27"/>
      <c r="AB61" s="27"/>
      <c r="AC61" s="27"/>
      <c r="AD61" s="27"/>
      <c r="AI61" s="454"/>
      <c r="AJ61" s="455"/>
      <c r="AK61" s="455"/>
      <c r="AL61" s="456"/>
      <c r="AM61" s="457"/>
      <c r="AN61" s="458"/>
      <c r="AO61" s="458"/>
      <c r="AP61" s="459"/>
      <c r="AQ61" s="454"/>
      <c r="AR61" s="455"/>
      <c r="AS61" s="455"/>
      <c r="AT61" s="456"/>
    </row>
    <row r="62" spans="1:46" x14ac:dyDescent="0.25">
      <c r="A62">
        <v>45</v>
      </c>
      <c r="B62" s="4" t="s">
        <v>433</v>
      </c>
      <c r="C62" s="4" t="s">
        <v>434</v>
      </c>
      <c r="D62" s="4"/>
      <c r="E62" s="4"/>
      <c r="F62" s="4"/>
      <c r="G62" s="4"/>
      <c r="H62" s="463"/>
      <c r="I62" s="463"/>
      <c r="J62" s="463"/>
      <c r="K62" s="463"/>
      <c r="L62" s="5">
        <v>3</v>
      </c>
      <c r="M62" s="461"/>
      <c r="N62" s="461"/>
      <c r="O62" s="461"/>
      <c r="P62" s="461"/>
      <c r="Q62" s="461"/>
      <c r="R62" s="461"/>
      <c r="S62" s="461"/>
      <c r="T62" s="462"/>
      <c r="U62" t="str">
        <f t="shared" si="1"/>
        <v>CSE457</v>
      </c>
      <c r="V62" s="21" t="str">
        <f t="shared" si="2"/>
        <v>CO_PO_CSE457</v>
      </c>
      <c r="W62" s="27"/>
      <c r="X62" s="27"/>
      <c r="Y62" s="27"/>
      <c r="Z62" s="27"/>
      <c r="AA62" s="27"/>
      <c r="AB62" s="27"/>
      <c r="AC62" s="27"/>
      <c r="AD62" s="27"/>
      <c r="AI62" s="454"/>
      <c r="AJ62" s="455"/>
      <c r="AK62" s="455"/>
      <c r="AL62" s="456"/>
      <c r="AM62" s="457"/>
      <c r="AN62" s="458"/>
      <c r="AO62" s="458"/>
      <c r="AP62" s="459"/>
      <c r="AQ62" s="454"/>
      <c r="AR62" s="455"/>
      <c r="AS62" s="455"/>
      <c r="AT62" s="456"/>
    </row>
    <row r="63" spans="1:46" x14ac:dyDescent="0.25">
      <c r="A63">
        <v>46</v>
      </c>
      <c r="B63" s="4" t="s">
        <v>435</v>
      </c>
      <c r="C63" s="4" t="s">
        <v>98</v>
      </c>
      <c r="D63" s="4"/>
      <c r="E63" s="4"/>
      <c r="F63" s="4"/>
      <c r="G63" s="4"/>
      <c r="H63" s="463"/>
      <c r="I63" s="463"/>
      <c r="J63" s="463"/>
      <c r="K63" s="463"/>
      <c r="L63" s="5">
        <v>3</v>
      </c>
      <c r="M63" s="461"/>
      <c r="N63" s="461"/>
      <c r="O63" s="461"/>
      <c r="P63" s="461"/>
      <c r="Q63" s="461"/>
      <c r="R63" s="461"/>
      <c r="S63" s="461"/>
      <c r="T63" s="462"/>
      <c r="U63" t="str">
        <f t="shared" si="1"/>
        <v>CSE471</v>
      </c>
      <c r="V63" s="21" t="str">
        <f t="shared" si="2"/>
        <v>CO_PO_CSE471</v>
      </c>
      <c r="W63" s="27"/>
      <c r="X63" s="27"/>
      <c r="Y63" s="27"/>
      <c r="Z63" s="27"/>
      <c r="AA63" s="27"/>
      <c r="AB63" s="27"/>
      <c r="AC63" s="27"/>
      <c r="AD63" s="27"/>
      <c r="AI63" s="454"/>
      <c r="AJ63" s="455"/>
      <c r="AK63" s="455"/>
      <c r="AL63" s="456"/>
      <c r="AM63" s="457"/>
      <c r="AN63" s="458"/>
      <c r="AO63" s="458"/>
      <c r="AP63" s="459"/>
      <c r="AQ63" s="454"/>
      <c r="AR63" s="455"/>
      <c r="AS63" s="455"/>
      <c r="AT63" s="456"/>
    </row>
    <row r="64" spans="1:46" x14ac:dyDescent="0.25">
      <c r="A64">
        <v>47</v>
      </c>
      <c r="B64" s="4" t="s">
        <v>436</v>
      </c>
      <c r="C64" s="4" t="s">
        <v>437</v>
      </c>
      <c r="D64" s="4"/>
      <c r="E64" s="4"/>
      <c r="F64" s="4"/>
      <c r="G64" s="4"/>
      <c r="H64" s="463"/>
      <c r="I64" s="463"/>
      <c r="J64" s="463"/>
      <c r="K64" s="463"/>
      <c r="L64" s="5">
        <v>3</v>
      </c>
      <c r="M64" s="461"/>
      <c r="N64" s="461"/>
      <c r="O64" s="461"/>
      <c r="P64" s="461"/>
      <c r="Q64" s="461"/>
      <c r="R64" s="461"/>
      <c r="S64" s="461"/>
      <c r="T64" s="462"/>
      <c r="U64" t="str">
        <f t="shared" si="1"/>
        <v>CSE475</v>
      </c>
      <c r="V64" s="21" t="str">
        <f t="shared" si="2"/>
        <v>CO_PO_CSE475</v>
      </c>
      <c r="W64" s="27"/>
      <c r="X64" s="27"/>
      <c r="Y64" s="27"/>
      <c r="Z64" s="27"/>
      <c r="AA64" s="27"/>
      <c r="AB64" s="27"/>
      <c r="AC64" s="27"/>
      <c r="AD64" s="27"/>
      <c r="AI64" s="454"/>
      <c r="AJ64" s="455"/>
      <c r="AK64" s="455"/>
      <c r="AL64" s="456"/>
      <c r="AM64" s="457"/>
      <c r="AN64" s="458"/>
      <c r="AO64" s="458"/>
      <c r="AP64" s="459"/>
      <c r="AQ64" s="454"/>
      <c r="AR64" s="455"/>
      <c r="AS64" s="455"/>
      <c r="AT64" s="456"/>
    </row>
    <row r="65" spans="1:46" x14ac:dyDescent="0.25">
      <c r="A65">
        <v>48</v>
      </c>
      <c r="B65" s="4" t="s">
        <v>438</v>
      </c>
      <c r="C65" s="4" t="s">
        <v>439</v>
      </c>
      <c r="D65" s="4"/>
      <c r="E65" s="4"/>
      <c r="F65" s="4"/>
      <c r="G65" s="4"/>
      <c r="H65" s="463"/>
      <c r="I65" s="463"/>
      <c r="J65" s="463"/>
      <c r="K65" s="463"/>
      <c r="L65" s="5">
        <v>3</v>
      </c>
      <c r="M65" s="461"/>
      <c r="N65" s="461"/>
      <c r="O65" s="461"/>
      <c r="P65" s="461"/>
      <c r="Q65" s="461"/>
      <c r="R65" s="461"/>
      <c r="S65" s="461"/>
      <c r="T65" s="462"/>
      <c r="U65" t="str">
        <f t="shared" si="1"/>
        <v>CSE477</v>
      </c>
      <c r="V65" s="21" t="str">
        <f t="shared" si="2"/>
        <v>CO_PO_CSE477</v>
      </c>
      <c r="W65" s="27"/>
      <c r="X65" s="27"/>
      <c r="Y65" s="27"/>
      <c r="Z65" s="27"/>
      <c r="AA65" s="27"/>
      <c r="AB65" s="27"/>
      <c r="AC65" s="27"/>
      <c r="AD65" s="27"/>
      <c r="AI65" s="454"/>
      <c r="AJ65" s="455"/>
      <c r="AK65" s="455"/>
      <c r="AL65" s="456"/>
      <c r="AM65" s="457"/>
      <c r="AN65" s="458"/>
      <c r="AO65" s="458"/>
      <c r="AP65" s="459"/>
      <c r="AQ65" s="454"/>
      <c r="AR65" s="455"/>
      <c r="AS65" s="455"/>
      <c r="AT65" s="456"/>
    </row>
    <row r="66" spans="1:46" x14ac:dyDescent="0.25">
      <c r="A66">
        <v>49</v>
      </c>
      <c r="B66" s="4" t="s">
        <v>409</v>
      </c>
      <c r="C66" s="4" t="s">
        <v>397</v>
      </c>
      <c r="D66" s="4"/>
      <c r="E66" s="4"/>
      <c r="F66" s="4"/>
      <c r="G66" s="4"/>
      <c r="H66" s="463"/>
      <c r="I66" s="463"/>
      <c r="J66" s="463"/>
      <c r="K66" s="463"/>
      <c r="L66" s="5">
        <v>4</v>
      </c>
      <c r="M66" s="461"/>
      <c r="N66" s="461"/>
      <c r="O66" s="461"/>
      <c r="P66" s="461"/>
      <c r="Q66" s="461"/>
      <c r="R66" s="461"/>
      <c r="S66" s="461"/>
      <c r="T66" s="462"/>
      <c r="U66" t="str">
        <f t="shared" si="1"/>
        <v>CSE479</v>
      </c>
      <c r="V66" s="21" t="str">
        <f t="shared" si="2"/>
        <v>CO_PO_CSE479</v>
      </c>
      <c r="W66" s="27"/>
      <c r="X66" s="27"/>
      <c r="Y66" s="27"/>
      <c r="Z66" s="27"/>
      <c r="AA66" s="27"/>
      <c r="AB66" s="27"/>
      <c r="AC66" s="27"/>
      <c r="AD66" s="27"/>
      <c r="AI66" s="454"/>
      <c r="AJ66" s="455"/>
      <c r="AK66" s="455"/>
      <c r="AL66" s="456"/>
      <c r="AM66" s="457"/>
      <c r="AN66" s="458"/>
      <c r="AO66" s="458"/>
      <c r="AP66" s="459"/>
      <c r="AQ66" s="454"/>
      <c r="AR66" s="455"/>
      <c r="AS66" s="455"/>
      <c r="AT66" s="456"/>
    </row>
    <row r="67" spans="1:46" x14ac:dyDescent="0.25">
      <c r="A67">
        <v>50</v>
      </c>
      <c r="B67" s="4" t="s">
        <v>440</v>
      </c>
      <c r="C67" s="4" t="s">
        <v>441</v>
      </c>
      <c r="D67" s="4"/>
      <c r="E67" s="4"/>
      <c r="F67" s="4"/>
      <c r="G67" s="4"/>
      <c r="H67" s="463"/>
      <c r="I67" s="463"/>
      <c r="J67" s="463"/>
      <c r="K67" s="463"/>
      <c r="L67" s="5">
        <v>3</v>
      </c>
      <c r="M67" s="461"/>
      <c r="N67" s="461"/>
      <c r="O67" s="461"/>
      <c r="P67" s="461"/>
      <c r="Q67" s="461"/>
      <c r="R67" s="461"/>
      <c r="S67" s="461"/>
      <c r="T67" s="462"/>
      <c r="U67" t="str">
        <f t="shared" si="1"/>
        <v>CSE483</v>
      </c>
      <c r="V67" s="21" t="str">
        <f t="shared" si="2"/>
        <v>CO_PO_CSE483</v>
      </c>
      <c r="W67" s="27"/>
      <c r="X67" s="27"/>
      <c r="Y67" s="27"/>
      <c r="Z67" s="27"/>
      <c r="AA67" s="27"/>
      <c r="AB67" s="27"/>
      <c r="AC67" s="27"/>
      <c r="AD67" s="27"/>
      <c r="AI67" s="454"/>
      <c r="AJ67" s="455"/>
      <c r="AK67" s="455"/>
      <c r="AL67" s="456"/>
      <c r="AM67" s="457"/>
      <c r="AN67" s="458"/>
      <c r="AO67" s="458"/>
      <c r="AP67" s="459"/>
      <c r="AQ67" s="454"/>
      <c r="AR67" s="455"/>
      <c r="AS67" s="455"/>
      <c r="AT67" s="456"/>
    </row>
    <row r="68" spans="1:46" x14ac:dyDescent="0.25">
      <c r="A68">
        <v>51</v>
      </c>
      <c r="B68" s="4" t="s">
        <v>442</v>
      </c>
      <c r="C68" s="4" t="s">
        <v>443</v>
      </c>
      <c r="D68" s="4"/>
      <c r="E68" s="4"/>
      <c r="F68" s="4"/>
      <c r="G68" s="4"/>
      <c r="H68" s="463"/>
      <c r="I68" s="463"/>
      <c r="J68" s="463"/>
      <c r="K68" s="463"/>
      <c r="L68" s="5">
        <v>3</v>
      </c>
      <c r="M68" s="461"/>
      <c r="N68" s="461"/>
      <c r="O68" s="461"/>
      <c r="P68" s="461"/>
      <c r="Q68" s="461"/>
      <c r="R68" s="461"/>
      <c r="S68" s="461"/>
      <c r="T68" s="462"/>
      <c r="U68" t="str">
        <f t="shared" si="1"/>
        <v>CSE484</v>
      </c>
      <c r="V68" s="21" t="str">
        <f t="shared" si="2"/>
        <v>CO_PO_CSE484</v>
      </c>
      <c r="W68" s="27"/>
      <c r="X68" s="27"/>
      <c r="Y68" s="27"/>
      <c r="Z68" s="27"/>
      <c r="AA68" s="27"/>
      <c r="AB68" s="27"/>
      <c r="AC68" s="27"/>
      <c r="AD68" s="27"/>
      <c r="AI68" s="454"/>
      <c r="AJ68" s="455"/>
      <c r="AK68" s="455"/>
      <c r="AL68" s="456"/>
      <c r="AM68" s="457"/>
      <c r="AN68" s="458"/>
      <c r="AO68" s="458"/>
      <c r="AP68" s="459"/>
      <c r="AQ68" s="454"/>
      <c r="AR68" s="455"/>
      <c r="AS68" s="455"/>
      <c r="AT68" s="456"/>
    </row>
    <row r="69" spans="1:46" x14ac:dyDescent="0.25">
      <c r="A69">
        <v>52</v>
      </c>
      <c r="B69" s="4" t="s">
        <v>444</v>
      </c>
      <c r="C69" s="4" t="s">
        <v>445</v>
      </c>
      <c r="D69" s="4"/>
      <c r="E69" s="4"/>
      <c r="F69" s="4"/>
      <c r="G69" s="4"/>
      <c r="H69" s="463"/>
      <c r="I69" s="463"/>
      <c r="J69" s="463"/>
      <c r="K69" s="463"/>
      <c r="L69" s="5">
        <v>3</v>
      </c>
      <c r="M69" s="461"/>
      <c r="N69" s="461"/>
      <c r="O69" s="461"/>
      <c r="P69" s="461"/>
      <c r="Q69" s="461"/>
      <c r="R69" s="461"/>
      <c r="S69" s="461"/>
      <c r="T69" s="462"/>
      <c r="U69" t="str">
        <f t="shared" si="1"/>
        <v>CSE486</v>
      </c>
      <c r="V69" s="21" t="str">
        <f t="shared" si="2"/>
        <v>CO_PO_CSE486</v>
      </c>
      <c r="W69" s="27"/>
      <c r="X69" s="27"/>
      <c r="Y69" s="27"/>
      <c r="Z69" s="27"/>
      <c r="AA69" s="27"/>
      <c r="AB69" s="27"/>
      <c r="AC69" s="27"/>
      <c r="AD69" s="27"/>
      <c r="AI69" s="454"/>
      <c r="AJ69" s="455"/>
      <c r="AK69" s="455"/>
      <c r="AL69" s="456"/>
      <c r="AM69" s="457"/>
      <c r="AN69" s="458"/>
      <c r="AO69" s="458"/>
      <c r="AP69" s="459"/>
      <c r="AQ69" s="454"/>
      <c r="AR69" s="455"/>
      <c r="AS69" s="455"/>
      <c r="AT69" s="456"/>
    </row>
    <row r="70" spans="1:46" x14ac:dyDescent="0.25">
      <c r="A70">
        <v>53</v>
      </c>
      <c r="B70" s="4" t="s">
        <v>459</v>
      </c>
      <c r="C70" s="4" t="s">
        <v>398</v>
      </c>
      <c r="D70" s="4"/>
      <c r="E70" s="4"/>
      <c r="F70" s="4"/>
      <c r="G70" s="4"/>
      <c r="H70" s="463"/>
      <c r="I70" s="463"/>
      <c r="J70" s="463"/>
      <c r="K70" s="463"/>
      <c r="L70" s="5">
        <v>3</v>
      </c>
      <c r="M70" s="461"/>
      <c r="N70" s="461"/>
      <c r="O70" s="461"/>
      <c r="P70" s="461"/>
      <c r="Q70" s="461"/>
      <c r="R70" s="461"/>
      <c r="S70" s="461"/>
      <c r="T70" s="462"/>
      <c r="U70" t="str">
        <f t="shared" si="1"/>
        <v>CSE4871</v>
      </c>
      <c r="V70" s="21" t="str">
        <f t="shared" si="2"/>
        <v>CO_PO_CSE4871</v>
      </c>
      <c r="W70" s="27"/>
      <c r="X70" s="27"/>
      <c r="Y70" s="27"/>
      <c r="Z70" s="27"/>
      <c r="AA70" s="27"/>
      <c r="AB70" s="27"/>
      <c r="AC70" s="27"/>
      <c r="AD70" s="27"/>
      <c r="AI70" s="454"/>
      <c r="AJ70" s="455"/>
      <c r="AK70" s="455"/>
      <c r="AL70" s="456"/>
      <c r="AM70" s="457"/>
      <c r="AN70" s="458"/>
      <c r="AO70" s="458"/>
      <c r="AP70" s="459"/>
      <c r="AQ70" s="454"/>
      <c r="AR70" s="455"/>
      <c r="AS70" s="455"/>
      <c r="AT70" s="456"/>
    </row>
    <row r="71" spans="1:46" x14ac:dyDescent="0.25">
      <c r="A71">
        <v>54</v>
      </c>
      <c r="B71" s="4" t="s">
        <v>460</v>
      </c>
      <c r="C71" s="4" t="s">
        <v>446</v>
      </c>
      <c r="D71" s="4"/>
      <c r="E71" s="4"/>
      <c r="F71" s="4"/>
      <c r="G71" s="4"/>
      <c r="H71" s="463"/>
      <c r="I71" s="463"/>
      <c r="J71" s="463"/>
      <c r="K71" s="463"/>
      <c r="L71" s="5">
        <v>3</v>
      </c>
      <c r="M71" s="461"/>
      <c r="N71" s="461"/>
      <c r="O71" s="461"/>
      <c r="P71" s="461"/>
      <c r="Q71" s="461"/>
      <c r="R71" s="461"/>
      <c r="S71" s="461"/>
      <c r="T71" s="462"/>
      <c r="U71" t="str">
        <f t="shared" si="1"/>
        <v>CSE4872</v>
      </c>
      <c r="V71" s="21" t="str">
        <f t="shared" si="2"/>
        <v>CO_PO_CSE4872</v>
      </c>
      <c r="W71" s="27"/>
      <c r="X71" s="27"/>
      <c r="Y71" s="27"/>
      <c r="Z71" s="27"/>
      <c r="AA71" s="27"/>
      <c r="AB71" s="27"/>
      <c r="AC71" s="27"/>
      <c r="AD71" s="27"/>
      <c r="AI71" s="454"/>
      <c r="AJ71" s="455"/>
      <c r="AK71" s="455"/>
      <c r="AL71" s="456"/>
      <c r="AM71" s="457"/>
      <c r="AN71" s="458"/>
      <c r="AO71" s="458"/>
      <c r="AP71" s="459"/>
      <c r="AQ71" s="454"/>
      <c r="AR71" s="455"/>
      <c r="AS71" s="455"/>
      <c r="AT71" s="456"/>
    </row>
    <row r="72" spans="1:46" x14ac:dyDescent="0.25">
      <c r="A72">
        <v>55</v>
      </c>
      <c r="B72" s="4" t="s">
        <v>447</v>
      </c>
      <c r="C72" s="4" t="s">
        <v>448</v>
      </c>
      <c r="D72" s="4"/>
      <c r="E72" s="4"/>
      <c r="F72" s="4"/>
      <c r="G72" s="4"/>
      <c r="H72" s="463"/>
      <c r="I72" s="463"/>
      <c r="J72" s="463"/>
      <c r="K72" s="463"/>
      <c r="L72" s="5">
        <v>3</v>
      </c>
      <c r="M72" s="461"/>
      <c r="N72" s="461"/>
      <c r="O72" s="461"/>
      <c r="P72" s="461"/>
      <c r="Q72" s="461"/>
      <c r="R72" s="461"/>
      <c r="S72" s="461"/>
      <c r="T72" s="462"/>
      <c r="U72" t="str">
        <f t="shared" si="1"/>
        <v>CSE489</v>
      </c>
      <c r="V72" s="21" t="str">
        <f t="shared" si="2"/>
        <v>CO_PO_CSE489</v>
      </c>
      <c r="W72" s="27"/>
      <c r="X72" s="27"/>
      <c r="Y72" s="27"/>
      <c r="Z72" s="27"/>
      <c r="AA72" s="27"/>
      <c r="AB72" s="27"/>
      <c r="AC72" s="27"/>
      <c r="AD72" s="27"/>
      <c r="AI72" s="454"/>
      <c r="AJ72" s="455"/>
      <c r="AK72" s="455"/>
      <c r="AL72" s="456"/>
      <c r="AM72" s="457"/>
      <c r="AN72" s="458"/>
      <c r="AO72" s="458"/>
      <c r="AP72" s="459"/>
      <c r="AQ72" s="454"/>
      <c r="AR72" s="455"/>
      <c r="AS72" s="455"/>
      <c r="AT72" s="456"/>
    </row>
    <row r="73" spans="1:46" x14ac:dyDescent="0.25">
      <c r="A73">
        <v>56</v>
      </c>
      <c r="B73" s="4" t="s">
        <v>449</v>
      </c>
      <c r="C73" s="4" t="s">
        <v>450</v>
      </c>
      <c r="D73" s="4"/>
      <c r="E73" s="4"/>
      <c r="F73" s="4"/>
      <c r="G73" s="4"/>
      <c r="H73" s="463"/>
      <c r="I73" s="463"/>
      <c r="J73" s="463"/>
      <c r="K73" s="463"/>
      <c r="L73" s="5">
        <v>4</v>
      </c>
      <c r="M73" s="461"/>
      <c r="N73" s="461"/>
      <c r="O73" s="461"/>
      <c r="P73" s="461"/>
      <c r="Q73" s="461"/>
      <c r="R73" s="461"/>
      <c r="S73" s="461"/>
      <c r="T73" s="462"/>
      <c r="U73" t="str">
        <f t="shared" si="1"/>
        <v>CSE491</v>
      </c>
      <c r="V73" s="21" t="str">
        <f t="shared" si="2"/>
        <v>CO_PO_CSE491</v>
      </c>
      <c r="W73" s="27"/>
      <c r="X73" s="27"/>
      <c r="Y73" s="27"/>
      <c r="Z73" s="27"/>
      <c r="AA73" s="27"/>
      <c r="AB73" s="27"/>
      <c r="AC73" s="27"/>
      <c r="AD73" s="27"/>
      <c r="AI73" s="454"/>
      <c r="AJ73" s="455"/>
      <c r="AK73" s="455"/>
      <c r="AL73" s="456"/>
      <c r="AM73" s="457"/>
      <c r="AN73" s="458"/>
      <c r="AO73" s="458"/>
      <c r="AP73" s="459"/>
      <c r="AQ73" s="454"/>
      <c r="AR73" s="455"/>
      <c r="AS73" s="455"/>
      <c r="AT73" s="456"/>
    </row>
    <row r="74" spans="1:46" x14ac:dyDescent="0.25">
      <c r="A74">
        <v>57</v>
      </c>
      <c r="B74" s="4" t="s">
        <v>451</v>
      </c>
      <c r="C74" s="4" t="s">
        <v>452</v>
      </c>
      <c r="D74" s="4"/>
      <c r="E74" s="4"/>
      <c r="F74" s="4"/>
      <c r="G74" s="4"/>
      <c r="H74" s="463"/>
      <c r="I74" s="463"/>
      <c r="J74" s="463"/>
      <c r="K74" s="463"/>
      <c r="L74" s="5">
        <v>3</v>
      </c>
      <c r="M74" s="461"/>
      <c r="N74" s="461"/>
      <c r="O74" s="461"/>
      <c r="P74" s="461"/>
      <c r="Q74" s="461"/>
      <c r="R74" s="461"/>
      <c r="S74" s="461"/>
      <c r="T74" s="462"/>
      <c r="U74" t="str">
        <f t="shared" si="1"/>
        <v>CSE492</v>
      </c>
      <c r="V74" s="21" t="str">
        <f t="shared" si="2"/>
        <v>CO_PO_CSE492</v>
      </c>
      <c r="W74" s="27"/>
      <c r="X74" s="27"/>
      <c r="Y74" s="27"/>
      <c r="Z74" s="27"/>
      <c r="AA74" s="27"/>
      <c r="AB74" s="27"/>
      <c r="AC74" s="27"/>
      <c r="AD74" s="27"/>
      <c r="AI74" s="454"/>
      <c r="AJ74" s="455"/>
      <c r="AK74" s="455"/>
      <c r="AL74" s="456"/>
      <c r="AM74" s="457"/>
      <c r="AN74" s="458"/>
      <c r="AO74" s="458"/>
      <c r="AP74" s="459"/>
      <c r="AQ74" s="454"/>
      <c r="AR74" s="455"/>
      <c r="AS74" s="455"/>
      <c r="AT74" s="456"/>
    </row>
    <row r="75" spans="1:46" x14ac:dyDescent="0.25">
      <c r="A75">
        <v>58</v>
      </c>
      <c r="B75" s="4" t="s">
        <v>453</v>
      </c>
      <c r="C75" s="4" t="s">
        <v>454</v>
      </c>
      <c r="D75" s="4"/>
      <c r="E75" s="4"/>
      <c r="F75" s="4"/>
      <c r="G75" s="4"/>
      <c r="H75" s="463"/>
      <c r="I75" s="463"/>
      <c r="J75" s="463"/>
      <c r="K75" s="463"/>
      <c r="L75" s="5">
        <v>3</v>
      </c>
      <c r="M75" s="461"/>
      <c r="N75" s="461"/>
      <c r="O75" s="461"/>
      <c r="P75" s="461"/>
      <c r="Q75" s="461"/>
      <c r="R75" s="461"/>
      <c r="S75" s="461"/>
      <c r="T75" s="462"/>
      <c r="U75" t="str">
        <f t="shared" si="1"/>
        <v>CSE494</v>
      </c>
      <c r="V75" s="21" t="str">
        <f t="shared" si="2"/>
        <v>CO_PO_CSE494</v>
      </c>
      <c r="W75" s="27"/>
      <c r="X75" s="27"/>
      <c r="Y75" s="27"/>
      <c r="Z75" s="27"/>
      <c r="AA75" s="27"/>
      <c r="AB75" s="27"/>
      <c r="AC75" s="27"/>
      <c r="AD75" s="27"/>
      <c r="AI75" s="454"/>
      <c r="AJ75" s="455"/>
      <c r="AK75" s="455"/>
      <c r="AL75" s="456"/>
      <c r="AM75" s="457"/>
      <c r="AN75" s="458"/>
      <c r="AO75" s="458"/>
      <c r="AP75" s="459"/>
      <c r="AQ75" s="454"/>
      <c r="AR75" s="455"/>
      <c r="AS75" s="455"/>
      <c r="AT75" s="456"/>
    </row>
    <row r="76" spans="1:46" ht="15.75" thickBot="1" x14ac:dyDescent="0.3">
      <c r="A76">
        <v>59</v>
      </c>
      <c r="B76" s="4" t="s">
        <v>120</v>
      </c>
      <c r="C76" s="4" t="s">
        <v>121</v>
      </c>
      <c r="D76" s="4" t="s">
        <v>384</v>
      </c>
      <c r="E76" s="4" t="s">
        <v>385</v>
      </c>
      <c r="F76" s="4" t="s">
        <v>381</v>
      </c>
      <c r="G76" s="4" t="s">
        <v>382</v>
      </c>
      <c r="H76" s="463"/>
      <c r="I76" s="463"/>
      <c r="J76" s="463"/>
      <c r="K76" s="463"/>
      <c r="L76" s="5">
        <v>3</v>
      </c>
      <c r="M76" s="461"/>
      <c r="N76" s="461"/>
      <c r="O76" s="461"/>
      <c r="P76" s="461"/>
      <c r="Q76" s="461"/>
      <c r="R76" s="461"/>
      <c r="S76" s="461"/>
      <c r="T76" s="462"/>
      <c r="U76" t="str">
        <f t="shared" si="1"/>
        <v>CSE498</v>
      </c>
      <c r="V76" s="21" t="str">
        <f t="shared" si="2"/>
        <v>CO_PO_CSE498</v>
      </c>
      <c r="W76" s="27"/>
      <c r="X76" s="27"/>
      <c r="Y76" s="27"/>
      <c r="Z76" s="27">
        <v>3</v>
      </c>
      <c r="AA76" s="27">
        <v>3</v>
      </c>
      <c r="AB76" s="27">
        <v>3</v>
      </c>
      <c r="AC76" s="27"/>
      <c r="AD76" s="27"/>
      <c r="AI76" s="88">
        <v>7</v>
      </c>
      <c r="AJ76" s="89">
        <v>5</v>
      </c>
      <c r="AK76" s="89">
        <v>3</v>
      </c>
      <c r="AL76" s="90">
        <v>0</v>
      </c>
      <c r="AM76" s="98">
        <v>15</v>
      </c>
      <c r="AN76" s="99">
        <v>5</v>
      </c>
      <c r="AO76" s="99">
        <v>5</v>
      </c>
      <c r="AP76" s="100">
        <v>0</v>
      </c>
      <c r="AQ76" s="88">
        <v>20</v>
      </c>
      <c r="AR76" s="89">
        <v>4</v>
      </c>
      <c r="AS76" s="89">
        <v>6</v>
      </c>
      <c r="AT76" s="90">
        <v>0</v>
      </c>
    </row>
    <row r="78" spans="1:46" x14ac:dyDescent="0.25">
      <c r="B78" t="s">
        <v>141</v>
      </c>
      <c r="C78" t="s">
        <v>142</v>
      </c>
    </row>
    <row r="79" spans="1:46" x14ac:dyDescent="0.25">
      <c r="B79" s="3" t="s">
        <v>143</v>
      </c>
      <c r="C79" s="3">
        <v>2016</v>
      </c>
    </row>
    <row r="80" spans="1:46" x14ac:dyDescent="0.25">
      <c r="B80" s="3" t="s">
        <v>144</v>
      </c>
      <c r="C80" s="3">
        <v>2017</v>
      </c>
    </row>
    <row r="81" spans="1:15" x14ac:dyDescent="0.25">
      <c r="B81" s="3" t="s">
        <v>145</v>
      </c>
      <c r="C81" s="3">
        <v>2018</v>
      </c>
    </row>
    <row r="82" spans="1:15" x14ac:dyDescent="0.25">
      <c r="C82" s="3">
        <v>2019</v>
      </c>
    </row>
    <row r="90" spans="1:15" x14ac:dyDescent="0.25">
      <c r="A90" t="str">
        <f>LOOKUP(B90,Course_index,Title)</f>
        <v>Structured Programming</v>
      </c>
      <c r="B90">
        <v>1</v>
      </c>
      <c r="C90" s="4" t="str">
        <f>LOOKUP(B90,Course_index,Course_Code)</f>
        <v>CSE 103</v>
      </c>
      <c r="D90" s="67" t="s">
        <v>188</v>
      </c>
      <c r="E90" s="67" t="s">
        <v>189</v>
      </c>
      <c r="F90" s="67" t="s">
        <v>190</v>
      </c>
      <c r="G90" s="67" t="s">
        <v>191</v>
      </c>
      <c r="H90" s="67" t="s">
        <v>192</v>
      </c>
      <c r="I90" s="67" t="s">
        <v>193</v>
      </c>
      <c r="J90" s="67" t="s">
        <v>194</v>
      </c>
      <c r="K90" s="67" t="s">
        <v>195</v>
      </c>
      <c r="L90" s="67" t="s">
        <v>196</v>
      </c>
      <c r="M90" s="67" t="s">
        <v>197</v>
      </c>
      <c r="N90" s="67" t="s">
        <v>198</v>
      </c>
      <c r="O90" s="68" t="s">
        <v>199</v>
      </c>
    </row>
    <row r="91" spans="1:15" x14ac:dyDescent="0.25">
      <c r="C91" s="67" t="s">
        <v>200</v>
      </c>
      <c r="D91" s="74">
        <v>1</v>
      </c>
      <c r="E91" s="74" t="s">
        <v>456</v>
      </c>
      <c r="F91" s="74" t="s">
        <v>456</v>
      </c>
      <c r="G91" s="74" t="s">
        <v>456</v>
      </c>
      <c r="H91" s="74" t="s">
        <v>456</v>
      </c>
      <c r="I91" s="74" t="s">
        <v>456</v>
      </c>
      <c r="J91" s="74" t="s">
        <v>456</v>
      </c>
      <c r="K91" s="74" t="s">
        <v>456</v>
      </c>
      <c r="L91" s="74" t="s">
        <v>456</v>
      </c>
      <c r="M91" s="74" t="s">
        <v>456</v>
      </c>
      <c r="N91" s="74" t="s">
        <v>456</v>
      </c>
      <c r="O91" s="74" t="s">
        <v>456</v>
      </c>
    </row>
    <row r="92" spans="1:15" x14ac:dyDescent="0.25">
      <c r="C92" s="67" t="s">
        <v>201</v>
      </c>
      <c r="D92" s="74">
        <v>1</v>
      </c>
      <c r="E92" s="74">
        <v>1</v>
      </c>
      <c r="F92" s="74">
        <v>1</v>
      </c>
      <c r="G92" s="74" t="s">
        <v>456</v>
      </c>
      <c r="H92" s="74" t="s">
        <v>456</v>
      </c>
      <c r="I92" s="74" t="s">
        <v>456</v>
      </c>
      <c r="J92" s="74" t="s">
        <v>456</v>
      </c>
      <c r="K92" s="74" t="s">
        <v>456</v>
      </c>
      <c r="L92" s="74" t="s">
        <v>456</v>
      </c>
      <c r="M92" s="74" t="s">
        <v>456</v>
      </c>
      <c r="N92" s="74" t="s">
        <v>456</v>
      </c>
      <c r="O92" s="74" t="s">
        <v>456</v>
      </c>
    </row>
    <row r="93" spans="1:15" x14ac:dyDescent="0.25">
      <c r="C93" s="67" t="s">
        <v>202</v>
      </c>
      <c r="D93" s="74">
        <v>1</v>
      </c>
      <c r="E93" s="74">
        <v>1</v>
      </c>
      <c r="F93" s="74">
        <v>1</v>
      </c>
      <c r="G93" s="74" t="s">
        <v>456</v>
      </c>
      <c r="H93" s="74" t="s">
        <v>456</v>
      </c>
      <c r="I93" s="74" t="s">
        <v>456</v>
      </c>
      <c r="J93" s="74" t="s">
        <v>456</v>
      </c>
      <c r="K93" s="74" t="s">
        <v>456</v>
      </c>
      <c r="L93" s="74" t="s">
        <v>456</v>
      </c>
      <c r="M93" s="74" t="s">
        <v>456</v>
      </c>
      <c r="N93" s="74" t="s">
        <v>456</v>
      </c>
      <c r="O93" s="74" t="s">
        <v>456</v>
      </c>
    </row>
    <row r="94" spans="1:15" x14ac:dyDescent="0.25">
      <c r="C94" s="67" t="s">
        <v>203</v>
      </c>
      <c r="D94" s="74" t="s">
        <v>456</v>
      </c>
      <c r="E94" s="74">
        <v>1</v>
      </c>
      <c r="F94" s="74">
        <v>1</v>
      </c>
      <c r="G94" s="74" t="s">
        <v>456</v>
      </c>
      <c r="H94" s="74" t="s">
        <v>456</v>
      </c>
      <c r="I94" s="74" t="s">
        <v>456</v>
      </c>
      <c r="J94" s="74" t="s">
        <v>456</v>
      </c>
      <c r="K94" s="74" t="s">
        <v>456</v>
      </c>
      <c r="L94" s="74">
        <v>1</v>
      </c>
      <c r="M94" s="74">
        <v>1</v>
      </c>
      <c r="N94" s="74" t="s">
        <v>456</v>
      </c>
      <c r="O94" s="74">
        <v>1</v>
      </c>
    </row>
    <row r="95" spans="1:15" ht="15.75" x14ac:dyDescent="0.25">
      <c r="C95" s="70" t="s">
        <v>204</v>
      </c>
      <c r="D95" s="71">
        <f t="shared" ref="D95:O95" si="3">SUM(D91:D94)</f>
        <v>3</v>
      </c>
      <c r="E95" s="71">
        <f t="shared" si="3"/>
        <v>3</v>
      </c>
      <c r="F95" s="71">
        <f t="shared" si="3"/>
        <v>3</v>
      </c>
      <c r="G95" s="71">
        <f t="shared" si="3"/>
        <v>0</v>
      </c>
      <c r="H95" s="71">
        <f t="shared" si="3"/>
        <v>0</v>
      </c>
      <c r="I95" s="71">
        <f t="shared" si="3"/>
        <v>0</v>
      </c>
      <c r="J95" s="71">
        <f t="shared" si="3"/>
        <v>0</v>
      </c>
      <c r="K95" s="71">
        <f t="shared" si="3"/>
        <v>0</v>
      </c>
      <c r="L95" s="71">
        <f t="shared" si="3"/>
        <v>1</v>
      </c>
      <c r="M95" s="71">
        <f t="shared" si="3"/>
        <v>1</v>
      </c>
      <c r="N95" s="71">
        <f t="shared" si="3"/>
        <v>0</v>
      </c>
      <c r="O95" s="71">
        <f t="shared" si="3"/>
        <v>1</v>
      </c>
    </row>
    <row r="97" spans="1:15" x14ac:dyDescent="0.25">
      <c r="A97" t="str">
        <f>LOOKUP(B97,Course_index,Title)</f>
        <v>Structured Programming</v>
      </c>
      <c r="B97">
        <v>2</v>
      </c>
      <c r="C97" s="4" t="str">
        <f>LOOKUP(B97,Course_index,Course_Code)</f>
        <v>CSE 105</v>
      </c>
      <c r="D97" s="67" t="s">
        <v>188</v>
      </c>
      <c r="E97" s="67" t="s">
        <v>189</v>
      </c>
      <c r="F97" s="67" t="s">
        <v>190</v>
      </c>
      <c r="G97" s="67" t="s">
        <v>191</v>
      </c>
      <c r="H97" s="67" t="s">
        <v>192</v>
      </c>
      <c r="I97" s="67" t="s">
        <v>193</v>
      </c>
      <c r="J97" s="67" t="s">
        <v>194</v>
      </c>
      <c r="K97" s="67" t="s">
        <v>195</v>
      </c>
      <c r="L97" s="67" t="s">
        <v>196</v>
      </c>
      <c r="M97" s="67" t="s">
        <v>197</v>
      </c>
      <c r="N97" s="67" t="s">
        <v>198</v>
      </c>
      <c r="O97" s="68" t="s">
        <v>199</v>
      </c>
    </row>
    <row r="98" spans="1:15" x14ac:dyDescent="0.25">
      <c r="C98" s="67" t="s">
        <v>200</v>
      </c>
      <c r="D98" s="467">
        <v>1</v>
      </c>
      <c r="E98" s="467"/>
      <c r="F98" s="467"/>
      <c r="G98" s="467"/>
      <c r="H98" s="467"/>
      <c r="I98" s="467"/>
      <c r="J98" s="467"/>
      <c r="K98" s="467"/>
      <c r="L98" s="467"/>
      <c r="M98" s="467"/>
      <c r="N98" s="467"/>
      <c r="O98" s="467"/>
    </row>
    <row r="99" spans="1:15" x14ac:dyDescent="0.25">
      <c r="C99" s="67" t="s">
        <v>201</v>
      </c>
      <c r="D99" s="467">
        <v>1</v>
      </c>
      <c r="E99" s="467"/>
      <c r="F99" s="467"/>
      <c r="G99" s="467"/>
      <c r="H99" s="467"/>
      <c r="I99" s="467"/>
      <c r="J99" s="467"/>
      <c r="K99" s="467"/>
      <c r="L99" s="467"/>
      <c r="M99" s="467"/>
      <c r="N99" s="467"/>
      <c r="O99" s="467"/>
    </row>
    <row r="100" spans="1:15" x14ac:dyDescent="0.25">
      <c r="C100" s="67" t="s">
        <v>202</v>
      </c>
      <c r="D100" s="467">
        <v>1</v>
      </c>
      <c r="E100" s="467">
        <v>1</v>
      </c>
      <c r="F100" s="467">
        <v>1</v>
      </c>
      <c r="G100" s="467"/>
      <c r="H100" s="467"/>
      <c r="I100" s="467"/>
      <c r="J100" s="467"/>
      <c r="K100" s="467"/>
      <c r="L100" s="467">
        <v>1</v>
      </c>
      <c r="M100" s="467">
        <v>1</v>
      </c>
      <c r="N100" s="467"/>
      <c r="O100" s="467">
        <v>1</v>
      </c>
    </row>
    <row r="101" spans="1:15" x14ac:dyDescent="0.25">
      <c r="C101" s="67" t="s">
        <v>203</v>
      </c>
      <c r="D101" s="467">
        <v>1</v>
      </c>
      <c r="E101" s="467"/>
      <c r="F101" s="467">
        <v>1</v>
      </c>
      <c r="G101" s="467"/>
      <c r="H101" s="467"/>
      <c r="I101" s="467"/>
      <c r="J101" s="467"/>
      <c r="K101" s="467"/>
      <c r="L101" s="467">
        <v>1</v>
      </c>
      <c r="M101" s="467">
        <v>1</v>
      </c>
      <c r="N101" s="467"/>
      <c r="O101" s="467">
        <v>1</v>
      </c>
    </row>
    <row r="102" spans="1:15" ht="15.75" x14ac:dyDescent="0.25">
      <c r="C102" s="70" t="s">
        <v>204</v>
      </c>
      <c r="D102" s="71">
        <f t="shared" ref="D102:O102" si="4">SUM(D98:D101)</f>
        <v>4</v>
      </c>
      <c r="E102" s="71">
        <f t="shared" si="4"/>
        <v>1</v>
      </c>
      <c r="F102" s="71">
        <f t="shared" si="4"/>
        <v>2</v>
      </c>
      <c r="G102" s="71">
        <f t="shared" si="4"/>
        <v>0</v>
      </c>
      <c r="H102" s="71">
        <f t="shared" si="4"/>
        <v>0</v>
      </c>
      <c r="I102" s="71">
        <f t="shared" si="4"/>
        <v>0</v>
      </c>
      <c r="J102" s="71">
        <f t="shared" si="4"/>
        <v>0</v>
      </c>
      <c r="K102" s="71">
        <f t="shared" si="4"/>
        <v>0</v>
      </c>
      <c r="L102" s="71">
        <f t="shared" si="4"/>
        <v>2</v>
      </c>
      <c r="M102" s="71">
        <f t="shared" si="4"/>
        <v>2</v>
      </c>
      <c r="N102" s="71">
        <f t="shared" si="4"/>
        <v>0</v>
      </c>
      <c r="O102" s="71">
        <f t="shared" si="4"/>
        <v>2</v>
      </c>
    </row>
    <row r="104" spans="1:15" x14ac:dyDescent="0.25">
      <c r="A104" t="str">
        <f>LOOKUP(B104,Course_index,Title)</f>
        <v>Discrete Mathematics</v>
      </c>
      <c r="B104">
        <v>3</v>
      </c>
      <c r="C104" s="4" t="str">
        <f>LOOKUP(B104,Course_index,Course_Code)</f>
        <v>CSE 106</v>
      </c>
      <c r="D104" s="67" t="s">
        <v>188</v>
      </c>
      <c r="E104" s="67" t="s">
        <v>189</v>
      </c>
      <c r="F104" s="67" t="s">
        <v>190</v>
      </c>
      <c r="G104" s="67" t="s">
        <v>191</v>
      </c>
      <c r="H104" s="67" t="s">
        <v>192</v>
      </c>
      <c r="I104" s="67" t="s">
        <v>193</v>
      </c>
      <c r="J104" s="67" t="s">
        <v>194</v>
      </c>
      <c r="K104" s="67" t="s">
        <v>195</v>
      </c>
      <c r="L104" s="67" t="s">
        <v>196</v>
      </c>
      <c r="M104" s="67" t="s">
        <v>197</v>
      </c>
      <c r="N104" s="67" t="s">
        <v>198</v>
      </c>
      <c r="O104" s="68" t="s">
        <v>199</v>
      </c>
    </row>
    <row r="105" spans="1:15" x14ac:dyDescent="0.25">
      <c r="C105" s="67" t="s">
        <v>200</v>
      </c>
      <c r="D105" s="69">
        <v>1</v>
      </c>
      <c r="E105" s="69" t="s">
        <v>456</v>
      </c>
      <c r="F105" s="69" t="s">
        <v>456</v>
      </c>
      <c r="G105" s="69" t="s">
        <v>456</v>
      </c>
      <c r="H105" s="69" t="s">
        <v>456</v>
      </c>
      <c r="I105" s="69" t="s">
        <v>456</v>
      </c>
      <c r="J105" s="69" t="s">
        <v>456</v>
      </c>
      <c r="K105" s="69" t="s">
        <v>456</v>
      </c>
      <c r="L105" s="69" t="s">
        <v>456</v>
      </c>
      <c r="M105" s="69" t="s">
        <v>456</v>
      </c>
      <c r="N105" s="69" t="s">
        <v>456</v>
      </c>
      <c r="O105" s="69" t="s">
        <v>456</v>
      </c>
    </row>
    <row r="106" spans="1:15" x14ac:dyDescent="0.25">
      <c r="C106" s="67" t="s">
        <v>201</v>
      </c>
      <c r="D106" s="69">
        <v>1</v>
      </c>
      <c r="E106" s="69" t="s">
        <v>456</v>
      </c>
      <c r="F106" s="69" t="s">
        <v>456</v>
      </c>
      <c r="G106" s="69" t="s">
        <v>456</v>
      </c>
      <c r="H106" s="69" t="s">
        <v>456</v>
      </c>
      <c r="I106" s="69" t="s">
        <v>456</v>
      </c>
      <c r="J106" s="69" t="s">
        <v>456</v>
      </c>
      <c r="K106" s="69" t="s">
        <v>456</v>
      </c>
      <c r="L106" s="69" t="s">
        <v>456</v>
      </c>
      <c r="M106" s="69" t="s">
        <v>456</v>
      </c>
      <c r="N106" s="69" t="s">
        <v>456</v>
      </c>
      <c r="O106" s="69" t="s">
        <v>456</v>
      </c>
    </row>
    <row r="107" spans="1:15" x14ac:dyDescent="0.25">
      <c r="C107" s="67" t="s">
        <v>202</v>
      </c>
      <c r="D107" s="69">
        <v>1</v>
      </c>
      <c r="E107" s="69">
        <v>1</v>
      </c>
      <c r="F107" s="69">
        <v>1</v>
      </c>
      <c r="G107" s="69" t="s">
        <v>456</v>
      </c>
      <c r="H107" s="69" t="s">
        <v>456</v>
      </c>
      <c r="I107" s="69" t="s">
        <v>456</v>
      </c>
      <c r="J107" s="69" t="s">
        <v>456</v>
      </c>
      <c r="K107" s="69" t="s">
        <v>456</v>
      </c>
      <c r="L107" s="69">
        <v>1</v>
      </c>
      <c r="M107" s="69">
        <v>1</v>
      </c>
      <c r="N107" s="69" t="s">
        <v>456</v>
      </c>
      <c r="O107" s="69">
        <v>1</v>
      </c>
    </row>
    <row r="108" spans="1:15" x14ac:dyDescent="0.25">
      <c r="C108" s="67" t="s">
        <v>203</v>
      </c>
      <c r="D108" s="69">
        <v>1</v>
      </c>
      <c r="E108" s="69" t="s">
        <v>456</v>
      </c>
      <c r="F108" s="69">
        <v>1</v>
      </c>
      <c r="G108" s="69" t="s">
        <v>456</v>
      </c>
      <c r="H108" s="69" t="s">
        <v>456</v>
      </c>
      <c r="I108" s="69" t="s">
        <v>456</v>
      </c>
      <c r="J108" s="69" t="s">
        <v>456</v>
      </c>
      <c r="K108" s="69" t="s">
        <v>456</v>
      </c>
      <c r="L108" s="69">
        <v>1</v>
      </c>
      <c r="M108" s="69">
        <v>1</v>
      </c>
      <c r="N108" s="69" t="s">
        <v>456</v>
      </c>
      <c r="O108" s="69">
        <v>1</v>
      </c>
    </row>
    <row r="109" spans="1:15" ht="15.75" x14ac:dyDescent="0.25">
      <c r="C109" s="70" t="s">
        <v>204</v>
      </c>
      <c r="D109" s="71">
        <f t="shared" ref="D109:O109" si="5">SUM(D105:D108)</f>
        <v>4</v>
      </c>
      <c r="E109" s="71">
        <f t="shared" si="5"/>
        <v>1</v>
      </c>
      <c r="F109" s="71">
        <f t="shared" si="5"/>
        <v>2</v>
      </c>
      <c r="G109" s="71">
        <f t="shared" si="5"/>
        <v>0</v>
      </c>
      <c r="H109" s="71">
        <f t="shared" si="5"/>
        <v>0</v>
      </c>
      <c r="I109" s="71">
        <f t="shared" si="5"/>
        <v>0</v>
      </c>
      <c r="J109" s="71">
        <f t="shared" si="5"/>
        <v>0</v>
      </c>
      <c r="K109" s="71">
        <f t="shared" si="5"/>
        <v>0</v>
      </c>
      <c r="L109" s="71">
        <f t="shared" si="5"/>
        <v>2</v>
      </c>
      <c r="M109" s="71">
        <f t="shared" si="5"/>
        <v>2</v>
      </c>
      <c r="N109" s="71">
        <f t="shared" si="5"/>
        <v>0</v>
      </c>
      <c r="O109" s="71">
        <f t="shared" si="5"/>
        <v>2</v>
      </c>
    </row>
    <row r="111" spans="1:15" x14ac:dyDescent="0.25">
      <c r="A111" t="str">
        <f>LOOKUP(B111,Course_index,Title)</f>
        <v>Object Oriented Programming</v>
      </c>
      <c r="B111" s="20">
        <v>4</v>
      </c>
      <c r="C111" s="4" t="str">
        <f>LOOKUP(B111,Course_index,Course_Code)</f>
        <v>CSE 107</v>
      </c>
      <c r="D111" s="67" t="s">
        <v>188</v>
      </c>
      <c r="E111" s="67" t="s">
        <v>189</v>
      </c>
      <c r="F111" s="67" t="s">
        <v>190</v>
      </c>
      <c r="G111" s="67" t="s">
        <v>191</v>
      </c>
      <c r="H111" s="67" t="s">
        <v>192</v>
      </c>
      <c r="I111" s="67" t="s">
        <v>193</v>
      </c>
      <c r="J111" s="67" t="s">
        <v>194</v>
      </c>
      <c r="K111" s="67" t="s">
        <v>195</v>
      </c>
      <c r="L111" s="67" t="s">
        <v>196</v>
      </c>
      <c r="M111" s="67" t="s">
        <v>197</v>
      </c>
      <c r="N111" s="67" t="s">
        <v>198</v>
      </c>
      <c r="O111" s="68" t="s">
        <v>199</v>
      </c>
    </row>
    <row r="112" spans="1:15" x14ac:dyDescent="0.25">
      <c r="C112" s="67" t="s">
        <v>200</v>
      </c>
      <c r="D112" s="465">
        <v>1</v>
      </c>
      <c r="E112" s="465" t="s">
        <v>456</v>
      </c>
      <c r="F112" s="465" t="s">
        <v>456</v>
      </c>
      <c r="G112" s="465" t="s">
        <v>456</v>
      </c>
      <c r="H112" s="465" t="s">
        <v>456</v>
      </c>
      <c r="I112" s="465" t="s">
        <v>456</v>
      </c>
      <c r="J112" s="465" t="s">
        <v>456</v>
      </c>
      <c r="K112" s="465" t="s">
        <v>456</v>
      </c>
      <c r="L112" s="465" t="s">
        <v>456</v>
      </c>
      <c r="M112" s="465" t="s">
        <v>456</v>
      </c>
      <c r="N112" s="465" t="s">
        <v>456</v>
      </c>
      <c r="O112" s="465" t="s">
        <v>456</v>
      </c>
    </row>
    <row r="113" spans="1:15" x14ac:dyDescent="0.25">
      <c r="C113" s="67" t="s">
        <v>201</v>
      </c>
      <c r="D113" s="465">
        <v>1</v>
      </c>
      <c r="E113" s="465">
        <v>1</v>
      </c>
      <c r="F113" s="465">
        <v>1</v>
      </c>
      <c r="G113" s="465" t="s">
        <v>456</v>
      </c>
      <c r="H113" s="465" t="s">
        <v>456</v>
      </c>
      <c r="I113" s="465" t="s">
        <v>456</v>
      </c>
      <c r="J113" s="465" t="s">
        <v>456</v>
      </c>
      <c r="K113" s="465" t="s">
        <v>456</v>
      </c>
      <c r="L113" s="465" t="s">
        <v>456</v>
      </c>
      <c r="M113" s="465" t="s">
        <v>456</v>
      </c>
      <c r="N113" s="465" t="s">
        <v>456</v>
      </c>
      <c r="O113" s="465" t="s">
        <v>456</v>
      </c>
    </row>
    <row r="114" spans="1:15" x14ac:dyDescent="0.25">
      <c r="C114" s="67" t="s">
        <v>202</v>
      </c>
      <c r="D114" s="465">
        <v>1</v>
      </c>
      <c r="E114" s="465">
        <v>1</v>
      </c>
      <c r="F114" s="465">
        <v>1</v>
      </c>
      <c r="G114" s="465" t="s">
        <v>456</v>
      </c>
      <c r="H114" s="465" t="s">
        <v>456</v>
      </c>
      <c r="I114" s="465" t="s">
        <v>456</v>
      </c>
      <c r="J114" s="465" t="s">
        <v>456</v>
      </c>
      <c r="K114" s="465" t="s">
        <v>456</v>
      </c>
      <c r="L114" s="465" t="s">
        <v>456</v>
      </c>
      <c r="M114" s="465" t="s">
        <v>456</v>
      </c>
      <c r="N114" s="465" t="s">
        <v>456</v>
      </c>
      <c r="O114" s="465" t="s">
        <v>456</v>
      </c>
    </row>
    <row r="115" spans="1:15" x14ac:dyDescent="0.25">
      <c r="C115" s="67" t="s">
        <v>203</v>
      </c>
      <c r="D115" s="465" t="s">
        <v>456</v>
      </c>
      <c r="E115" s="465">
        <v>1</v>
      </c>
      <c r="F115" s="465">
        <v>1</v>
      </c>
      <c r="G115" s="465" t="s">
        <v>456</v>
      </c>
      <c r="H115" s="465">
        <v>1</v>
      </c>
      <c r="I115" s="465" t="s">
        <v>456</v>
      </c>
      <c r="J115" s="465" t="s">
        <v>456</v>
      </c>
      <c r="K115" s="465" t="s">
        <v>456</v>
      </c>
      <c r="L115" s="465">
        <v>1</v>
      </c>
      <c r="M115" s="465">
        <v>1</v>
      </c>
      <c r="N115" s="465" t="s">
        <v>456</v>
      </c>
      <c r="O115" s="465">
        <v>1</v>
      </c>
    </row>
    <row r="116" spans="1:15" ht="15.75" x14ac:dyDescent="0.25">
      <c r="C116" s="70" t="s">
        <v>204</v>
      </c>
      <c r="D116" s="71">
        <f t="shared" ref="D116:O116" si="6">SUM(D112:D115)</f>
        <v>3</v>
      </c>
      <c r="E116" s="71">
        <f t="shared" si="6"/>
        <v>3</v>
      </c>
      <c r="F116" s="71">
        <f t="shared" si="6"/>
        <v>3</v>
      </c>
      <c r="G116" s="71">
        <f t="shared" si="6"/>
        <v>0</v>
      </c>
      <c r="H116" s="71">
        <f t="shared" si="6"/>
        <v>1</v>
      </c>
      <c r="I116" s="71">
        <f t="shared" si="6"/>
        <v>0</v>
      </c>
      <c r="J116" s="71">
        <f t="shared" si="6"/>
        <v>0</v>
      </c>
      <c r="K116" s="71">
        <f t="shared" si="6"/>
        <v>0</v>
      </c>
      <c r="L116" s="71">
        <f t="shared" si="6"/>
        <v>1</v>
      </c>
      <c r="M116" s="71">
        <f t="shared" si="6"/>
        <v>1</v>
      </c>
      <c r="N116" s="71">
        <f t="shared" si="6"/>
        <v>0</v>
      </c>
      <c r="O116" s="71">
        <f t="shared" si="6"/>
        <v>1</v>
      </c>
    </row>
    <row r="118" spans="1:15" x14ac:dyDescent="0.25">
      <c r="A118" t="str">
        <f>LOOKUP(B118,Course_index,Title)</f>
        <v>Electrical Circuits</v>
      </c>
      <c r="B118">
        <v>5</v>
      </c>
      <c r="C118" s="4" t="str">
        <f>LOOKUP(B118,Course_index,Course_Code)</f>
        <v>CSE 109</v>
      </c>
      <c r="D118" s="67" t="s">
        <v>188</v>
      </c>
      <c r="E118" s="67" t="s">
        <v>189</v>
      </c>
      <c r="F118" s="67" t="s">
        <v>190</v>
      </c>
      <c r="G118" s="67" t="s">
        <v>191</v>
      </c>
      <c r="H118" s="67" t="s">
        <v>192</v>
      </c>
      <c r="I118" s="67" t="s">
        <v>193</v>
      </c>
      <c r="J118" s="67" t="s">
        <v>194</v>
      </c>
      <c r="K118" s="67" t="s">
        <v>195</v>
      </c>
      <c r="L118" s="67" t="s">
        <v>196</v>
      </c>
      <c r="M118" s="67" t="s">
        <v>197</v>
      </c>
      <c r="N118" s="67" t="s">
        <v>198</v>
      </c>
      <c r="O118" s="68" t="s">
        <v>199</v>
      </c>
    </row>
    <row r="119" spans="1:15" x14ac:dyDescent="0.25">
      <c r="C119" s="67" t="s">
        <v>200</v>
      </c>
      <c r="D119" s="466">
        <v>1</v>
      </c>
      <c r="E119" s="466"/>
      <c r="F119" s="466"/>
      <c r="G119" s="466"/>
      <c r="H119" s="466"/>
      <c r="I119" s="466"/>
      <c r="J119" s="466"/>
      <c r="K119" s="466"/>
      <c r="L119" s="466"/>
      <c r="M119" s="466"/>
      <c r="N119" s="466"/>
      <c r="O119" s="466"/>
    </row>
    <row r="120" spans="1:15" x14ac:dyDescent="0.25">
      <c r="C120" s="67" t="s">
        <v>201</v>
      </c>
      <c r="D120" s="466">
        <v>1</v>
      </c>
      <c r="E120" s="466"/>
      <c r="F120" s="466"/>
      <c r="G120" s="466"/>
      <c r="H120" s="466"/>
      <c r="I120" s="466"/>
      <c r="J120" s="466"/>
      <c r="K120" s="466"/>
      <c r="L120" s="466"/>
      <c r="M120" s="466"/>
      <c r="N120" s="466"/>
      <c r="O120" s="466"/>
    </row>
    <row r="121" spans="1:15" x14ac:dyDescent="0.25">
      <c r="C121" s="67" t="s">
        <v>202</v>
      </c>
      <c r="D121" s="466">
        <v>1</v>
      </c>
      <c r="E121" s="466">
        <v>1</v>
      </c>
      <c r="F121" s="466"/>
      <c r="G121" s="466"/>
      <c r="H121" s="466"/>
      <c r="I121" s="466"/>
      <c r="J121" s="466"/>
      <c r="K121" s="466"/>
      <c r="L121" s="466"/>
      <c r="M121" s="466"/>
      <c r="N121" s="466"/>
      <c r="O121" s="466"/>
    </row>
    <row r="122" spans="1:15" x14ac:dyDescent="0.25">
      <c r="C122" s="67" t="s">
        <v>203</v>
      </c>
      <c r="D122" s="466"/>
      <c r="E122" s="466"/>
      <c r="F122" s="466">
        <v>1</v>
      </c>
      <c r="G122" s="466"/>
      <c r="H122" s="466">
        <v>1</v>
      </c>
      <c r="I122" s="466"/>
      <c r="J122" s="466"/>
      <c r="K122" s="466"/>
      <c r="L122" s="466">
        <v>1</v>
      </c>
      <c r="M122" s="466">
        <v>1</v>
      </c>
      <c r="N122" s="466"/>
      <c r="O122" s="466">
        <v>1</v>
      </c>
    </row>
    <row r="123" spans="1:15" ht="15.75" x14ac:dyDescent="0.25">
      <c r="C123" s="70" t="s">
        <v>204</v>
      </c>
      <c r="D123" s="71">
        <f t="shared" ref="D123:O123" si="7">SUM(D119:D122)</f>
        <v>3</v>
      </c>
      <c r="E123" s="71">
        <f t="shared" si="7"/>
        <v>1</v>
      </c>
      <c r="F123" s="71">
        <f t="shared" si="7"/>
        <v>1</v>
      </c>
      <c r="G123" s="71">
        <f t="shared" si="7"/>
        <v>0</v>
      </c>
      <c r="H123" s="71">
        <f t="shared" si="7"/>
        <v>1</v>
      </c>
      <c r="I123" s="71">
        <f t="shared" si="7"/>
        <v>0</v>
      </c>
      <c r="J123" s="71">
        <f t="shared" si="7"/>
        <v>0</v>
      </c>
      <c r="K123" s="71">
        <f t="shared" si="7"/>
        <v>0</v>
      </c>
      <c r="L123" s="71">
        <f t="shared" si="7"/>
        <v>1</v>
      </c>
      <c r="M123" s="71">
        <f t="shared" si="7"/>
        <v>1</v>
      </c>
      <c r="N123" s="71">
        <f t="shared" si="7"/>
        <v>0</v>
      </c>
      <c r="O123" s="71">
        <f t="shared" si="7"/>
        <v>1</v>
      </c>
    </row>
    <row r="125" spans="1:15" x14ac:dyDescent="0.25">
      <c r="A125" t="str">
        <f>LOOKUP(B125,Course_index,Title)</f>
        <v>Object Oriented Programming</v>
      </c>
      <c r="B125">
        <v>6</v>
      </c>
      <c r="C125" s="4" t="str">
        <f>LOOKUP(B125,Course_index,Course_Code)</f>
        <v>CSE 110</v>
      </c>
      <c r="D125" s="67" t="s">
        <v>188</v>
      </c>
      <c r="E125" s="67" t="s">
        <v>189</v>
      </c>
      <c r="F125" s="67" t="s">
        <v>190</v>
      </c>
      <c r="G125" s="67" t="s">
        <v>191</v>
      </c>
      <c r="H125" s="67" t="s">
        <v>192</v>
      </c>
      <c r="I125" s="67" t="s">
        <v>193</v>
      </c>
      <c r="J125" s="67" t="s">
        <v>194</v>
      </c>
      <c r="K125" s="67" t="s">
        <v>195</v>
      </c>
      <c r="L125" s="67" t="s">
        <v>196</v>
      </c>
      <c r="M125" s="67" t="s">
        <v>197</v>
      </c>
      <c r="N125" s="67" t="s">
        <v>198</v>
      </c>
      <c r="O125" s="68" t="s">
        <v>199</v>
      </c>
    </row>
    <row r="126" spans="1:15" x14ac:dyDescent="0.25">
      <c r="C126" s="67" t="s">
        <v>200</v>
      </c>
      <c r="D126" s="69">
        <v>1</v>
      </c>
      <c r="E126" s="69" t="s">
        <v>456</v>
      </c>
      <c r="F126" s="69" t="s">
        <v>456</v>
      </c>
      <c r="G126" s="69" t="s">
        <v>456</v>
      </c>
      <c r="H126" s="69" t="s">
        <v>456</v>
      </c>
      <c r="I126" s="69" t="s">
        <v>456</v>
      </c>
      <c r="J126" s="69" t="s">
        <v>456</v>
      </c>
      <c r="K126" s="69" t="s">
        <v>456</v>
      </c>
      <c r="L126" s="69" t="s">
        <v>456</v>
      </c>
      <c r="M126" s="69" t="s">
        <v>456</v>
      </c>
      <c r="N126" s="69" t="s">
        <v>456</v>
      </c>
      <c r="O126" s="69" t="s">
        <v>456</v>
      </c>
    </row>
    <row r="127" spans="1:15" x14ac:dyDescent="0.25">
      <c r="C127" s="67" t="s">
        <v>201</v>
      </c>
      <c r="D127" s="69">
        <v>1</v>
      </c>
      <c r="E127" s="69">
        <v>1</v>
      </c>
      <c r="F127" s="69">
        <v>1</v>
      </c>
      <c r="G127" s="69" t="s">
        <v>456</v>
      </c>
      <c r="H127" s="69" t="s">
        <v>456</v>
      </c>
      <c r="I127" s="69" t="s">
        <v>456</v>
      </c>
      <c r="J127" s="69" t="s">
        <v>456</v>
      </c>
      <c r="K127" s="69" t="s">
        <v>456</v>
      </c>
      <c r="L127" s="69" t="s">
        <v>456</v>
      </c>
      <c r="M127" s="69" t="s">
        <v>456</v>
      </c>
      <c r="N127" s="69" t="s">
        <v>456</v>
      </c>
      <c r="O127" s="69" t="s">
        <v>456</v>
      </c>
    </row>
    <row r="128" spans="1:15" x14ac:dyDescent="0.25">
      <c r="C128" s="67" t="s">
        <v>202</v>
      </c>
      <c r="D128" s="69">
        <v>1</v>
      </c>
      <c r="E128" s="69">
        <v>1</v>
      </c>
      <c r="F128" s="69">
        <v>1</v>
      </c>
      <c r="G128" s="69" t="s">
        <v>456</v>
      </c>
      <c r="H128" s="69" t="s">
        <v>456</v>
      </c>
      <c r="I128" s="69" t="s">
        <v>456</v>
      </c>
      <c r="J128" s="69" t="s">
        <v>456</v>
      </c>
      <c r="K128" s="69" t="s">
        <v>456</v>
      </c>
      <c r="L128" s="69" t="s">
        <v>456</v>
      </c>
      <c r="M128" s="69" t="s">
        <v>456</v>
      </c>
      <c r="N128" s="69" t="s">
        <v>456</v>
      </c>
      <c r="O128" s="69" t="s">
        <v>456</v>
      </c>
    </row>
    <row r="129" spans="1:15" x14ac:dyDescent="0.25">
      <c r="C129" s="67" t="s">
        <v>203</v>
      </c>
      <c r="D129" s="69" t="s">
        <v>456</v>
      </c>
      <c r="E129" s="69">
        <v>1</v>
      </c>
      <c r="F129" s="69">
        <v>1</v>
      </c>
      <c r="G129" s="69" t="s">
        <v>456</v>
      </c>
      <c r="H129" s="69">
        <v>1</v>
      </c>
      <c r="I129" s="69" t="s">
        <v>456</v>
      </c>
      <c r="J129" s="69" t="s">
        <v>456</v>
      </c>
      <c r="K129" s="69" t="s">
        <v>456</v>
      </c>
      <c r="L129" s="69">
        <v>1</v>
      </c>
      <c r="M129" s="69">
        <v>1</v>
      </c>
      <c r="N129" s="69" t="s">
        <v>456</v>
      </c>
      <c r="O129" s="69">
        <v>1</v>
      </c>
    </row>
    <row r="130" spans="1:15" ht="15.75" x14ac:dyDescent="0.25">
      <c r="C130" s="70" t="s">
        <v>204</v>
      </c>
      <c r="D130" s="71">
        <f t="shared" ref="D130:O130" si="8">SUM(D126:D129)</f>
        <v>3</v>
      </c>
      <c r="E130" s="71">
        <f t="shared" si="8"/>
        <v>3</v>
      </c>
      <c r="F130" s="71">
        <f t="shared" si="8"/>
        <v>3</v>
      </c>
      <c r="G130" s="71">
        <f t="shared" si="8"/>
        <v>0</v>
      </c>
      <c r="H130" s="71">
        <f t="shared" si="8"/>
        <v>1</v>
      </c>
      <c r="I130" s="71">
        <f t="shared" si="8"/>
        <v>0</v>
      </c>
      <c r="J130" s="71">
        <f t="shared" si="8"/>
        <v>0</v>
      </c>
      <c r="K130" s="71">
        <f t="shared" si="8"/>
        <v>0</v>
      </c>
      <c r="L130" s="71">
        <f t="shared" si="8"/>
        <v>1</v>
      </c>
      <c r="M130" s="71">
        <f t="shared" si="8"/>
        <v>1</v>
      </c>
      <c r="N130" s="71">
        <f t="shared" si="8"/>
        <v>0</v>
      </c>
      <c r="O130" s="71">
        <f t="shared" si="8"/>
        <v>1</v>
      </c>
    </row>
    <row r="132" spans="1:15" x14ac:dyDescent="0.25">
      <c r="A132" t="str">
        <f>LOOKUP(B132,Course_index,Title)</f>
        <v>Computer-Aided Engineering Drawing</v>
      </c>
      <c r="B132">
        <v>7</v>
      </c>
      <c r="C132" s="4" t="str">
        <f>LOOKUP(B132,Course_index,Course_Code)</f>
        <v>CSE 200</v>
      </c>
      <c r="D132" s="67" t="s">
        <v>188</v>
      </c>
      <c r="E132" s="67" t="s">
        <v>189</v>
      </c>
      <c r="F132" s="67" t="s">
        <v>190</v>
      </c>
      <c r="G132" s="67" t="s">
        <v>191</v>
      </c>
      <c r="H132" s="67" t="s">
        <v>192</v>
      </c>
      <c r="I132" s="67" t="s">
        <v>193</v>
      </c>
      <c r="J132" s="67" t="s">
        <v>194</v>
      </c>
      <c r="K132" s="67" t="s">
        <v>195</v>
      </c>
      <c r="L132" s="67" t="s">
        <v>196</v>
      </c>
      <c r="M132" s="67" t="s">
        <v>197</v>
      </c>
      <c r="N132" s="67" t="s">
        <v>198</v>
      </c>
      <c r="O132" s="68" t="s">
        <v>199</v>
      </c>
    </row>
    <row r="133" spans="1:15" x14ac:dyDescent="0.25">
      <c r="C133" s="67" t="s">
        <v>200</v>
      </c>
      <c r="D133" s="69">
        <v>1</v>
      </c>
      <c r="E133" s="69" t="s">
        <v>456</v>
      </c>
      <c r="F133" s="69" t="s">
        <v>456</v>
      </c>
      <c r="G133" s="69" t="s">
        <v>456</v>
      </c>
      <c r="H133" s="69" t="s">
        <v>456</v>
      </c>
      <c r="I133" s="69" t="s">
        <v>456</v>
      </c>
      <c r="J133" s="69" t="s">
        <v>456</v>
      </c>
      <c r="K133" s="69" t="s">
        <v>456</v>
      </c>
      <c r="L133" s="69" t="s">
        <v>456</v>
      </c>
      <c r="M133" s="69" t="s">
        <v>456</v>
      </c>
      <c r="N133" s="69" t="s">
        <v>456</v>
      </c>
      <c r="O133" s="69" t="s">
        <v>456</v>
      </c>
    </row>
    <row r="134" spans="1:15" x14ac:dyDescent="0.25">
      <c r="C134" s="67" t="s">
        <v>201</v>
      </c>
      <c r="D134" s="69">
        <v>1</v>
      </c>
      <c r="E134" s="69">
        <v>1</v>
      </c>
      <c r="F134" s="69">
        <v>1</v>
      </c>
      <c r="G134" s="69" t="s">
        <v>456</v>
      </c>
      <c r="H134" s="69" t="s">
        <v>456</v>
      </c>
      <c r="I134" s="69" t="s">
        <v>456</v>
      </c>
      <c r="J134" s="69" t="s">
        <v>456</v>
      </c>
      <c r="K134" s="69" t="s">
        <v>456</v>
      </c>
      <c r="L134" s="69" t="s">
        <v>456</v>
      </c>
      <c r="M134" s="69" t="s">
        <v>456</v>
      </c>
      <c r="N134" s="69" t="s">
        <v>456</v>
      </c>
      <c r="O134" s="69" t="s">
        <v>456</v>
      </c>
    </row>
    <row r="135" spans="1:15" x14ac:dyDescent="0.25">
      <c r="C135" s="67" t="s">
        <v>202</v>
      </c>
      <c r="D135" s="69">
        <v>1</v>
      </c>
      <c r="E135" s="69">
        <v>1</v>
      </c>
      <c r="F135" s="69">
        <v>1</v>
      </c>
      <c r="G135" s="69" t="s">
        <v>456</v>
      </c>
      <c r="H135" s="69" t="s">
        <v>456</v>
      </c>
      <c r="I135" s="69" t="s">
        <v>456</v>
      </c>
      <c r="J135" s="69" t="s">
        <v>456</v>
      </c>
      <c r="K135" s="69" t="s">
        <v>456</v>
      </c>
      <c r="L135" s="69" t="s">
        <v>456</v>
      </c>
      <c r="M135" s="69" t="s">
        <v>456</v>
      </c>
      <c r="N135" s="69" t="s">
        <v>456</v>
      </c>
      <c r="O135" s="69" t="s">
        <v>456</v>
      </c>
    </row>
    <row r="136" spans="1:15" x14ac:dyDescent="0.25">
      <c r="C136" s="67" t="s">
        <v>203</v>
      </c>
      <c r="D136" s="69" t="s">
        <v>456</v>
      </c>
      <c r="E136" s="69">
        <v>1</v>
      </c>
      <c r="F136" s="69">
        <v>1</v>
      </c>
      <c r="G136" s="69" t="s">
        <v>456</v>
      </c>
      <c r="H136" s="69">
        <v>1</v>
      </c>
      <c r="I136" s="69" t="s">
        <v>456</v>
      </c>
      <c r="J136" s="69" t="s">
        <v>456</v>
      </c>
      <c r="K136" s="69" t="s">
        <v>456</v>
      </c>
      <c r="L136" s="69">
        <v>1</v>
      </c>
      <c r="M136" s="69">
        <v>1</v>
      </c>
      <c r="N136" s="69" t="s">
        <v>456</v>
      </c>
      <c r="O136" s="69" t="s">
        <v>456</v>
      </c>
    </row>
    <row r="137" spans="1:15" ht="15.75" x14ac:dyDescent="0.25">
      <c r="C137" s="70" t="s">
        <v>204</v>
      </c>
      <c r="D137" s="71">
        <f t="shared" ref="D137:O137" si="9">SUM(D133:D136)</f>
        <v>3</v>
      </c>
      <c r="E137" s="71">
        <f t="shared" si="9"/>
        <v>3</v>
      </c>
      <c r="F137" s="71">
        <f t="shared" si="9"/>
        <v>3</v>
      </c>
      <c r="G137" s="71">
        <f t="shared" si="9"/>
        <v>0</v>
      </c>
      <c r="H137" s="71">
        <f t="shared" si="9"/>
        <v>1</v>
      </c>
      <c r="I137" s="71">
        <f t="shared" si="9"/>
        <v>0</v>
      </c>
      <c r="J137" s="71">
        <f t="shared" si="9"/>
        <v>0</v>
      </c>
      <c r="K137" s="71">
        <f t="shared" si="9"/>
        <v>0</v>
      </c>
      <c r="L137" s="71">
        <f t="shared" si="9"/>
        <v>1</v>
      </c>
      <c r="M137" s="71">
        <f t="shared" si="9"/>
        <v>1</v>
      </c>
      <c r="N137" s="71">
        <f t="shared" si="9"/>
        <v>0</v>
      </c>
      <c r="O137" s="71">
        <f t="shared" si="9"/>
        <v>0</v>
      </c>
    </row>
    <row r="139" spans="1:15" x14ac:dyDescent="0.25">
      <c r="A139" t="str">
        <f>LOOKUP(B139,Course_index,Title)</f>
        <v>Discrete Mathematics</v>
      </c>
      <c r="B139">
        <v>8</v>
      </c>
      <c r="C139" s="4" t="str">
        <f>LOOKUP(B139,Course_index,Course_Code)</f>
        <v>CSE 205</v>
      </c>
      <c r="D139" s="67" t="s">
        <v>188</v>
      </c>
      <c r="E139" s="67" t="s">
        <v>189</v>
      </c>
      <c r="F139" s="67" t="s">
        <v>190</v>
      </c>
      <c r="G139" s="67" t="s">
        <v>191</v>
      </c>
      <c r="H139" s="67" t="s">
        <v>192</v>
      </c>
      <c r="I139" s="67" t="s">
        <v>193</v>
      </c>
      <c r="J139" s="67" t="s">
        <v>194</v>
      </c>
      <c r="K139" s="67" t="s">
        <v>195</v>
      </c>
      <c r="L139" s="67" t="s">
        <v>196</v>
      </c>
      <c r="M139" s="67" t="s">
        <v>197</v>
      </c>
      <c r="N139" s="67" t="s">
        <v>198</v>
      </c>
      <c r="O139" s="68" t="s">
        <v>199</v>
      </c>
    </row>
    <row r="140" spans="1:15" x14ac:dyDescent="0.25">
      <c r="C140" s="67" t="s">
        <v>200</v>
      </c>
      <c r="D140" s="466">
        <v>1</v>
      </c>
      <c r="E140" s="466"/>
      <c r="F140" s="466"/>
      <c r="G140" s="466"/>
      <c r="H140" s="466"/>
      <c r="I140" s="466"/>
      <c r="J140" s="466"/>
      <c r="K140" s="466"/>
      <c r="L140" s="466"/>
      <c r="M140" s="466"/>
      <c r="N140" s="466">
        <v>1</v>
      </c>
      <c r="O140" s="466"/>
    </row>
    <row r="141" spans="1:15" x14ac:dyDescent="0.25">
      <c r="C141" s="67" t="s">
        <v>201</v>
      </c>
      <c r="D141" s="466">
        <v>1</v>
      </c>
      <c r="E141" s="466"/>
      <c r="F141" s="466"/>
      <c r="G141" s="466"/>
      <c r="H141" s="466"/>
      <c r="I141" s="466"/>
      <c r="J141" s="466"/>
      <c r="K141" s="466"/>
      <c r="L141" s="466"/>
      <c r="M141" s="466"/>
      <c r="N141" s="466">
        <v>1</v>
      </c>
      <c r="O141" s="466"/>
    </row>
    <row r="142" spans="1:15" x14ac:dyDescent="0.25">
      <c r="C142" s="67" t="s">
        <v>202</v>
      </c>
      <c r="D142" s="466">
        <v>1</v>
      </c>
      <c r="E142" s="466"/>
      <c r="F142" s="466"/>
      <c r="G142" s="466"/>
      <c r="H142" s="466"/>
      <c r="I142" s="466"/>
      <c r="J142" s="466"/>
      <c r="K142" s="466"/>
      <c r="L142" s="466">
        <v>1</v>
      </c>
      <c r="M142" s="466"/>
      <c r="N142" s="466">
        <v>1</v>
      </c>
      <c r="O142" s="466"/>
    </row>
    <row r="143" spans="1:15" x14ac:dyDescent="0.25">
      <c r="C143" s="67" t="s">
        <v>203</v>
      </c>
      <c r="D143" s="466">
        <v>1</v>
      </c>
      <c r="E143" s="466"/>
      <c r="F143" s="466"/>
      <c r="G143" s="466"/>
      <c r="H143" s="466"/>
      <c r="I143" s="466"/>
      <c r="J143" s="466"/>
      <c r="K143" s="466"/>
      <c r="L143" s="466">
        <v>1</v>
      </c>
      <c r="M143" s="466"/>
      <c r="N143" s="466">
        <v>1</v>
      </c>
      <c r="O143" s="466"/>
    </row>
    <row r="144" spans="1:15" ht="15.75" x14ac:dyDescent="0.25">
      <c r="C144" s="70" t="s">
        <v>204</v>
      </c>
      <c r="D144" s="71">
        <f t="shared" ref="D144:O144" si="10">SUM(D140:D143)</f>
        <v>4</v>
      </c>
      <c r="E144" s="71">
        <f t="shared" si="10"/>
        <v>0</v>
      </c>
      <c r="F144" s="71">
        <f t="shared" si="10"/>
        <v>0</v>
      </c>
      <c r="G144" s="71">
        <f t="shared" si="10"/>
        <v>0</v>
      </c>
      <c r="H144" s="71">
        <f t="shared" si="10"/>
        <v>0</v>
      </c>
      <c r="I144" s="71">
        <f t="shared" si="10"/>
        <v>0</v>
      </c>
      <c r="J144" s="71">
        <f t="shared" si="10"/>
        <v>0</v>
      </c>
      <c r="K144" s="71">
        <f t="shared" si="10"/>
        <v>0</v>
      </c>
      <c r="L144" s="71">
        <f t="shared" si="10"/>
        <v>2</v>
      </c>
      <c r="M144" s="71">
        <f t="shared" si="10"/>
        <v>0</v>
      </c>
      <c r="N144" s="71">
        <f t="shared" si="10"/>
        <v>4</v>
      </c>
      <c r="O144" s="71">
        <f t="shared" si="10"/>
        <v>0</v>
      </c>
    </row>
    <row r="146" spans="1:15" x14ac:dyDescent="0.25">
      <c r="A146" t="str">
        <f>LOOKUP(B146,Course_index,Title)</f>
        <v>Data Structure</v>
      </c>
      <c r="B146">
        <v>9</v>
      </c>
      <c r="C146" s="4" t="str">
        <f>LOOKUP(B146,Course_index,Course_Code)</f>
        <v>CSE 207</v>
      </c>
      <c r="D146" s="67" t="s">
        <v>188</v>
      </c>
      <c r="E146" s="67" t="s">
        <v>189</v>
      </c>
      <c r="F146" s="67" t="s">
        <v>190</v>
      </c>
      <c r="G146" s="67" t="s">
        <v>191</v>
      </c>
      <c r="H146" s="67" t="s">
        <v>192</v>
      </c>
      <c r="I146" s="67" t="s">
        <v>193</v>
      </c>
      <c r="J146" s="67" t="s">
        <v>194</v>
      </c>
      <c r="K146" s="67" t="s">
        <v>195</v>
      </c>
      <c r="L146" s="67" t="s">
        <v>196</v>
      </c>
      <c r="M146" s="67" t="s">
        <v>197</v>
      </c>
      <c r="N146" s="67" t="s">
        <v>198</v>
      </c>
      <c r="O146" s="68" t="s">
        <v>199</v>
      </c>
    </row>
    <row r="147" spans="1:15" x14ac:dyDescent="0.25">
      <c r="C147" s="67" t="s">
        <v>200</v>
      </c>
      <c r="D147" s="69">
        <v>1</v>
      </c>
      <c r="E147" s="69" t="s">
        <v>456</v>
      </c>
      <c r="F147" s="69" t="s">
        <v>456</v>
      </c>
      <c r="G147" s="69" t="s">
        <v>456</v>
      </c>
      <c r="H147" s="69" t="s">
        <v>456</v>
      </c>
      <c r="I147" s="69" t="s">
        <v>456</v>
      </c>
      <c r="J147" s="69" t="s">
        <v>456</v>
      </c>
      <c r="K147" s="69" t="s">
        <v>456</v>
      </c>
      <c r="L147" s="69" t="s">
        <v>456</v>
      </c>
      <c r="M147" s="69" t="s">
        <v>456</v>
      </c>
      <c r="N147" s="69" t="s">
        <v>456</v>
      </c>
      <c r="O147" s="69" t="s">
        <v>456</v>
      </c>
    </row>
    <row r="148" spans="1:15" x14ac:dyDescent="0.25">
      <c r="C148" s="67" t="s">
        <v>201</v>
      </c>
      <c r="D148" s="69">
        <v>1</v>
      </c>
      <c r="E148" s="69" t="s">
        <v>456</v>
      </c>
      <c r="F148" s="69">
        <v>1</v>
      </c>
      <c r="G148" s="69" t="s">
        <v>456</v>
      </c>
      <c r="H148" s="69" t="s">
        <v>456</v>
      </c>
      <c r="I148" s="69" t="s">
        <v>456</v>
      </c>
      <c r="J148" s="69" t="s">
        <v>456</v>
      </c>
      <c r="K148" s="69" t="s">
        <v>456</v>
      </c>
      <c r="L148" s="69" t="s">
        <v>456</v>
      </c>
      <c r="M148" s="69" t="s">
        <v>456</v>
      </c>
      <c r="N148" s="69" t="s">
        <v>456</v>
      </c>
      <c r="O148" s="69" t="s">
        <v>456</v>
      </c>
    </row>
    <row r="149" spans="1:15" x14ac:dyDescent="0.25">
      <c r="C149" s="67" t="s">
        <v>202</v>
      </c>
      <c r="D149" s="69">
        <v>1</v>
      </c>
      <c r="E149" s="69">
        <v>1</v>
      </c>
      <c r="F149" s="69">
        <v>1</v>
      </c>
      <c r="G149" s="69" t="s">
        <v>456</v>
      </c>
      <c r="H149" s="69" t="s">
        <v>456</v>
      </c>
      <c r="I149" s="69" t="s">
        <v>456</v>
      </c>
      <c r="J149" s="69" t="s">
        <v>456</v>
      </c>
      <c r="K149" s="69" t="s">
        <v>456</v>
      </c>
      <c r="L149" s="69" t="s">
        <v>456</v>
      </c>
      <c r="M149" s="69" t="s">
        <v>456</v>
      </c>
      <c r="N149" s="69" t="s">
        <v>456</v>
      </c>
      <c r="O149" s="69" t="s">
        <v>456</v>
      </c>
    </row>
    <row r="150" spans="1:15" x14ac:dyDescent="0.25">
      <c r="C150" s="67" t="s">
        <v>203</v>
      </c>
      <c r="D150" s="69">
        <v>1</v>
      </c>
      <c r="E150" s="69">
        <v>1</v>
      </c>
      <c r="F150" s="69">
        <v>1</v>
      </c>
      <c r="G150" s="69" t="s">
        <v>456</v>
      </c>
      <c r="H150" s="69" t="s">
        <v>456</v>
      </c>
      <c r="I150" s="69" t="s">
        <v>456</v>
      </c>
      <c r="J150" s="69" t="s">
        <v>456</v>
      </c>
      <c r="K150" s="69" t="s">
        <v>456</v>
      </c>
      <c r="L150" s="69">
        <v>1</v>
      </c>
      <c r="M150" s="69">
        <v>1</v>
      </c>
      <c r="N150" s="69" t="s">
        <v>456</v>
      </c>
      <c r="O150" s="69">
        <v>1</v>
      </c>
    </row>
    <row r="151" spans="1:15" ht="15.75" x14ac:dyDescent="0.25">
      <c r="C151" s="70" t="s">
        <v>204</v>
      </c>
      <c r="D151" s="71">
        <f t="shared" ref="D151:O151" si="11">SUM(D147:D150)</f>
        <v>4</v>
      </c>
      <c r="E151" s="71">
        <f t="shared" si="11"/>
        <v>2</v>
      </c>
      <c r="F151" s="71">
        <f t="shared" si="11"/>
        <v>3</v>
      </c>
      <c r="G151" s="71">
        <f t="shared" si="11"/>
        <v>0</v>
      </c>
      <c r="H151" s="71">
        <f t="shared" si="11"/>
        <v>0</v>
      </c>
      <c r="I151" s="71">
        <f t="shared" si="11"/>
        <v>0</v>
      </c>
      <c r="J151" s="71">
        <f t="shared" si="11"/>
        <v>0</v>
      </c>
      <c r="K151" s="71">
        <f t="shared" si="11"/>
        <v>0</v>
      </c>
      <c r="L151" s="71">
        <f t="shared" si="11"/>
        <v>1</v>
      </c>
      <c r="M151" s="71">
        <f t="shared" si="11"/>
        <v>1</v>
      </c>
      <c r="N151" s="71">
        <f t="shared" si="11"/>
        <v>0</v>
      </c>
      <c r="O151" s="71">
        <f t="shared" si="11"/>
        <v>1</v>
      </c>
    </row>
    <row r="153" spans="1:15" x14ac:dyDescent="0.25">
      <c r="A153" t="str">
        <f>LOOKUP(B153,Course_index,Title)</f>
        <v>Electrical Circuits</v>
      </c>
      <c r="B153">
        <v>10</v>
      </c>
      <c r="C153" s="4" t="str">
        <f>LOOKUP(B153,Course_index,Course_Code)</f>
        <v>CSE 209</v>
      </c>
      <c r="D153" s="67" t="s">
        <v>188</v>
      </c>
      <c r="E153" s="67" t="s">
        <v>189</v>
      </c>
      <c r="F153" s="67" t="s">
        <v>190</v>
      </c>
      <c r="G153" s="67" t="s">
        <v>191</v>
      </c>
      <c r="H153" s="67" t="s">
        <v>192</v>
      </c>
      <c r="I153" s="67" t="s">
        <v>193</v>
      </c>
      <c r="J153" s="67" t="s">
        <v>194</v>
      </c>
      <c r="K153" s="67" t="s">
        <v>195</v>
      </c>
      <c r="L153" s="67" t="s">
        <v>196</v>
      </c>
      <c r="M153" s="67" t="s">
        <v>197</v>
      </c>
      <c r="N153" s="67" t="s">
        <v>198</v>
      </c>
      <c r="O153" s="68" t="s">
        <v>199</v>
      </c>
    </row>
    <row r="154" spans="1:15" x14ac:dyDescent="0.25">
      <c r="C154" s="67" t="s">
        <v>200</v>
      </c>
      <c r="D154" s="69">
        <v>1</v>
      </c>
      <c r="E154" s="69" t="s">
        <v>456</v>
      </c>
      <c r="F154" s="69" t="s">
        <v>456</v>
      </c>
      <c r="G154" s="69" t="s">
        <v>456</v>
      </c>
      <c r="H154" s="69" t="s">
        <v>456</v>
      </c>
      <c r="I154" s="69" t="s">
        <v>456</v>
      </c>
      <c r="J154" s="69" t="s">
        <v>456</v>
      </c>
      <c r="K154" s="69" t="s">
        <v>456</v>
      </c>
      <c r="L154" s="69" t="s">
        <v>456</v>
      </c>
      <c r="M154" s="69" t="s">
        <v>456</v>
      </c>
      <c r="N154" s="69" t="s">
        <v>456</v>
      </c>
      <c r="O154" s="69" t="s">
        <v>456</v>
      </c>
    </row>
    <row r="155" spans="1:15" x14ac:dyDescent="0.25">
      <c r="C155" s="67" t="s">
        <v>201</v>
      </c>
      <c r="D155" s="69">
        <v>1</v>
      </c>
      <c r="E155" s="69" t="s">
        <v>456</v>
      </c>
      <c r="F155" s="69" t="s">
        <v>456</v>
      </c>
      <c r="G155" s="69" t="s">
        <v>456</v>
      </c>
      <c r="H155" s="69" t="s">
        <v>456</v>
      </c>
      <c r="I155" s="69" t="s">
        <v>456</v>
      </c>
      <c r="J155" s="69" t="s">
        <v>456</v>
      </c>
      <c r="K155" s="69" t="s">
        <v>456</v>
      </c>
      <c r="L155" s="69" t="s">
        <v>456</v>
      </c>
      <c r="M155" s="69" t="s">
        <v>456</v>
      </c>
      <c r="N155" s="69" t="s">
        <v>456</v>
      </c>
      <c r="O155" s="69" t="s">
        <v>456</v>
      </c>
    </row>
    <row r="156" spans="1:15" x14ac:dyDescent="0.25">
      <c r="C156" s="67" t="s">
        <v>202</v>
      </c>
      <c r="D156" s="69">
        <v>1</v>
      </c>
      <c r="E156" s="69">
        <v>1</v>
      </c>
      <c r="F156" s="69" t="s">
        <v>456</v>
      </c>
      <c r="G156" s="69" t="s">
        <v>456</v>
      </c>
      <c r="H156" s="69" t="s">
        <v>456</v>
      </c>
      <c r="I156" s="69" t="s">
        <v>456</v>
      </c>
      <c r="J156" s="69" t="s">
        <v>456</v>
      </c>
      <c r="K156" s="69" t="s">
        <v>456</v>
      </c>
      <c r="L156" s="69" t="s">
        <v>456</v>
      </c>
      <c r="M156" s="69" t="s">
        <v>456</v>
      </c>
      <c r="N156" s="69" t="s">
        <v>456</v>
      </c>
      <c r="O156" s="69" t="s">
        <v>456</v>
      </c>
    </row>
    <row r="157" spans="1:15" x14ac:dyDescent="0.25">
      <c r="C157" s="67" t="s">
        <v>203</v>
      </c>
      <c r="D157" s="69" t="s">
        <v>456</v>
      </c>
      <c r="E157" s="69" t="s">
        <v>456</v>
      </c>
      <c r="F157" s="69">
        <v>1</v>
      </c>
      <c r="G157" s="69" t="s">
        <v>456</v>
      </c>
      <c r="H157" s="69">
        <v>1</v>
      </c>
      <c r="I157" s="69" t="s">
        <v>456</v>
      </c>
      <c r="J157" s="69" t="s">
        <v>456</v>
      </c>
      <c r="K157" s="69" t="s">
        <v>456</v>
      </c>
      <c r="L157" s="69">
        <v>1</v>
      </c>
      <c r="M157" s="69">
        <v>1</v>
      </c>
      <c r="N157" s="69" t="s">
        <v>456</v>
      </c>
      <c r="O157" s="69">
        <v>1</v>
      </c>
    </row>
    <row r="158" spans="1:15" ht="15.75" x14ac:dyDescent="0.25">
      <c r="C158" s="70" t="s">
        <v>204</v>
      </c>
      <c r="D158" s="71">
        <f t="shared" ref="D158:O158" si="12">SUM(D154:D157)</f>
        <v>3</v>
      </c>
      <c r="E158" s="71">
        <f t="shared" si="12"/>
        <v>1</v>
      </c>
      <c r="F158" s="71">
        <f t="shared" si="12"/>
        <v>1</v>
      </c>
      <c r="G158" s="71">
        <f t="shared" si="12"/>
        <v>0</v>
      </c>
      <c r="H158" s="71">
        <f t="shared" si="12"/>
        <v>1</v>
      </c>
      <c r="I158" s="71">
        <f t="shared" si="12"/>
        <v>0</v>
      </c>
      <c r="J158" s="71">
        <f t="shared" si="12"/>
        <v>0</v>
      </c>
      <c r="K158" s="71">
        <f t="shared" si="12"/>
        <v>0</v>
      </c>
      <c r="L158" s="71">
        <f t="shared" si="12"/>
        <v>1</v>
      </c>
      <c r="M158" s="71">
        <f t="shared" si="12"/>
        <v>1</v>
      </c>
      <c r="N158" s="71">
        <f t="shared" si="12"/>
        <v>0</v>
      </c>
      <c r="O158" s="71">
        <f t="shared" si="12"/>
        <v>1</v>
      </c>
    </row>
    <row r="160" spans="1:15" x14ac:dyDescent="0.25">
      <c r="A160" t="str">
        <f>LOOKUP(B160,Course_index,Title)</f>
        <v>Numerical Methods</v>
      </c>
      <c r="B160">
        <v>11</v>
      </c>
      <c r="C160" s="4" t="str">
        <f>LOOKUP(B160,Course_index,Course_Code)</f>
        <v>CSE 225</v>
      </c>
      <c r="D160" s="67" t="s">
        <v>188</v>
      </c>
      <c r="E160" s="67" t="s">
        <v>189</v>
      </c>
      <c r="F160" s="67" t="s">
        <v>190</v>
      </c>
      <c r="G160" s="67" t="s">
        <v>191</v>
      </c>
      <c r="H160" s="67" t="s">
        <v>192</v>
      </c>
      <c r="I160" s="67" t="s">
        <v>193</v>
      </c>
      <c r="J160" s="67" t="s">
        <v>194</v>
      </c>
      <c r="K160" s="67" t="s">
        <v>195</v>
      </c>
      <c r="L160" s="67" t="s">
        <v>196</v>
      </c>
      <c r="M160" s="67" t="s">
        <v>197</v>
      </c>
      <c r="N160" s="67" t="s">
        <v>198</v>
      </c>
      <c r="O160" s="68" t="s">
        <v>199</v>
      </c>
    </row>
    <row r="161" spans="1:15" x14ac:dyDescent="0.25">
      <c r="C161" s="67" t="s">
        <v>200</v>
      </c>
      <c r="D161" s="467">
        <v>1</v>
      </c>
      <c r="E161" s="467"/>
      <c r="F161" s="467"/>
      <c r="G161" s="467"/>
      <c r="H161" s="467"/>
      <c r="I161" s="467"/>
      <c r="J161" s="467"/>
      <c r="K161" s="467"/>
      <c r="L161" s="467"/>
      <c r="M161" s="467"/>
      <c r="N161" s="467"/>
      <c r="O161" s="467"/>
    </row>
    <row r="162" spans="1:15" x14ac:dyDescent="0.25">
      <c r="C162" s="67" t="s">
        <v>201</v>
      </c>
      <c r="D162" s="467">
        <v>1</v>
      </c>
      <c r="E162" s="467"/>
      <c r="F162" s="467"/>
      <c r="G162" s="467"/>
      <c r="H162" s="467"/>
      <c r="I162" s="467"/>
      <c r="J162" s="467"/>
      <c r="K162" s="467"/>
      <c r="L162" s="467"/>
      <c r="M162" s="467"/>
      <c r="N162" s="467"/>
      <c r="O162" s="467"/>
    </row>
    <row r="163" spans="1:15" x14ac:dyDescent="0.25">
      <c r="C163" s="67" t="s">
        <v>202</v>
      </c>
      <c r="D163" s="467"/>
      <c r="E163" s="467">
        <v>1</v>
      </c>
      <c r="F163" s="467"/>
      <c r="G163" s="467"/>
      <c r="H163" s="467"/>
      <c r="I163" s="467"/>
      <c r="J163" s="467"/>
      <c r="K163" s="467"/>
      <c r="L163" s="467"/>
      <c r="M163" s="467"/>
      <c r="N163" s="467">
        <v>1</v>
      </c>
      <c r="O163" s="467"/>
    </row>
    <row r="164" spans="1:15" x14ac:dyDescent="0.25">
      <c r="C164" s="67" t="s">
        <v>203</v>
      </c>
      <c r="D164" s="467"/>
      <c r="E164" s="467"/>
      <c r="F164" s="467">
        <v>1</v>
      </c>
      <c r="G164" s="467"/>
      <c r="H164" s="467">
        <v>1</v>
      </c>
      <c r="I164" s="467"/>
      <c r="J164" s="467"/>
      <c r="K164" s="467"/>
      <c r="L164" s="467">
        <v>1</v>
      </c>
      <c r="M164" s="467">
        <v>1</v>
      </c>
      <c r="N164" s="467"/>
      <c r="O164" s="467"/>
    </row>
    <row r="165" spans="1:15" ht="15.75" x14ac:dyDescent="0.25">
      <c r="C165" s="70" t="s">
        <v>204</v>
      </c>
      <c r="D165" s="71">
        <f t="shared" ref="D165:O165" si="13">SUM(D161:D164)</f>
        <v>2</v>
      </c>
      <c r="E165" s="71">
        <f t="shared" si="13"/>
        <v>1</v>
      </c>
      <c r="F165" s="71">
        <f t="shared" si="13"/>
        <v>1</v>
      </c>
      <c r="G165" s="71">
        <f t="shared" si="13"/>
        <v>0</v>
      </c>
      <c r="H165" s="71">
        <f t="shared" si="13"/>
        <v>1</v>
      </c>
      <c r="I165" s="71">
        <f t="shared" si="13"/>
        <v>0</v>
      </c>
      <c r="J165" s="71">
        <f t="shared" si="13"/>
        <v>0</v>
      </c>
      <c r="K165" s="71">
        <f t="shared" si="13"/>
        <v>0</v>
      </c>
      <c r="L165" s="71">
        <f t="shared" si="13"/>
        <v>1</v>
      </c>
      <c r="M165" s="71">
        <f t="shared" si="13"/>
        <v>1</v>
      </c>
      <c r="N165" s="71">
        <f t="shared" si="13"/>
        <v>1</v>
      </c>
      <c r="O165" s="71">
        <f t="shared" si="13"/>
        <v>0</v>
      </c>
    </row>
    <row r="167" spans="1:15" x14ac:dyDescent="0.25">
      <c r="A167" t="str">
        <f>LOOKUP(B167,Course_index,Title)</f>
        <v>Algorithms</v>
      </c>
      <c r="B167">
        <v>12</v>
      </c>
      <c r="C167" s="4" t="str">
        <f>LOOKUP(B167,Course_index,Course_Code)</f>
        <v>CSE 245</v>
      </c>
      <c r="D167" s="67" t="s">
        <v>188</v>
      </c>
      <c r="E167" s="67" t="s">
        <v>189</v>
      </c>
      <c r="F167" s="67" t="s">
        <v>190</v>
      </c>
      <c r="G167" s="67" t="s">
        <v>191</v>
      </c>
      <c r="H167" s="67" t="s">
        <v>192</v>
      </c>
      <c r="I167" s="67" t="s">
        <v>193</v>
      </c>
      <c r="J167" s="67" t="s">
        <v>194</v>
      </c>
      <c r="K167" s="67" t="s">
        <v>195</v>
      </c>
      <c r="L167" s="67" t="s">
        <v>196</v>
      </c>
      <c r="M167" s="67" t="s">
        <v>197</v>
      </c>
      <c r="N167" s="67" t="s">
        <v>198</v>
      </c>
      <c r="O167" s="68" t="s">
        <v>199</v>
      </c>
    </row>
    <row r="168" spans="1:15" x14ac:dyDescent="0.25">
      <c r="C168" s="67" t="s">
        <v>200</v>
      </c>
      <c r="D168" s="467">
        <v>1</v>
      </c>
      <c r="E168" s="467"/>
      <c r="F168" s="467"/>
      <c r="G168" s="467"/>
      <c r="H168" s="467"/>
      <c r="I168" s="467"/>
      <c r="J168" s="467"/>
      <c r="K168" s="467"/>
      <c r="L168" s="467"/>
      <c r="M168" s="467"/>
      <c r="N168" s="467"/>
      <c r="O168" s="467"/>
    </row>
    <row r="169" spans="1:15" x14ac:dyDescent="0.25">
      <c r="C169" s="67" t="s">
        <v>201</v>
      </c>
      <c r="D169" s="467">
        <v>1</v>
      </c>
      <c r="E169" s="467">
        <v>1</v>
      </c>
      <c r="F169" s="467">
        <v>1</v>
      </c>
      <c r="G169" s="467"/>
      <c r="H169" s="467"/>
      <c r="I169" s="467"/>
      <c r="J169" s="467"/>
      <c r="K169" s="467"/>
      <c r="L169" s="467"/>
      <c r="M169" s="467"/>
      <c r="N169" s="467"/>
      <c r="O169" s="467"/>
    </row>
    <row r="170" spans="1:15" x14ac:dyDescent="0.25">
      <c r="C170" s="67" t="s">
        <v>202</v>
      </c>
      <c r="D170" s="467">
        <v>1</v>
      </c>
      <c r="E170" s="467">
        <v>1</v>
      </c>
      <c r="F170" s="467">
        <v>1</v>
      </c>
      <c r="G170" s="467"/>
      <c r="H170" s="467"/>
      <c r="I170" s="467"/>
      <c r="J170" s="467"/>
      <c r="K170" s="467"/>
      <c r="L170" s="467"/>
      <c r="M170" s="467"/>
      <c r="N170" s="467"/>
      <c r="O170" s="467"/>
    </row>
    <row r="171" spans="1:15" x14ac:dyDescent="0.25">
      <c r="C171" s="67" t="s">
        <v>203</v>
      </c>
      <c r="D171" s="467"/>
      <c r="E171" s="467">
        <v>1</v>
      </c>
      <c r="F171" s="467">
        <v>1</v>
      </c>
      <c r="G171" s="467"/>
      <c r="H171" s="467">
        <v>1</v>
      </c>
      <c r="I171" s="467"/>
      <c r="J171" s="467"/>
      <c r="K171" s="467"/>
      <c r="L171" s="467">
        <v>1</v>
      </c>
      <c r="M171" s="467">
        <v>1</v>
      </c>
      <c r="N171" s="467"/>
      <c r="O171" s="467">
        <v>1</v>
      </c>
    </row>
    <row r="172" spans="1:15" ht="15.75" x14ac:dyDescent="0.25">
      <c r="C172" s="70" t="s">
        <v>204</v>
      </c>
      <c r="D172" s="71">
        <f t="shared" ref="D172:O172" si="14">SUM(D168:D171)</f>
        <v>3</v>
      </c>
      <c r="E172" s="71">
        <f t="shared" si="14"/>
        <v>3</v>
      </c>
      <c r="F172" s="71">
        <f t="shared" si="14"/>
        <v>3</v>
      </c>
      <c r="G172" s="71">
        <f t="shared" si="14"/>
        <v>0</v>
      </c>
      <c r="H172" s="71">
        <f t="shared" si="14"/>
        <v>1</v>
      </c>
      <c r="I172" s="71">
        <f t="shared" si="14"/>
        <v>0</v>
      </c>
      <c r="J172" s="71">
        <f t="shared" si="14"/>
        <v>0</v>
      </c>
      <c r="K172" s="71">
        <f t="shared" si="14"/>
        <v>0</v>
      </c>
      <c r="L172" s="71">
        <f t="shared" si="14"/>
        <v>1</v>
      </c>
      <c r="M172" s="71">
        <f t="shared" si="14"/>
        <v>1</v>
      </c>
      <c r="N172" s="71">
        <f t="shared" si="14"/>
        <v>0</v>
      </c>
      <c r="O172" s="71">
        <f t="shared" si="14"/>
        <v>1</v>
      </c>
    </row>
    <row r="174" spans="1:15" x14ac:dyDescent="0.25">
      <c r="A174" t="str">
        <f>LOOKUP(B174,Course_index,Title)</f>
        <v>Algorithms</v>
      </c>
      <c r="B174">
        <v>13</v>
      </c>
      <c r="C174" s="4" t="str">
        <f>LOOKUP(B174,Course_index,Course_Code)</f>
        <v>CSE 246</v>
      </c>
      <c r="D174" s="67" t="s">
        <v>188</v>
      </c>
      <c r="E174" s="67" t="s">
        <v>189</v>
      </c>
      <c r="F174" s="67" t="s">
        <v>190</v>
      </c>
      <c r="G174" s="67" t="s">
        <v>191</v>
      </c>
      <c r="H174" s="67" t="s">
        <v>192</v>
      </c>
      <c r="I174" s="67" t="s">
        <v>193</v>
      </c>
      <c r="J174" s="67" t="s">
        <v>194</v>
      </c>
      <c r="K174" s="67" t="s">
        <v>195</v>
      </c>
      <c r="L174" s="67" t="s">
        <v>196</v>
      </c>
      <c r="M174" s="67" t="s">
        <v>197</v>
      </c>
      <c r="N174" s="67" t="s">
        <v>198</v>
      </c>
      <c r="O174" s="68" t="s">
        <v>199</v>
      </c>
    </row>
    <row r="175" spans="1:15" x14ac:dyDescent="0.25">
      <c r="C175" s="67" t="s">
        <v>200</v>
      </c>
      <c r="D175" s="69">
        <v>1</v>
      </c>
      <c r="E175" s="69" t="s">
        <v>456</v>
      </c>
      <c r="F175" s="69" t="s">
        <v>456</v>
      </c>
      <c r="G175" s="69" t="s">
        <v>456</v>
      </c>
      <c r="H175" s="69" t="s">
        <v>456</v>
      </c>
      <c r="I175" s="69" t="s">
        <v>456</v>
      </c>
      <c r="J175" s="69" t="s">
        <v>456</v>
      </c>
      <c r="K175" s="69" t="s">
        <v>456</v>
      </c>
      <c r="L175" s="69" t="s">
        <v>456</v>
      </c>
      <c r="M175" s="69" t="s">
        <v>456</v>
      </c>
      <c r="N175" s="69" t="s">
        <v>456</v>
      </c>
      <c r="O175" s="69" t="s">
        <v>456</v>
      </c>
    </row>
    <row r="176" spans="1:15" x14ac:dyDescent="0.25">
      <c r="C176" s="67" t="s">
        <v>201</v>
      </c>
      <c r="D176" s="69">
        <v>1</v>
      </c>
      <c r="E176" s="69">
        <v>1</v>
      </c>
      <c r="F176" s="69">
        <v>1</v>
      </c>
      <c r="G176" s="69" t="s">
        <v>456</v>
      </c>
      <c r="H176" s="69" t="s">
        <v>456</v>
      </c>
      <c r="I176" s="69" t="s">
        <v>456</v>
      </c>
      <c r="J176" s="69" t="s">
        <v>456</v>
      </c>
      <c r="K176" s="69" t="s">
        <v>456</v>
      </c>
      <c r="L176" s="69" t="s">
        <v>456</v>
      </c>
      <c r="M176" s="69" t="s">
        <v>456</v>
      </c>
      <c r="N176" s="69" t="s">
        <v>456</v>
      </c>
      <c r="O176" s="69" t="s">
        <v>456</v>
      </c>
    </row>
    <row r="177" spans="1:15" x14ac:dyDescent="0.25">
      <c r="C177" s="67" t="s">
        <v>202</v>
      </c>
      <c r="D177" s="69">
        <v>1</v>
      </c>
      <c r="E177" s="69">
        <v>1</v>
      </c>
      <c r="F177" s="69">
        <v>1</v>
      </c>
      <c r="G177" s="69" t="s">
        <v>456</v>
      </c>
      <c r="H177" s="69" t="s">
        <v>456</v>
      </c>
      <c r="I177" s="69" t="s">
        <v>456</v>
      </c>
      <c r="J177" s="69" t="s">
        <v>456</v>
      </c>
      <c r="K177" s="69" t="s">
        <v>456</v>
      </c>
      <c r="L177" s="69" t="s">
        <v>456</v>
      </c>
      <c r="M177" s="69" t="s">
        <v>456</v>
      </c>
      <c r="N177" s="69" t="s">
        <v>456</v>
      </c>
      <c r="O177" s="69" t="s">
        <v>456</v>
      </c>
    </row>
    <row r="178" spans="1:15" x14ac:dyDescent="0.25">
      <c r="C178" s="67" t="s">
        <v>203</v>
      </c>
      <c r="D178" s="69" t="s">
        <v>456</v>
      </c>
      <c r="E178" s="69">
        <v>1</v>
      </c>
      <c r="F178" s="69">
        <v>1</v>
      </c>
      <c r="G178" s="69" t="s">
        <v>456</v>
      </c>
      <c r="H178" s="69" t="s">
        <v>456</v>
      </c>
      <c r="I178" s="69" t="s">
        <v>456</v>
      </c>
      <c r="J178" s="69" t="s">
        <v>456</v>
      </c>
      <c r="K178" s="69" t="s">
        <v>456</v>
      </c>
      <c r="L178" s="69">
        <v>1</v>
      </c>
      <c r="M178" s="69">
        <v>1</v>
      </c>
      <c r="N178" s="69" t="s">
        <v>456</v>
      </c>
      <c r="O178" s="69">
        <v>1</v>
      </c>
    </row>
    <row r="179" spans="1:15" ht="15.75" x14ac:dyDescent="0.25">
      <c r="C179" s="70" t="s">
        <v>204</v>
      </c>
      <c r="D179" s="71">
        <f t="shared" ref="D179:O179" si="15">SUM(D175:D178)</f>
        <v>3</v>
      </c>
      <c r="E179" s="71">
        <f t="shared" si="15"/>
        <v>3</v>
      </c>
      <c r="F179" s="71">
        <f t="shared" si="15"/>
        <v>3</v>
      </c>
      <c r="G179" s="71">
        <f t="shared" si="15"/>
        <v>0</v>
      </c>
      <c r="H179" s="71">
        <f t="shared" si="15"/>
        <v>0</v>
      </c>
      <c r="I179" s="71">
        <f t="shared" si="15"/>
        <v>0</v>
      </c>
      <c r="J179" s="71">
        <f t="shared" si="15"/>
        <v>0</v>
      </c>
      <c r="K179" s="71">
        <f t="shared" si="15"/>
        <v>0</v>
      </c>
      <c r="L179" s="71">
        <f t="shared" si="15"/>
        <v>1</v>
      </c>
      <c r="M179" s="71">
        <f t="shared" si="15"/>
        <v>1</v>
      </c>
      <c r="N179" s="71">
        <f t="shared" si="15"/>
        <v>0</v>
      </c>
      <c r="O179" s="71">
        <f t="shared" si="15"/>
        <v>1</v>
      </c>
    </row>
    <row r="181" spans="1:15" x14ac:dyDescent="0.25">
      <c r="A181" t="str">
        <f>LOOKUP(B181,Course_index,Title)</f>
        <v>Signals and Systems</v>
      </c>
      <c r="B181">
        <v>14</v>
      </c>
      <c r="C181" s="4" t="str">
        <f>LOOKUP(B181,Course_index,Course_Code)</f>
        <v>CSE 248</v>
      </c>
      <c r="D181" s="67" t="s">
        <v>188</v>
      </c>
      <c r="E181" s="67" t="s">
        <v>189</v>
      </c>
      <c r="F181" s="67" t="s">
        <v>190</v>
      </c>
      <c r="G181" s="67" t="s">
        <v>191</v>
      </c>
      <c r="H181" s="67" t="s">
        <v>192</v>
      </c>
      <c r="I181" s="67" t="s">
        <v>193</v>
      </c>
      <c r="J181" s="67" t="s">
        <v>194</v>
      </c>
      <c r="K181" s="67" t="s">
        <v>195</v>
      </c>
      <c r="L181" s="67" t="s">
        <v>196</v>
      </c>
      <c r="M181" s="67" t="s">
        <v>197</v>
      </c>
      <c r="N181" s="67" t="s">
        <v>198</v>
      </c>
      <c r="O181" s="68" t="s">
        <v>199</v>
      </c>
    </row>
    <row r="182" spans="1:15" x14ac:dyDescent="0.25">
      <c r="C182" s="67" t="s">
        <v>200</v>
      </c>
      <c r="D182" s="467">
        <v>1</v>
      </c>
      <c r="E182" s="467"/>
      <c r="F182" s="467"/>
      <c r="G182" s="467"/>
      <c r="H182" s="467"/>
      <c r="I182" s="467"/>
      <c r="J182" s="467"/>
      <c r="K182" s="467"/>
      <c r="L182" s="467"/>
      <c r="M182" s="467"/>
      <c r="N182" s="467"/>
      <c r="O182" s="467"/>
    </row>
    <row r="183" spans="1:15" x14ac:dyDescent="0.25">
      <c r="C183" s="67" t="s">
        <v>201</v>
      </c>
      <c r="D183" s="467">
        <v>1</v>
      </c>
      <c r="E183" s="467"/>
      <c r="F183" s="467"/>
      <c r="G183" s="467"/>
      <c r="H183" s="467"/>
      <c r="I183" s="467"/>
      <c r="J183" s="467"/>
      <c r="K183" s="467"/>
      <c r="L183" s="467"/>
      <c r="M183" s="467"/>
      <c r="N183" s="467"/>
      <c r="O183" s="467"/>
    </row>
    <row r="184" spans="1:15" x14ac:dyDescent="0.25">
      <c r="C184" s="67" t="s">
        <v>202</v>
      </c>
      <c r="D184" s="467"/>
      <c r="E184" s="467">
        <v>1</v>
      </c>
      <c r="F184" s="467"/>
      <c r="G184" s="467"/>
      <c r="H184" s="467"/>
      <c r="I184" s="467"/>
      <c r="J184" s="467"/>
      <c r="K184" s="467"/>
      <c r="L184" s="467">
        <v>1</v>
      </c>
      <c r="M184" s="467">
        <v>1</v>
      </c>
      <c r="N184" s="467"/>
      <c r="O184" s="467"/>
    </row>
    <row r="185" spans="1:15" x14ac:dyDescent="0.25">
      <c r="C185" s="67" t="s">
        <v>203</v>
      </c>
      <c r="D185" s="467"/>
      <c r="E185" s="467"/>
      <c r="F185" s="467"/>
      <c r="G185" s="467"/>
      <c r="H185" s="467"/>
      <c r="I185" s="467"/>
      <c r="J185" s="467"/>
      <c r="K185" s="467"/>
      <c r="L185" s="467"/>
      <c r="M185" s="467"/>
      <c r="N185" s="467"/>
      <c r="O185" s="467"/>
    </row>
    <row r="186" spans="1:15" ht="15.75" x14ac:dyDescent="0.25">
      <c r="C186" s="70" t="s">
        <v>204</v>
      </c>
      <c r="D186" s="71">
        <f t="shared" ref="D186:O186" si="16">SUM(D182:D185)</f>
        <v>2</v>
      </c>
      <c r="E186" s="71">
        <f t="shared" si="16"/>
        <v>1</v>
      </c>
      <c r="F186" s="71">
        <f t="shared" si="16"/>
        <v>0</v>
      </c>
      <c r="G186" s="71">
        <f t="shared" si="16"/>
        <v>0</v>
      </c>
      <c r="H186" s="71">
        <f t="shared" si="16"/>
        <v>0</v>
      </c>
      <c r="I186" s="71">
        <f t="shared" si="16"/>
        <v>0</v>
      </c>
      <c r="J186" s="71">
        <f t="shared" si="16"/>
        <v>0</v>
      </c>
      <c r="K186" s="71">
        <f t="shared" si="16"/>
        <v>0</v>
      </c>
      <c r="L186" s="71">
        <f t="shared" si="16"/>
        <v>1</v>
      </c>
      <c r="M186" s="71">
        <f t="shared" si="16"/>
        <v>1</v>
      </c>
      <c r="N186" s="71">
        <f t="shared" si="16"/>
        <v>0</v>
      </c>
      <c r="O186" s="71">
        <f t="shared" si="16"/>
        <v>0</v>
      </c>
    </row>
    <row r="188" spans="1:15" x14ac:dyDescent="0.25">
      <c r="A188" t="str">
        <f>LOOKUP(B188,Course_index,Title)</f>
        <v>Electronic Circuits</v>
      </c>
      <c r="B188">
        <v>15</v>
      </c>
      <c r="C188" s="4" t="str">
        <f>LOOKUP(B188,Course_index,Course_Code)</f>
        <v>CSE 251</v>
      </c>
      <c r="D188" s="67" t="s">
        <v>188</v>
      </c>
      <c r="E188" s="67" t="s">
        <v>189</v>
      </c>
      <c r="F188" s="67" t="s">
        <v>190</v>
      </c>
      <c r="G188" s="67" t="s">
        <v>191</v>
      </c>
      <c r="H188" s="67" t="s">
        <v>192</v>
      </c>
      <c r="I188" s="67" t="s">
        <v>193</v>
      </c>
      <c r="J188" s="67" t="s">
        <v>194</v>
      </c>
      <c r="K188" s="67" t="s">
        <v>195</v>
      </c>
      <c r="L188" s="67" t="s">
        <v>196</v>
      </c>
      <c r="M188" s="67" t="s">
        <v>197</v>
      </c>
      <c r="N188" s="67" t="s">
        <v>198</v>
      </c>
      <c r="O188" s="68" t="s">
        <v>199</v>
      </c>
    </row>
    <row r="189" spans="1:15" x14ac:dyDescent="0.25">
      <c r="C189" s="67" t="s">
        <v>200</v>
      </c>
      <c r="D189" s="69">
        <v>1</v>
      </c>
      <c r="E189" s="69" t="s">
        <v>456</v>
      </c>
      <c r="F189" s="69" t="s">
        <v>456</v>
      </c>
      <c r="G189" s="69" t="s">
        <v>456</v>
      </c>
      <c r="H189" s="69" t="s">
        <v>456</v>
      </c>
      <c r="I189" s="69" t="s">
        <v>456</v>
      </c>
      <c r="J189" s="69" t="s">
        <v>456</v>
      </c>
      <c r="K189" s="69" t="s">
        <v>456</v>
      </c>
      <c r="L189" s="69" t="s">
        <v>456</v>
      </c>
      <c r="M189" s="69" t="s">
        <v>456</v>
      </c>
      <c r="N189" s="69" t="s">
        <v>456</v>
      </c>
      <c r="O189" s="69" t="s">
        <v>456</v>
      </c>
    </row>
    <row r="190" spans="1:15" x14ac:dyDescent="0.25">
      <c r="C190" s="67" t="s">
        <v>201</v>
      </c>
      <c r="D190" s="69">
        <v>1</v>
      </c>
      <c r="E190" s="69">
        <v>1</v>
      </c>
      <c r="F190" s="69" t="s">
        <v>456</v>
      </c>
      <c r="G190" s="69" t="s">
        <v>456</v>
      </c>
      <c r="H190" s="69" t="s">
        <v>456</v>
      </c>
      <c r="I190" s="69" t="s">
        <v>456</v>
      </c>
      <c r="J190" s="69" t="s">
        <v>456</v>
      </c>
      <c r="K190" s="69" t="s">
        <v>456</v>
      </c>
      <c r="L190" s="69" t="s">
        <v>456</v>
      </c>
      <c r="M190" s="69" t="s">
        <v>456</v>
      </c>
      <c r="N190" s="69" t="s">
        <v>456</v>
      </c>
      <c r="O190" s="69" t="s">
        <v>456</v>
      </c>
    </row>
    <row r="191" spans="1:15" x14ac:dyDescent="0.25">
      <c r="C191" s="67" t="s">
        <v>202</v>
      </c>
      <c r="D191" s="69">
        <v>1</v>
      </c>
      <c r="E191" s="69">
        <v>1</v>
      </c>
      <c r="F191" s="69">
        <v>1</v>
      </c>
      <c r="G191" s="69" t="s">
        <v>456</v>
      </c>
      <c r="H191" s="69" t="s">
        <v>456</v>
      </c>
      <c r="I191" s="69" t="s">
        <v>456</v>
      </c>
      <c r="J191" s="69" t="s">
        <v>456</v>
      </c>
      <c r="K191" s="69" t="s">
        <v>456</v>
      </c>
      <c r="L191" s="69" t="s">
        <v>456</v>
      </c>
      <c r="M191" s="69" t="s">
        <v>456</v>
      </c>
      <c r="N191" s="69" t="s">
        <v>456</v>
      </c>
      <c r="O191" s="69" t="s">
        <v>456</v>
      </c>
    </row>
    <row r="192" spans="1:15" x14ac:dyDescent="0.25">
      <c r="C192" s="67" t="s">
        <v>203</v>
      </c>
      <c r="D192" s="69" t="s">
        <v>456</v>
      </c>
      <c r="E192" s="69" t="s">
        <v>456</v>
      </c>
      <c r="F192" s="69">
        <v>1</v>
      </c>
      <c r="G192" s="69" t="s">
        <v>456</v>
      </c>
      <c r="H192" s="69">
        <v>1</v>
      </c>
      <c r="I192" s="69" t="s">
        <v>456</v>
      </c>
      <c r="J192" s="69" t="s">
        <v>456</v>
      </c>
      <c r="K192" s="69" t="s">
        <v>456</v>
      </c>
      <c r="L192" s="69">
        <v>1</v>
      </c>
      <c r="M192" s="69">
        <v>1</v>
      </c>
      <c r="N192" s="69" t="s">
        <v>456</v>
      </c>
      <c r="O192" s="69">
        <v>1</v>
      </c>
    </row>
    <row r="193" spans="1:15" ht="15.75" x14ac:dyDescent="0.25">
      <c r="C193" s="70" t="s">
        <v>204</v>
      </c>
      <c r="D193" s="71">
        <f t="shared" ref="D193:O193" si="17">SUM(D189:D192)</f>
        <v>3</v>
      </c>
      <c r="E193" s="71">
        <f t="shared" si="17"/>
        <v>2</v>
      </c>
      <c r="F193" s="71">
        <f t="shared" si="17"/>
        <v>2</v>
      </c>
      <c r="G193" s="71">
        <f t="shared" si="17"/>
        <v>0</v>
      </c>
      <c r="H193" s="71">
        <f t="shared" si="17"/>
        <v>1</v>
      </c>
      <c r="I193" s="71">
        <f t="shared" si="17"/>
        <v>0</v>
      </c>
      <c r="J193" s="71">
        <f t="shared" si="17"/>
        <v>0</v>
      </c>
      <c r="K193" s="71">
        <f t="shared" si="17"/>
        <v>0</v>
      </c>
      <c r="L193" s="71">
        <f t="shared" si="17"/>
        <v>1</v>
      </c>
      <c r="M193" s="71">
        <f t="shared" si="17"/>
        <v>1</v>
      </c>
      <c r="N193" s="71">
        <f t="shared" si="17"/>
        <v>0</v>
      </c>
      <c r="O193" s="71">
        <f t="shared" si="17"/>
        <v>1</v>
      </c>
    </row>
    <row r="195" spans="1:15" x14ac:dyDescent="0.25">
      <c r="A195" t="str">
        <f>LOOKUP(B195,Course_index,Title)</f>
        <v>Database Systems</v>
      </c>
      <c r="B195">
        <v>16</v>
      </c>
      <c r="C195" s="4" t="str">
        <f>LOOKUP(B195,Course_index,Course_Code)</f>
        <v>CSE 301</v>
      </c>
      <c r="D195" s="67" t="s">
        <v>188</v>
      </c>
      <c r="E195" s="67" t="s">
        <v>189</v>
      </c>
      <c r="F195" s="67" t="s">
        <v>190</v>
      </c>
      <c r="G195" s="67" t="s">
        <v>191</v>
      </c>
      <c r="H195" s="67" t="s">
        <v>192</v>
      </c>
      <c r="I195" s="67" t="s">
        <v>193</v>
      </c>
      <c r="J195" s="67" t="s">
        <v>194</v>
      </c>
      <c r="K195" s="67" t="s">
        <v>195</v>
      </c>
      <c r="L195" s="67" t="s">
        <v>196</v>
      </c>
      <c r="M195" s="67" t="s">
        <v>197</v>
      </c>
      <c r="N195" s="67" t="s">
        <v>198</v>
      </c>
      <c r="O195" s="68" t="s">
        <v>199</v>
      </c>
    </row>
    <row r="196" spans="1:15" x14ac:dyDescent="0.25">
      <c r="C196" s="67" t="s">
        <v>200</v>
      </c>
      <c r="D196" s="467">
        <v>1</v>
      </c>
      <c r="E196" s="467"/>
      <c r="F196" s="467"/>
      <c r="G196" s="467"/>
      <c r="H196" s="467"/>
      <c r="I196" s="467"/>
      <c r="J196" s="467"/>
      <c r="K196" s="467"/>
      <c r="L196" s="467"/>
      <c r="M196" s="467"/>
      <c r="N196" s="467"/>
      <c r="O196" s="467"/>
    </row>
    <row r="197" spans="1:15" x14ac:dyDescent="0.25">
      <c r="C197" s="67" t="s">
        <v>201</v>
      </c>
      <c r="D197" s="467">
        <v>1</v>
      </c>
      <c r="E197" s="467">
        <v>1</v>
      </c>
      <c r="F197" s="467"/>
      <c r="G197" s="467"/>
      <c r="H197" s="467"/>
      <c r="I197" s="467"/>
      <c r="J197" s="467"/>
      <c r="K197" s="467"/>
      <c r="L197" s="467"/>
      <c r="M197" s="467"/>
      <c r="N197" s="467"/>
      <c r="O197" s="467"/>
    </row>
    <row r="198" spans="1:15" x14ac:dyDescent="0.25">
      <c r="C198" s="67" t="s">
        <v>202</v>
      </c>
      <c r="D198" s="467">
        <v>1</v>
      </c>
      <c r="E198" s="467">
        <v>1</v>
      </c>
      <c r="F198" s="467">
        <v>1</v>
      </c>
      <c r="G198" s="467"/>
      <c r="H198" s="467"/>
      <c r="I198" s="467"/>
      <c r="J198" s="467"/>
      <c r="K198" s="467"/>
      <c r="L198" s="467"/>
      <c r="M198" s="467"/>
      <c r="N198" s="467"/>
      <c r="O198" s="467"/>
    </row>
    <row r="199" spans="1:15" x14ac:dyDescent="0.25">
      <c r="C199" s="67" t="s">
        <v>203</v>
      </c>
      <c r="D199" s="467"/>
      <c r="E199" s="467">
        <v>1</v>
      </c>
      <c r="F199" s="467">
        <v>1</v>
      </c>
      <c r="G199" s="467"/>
      <c r="H199" s="467">
        <v>1</v>
      </c>
      <c r="I199" s="467"/>
      <c r="J199" s="467"/>
      <c r="K199" s="467"/>
      <c r="L199" s="467">
        <v>1</v>
      </c>
      <c r="M199" s="467">
        <v>1</v>
      </c>
      <c r="N199" s="467"/>
      <c r="O199" s="467">
        <v>1</v>
      </c>
    </row>
    <row r="200" spans="1:15" ht="15.75" x14ac:dyDescent="0.25">
      <c r="C200" s="70" t="s">
        <v>204</v>
      </c>
      <c r="D200" s="71">
        <f t="shared" ref="D200:O200" si="18">SUM(D196:D199)</f>
        <v>3</v>
      </c>
      <c r="E200" s="71">
        <f t="shared" si="18"/>
        <v>3</v>
      </c>
      <c r="F200" s="71">
        <f t="shared" si="18"/>
        <v>2</v>
      </c>
      <c r="G200" s="71">
        <f t="shared" si="18"/>
        <v>0</v>
      </c>
      <c r="H200" s="71">
        <f t="shared" si="18"/>
        <v>1</v>
      </c>
      <c r="I200" s="71">
        <f t="shared" si="18"/>
        <v>0</v>
      </c>
      <c r="J200" s="71">
        <f t="shared" si="18"/>
        <v>0</v>
      </c>
      <c r="K200" s="71">
        <f t="shared" si="18"/>
        <v>0</v>
      </c>
      <c r="L200" s="71">
        <f t="shared" si="18"/>
        <v>1</v>
      </c>
      <c r="M200" s="71">
        <f t="shared" si="18"/>
        <v>1</v>
      </c>
      <c r="N200" s="71">
        <f t="shared" si="18"/>
        <v>0</v>
      </c>
      <c r="O200" s="71">
        <f t="shared" si="18"/>
        <v>1</v>
      </c>
    </row>
    <row r="202" spans="1:15" x14ac:dyDescent="0.25">
      <c r="A202" t="str">
        <f>LOOKUP(B202,Course_index,Title)</f>
        <v>Database Systems</v>
      </c>
      <c r="B202">
        <v>17</v>
      </c>
      <c r="C202" s="4" t="str">
        <f>LOOKUP(B202,Course_index,Course_Code)</f>
        <v>CSE 302</v>
      </c>
      <c r="D202" s="67" t="s">
        <v>188</v>
      </c>
      <c r="E202" s="67" t="s">
        <v>189</v>
      </c>
      <c r="F202" s="67" t="s">
        <v>190</v>
      </c>
      <c r="G202" s="67" t="s">
        <v>191</v>
      </c>
      <c r="H202" s="67" t="s">
        <v>192</v>
      </c>
      <c r="I202" s="67" t="s">
        <v>193</v>
      </c>
      <c r="J202" s="67" t="s">
        <v>194</v>
      </c>
      <c r="K202" s="67" t="s">
        <v>195</v>
      </c>
      <c r="L202" s="67" t="s">
        <v>196</v>
      </c>
      <c r="M202" s="67" t="s">
        <v>197</v>
      </c>
      <c r="N202" s="67" t="s">
        <v>198</v>
      </c>
      <c r="O202" s="68" t="s">
        <v>199</v>
      </c>
    </row>
    <row r="203" spans="1:15" x14ac:dyDescent="0.25">
      <c r="C203" s="67" t="s">
        <v>200</v>
      </c>
      <c r="D203" s="69">
        <v>1</v>
      </c>
      <c r="E203" s="69" t="s">
        <v>456</v>
      </c>
      <c r="F203" s="69" t="s">
        <v>456</v>
      </c>
      <c r="G203" s="69" t="s">
        <v>456</v>
      </c>
      <c r="H203" s="69" t="s">
        <v>456</v>
      </c>
      <c r="I203" s="69" t="s">
        <v>456</v>
      </c>
      <c r="J203" s="69" t="s">
        <v>456</v>
      </c>
      <c r="K203" s="69" t="s">
        <v>456</v>
      </c>
      <c r="L203" s="69" t="s">
        <v>456</v>
      </c>
      <c r="M203" s="69" t="s">
        <v>456</v>
      </c>
      <c r="N203" s="69" t="s">
        <v>456</v>
      </c>
      <c r="O203" s="69" t="s">
        <v>456</v>
      </c>
    </row>
    <row r="204" spans="1:15" x14ac:dyDescent="0.25">
      <c r="C204" s="67" t="s">
        <v>201</v>
      </c>
      <c r="D204" s="69">
        <v>1</v>
      </c>
      <c r="E204" s="69">
        <v>1</v>
      </c>
      <c r="F204" s="69" t="s">
        <v>456</v>
      </c>
      <c r="G204" s="69" t="s">
        <v>456</v>
      </c>
      <c r="H204" s="69" t="s">
        <v>456</v>
      </c>
      <c r="I204" s="69" t="s">
        <v>456</v>
      </c>
      <c r="J204" s="69" t="s">
        <v>456</v>
      </c>
      <c r="K204" s="69" t="s">
        <v>456</v>
      </c>
      <c r="L204" s="69" t="s">
        <v>456</v>
      </c>
      <c r="M204" s="69" t="s">
        <v>456</v>
      </c>
      <c r="N204" s="69" t="s">
        <v>456</v>
      </c>
      <c r="O204" s="69" t="s">
        <v>456</v>
      </c>
    </row>
    <row r="205" spans="1:15" x14ac:dyDescent="0.25">
      <c r="C205" s="67" t="s">
        <v>202</v>
      </c>
      <c r="D205" s="69">
        <v>1</v>
      </c>
      <c r="E205" s="69">
        <v>1</v>
      </c>
      <c r="F205" s="69">
        <v>1</v>
      </c>
      <c r="G205" s="69" t="s">
        <v>456</v>
      </c>
      <c r="H205" s="69" t="s">
        <v>456</v>
      </c>
      <c r="I205" s="69" t="s">
        <v>456</v>
      </c>
      <c r="J205" s="69" t="s">
        <v>456</v>
      </c>
      <c r="K205" s="69" t="s">
        <v>456</v>
      </c>
      <c r="L205" s="69" t="s">
        <v>456</v>
      </c>
      <c r="M205" s="69" t="s">
        <v>456</v>
      </c>
      <c r="N205" s="69" t="s">
        <v>456</v>
      </c>
      <c r="O205" s="69" t="s">
        <v>456</v>
      </c>
    </row>
    <row r="206" spans="1:15" x14ac:dyDescent="0.25">
      <c r="C206" s="67" t="s">
        <v>203</v>
      </c>
      <c r="D206" s="69" t="s">
        <v>456</v>
      </c>
      <c r="E206" s="69">
        <v>1</v>
      </c>
      <c r="F206" s="69">
        <v>1</v>
      </c>
      <c r="G206" s="69" t="s">
        <v>456</v>
      </c>
      <c r="H206" s="69">
        <v>1</v>
      </c>
      <c r="I206" s="69" t="s">
        <v>456</v>
      </c>
      <c r="J206" s="69" t="s">
        <v>456</v>
      </c>
      <c r="K206" s="69" t="s">
        <v>456</v>
      </c>
      <c r="L206" s="69">
        <v>1</v>
      </c>
      <c r="M206" s="69">
        <v>1</v>
      </c>
      <c r="N206" s="69" t="s">
        <v>456</v>
      </c>
      <c r="O206" s="69">
        <v>1</v>
      </c>
    </row>
    <row r="207" spans="1:15" ht="15.75" x14ac:dyDescent="0.25">
      <c r="C207" s="70" t="s">
        <v>204</v>
      </c>
      <c r="D207" s="71">
        <f t="shared" ref="D207:O207" si="19">SUM(D203:D206)</f>
        <v>3</v>
      </c>
      <c r="E207" s="71">
        <f t="shared" si="19"/>
        <v>3</v>
      </c>
      <c r="F207" s="71">
        <f t="shared" si="19"/>
        <v>2</v>
      </c>
      <c r="G207" s="71">
        <f t="shared" si="19"/>
        <v>0</v>
      </c>
      <c r="H207" s="71">
        <f t="shared" si="19"/>
        <v>1</v>
      </c>
      <c r="I207" s="71">
        <f t="shared" si="19"/>
        <v>0</v>
      </c>
      <c r="J207" s="71">
        <f t="shared" si="19"/>
        <v>0</v>
      </c>
      <c r="K207" s="71">
        <f t="shared" si="19"/>
        <v>0</v>
      </c>
      <c r="L207" s="71">
        <f t="shared" si="19"/>
        <v>1</v>
      </c>
      <c r="M207" s="71">
        <f t="shared" si="19"/>
        <v>1</v>
      </c>
      <c r="N207" s="71">
        <f t="shared" si="19"/>
        <v>0</v>
      </c>
      <c r="O207" s="71">
        <f t="shared" si="19"/>
        <v>1</v>
      </c>
    </row>
    <row r="209" spans="1:15" x14ac:dyDescent="0.25">
      <c r="A209" t="str">
        <f>LOOKUP(B209,Course_index,Title)</f>
        <v>Theory of Computations</v>
      </c>
      <c r="B209">
        <v>18</v>
      </c>
      <c r="C209" s="4" t="str">
        <f>LOOKUP(B209,Course_index,Course_Code)</f>
        <v>CSE 313</v>
      </c>
      <c r="D209" s="67" t="s">
        <v>188</v>
      </c>
      <c r="E209" s="67" t="s">
        <v>189</v>
      </c>
      <c r="F209" s="67" t="s">
        <v>190</v>
      </c>
      <c r="G209" s="67" t="s">
        <v>191</v>
      </c>
      <c r="H209" s="67" t="s">
        <v>192</v>
      </c>
      <c r="I209" s="67" t="s">
        <v>193</v>
      </c>
      <c r="J209" s="67" t="s">
        <v>194</v>
      </c>
      <c r="K209" s="67" t="s">
        <v>195</v>
      </c>
      <c r="L209" s="67" t="s">
        <v>196</v>
      </c>
      <c r="M209" s="67" t="s">
        <v>197</v>
      </c>
      <c r="N209" s="67" t="s">
        <v>198</v>
      </c>
      <c r="O209" s="68" t="s">
        <v>199</v>
      </c>
    </row>
    <row r="210" spans="1:15" x14ac:dyDescent="0.25">
      <c r="C210" s="67" t="s">
        <v>200</v>
      </c>
      <c r="D210" s="464">
        <v>1</v>
      </c>
      <c r="E210" s="464" t="s">
        <v>456</v>
      </c>
      <c r="F210" s="464">
        <v>1</v>
      </c>
      <c r="G210" s="464" t="s">
        <v>456</v>
      </c>
      <c r="H210" s="464" t="s">
        <v>456</v>
      </c>
      <c r="I210" s="464" t="s">
        <v>456</v>
      </c>
      <c r="J210" s="464" t="s">
        <v>456</v>
      </c>
      <c r="K210" s="464" t="s">
        <v>456</v>
      </c>
      <c r="L210" s="464">
        <v>1</v>
      </c>
      <c r="M210" s="464">
        <v>1</v>
      </c>
      <c r="N210" s="464" t="s">
        <v>456</v>
      </c>
      <c r="O210" s="464" t="s">
        <v>456</v>
      </c>
    </row>
    <row r="211" spans="1:15" x14ac:dyDescent="0.25">
      <c r="C211" s="67" t="s">
        <v>201</v>
      </c>
      <c r="D211" s="464">
        <v>1</v>
      </c>
      <c r="E211" s="464" t="s">
        <v>456</v>
      </c>
      <c r="F211" s="464">
        <v>1</v>
      </c>
      <c r="G211" s="464" t="s">
        <v>456</v>
      </c>
      <c r="H211" s="464" t="s">
        <v>456</v>
      </c>
      <c r="I211" s="464" t="s">
        <v>456</v>
      </c>
      <c r="J211" s="464" t="s">
        <v>456</v>
      </c>
      <c r="K211" s="464" t="s">
        <v>456</v>
      </c>
      <c r="L211" s="464">
        <v>1</v>
      </c>
      <c r="M211" s="464">
        <v>1</v>
      </c>
      <c r="N211" s="464" t="s">
        <v>456</v>
      </c>
      <c r="O211" s="464" t="s">
        <v>456</v>
      </c>
    </row>
    <row r="212" spans="1:15" x14ac:dyDescent="0.25">
      <c r="C212" s="67" t="s">
        <v>202</v>
      </c>
      <c r="D212" s="464">
        <v>1</v>
      </c>
      <c r="E212" s="464">
        <v>1</v>
      </c>
      <c r="F212" s="464">
        <v>1</v>
      </c>
      <c r="G212" s="464" t="s">
        <v>456</v>
      </c>
      <c r="H212" s="464" t="s">
        <v>456</v>
      </c>
      <c r="I212" s="464" t="s">
        <v>456</v>
      </c>
      <c r="J212" s="464" t="s">
        <v>456</v>
      </c>
      <c r="K212" s="464" t="s">
        <v>456</v>
      </c>
      <c r="L212" s="464">
        <v>1</v>
      </c>
      <c r="M212" s="464">
        <v>1</v>
      </c>
      <c r="N212" s="464" t="s">
        <v>456</v>
      </c>
      <c r="O212" s="464">
        <v>1</v>
      </c>
    </row>
    <row r="213" spans="1:15" x14ac:dyDescent="0.25">
      <c r="C213" s="67" t="s">
        <v>203</v>
      </c>
      <c r="D213" s="464">
        <v>1</v>
      </c>
      <c r="E213" s="464">
        <v>1</v>
      </c>
      <c r="F213" s="464" t="s">
        <v>456</v>
      </c>
      <c r="G213" s="464" t="s">
        <v>456</v>
      </c>
      <c r="H213" s="464" t="s">
        <v>456</v>
      </c>
      <c r="I213" s="464" t="s">
        <v>456</v>
      </c>
      <c r="J213" s="464" t="s">
        <v>456</v>
      </c>
      <c r="K213" s="464" t="s">
        <v>456</v>
      </c>
      <c r="L213" s="464">
        <v>1</v>
      </c>
      <c r="M213" s="464">
        <v>1</v>
      </c>
      <c r="N213" s="464" t="s">
        <v>456</v>
      </c>
      <c r="O213" s="464">
        <v>1</v>
      </c>
    </row>
    <row r="214" spans="1:15" ht="15.75" x14ac:dyDescent="0.25">
      <c r="C214" s="70" t="s">
        <v>204</v>
      </c>
      <c r="D214" s="71">
        <f t="shared" ref="D214:O214" si="20">SUM(D210:D213)</f>
        <v>4</v>
      </c>
      <c r="E214" s="71">
        <f t="shared" si="20"/>
        <v>2</v>
      </c>
      <c r="F214" s="71">
        <f t="shared" si="20"/>
        <v>3</v>
      </c>
      <c r="G214" s="71">
        <f t="shared" si="20"/>
        <v>0</v>
      </c>
      <c r="H214" s="71">
        <f t="shared" si="20"/>
        <v>0</v>
      </c>
      <c r="I214" s="71">
        <f t="shared" si="20"/>
        <v>0</v>
      </c>
      <c r="J214" s="71">
        <f t="shared" si="20"/>
        <v>0</v>
      </c>
      <c r="K214" s="71">
        <f t="shared" si="20"/>
        <v>0</v>
      </c>
      <c r="L214" s="71">
        <f t="shared" si="20"/>
        <v>4</v>
      </c>
      <c r="M214" s="71">
        <f t="shared" si="20"/>
        <v>4</v>
      </c>
      <c r="N214" s="71">
        <f t="shared" si="20"/>
        <v>0</v>
      </c>
      <c r="O214" s="71">
        <f t="shared" si="20"/>
        <v>2</v>
      </c>
    </row>
    <row r="216" spans="1:15" x14ac:dyDescent="0.25">
      <c r="A216" t="str">
        <f>LOOKUP(B216,Course_index,Title)</f>
        <v>Operating Systems</v>
      </c>
      <c r="B216">
        <v>19</v>
      </c>
      <c r="C216" s="4" t="str">
        <f>LOOKUP(B216,Course_index,Course_Code)</f>
        <v>CSE 325</v>
      </c>
      <c r="D216" s="67" t="s">
        <v>188</v>
      </c>
      <c r="E216" s="67" t="s">
        <v>189</v>
      </c>
      <c r="F216" s="67" t="s">
        <v>190</v>
      </c>
      <c r="G216" s="67" t="s">
        <v>191</v>
      </c>
      <c r="H216" s="67" t="s">
        <v>192</v>
      </c>
      <c r="I216" s="67" t="s">
        <v>193</v>
      </c>
      <c r="J216" s="67" t="s">
        <v>194</v>
      </c>
      <c r="K216" s="67" t="s">
        <v>195</v>
      </c>
      <c r="L216" s="67" t="s">
        <v>196</v>
      </c>
      <c r="M216" s="67" t="s">
        <v>197</v>
      </c>
      <c r="N216" s="67" t="s">
        <v>198</v>
      </c>
      <c r="O216" s="68" t="s">
        <v>199</v>
      </c>
    </row>
    <row r="217" spans="1:15" x14ac:dyDescent="0.25">
      <c r="C217" s="67" t="s">
        <v>200</v>
      </c>
      <c r="D217" s="69">
        <v>1</v>
      </c>
      <c r="E217" s="69" t="s">
        <v>456</v>
      </c>
      <c r="F217" s="69" t="s">
        <v>456</v>
      </c>
      <c r="G217" s="69" t="s">
        <v>456</v>
      </c>
      <c r="H217" s="69" t="s">
        <v>456</v>
      </c>
      <c r="I217" s="69" t="s">
        <v>456</v>
      </c>
      <c r="J217" s="69" t="s">
        <v>456</v>
      </c>
      <c r="K217" s="69" t="s">
        <v>456</v>
      </c>
      <c r="L217" s="69" t="s">
        <v>456</v>
      </c>
      <c r="M217" s="69" t="s">
        <v>456</v>
      </c>
      <c r="N217" s="69" t="s">
        <v>456</v>
      </c>
      <c r="O217" s="69">
        <v>1</v>
      </c>
    </row>
    <row r="218" spans="1:15" x14ac:dyDescent="0.25">
      <c r="C218" s="67" t="s">
        <v>201</v>
      </c>
      <c r="D218" s="69">
        <v>1</v>
      </c>
      <c r="E218" s="69">
        <v>1</v>
      </c>
      <c r="F218" s="69" t="s">
        <v>456</v>
      </c>
      <c r="G218" s="69" t="s">
        <v>456</v>
      </c>
      <c r="H218" s="69" t="s">
        <v>456</v>
      </c>
      <c r="I218" s="69" t="s">
        <v>456</v>
      </c>
      <c r="J218" s="69" t="s">
        <v>456</v>
      </c>
      <c r="K218" s="69" t="s">
        <v>456</v>
      </c>
      <c r="L218" s="69" t="s">
        <v>456</v>
      </c>
      <c r="M218" s="69" t="s">
        <v>456</v>
      </c>
      <c r="N218" s="69" t="s">
        <v>456</v>
      </c>
      <c r="O218" s="69">
        <v>1</v>
      </c>
    </row>
    <row r="219" spans="1:15" x14ac:dyDescent="0.25">
      <c r="C219" s="67" t="s">
        <v>202</v>
      </c>
      <c r="D219" s="69">
        <v>1</v>
      </c>
      <c r="E219" s="69" t="s">
        <v>456</v>
      </c>
      <c r="F219" s="69">
        <v>1</v>
      </c>
      <c r="G219" s="69" t="s">
        <v>456</v>
      </c>
      <c r="H219" s="69" t="s">
        <v>456</v>
      </c>
      <c r="I219" s="69" t="s">
        <v>456</v>
      </c>
      <c r="J219" s="69" t="s">
        <v>456</v>
      </c>
      <c r="K219" s="69" t="s">
        <v>456</v>
      </c>
      <c r="L219" s="69" t="s">
        <v>456</v>
      </c>
      <c r="M219" s="69" t="s">
        <v>456</v>
      </c>
      <c r="N219" s="69" t="s">
        <v>456</v>
      </c>
      <c r="O219" s="69">
        <v>1</v>
      </c>
    </row>
    <row r="220" spans="1:15" x14ac:dyDescent="0.25">
      <c r="C220" s="67" t="s">
        <v>203</v>
      </c>
      <c r="D220" s="69">
        <v>1</v>
      </c>
      <c r="E220" s="69">
        <v>1</v>
      </c>
      <c r="F220" s="69">
        <v>1</v>
      </c>
      <c r="G220" s="69" t="s">
        <v>456</v>
      </c>
      <c r="H220" s="69">
        <v>1</v>
      </c>
      <c r="I220" s="69">
        <v>1</v>
      </c>
      <c r="J220" s="69" t="s">
        <v>456</v>
      </c>
      <c r="K220" s="69" t="s">
        <v>456</v>
      </c>
      <c r="L220" s="69">
        <v>1</v>
      </c>
      <c r="M220" s="69">
        <v>1</v>
      </c>
      <c r="N220" s="69" t="s">
        <v>456</v>
      </c>
      <c r="O220" s="69">
        <v>1</v>
      </c>
    </row>
    <row r="221" spans="1:15" ht="15.75" x14ac:dyDescent="0.25">
      <c r="C221" s="70" t="s">
        <v>204</v>
      </c>
      <c r="D221" s="71">
        <f t="shared" ref="D221:O221" si="21">SUM(D217:D220)</f>
        <v>4</v>
      </c>
      <c r="E221" s="71">
        <f t="shared" si="21"/>
        <v>2</v>
      </c>
      <c r="F221" s="71">
        <f t="shared" si="21"/>
        <v>2</v>
      </c>
      <c r="G221" s="71">
        <f t="shared" si="21"/>
        <v>0</v>
      </c>
      <c r="H221" s="71">
        <f t="shared" si="21"/>
        <v>1</v>
      </c>
      <c r="I221" s="71">
        <f t="shared" si="21"/>
        <v>1</v>
      </c>
      <c r="J221" s="71">
        <f t="shared" si="21"/>
        <v>0</v>
      </c>
      <c r="K221" s="71">
        <f t="shared" si="21"/>
        <v>0</v>
      </c>
      <c r="L221" s="71">
        <f t="shared" si="21"/>
        <v>1</v>
      </c>
      <c r="M221" s="71">
        <f t="shared" si="21"/>
        <v>1</v>
      </c>
      <c r="N221" s="71">
        <f t="shared" si="21"/>
        <v>0</v>
      </c>
      <c r="O221" s="71">
        <f t="shared" si="21"/>
        <v>4</v>
      </c>
    </row>
    <row r="223" spans="1:15" x14ac:dyDescent="0.25">
      <c r="A223" t="str">
        <f>LOOKUP(B223,Course_index,Title)</f>
        <v>Digital Logic Design</v>
      </c>
      <c r="B223">
        <v>20</v>
      </c>
      <c r="C223" s="4" t="str">
        <f>LOOKUP(B223,Course_index,Course_Code)</f>
        <v>CSE 345</v>
      </c>
      <c r="D223" s="67" t="s">
        <v>188</v>
      </c>
      <c r="E223" s="67" t="s">
        <v>189</v>
      </c>
      <c r="F223" s="67" t="s">
        <v>190</v>
      </c>
      <c r="G223" s="67" t="s">
        <v>191</v>
      </c>
      <c r="H223" s="67" t="s">
        <v>192</v>
      </c>
      <c r="I223" s="67" t="s">
        <v>193</v>
      </c>
      <c r="J223" s="67" t="s">
        <v>194</v>
      </c>
      <c r="K223" s="67" t="s">
        <v>195</v>
      </c>
      <c r="L223" s="67" t="s">
        <v>196</v>
      </c>
      <c r="M223" s="67" t="s">
        <v>197</v>
      </c>
      <c r="N223" s="67" t="s">
        <v>198</v>
      </c>
      <c r="O223" s="68" t="s">
        <v>199</v>
      </c>
    </row>
    <row r="224" spans="1:15" x14ac:dyDescent="0.25">
      <c r="C224" s="67" t="s">
        <v>200</v>
      </c>
      <c r="D224" s="69">
        <v>1</v>
      </c>
      <c r="E224" s="69"/>
      <c r="F224" s="69"/>
      <c r="G224" s="69"/>
      <c r="H224" s="69"/>
      <c r="I224" s="69"/>
      <c r="J224" s="69"/>
      <c r="K224" s="69"/>
      <c r="L224" s="69"/>
      <c r="M224" s="69"/>
      <c r="N224" s="69"/>
      <c r="O224" s="69"/>
    </row>
    <row r="225" spans="1:15" x14ac:dyDescent="0.25">
      <c r="C225" s="67" t="s">
        <v>201</v>
      </c>
      <c r="D225" s="69">
        <v>1</v>
      </c>
      <c r="E225" s="69">
        <v>1</v>
      </c>
      <c r="F225" s="69">
        <v>1</v>
      </c>
      <c r="G225" s="69"/>
      <c r="H225" s="69"/>
      <c r="I225" s="69"/>
      <c r="J225" s="69"/>
      <c r="K225" s="69"/>
      <c r="L225" s="69"/>
      <c r="M225" s="69"/>
      <c r="N225" s="69"/>
      <c r="O225" s="69"/>
    </row>
    <row r="226" spans="1:15" x14ac:dyDescent="0.25">
      <c r="C226" s="67" t="s">
        <v>202</v>
      </c>
      <c r="D226" s="69">
        <v>1</v>
      </c>
      <c r="E226" s="69">
        <v>1</v>
      </c>
      <c r="F226" s="69">
        <v>1</v>
      </c>
      <c r="G226" s="69"/>
      <c r="H226" s="69"/>
      <c r="I226" s="69"/>
      <c r="J226" s="69"/>
      <c r="K226" s="69"/>
      <c r="L226" s="69"/>
      <c r="M226" s="69"/>
      <c r="N226" s="69"/>
      <c r="O226" s="69"/>
    </row>
    <row r="227" spans="1:15" x14ac:dyDescent="0.25">
      <c r="C227" s="67" t="s">
        <v>203</v>
      </c>
      <c r="D227" s="69"/>
      <c r="E227" s="69"/>
      <c r="F227" s="69">
        <v>1</v>
      </c>
      <c r="G227" s="69"/>
      <c r="H227" s="69">
        <v>1</v>
      </c>
      <c r="I227" s="69"/>
      <c r="J227" s="69"/>
      <c r="K227" s="69"/>
      <c r="L227" s="69">
        <v>1</v>
      </c>
      <c r="M227" s="69">
        <v>1</v>
      </c>
      <c r="N227" s="69"/>
      <c r="O227" s="69">
        <v>1</v>
      </c>
    </row>
    <row r="228" spans="1:15" ht="15.75" x14ac:dyDescent="0.25">
      <c r="C228" s="70" t="s">
        <v>204</v>
      </c>
      <c r="D228" s="71">
        <f t="shared" ref="D228:O228" si="22">SUM(D224:D227)</f>
        <v>3</v>
      </c>
      <c r="E228" s="71">
        <f t="shared" si="22"/>
        <v>2</v>
      </c>
      <c r="F228" s="71">
        <f t="shared" si="22"/>
        <v>3</v>
      </c>
      <c r="G228" s="71">
        <f t="shared" si="22"/>
        <v>0</v>
      </c>
      <c r="H228" s="71">
        <f t="shared" si="22"/>
        <v>1</v>
      </c>
      <c r="I228" s="71">
        <f t="shared" si="22"/>
        <v>0</v>
      </c>
      <c r="J228" s="71">
        <f t="shared" si="22"/>
        <v>0</v>
      </c>
      <c r="K228" s="71">
        <f t="shared" si="22"/>
        <v>0</v>
      </c>
      <c r="L228" s="71">
        <f t="shared" si="22"/>
        <v>1</v>
      </c>
      <c r="M228" s="71">
        <f t="shared" si="22"/>
        <v>1</v>
      </c>
      <c r="N228" s="71">
        <f t="shared" si="22"/>
        <v>0</v>
      </c>
      <c r="O228" s="71">
        <f t="shared" si="22"/>
        <v>1</v>
      </c>
    </row>
    <row r="230" spans="1:15" x14ac:dyDescent="0.25">
      <c r="A230" t="str">
        <f>LOOKUP(B230,Course_index,Title)</f>
        <v>Information System Analysis and Design</v>
      </c>
      <c r="B230">
        <v>21</v>
      </c>
      <c r="C230" s="4" t="str">
        <f>LOOKUP(B230,Course_index,Course_Code)</f>
        <v>CSE 347</v>
      </c>
      <c r="D230" s="67" t="s">
        <v>188</v>
      </c>
      <c r="E230" s="67" t="s">
        <v>189</v>
      </c>
      <c r="F230" s="67" t="s">
        <v>190</v>
      </c>
      <c r="G230" s="67" t="s">
        <v>191</v>
      </c>
      <c r="H230" s="67" t="s">
        <v>192</v>
      </c>
      <c r="I230" s="67" t="s">
        <v>193</v>
      </c>
      <c r="J230" s="67" t="s">
        <v>194</v>
      </c>
      <c r="K230" s="67" t="s">
        <v>195</v>
      </c>
      <c r="L230" s="67" t="s">
        <v>196</v>
      </c>
      <c r="M230" s="67" t="s">
        <v>197</v>
      </c>
      <c r="N230" s="67" t="s">
        <v>198</v>
      </c>
      <c r="O230" s="68" t="s">
        <v>199</v>
      </c>
    </row>
    <row r="231" spans="1:15" x14ac:dyDescent="0.25">
      <c r="C231" s="67" t="s">
        <v>200</v>
      </c>
      <c r="D231" s="464">
        <v>1</v>
      </c>
      <c r="E231" s="464" t="s">
        <v>456</v>
      </c>
      <c r="F231" s="464" t="s">
        <v>456</v>
      </c>
      <c r="G231" s="464" t="s">
        <v>456</v>
      </c>
      <c r="H231" s="464" t="s">
        <v>456</v>
      </c>
      <c r="I231" s="464" t="s">
        <v>456</v>
      </c>
      <c r="J231" s="464" t="s">
        <v>456</v>
      </c>
      <c r="K231" s="464" t="s">
        <v>456</v>
      </c>
      <c r="L231" s="464" t="s">
        <v>456</v>
      </c>
      <c r="M231" s="464" t="s">
        <v>456</v>
      </c>
      <c r="N231" s="464" t="s">
        <v>456</v>
      </c>
      <c r="O231" s="464" t="s">
        <v>456</v>
      </c>
    </row>
    <row r="232" spans="1:15" x14ac:dyDescent="0.25">
      <c r="C232" s="67" t="s">
        <v>201</v>
      </c>
      <c r="D232" s="464">
        <v>1</v>
      </c>
      <c r="E232" s="464">
        <v>1</v>
      </c>
      <c r="F232" s="464">
        <v>1</v>
      </c>
      <c r="G232" s="464" t="s">
        <v>456</v>
      </c>
      <c r="H232" s="464" t="s">
        <v>456</v>
      </c>
      <c r="I232" s="464" t="s">
        <v>456</v>
      </c>
      <c r="J232" s="464" t="s">
        <v>456</v>
      </c>
      <c r="K232" s="464" t="s">
        <v>456</v>
      </c>
      <c r="L232" s="464" t="s">
        <v>456</v>
      </c>
      <c r="M232" s="464" t="s">
        <v>456</v>
      </c>
      <c r="N232" s="464" t="s">
        <v>456</v>
      </c>
      <c r="O232" s="464" t="s">
        <v>456</v>
      </c>
    </row>
    <row r="233" spans="1:15" x14ac:dyDescent="0.25">
      <c r="C233" s="67" t="s">
        <v>202</v>
      </c>
      <c r="D233" s="464">
        <v>1</v>
      </c>
      <c r="E233" s="464">
        <v>1</v>
      </c>
      <c r="F233" s="464">
        <v>1</v>
      </c>
      <c r="G233" s="464" t="s">
        <v>456</v>
      </c>
      <c r="H233" s="464" t="s">
        <v>456</v>
      </c>
      <c r="I233" s="464" t="s">
        <v>456</v>
      </c>
      <c r="J233" s="464" t="s">
        <v>456</v>
      </c>
      <c r="K233" s="464" t="s">
        <v>456</v>
      </c>
      <c r="L233" s="464" t="s">
        <v>456</v>
      </c>
      <c r="M233" s="464" t="s">
        <v>456</v>
      </c>
      <c r="N233" s="464" t="s">
        <v>456</v>
      </c>
      <c r="O233" s="464" t="s">
        <v>456</v>
      </c>
    </row>
    <row r="234" spans="1:15" x14ac:dyDescent="0.25">
      <c r="C234" s="67" t="s">
        <v>203</v>
      </c>
      <c r="D234" s="464" t="s">
        <v>456</v>
      </c>
      <c r="E234" s="464">
        <v>1</v>
      </c>
      <c r="F234" s="464">
        <v>1</v>
      </c>
      <c r="G234" s="464" t="s">
        <v>456</v>
      </c>
      <c r="H234" s="464">
        <v>1</v>
      </c>
      <c r="I234" s="464" t="s">
        <v>456</v>
      </c>
      <c r="J234" s="464" t="s">
        <v>456</v>
      </c>
      <c r="K234" s="464" t="s">
        <v>456</v>
      </c>
      <c r="L234" s="464">
        <v>1</v>
      </c>
      <c r="M234" s="464">
        <v>1</v>
      </c>
      <c r="N234" s="464" t="s">
        <v>456</v>
      </c>
      <c r="O234" s="464">
        <v>1</v>
      </c>
    </row>
    <row r="235" spans="1:15" ht="15.75" x14ac:dyDescent="0.25">
      <c r="C235" s="70" t="s">
        <v>204</v>
      </c>
      <c r="D235" s="71">
        <f t="shared" ref="D235:O235" si="23">SUM(D231:D234)</f>
        <v>3</v>
      </c>
      <c r="E235" s="71">
        <f t="shared" si="23"/>
        <v>3</v>
      </c>
      <c r="F235" s="71">
        <f t="shared" si="23"/>
        <v>3</v>
      </c>
      <c r="G235" s="71">
        <f t="shared" si="23"/>
        <v>0</v>
      </c>
      <c r="H235" s="71">
        <f t="shared" si="23"/>
        <v>1</v>
      </c>
      <c r="I235" s="71">
        <f t="shared" si="23"/>
        <v>0</v>
      </c>
      <c r="J235" s="71">
        <f t="shared" si="23"/>
        <v>0</v>
      </c>
      <c r="K235" s="71">
        <f t="shared" si="23"/>
        <v>0</v>
      </c>
      <c r="L235" s="71">
        <f t="shared" si="23"/>
        <v>1</v>
      </c>
      <c r="M235" s="71">
        <f t="shared" si="23"/>
        <v>1</v>
      </c>
      <c r="N235" s="71">
        <f t="shared" si="23"/>
        <v>0</v>
      </c>
      <c r="O235" s="71">
        <f t="shared" si="23"/>
        <v>1</v>
      </c>
    </row>
    <row r="237" spans="1:15" x14ac:dyDescent="0.25">
      <c r="A237" t="str">
        <f>LOOKUP(B237,Course_index,Title)</f>
        <v>Data Communications</v>
      </c>
      <c r="B237">
        <v>22</v>
      </c>
      <c r="C237" s="4" t="str">
        <f>LOOKUP(B237,Course_index,Course_Code)</f>
        <v>CSE 350</v>
      </c>
      <c r="D237" s="67" t="s">
        <v>188</v>
      </c>
      <c r="E237" s="67" t="s">
        <v>189</v>
      </c>
      <c r="F237" s="67" t="s">
        <v>190</v>
      </c>
      <c r="G237" s="67" t="s">
        <v>191</v>
      </c>
      <c r="H237" s="67" t="s">
        <v>192</v>
      </c>
      <c r="I237" s="67" t="s">
        <v>193</v>
      </c>
      <c r="J237" s="67" t="s">
        <v>194</v>
      </c>
      <c r="K237" s="67" t="s">
        <v>195</v>
      </c>
      <c r="L237" s="67" t="s">
        <v>196</v>
      </c>
      <c r="M237" s="67" t="s">
        <v>197</v>
      </c>
      <c r="N237" s="67" t="s">
        <v>198</v>
      </c>
      <c r="O237" s="68" t="s">
        <v>199</v>
      </c>
    </row>
    <row r="238" spans="1:15" x14ac:dyDescent="0.25">
      <c r="C238" s="67" t="s">
        <v>200</v>
      </c>
      <c r="D238" s="464">
        <v>1</v>
      </c>
      <c r="E238" s="464" t="s">
        <v>456</v>
      </c>
      <c r="F238" s="464" t="s">
        <v>456</v>
      </c>
      <c r="G238" s="464" t="s">
        <v>456</v>
      </c>
      <c r="H238" s="464" t="s">
        <v>456</v>
      </c>
      <c r="I238" s="464" t="s">
        <v>456</v>
      </c>
      <c r="J238" s="464" t="s">
        <v>456</v>
      </c>
      <c r="K238" s="464" t="s">
        <v>456</v>
      </c>
      <c r="L238" s="464" t="s">
        <v>456</v>
      </c>
      <c r="M238" s="464" t="s">
        <v>456</v>
      </c>
      <c r="N238" s="464" t="s">
        <v>456</v>
      </c>
      <c r="O238" s="464" t="s">
        <v>456</v>
      </c>
    </row>
    <row r="239" spans="1:15" x14ac:dyDescent="0.25">
      <c r="C239" s="67" t="s">
        <v>201</v>
      </c>
      <c r="D239" s="464">
        <v>1</v>
      </c>
      <c r="E239" s="464">
        <v>1</v>
      </c>
      <c r="F239" s="464" t="s">
        <v>456</v>
      </c>
      <c r="G239" s="464" t="s">
        <v>456</v>
      </c>
      <c r="H239" s="464" t="s">
        <v>456</v>
      </c>
      <c r="I239" s="464" t="s">
        <v>456</v>
      </c>
      <c r="J239" s="464" t="s">
        <v>456</v>
      </c>
      <c r="K239" s="464" t="s">
        <v>456</v>
      </c>
      <c r="L239" s="464" t="s">
        <v>456</v>
      </c>
      <c r="M239" s="464" t="s">
        <v>456</v>
      </c>
      <c r="N239" s="464" t="s">
        <v>456</v>
      </c>
      <c r="O239" s="464" t="s">
        <v>456</v>
      </c>
    </row>
    <row r="240" spans="1:15" x14ac:dyDescent="0.25">
      <c r="C240" s="67" t="s">
        <v>202</v>
      </c>
      <c r="D240" s="464">
        <v>1</v>
      </c>
      <c r="E240" s="464">
        <v>1</v>
      </c>
      <c r="F240" s="464">
        <v>1</v>
      </c>
      <c r="G240" s="464" t="s">
        <v>456</v>
      </c>
      <c r="H240" s="464">
        <v>1</v>
      </c>
      <c r="I240" s="464" t="s">
        <v>456</v>
      </c>
      <c r="J240" s="464" t="s">
        <v>456</v>
      </c>
      <c r="K240" s="464" t="s">
        <v>456</v>
      </c>
      <c r="L240" s="464">
        <v>1</v>
      </c>
      <c r="M240" s="464">
        <v>1</v>
      </c>
      <c r="N240" s="464" t="s">
        <v>456</v>
      </c>
      <c r="O240" s="464">
        <v>1</v>
      </c>
    </row>
    <row r="241" spans="1:15" x14ac:dyDescent="0.25">
      <c r="C241" s="67" t="s">
        <v>203</v>
      </c>
      <c r="D241" s="464">
        <v>1</v>
      </c>
      <c r="E241" s="464">
        <v>1</v>
      </c>
      <c r="F241" s="464">
        <v>1</v>
      </c>
      <c r="G241" s="464" t="s">
        <v>456</v>
      </c>
      <c r="H241" s="464">
        <v>1</v>
      </c>
      <c r="I241" s="464" t="s">
        <v>456</v>
      </c>
      <c r="J241" s="464" t="s">
        <v>456</v>
      </c>
      <c r="K241" s="464" t="s">
        <v>456</v>
      </c>
      <c r="L241" s="464">
        <v>1</v>
      </c>
      <c r="M241" s="464">
        <v>1</v>
      </c>
      <c r="N241" s="464" t="s">
        <v>456</v>
      </c>
      <c r="O241" s="464">
        <v>1</v>
      </c>
    </row>
    <row r="242" spans="1:15" ht="15.75" x14ac:dyDescent="0.25">
      <c r="C242" s="70" t="s">
        <v>204</v>
      </c>
      <c r="D242" s="71">
        <f t="shared" ref="D242:O242" si="24">SUM(D238:D241)</f>
        <v>4</v>
      </c>
      <c r="E242" s="71">
        <f t="shared" si="24"/>
        <v>3</v>
      </c>
      <c r="F242" s="71">
        <f t="shared" si="24"/>
        <v>2</v>
      </c>
      <c r="G242" s="71">
        <f t="shared" si="24"/>
        <v>0</v>
      </c>
      <c r="H242" s="71">
        <f t="shared" si="24"/>
        <v>2</v>
      </c>
      <c r="I242" s="71">
        <f t="shared" si="24"/>
        <v>0</v>
      </c>
      <c r="J242" s="71">
        <f t="shared" si="24"/>
        <v>0</v>
      </c>
      <c r="K242" s="71">
        <f t="shared" si="24"/>
        <v>0</v>
      </c>
      <c r="L242" s="71">
        <f t="shared" si="24"/>
        <v>2</v>
      </c>
      <c r="M242" s="71">
        <f t="shared" si="24"/>
        <v>2</v>
      </c>
      <c r="N242" s="71">
        <f t="shared" si="24"/>
        <v>0</v>
      </c>
      <c r="O242" s="71">
        <f t="shared" si="24"/>
        <v>2</v>
      </c>
    </row>
    <row r="244" spans="1:15" x14ac:dyDescent="0.25">
      <c r="A244" t="str">
        <f>LOOKUP(B244,Course_index,Title)</f>
        <v>Digital System Design</v>
      </c>
      <c r="B244">
        <v>23</v>
      </c>
      <c r="C244" s="4" t="str">
        <f>LOOKUP(B244,Course_index,Course_Code)</f>
        <v>CSE 355</v>
      </c>
      <c r="D244" s="67" t="s">
        <v>188</v>
      </c>
      <c r="E244" s="67" t="s">
        <v>189</v>
      </c>
      <c r="F244" s="67" t="s">
        <v>190</v>
      </c>
      <c r="G244" s="67" t="s">
        <v>191</v>
      </c>
      <c r="H244" s="67" t="s">
        <v>192</v>
      </c>
      <c r="I244" s="67" t="s">
        <v>193</v>
      </c>
      <c r="J244" s="67" t="s">
        <v>194</v>
      </c>
      <c r="K244" s="67" t="s">
        <v>195</v>
      </c>
      <c r="L244" s="67" t="s">
        <v>196</v>
      </c>
      <c r="M244" s="67" t="s">
        <v>197</v>
      </c>
      <c r="N244" s="67" t="s">
        <v>198</v>
      </c>
      <c r="O244" s="68" t="s">
        <v>199</v>
      </c>
    </row>
    <row r="245" spans="1:15" x14ac:dyDescent="0.25">
      <c r="C245" s="67" t="s">
        <v>200</v>
      </c>
      <c r="D245" s="464">
        <v>1</v>
      </c>
      <c r="E245" s="464" t="s">
        <v>456</v>
      </c>
      <c r="F245" s="464" t="s">
        <v>456</v>
      </c>
      <c r="G245" s="464" t="s">
        <v>456</v>
      </c>
      <c r="H245" s="464" t="s">
        <v>456</v>
      </c>
      <c r="I245" s="464" t="s">
        <v>456</v>
      </c>
      <c r="J245" s="464" t="s">
        <v>456</v>
      </c>
      <c r="K245" s="464" t="s">
        <v>456</v>
      </c>
      <c r="L245" s="464" t="s">
        <v>456</v>
      </c>
      <c r="M245" s="464" t="s">
        <v>456</v>
      </c>
      <c r="N245" s="464" t="s">
        <v>456</v>
      </c>
      <c r="O245" s="464" t="s">
        <v>456</v>
      </c>
    </row>
    <row r="246" spans="1:15" x14ac:dyDescent="0.25">
      <c r="C246" s="67" t="s">
        <v>201</v>
      </c>
      <c r="D246" s="464">
        <v>1</v>
      </c>
      <c r="E246" s="464">
        <v>1</v>
      </c>
      <c r="F246" s="464">
        <v>1</v>
      </c>
      <c r="G246" s="464" t="s">
        <v>456</v>
      </c>
      <c r="H246" s="464">
        <v>1</v>
      </c>
      <c r="I246" s="464" t="s">
        <v>456</v>
      </c>
      <c r="J246" s="464" t="s">
        <v>456</v>
      </c>
      <c r="K246" s="464" t="s">
        <v>456</v>
      </c>
      <c r="L246" s="464">
        <v>1</v>
      </c>
      <c r="M246" s="464">
        <v>1</v>
      </c>
      <c r="N246" s="464" t="s">
        <v>456</v>
      </c>
      <c r="O246" s="464">
        <v>1</v>
      </c>
    </row>
    <row r="247" spans="1:15" x14ac:dyDescent="0.25">
      <c r="C247" s="67" t="s">
        <v>202</v>
      </c>
      <c r="D247" s="464">
        <v>1</v>
      </c>
      <c r="E247" s="464">
        <v>1</v>
      </c>
      <c r="F247" s="464">
        <v>1</v>
      </c>
      <c r="G247" s="464" t="s">
        <v>456</v>
      </c>
      <c r="H247" s="464">
        <v>1</v>
      </c>
      <c r="I247" s="464" t="s">
        <v>456</v>
      </c>
      <c r="J247" s="464" t="s">
        <v>456</v>
      </c>
      <c r="K247" s="464" t="s">
        <v>456</v>
      </c>
      <c r="L247" s="464">
        <v>1</v>
      </c>
      <c r="M247" s="464">
        <v>1</v>
      </c>
      <c r="N247" s="464" t="s">
        <v>456</v>
      </c>
      <c r="O247" s="464">
        <v>1</v>
      </c>
    </row>
    <row r="248" spans="1:15" x14ac:dyDescent="0.25">
      <c r="C248" s="67" t="s">
        <v>203</v>
      </c>
      <c r="D248" s="464">
        <v>1</v>
      </c>
      <c r="E248" s="464">
        <v>1</v>
      </c>
      <c r="F248" s="464">
        <v>1</v>
      </c>
      <c r="G248" s="464" t="s">
        <v>456</v>
      </c>
      <c r="H248" s="464" t="s">
        <v>456</v>
      </c>
      <c r="I248" s="464" t="s">
        <v>456</v>
      </c>
      <c r="J248" s="464" t="s">
        <v>456</v>
      </c>
      <c r="K248" s="464" t="s">
        <v>456</v>
      </c>
      <c r="L248" s="464" t="s">
        <v>456</v>
      </c>
      <c r="M248" s="464" t="s">
        <v>456</v>
      </c>
      <c r="N248" s="464" t="s">
        <v>456</v>
      </c>
      <c r="O248" s="464" t="s">
        <v>456</v>
      </c>
    </row>
    <row r="249" spans="1:15" ht="15.75" x14ac:dyDescent="0.25">
      <c r="C249" s="70" t="s">
        <v>204</v>
      </c>
      <c r="D249" s="71">
        <f t="shared" ref="D249:O249" si="25">SUM(D245:D248)</f>
        <v>4</v>
      </c>
      <c r="E249" s="71">
        <f t="shared" si="25"/>
        <v>3</v>
      </c>
      <c r="F249" s="71">
        <f t="shared" si="25"/>
        <v>3</v>
      </c>
      <c r="G249" s="71">
        <f t="shared" si="25"/>
        <v>0</v>
      </c>
      <c r="H249" s="71">
        <f t="shared" si="25"/>
        <v>2</v>
      </c>
      <c r="I249" s="71">
        <f t="shared" si="25"/>
        <v>0</v>
      </c>
      <c r="J249" s="71">
        <f t="shared" si="25"/>
        <v>0</v>
      </c>
      <c r="K249" s="71">
        <f t="shared" si="25"/>
        <v>0</v>
      </c>
      <c r="L249" s="71">
        <f t="shared" si="25"/>
        <v>2</v>
      </c>
      <c r="M249" s="71">
        <f t="shared" si="25"/>
        <v>2</v>
      </c>
      <c r="N249" s="71">
        <f t="shared" si="25"/>
        <v>0</v>
      </c>
      <c r="O249" s="71">
        <f t="shared" si="25"/>
        <v>2</v>
      </c>
    </row>
    <row r="251" spans="1:15" x14ac:dyDescent="0.25">
      <c r="A251" t="str">
        <f>LOOKUP(B251,Course_index,Title)</f>
        <v>Computer Architecture</v>
      </c>
      <c r="B251">
        <v>24</v>
      </c>
      <c r="C251" s="4" t="str">
        <f>LOOKUP(B251,Course_index,Course_Code)</f>
        <v>CSE 360</v>
      </c>
      <c r="D251" s="67" t="s">
        <v>188</v>
      </c>
      <c r="E251" s="67" t="s">
        <v>189</v>
      </c>
      <c r="F251" s="67" t="s">
        <v>190</v>
      </c>
      <c r="G251" s="67" t="s">
        <v>191</v>
      </c>
      <c r="H251" s="67" t="s">
        <v>192</v>
      </c>
      <c r="I251" s="67" t="s">
        <v>193</v>
      </c>
      <c r="J251" s="67" t="s">
        <v>194</v>
      </c>
      <c r="K251" s="67" t="s">
        <v>195</v>
      </c>
      <c r="L251" s="67" t="s">
        <v>196</v>
      </c>
      <c r="M251" s="67" t="s">
        <v>197</v>
      </c>
      <c r="N251" s="67" t="s">
        <v>198</v>
      </c>
      <c r="O251" s="68" t="s">
        <v>199</v>
      </c>
    </row>
    <row r="252" spans="1:15" x14ac:dyDescent="0.25">
      <c r="C252" s="67" t="s">
        <v>200</v>
      </c>
      <c r="D252" s="464">
        <v>1</v>
      </c>
      <c r="E252" s="464" t="s">
        <v>456</v>
      </c>
      <c r="F252" s="464" t="s">
        <v>456</v>
      </c>
      <c r="G252" s="464" t="s">
        <v>456</v>
      </c>
      <c r="H252" s="464" t="s">
        <v>456</v>
      </c>
      <c r="I252" s="464" t="s">
        <v>456</v>
      </c>
      <c r="J252" s="464" t="s">
        <v>456</v>
      </c>
      <c r="K252" s="464" t="s">
        <v>456</v>
      </c>
      <c r="L252" s="464" t="s">
        <v>456</v>
      </c>
      <c r="M252" s="464" t="s">
        <v>456</v>
      </c>
      <c r="N252" s="464" t="s">
        <v>456</v>
      </c>
      <c r="O252" s="464" t="s">
        <v>456</v>
      </c>
    </row>
    <row r="253" spans="1:15" x14ac:dyDescent="0.25">
      <c r="C253" s="67" t="s">
        <v>201</v>
      </c>
      <c r="D253" s="464">
        <v>1</v>
      </c>
      <c r="E253" s="464">
        <v>1</v>
      </c>
      <c r="F253" s="464" t="s">
        <v>456</v>
      </c>
      <c r="G253" s="464" t="s">
        <v>456</v>
      </c>
      <c r="H253" s="464" t="s">
        <v>456</v>
      </c>
      <c r="I253" s="464" t="s">
        <v>456</v>
      </c>
      <c r="J253" s="464" t="s">
        <v>456</v>
      </c>
      <c r="K253" s="464" t="s">
        <v>456</v>
      </c>
      <c r="L253" s="464" t="s">
        <v>456</v>
      </c>
      <c r="M253" s="464" t="s">
        <v>456</v>
      </c>
      <c r="N253" s="464" t="s">
        <v>456</v>
      </c>
      <c r="O253" s="464" t="s">
        <v>456</v>
      </c>
    </row>
    <row r="254" spans="1:15" x14ac:dyDescent="0.25">
      <c r="C254" s="67" t="s">
        <v>202</v>
      </c>
      <c r="D254" s="464">
        <v>1</v>
      </c>
      <c r="E254" s="464">
        <v>1</v>
      </c>
      <c r="F254" s="464">
        <v>1</v>
      </c>
      <c r="G254" s="464" t="s">
        <v>456</v>
      </c>
      <c r="H254" s="464" t="s">
        <v>456</v>
      </c>
      <c r="I254" s="464" t="s">
        <v>456</v>
      </c>
      <c r="J254" s="464" t="s">
        <v>456</v>
      </c>
      <c r="K254" s="464" t="s">
        <v>456</v>
      </c>
      <c r="L254" s="464">
        <v>1</v>
      </c>
      <c r="M254" s="464">
        <v>1</v>
      </c>
      <c r="N254" s="464" t="s">
        <v>456</v>
      </c>
      <c r="O254" s="464">
        <v>1</v>
      </c>
    </row>
    <row r="255" spans="1:15" x14ac:dyDescent="0.25">
      <c r="C255" s="67" t="s">
        <v>203</v>
      </c>
      <c r="D255" s="464">
        <v>1</v>
      </c>
      <c r="E255" s="464">
        <v>1</v>
      </c>
      <c r="F255" s="464">
        <v>1</v>
      </c>
      <c r="G255" s="464" t="s">
        <v>456</v>
      </c>
      <c r="H255" s="464" t="s">
        <v>456</v>
      </c>
      <c r="I255" s="464" t="s">
        <v>456</v>
      </c>
      <c r="J255" s="464" t="s">
        <v>456</v>
      </c>
      <c r="K255" s="464" t="s">
        <v>456</v>
      </c>
      <c r="L255" s="464">
        <v>1</v>
      </c>
      <c r="M255" s="464">
        <v>1</v>
      </c>
      <c r="N255" s="464" t="s">
        <v>456</v>
      </c>
      <c r="O255" s="464">
        <v>1</v>
      </c>
    </row>
    <row r="256" spans="1:15" ht="15.75" x14ac:dyDescent="0.25">
      <c r="C256" s="70" t="s">
        <v>204</v>
      </c>
      <c r="D256" s="71">
        <f t="shared" ref="D256:O256" si="26">SUM(D252:D255)</f>
        <v>4</v>
      </c>
      <c r="E256" s="71">
        <f t="shared" si="26"/>
        <v>3</v>
      </c>
      <c r="F256" s="71">
        <f t="shared" si="26"/>
        <v>2</v>
      </c>
      <c r="G256" s="71">
        <f t="shared" si="26"/>
        <v>0</v>
      </c>
      <c r="H256" s="71">
        <f t="shared" si="26"/>
        <v>0</v>
      </c>
      <c r="I256" s="71">
        <f t="shared" si="26"/>
        <v>0</v>
      </c>
      <c r="J256" s="71">
        <f t="shared" si="26"/>
        <v>0</v>
      </c>
      <c r="K256" s="71">
        <f t="shared" si="26"/>
        <v>0</v>
      </c>
      <c r="L256" s="71">
        <f t="shared" si="26"/>
        <v>2</v>
      </c>
      <c r="M256" s="71">
        <f t="shared" si="26"/>
        <v>2</v>
      </c>
      <c r="N256" s="71">
        <f t="shared" si="26"/>
        <v>0</v>
      </c>
      <c r="O256" s="71">
        <f t="shared" si="26"/>
        <v>2</v>
      </c>
    </row>
    <row r="258" spans="1:15" x14ac:dyDescent="0.25">
      <c r="A258" t="str">
        <f>LOOKUP(B258,Course_index,Title)</f>
        <v>Artificial Intelligence</v>
      </c>
      <c r="B258">
        <v>25</v>
      </c>
      <c r="C258" s="4" t="str">
        <f>LOOKUP(B258,Course_index,Course_Code)</f>
        <v>CSE 365</v>
      </c>
      <c r="D258" s="67" t="s">
        <v>188</v>
      </c>
      <c r="E258" s="67" t="s">
        <v>189</v>
      </c>
      <c r="F258" s="67" t="s">
        <v>190</v>
      </c>
      <c r="G258" s="67" t="s">
        <v>191</v>
      </c>
      <c r="H258" s="67" t="s">
        <v>192</v>
      </c>
      <c r="I258" s="67" t="s">
        <v>193</v>
      </c>
      <c r="J258" s="67" t="s">
        <v>194</v>
      </c>
      <c r="K258" s="67" t="s">
        <v>195</v>
      </c>
      <c r="L258" s="67" t="s">
        <v>196</v>
      </c>
      <c r="M258" s="67" t="s">
        <v>197</v>
      </c>
      <c r="N258" s="67" t="s">
        <v>198</v>
      </c>
      <c r="O258" s="68" t="s">
        <v>199</v>
      </c>
    </row>
    <row r="259" spans="1:15" x14ac:dyDescent="0.25">
      <c r="C259" s="67" t="s">
        <v>200</v>
      </c>
      <c r="D259" s="467">
        <v>1</v>
      </c>
      <c r="E259" s="467"/>
      <c r="F259" s="467"/>
      <c r="G259" s="467"/>
      <c r="H259" s="467"/>
      <c r="I259" s="467"/>
      <c r="J259" s="467"/>
      <c r="K259" s="467"/>
      <c r="L259" s="467"/>
      <c r="M259" s="467"/>
      <c r="N259" s="467">
        <v>1</v>
      </c>
      <c r="O259" s="467"/>
    </row>
    <row r="260" spans="1:15" x14ac:dyDescent="0.25">
      <c r="C260" s="67" t="s">
        <v>201</v>
      </c>
      <c r="D260" s="467">
        <v>1</v>
      </c>
      <c r="E260" s="467"/>
      <c r="F260" s="467"/>
      <c r="G260" s="467"/>
      <c r="H260" s="467"/>
      <c r="I260" s="467"/>
      <c r="J260" s="467"/>
      <c r="K260" s="467"/>
      <c r="L260" s="467"/>
      <c r="M260" s="467"/>
      <c r="N260" s="467"/>
      <c r="O260" s="467"/>
    </row>
    <row r="261" spans="1:15" x14ac:dyDescent="0.25">
      <c r="C261" s="67" t="s">
        <v>202</v>
      </c>
      <c r="D261" s="467"/>
      <c r="E261" s="467">
        <v>1</v>
      </c>
      <c r="F261" s="467"/>
      <c r="G261" s="467"/>
      <c r="H261" s="467"/>
      <c r="I261" s="467"/>
      <c r="J261" s="467"/>
      <c r="K261" s="467"/>
      <c r="L261" s="467"/>
      <c r="M261" s="467"/>
      <c r="N261" s="467"/>
      <c r="O261" s="467"/>
    </row>
    <row r="262" spans="1:15" x14ac:dyDescent="0.25">
      <c r="C262" s="67" t="s">
        <v>203</v>
      </c>
      <c r="D262" s="467"/>
      <c r="E262" s="467"/>
      <c r="F262" s="467">
        <v>1</v>
      </c>
      <c r="G262" s="467"/>
      <c r="H262" s="467">
        <v>1</v>
      </c>
      <c r="I262" s="467"/>
      <c r="J262" s="467"/>
      <c r="K262" s="467"/>
      <c r="L262" s="467">
        <v>1</v>
      </c>
      <c r="M262" s="467">
        <v>1</v>
      </c>
      <c r="N262" s="467"/>
      <c r="O262" s="467"/>
    </row>
    <row r="263" spans="1:15" ht="15.75" x14ac:dyDescent="0.25">
      <c r="C263" s="70" t="s">
        <v>204</v>
      </c>
      <c r="D263" s="71">
        <f t="shared" ref="D263:O263" si="27">SUM(D259:D262)</f>
        <v>2</v>
      </c>
      <c r="E263" s="71">
        <f t="shared" si="27"/>
        <v>1</v>
      </c>
      <c r="F263" s="71">
        <f t="shared" si="27"/>
        <v>1</v>
      </c>
      <c r="G263" s="71">
        <f t="shared" si="27"/>
        <v>0</v>
      </c>
      <c r="H263" s="71">
        <f t="shared" si="27"/>
        <v>1</v>
      </c>
      <c r="I263" s="71">
        <f t="shared" si="27"/>
        <v>0</v>
      </c>
      <c r="J263" s="71">
        <f t="shared" si="27"/>
        <v>0</v>
      </c>
      <c r="K263" s="71">
        <f t="shared" si="27"/>
        <v>0</v>
      </c>
      <c r="L263" s="71">
        <f t="shared" si="27"/>
        <v>1</v>
      </c>
      <c r="M263" s="71">
        <f t="shared" si="27"/>
        <v>1</v>
      </c>
      <c r="N263" s="71">
        <f t="shared" si="27"/>
        <v>1</v>
      </c>
      <c r="O263" s="71">
        <f t="shared" si="27"/>
        <v>0</v>
      </c>
    </row>
    <row r="265" spans="1:15" x14ac:dyDescent="0.25">
      <c r="A265" t="str">
        <f>LOOKUP(B265,Course_index,Title)</f>
        <v>Artificial Intelligence</v>
      </c>
      <c r="B265">
        <v>26</v>
      </c>
      <c r="C265" s="4" t="str">
        <f>LOOKUP(B265,Course_index,Course_Code)</f>
        <v>CSE 366</v>
      </c>
      <c r="D265" s="67" t="s">
        <v>188</v>
      </c>
      <c r="E265" s="67" t="s">
        <v>189</v>
      </c>
      <c r="F265" s="67" t="s">
        <v>190</v>
      </c>
      <c r="G265" s="67" t="s">
        <v>191</v>
      </c>
      <c r="H265" s="67" t="s">
        <v>192</v>
      </c>
      <c r="I265" s="67" t="s">
        <v>193</v>
      </c>
      <c r="J265" s="67" t="s">
        <v>194</v>
      </c>
      <c r="K265" s="67" t="s">
        <v>195</v>
      </c>
      <c r="L265" s="67" t="s">
        <v>196</v>
      </c>
      <c r="M265" s="67" t="s">
        <v>197</v>
      </c>
      <c r="N265" s="67" t="s">
        <v>198</v>
      </c>
      <c r="O265" s="68" t="s">
        <v>199</v>
      </c>
    </row>
    <row r="266" spans="1:15" x14ac:dyDescent="0.25">
      <c r="C266" s="67" t="s">
        <v>200</v>
      </c>
      <c r="D266" s="464">
        <v>1</v>
      </c>
      <c r="E266" s="464" t="s">
        <v>456</v>
      </c>
      <c r="F266" s="464" t="s">
        <v>456</v>
      </c>
      <c r="G266" s="464" t="s">
        <v>456</v>
      </c>
      <c r="H266" s="464" t="s">
        <v>456</v>
      </c>
      <c r="I266" s="464" t="s">
        <v>456</v>
      </c>
      <c r="J266" s="464" t="s">
        <v>456</v>
      </c>
      <c r="K266" s="464" t="s">
        <v>456</v>
      </c>
      <c r="L266" s="464" t="s">
        <v>456</v>
      </c>
      <c r="M266" s="464" t="s">
        <v>456</v>
      </c>
      <c r="N266" s="464" t="s">
        <v>456</v>
      </c>
      <c r="O266" s="464" t="s">
        <v>456</v>
      </c>
    </row>
    <row r="267" spans="1:15" x14ac:dyDescent="0.25">
      <c r="C267" s="67" t="s">
        <v>201</v>
      </c>
      <c r="D267" s="464">
        <v>1</v>
      </c>
      <c r="E267" s="464">
        <v>1</v>
      </c>
      <c r="F267" s="464">
        <v>1</v>
      </c>
      <c r="G267" s="464" t="s">
        <v>456</v>
      </c>
      <c r="H267" s="464" t="s">
        <v>456</v>
      </c>
      <c r="I267" s="464" t="s">
        <v>456</v>
      </c>
      <c r="J267" s="464" t="s">
        <v>456</v>
      </c>
      <c r="K267" s="464" t="s">
        <v>456</v>
      </c>
      <c r="L267" s="464" t="s">
        <v>456</v>
      </c>
      <c r="M267" s="464" t="s">
        <v>456</v>
      </c>
      <c r="N267" s="464" t="s">
        <v>456</v>
      </c>
      <c r="O267" s="464" t="s">
        <v>456</v>
      </c>
    </row>
    <row r="268" spans="1:15" x14ac:dyDescent="0.25">
      <c r="C268" s="67" t="s">
        <v>202</v>
      </c>
      <c r="D268" s="464">
        <v>1</v>
      </c>
      <c r="E268" s="464">
        <v>1</v>
      </c>
      <c r="F268" s="464">
        <v>1</v>
      </c>
      <c r="G268" s="464" t="s">
        <v>456</v>
      </c>
      <c r="H268" s="464" t="s">
        <v>456</v>
      </c>
      <c r="I268" s="464" t="s">
        <v>456</v>
      </c>
      <c r="J268" s="464" t="s">
        <v>456</v>
      </c>
      <c r="K268" s="464" t="s">
        <v>456</v>
      </c>
      <c r="L268" s="464" t="s">
        <v>456</v>
      </c>
      <c r="M268" s="464" t="s">
        <v>456</v>
      </c>
      <c r="N268" s="464" t="s">
        <v>456</v>
      </c>
      <c r="O268" s="464" t="s">
        <v>456</v>
      </c>
    </row>
    <row r="269" spans="1:15" x14ac:dyDescent="0.25">
      <c r="C269" s="67" t="s">
        <v>203</v>
      </c>
      <c r="D269" s="464" t="s">
        <v>456</v>
      </c>
      <c r="E269" s="464" t="s">
        <v>456</v>
      </c>
      <c r="F269" s="464">
        <v>1</v>
      </c>
      <c r="G269" s="464" t="s">
        <v>456</v>
      </c>
      <c r="H269" s="464">
        <v>1</v>
      </c>
      <c r="I269" s="464" t="s">
        <v>456</v>
      </c>
      <c r="J269" s="464" t="s">
        <v>456</v>
      </c>
      <c r="K269" s="464" t="s">
        <v>456</v>
      </c>
      <c r="L269" s="464">
        <v>1</v>
      </c>
      <c r="M269" s="464">
        <v>1</v>
      </c>
      <c r="N269" s="464" t="s">
        <v>456</v>
      </c>
      <c r="O269" s="464">
        <v>1</v>
      </c>
    </row>
    <row r="270" spans="1:15" ht="15.75" x14ac:dyDescent="0.25">
      <c r="C270" s="70" t="s">
        <v>204</v>
      </c>
      <c r="D270" s="71">
        <f t="shared" ref="D270:O270" si="28">SUM(D266:D269)</f>
        <v>3</v>
      </c>
      <c r="E270" s="71">
        <f t="shared" si="28"/>
        <v>2</v>
      </c>
      <c r="F270" s="71">
        <f t="shared" si="28"/>
        <v>3</v>
      </c>
      <c r="G270" s="71">
        <f t="shared" si="28"/>
        <v>0</v>
      </c>
      <c r="H270" s="71">
        <f t="shared" si="28"/>
        <v>1</v>
      </c>
      <c r="I270" s="71">
        <f t="shared" si="28"/>
        <v>0</v>
      </c>
      <c r="J270" s="71">
        <f t="shared" si="28"/>
        <v>0</v>
      </c>
      <c r="K270" s="71">
        <f t="shared" si="28"/>
        <v>0</v>
      </c>
      <c r="L270" s="71">
        <f t="shared" si="28"/>
        <v>1</v>
      </c>
      <c r="M270" s="71">
        <f t="shared" si="28"/>
        <v>1</v>
      </c>
      <c r="N270" s="71">
        <f t="shared" si="28"/>
        <v>0</v>
      </c>
      <c r="O270" s="71">
        <f t="shared" si="28"/>
        <v>1</v>
      </c>
    </row>
    <row r="272" spans="1:15" x14ac:dyDescent="0.25">
      <c r="A272" t="str">
        <f>LOOKUP(B272,Course_index,Title)</f>
        <v>Mobile Programming</v>
      </c>
      <c r="B272">
        <v>27</v>
      </c>
      <c r="C272" s="4" t="str">
        <f>LOOKUP(B272,Course_index,Course_Code)</f>
        <v>CSE 370</v>
      </c>
      <c r="D272" s="67" t="s">
        <v>188</v>
      </c>
      <c r="E272" s="67" t="s">
        <v>189</v>
      </c>
      <c r="F272" s="67" t="s">
        <v>190</v>
      </c>
      <c r="G272" s="67" t="s">
        <v>191</v>
      </c>
      <c r="H272" s="67" t="s">
        <v>192</v>
      </c>
      <c r="I272" s="67" t="s">
        <v>193</v>
      </c>
      <c r="J272" s="67" t="s">
        <v>194</v>
      </c>
      <c r="K272" s="67" t="s">
        <v>195</v>
      </c>
      <c r="L272" s="67" t="s">
        <v>196</v>
      </c>
      <c r="M272" s="67" t="s">
        <v>197</v>
      </c>
      <c r="N272" s="67" t="s">
        <v>198</v>
      </c>
      <c r="O272" s="68" t="s">
        <v>199</v>
      </c>
    </row>
    <row r="273" spans="1:15" x14ac:dyDescent="0.25">
      <c r="C273" s="67" t="s">
        <v>200</v>
      </c>
      <c r="D273" s="464">
        <v>1</v>
      </c>
      <c r="E273" s="464" t="s">
        <v>456</v>
      </c>
      <c r="F273" s="464" t="s">
        <v>456</v>
      </c>
      <c r="G273" s="464" t="s">
        <v>456</v>
      </c>
      <c r="H273" s="464" t="s">
        <v>456</v>
      </c>
      <c r="I273" s="464" t="s">
        <v>456</v>
      </c>
      <c r="J273" s="464" t="s">
        <v>456</v>
      </c>
      <c r="K273" s="464" t="s">
        <v>456</v>
      </c>
      <c r="L273" s="464" t="s">
        <v>456</v>
      </c>
      <c r="M273" s="464" t="s">
        <v>456</v>
      </c>
      <c r="N273" s="464" t="s">
        <v>456</v>
      </c>
      <c r="O273" s="464" t="s">
        <v>456</v>
      </c>
    </row>
    <row r="274" spans="1:15" x14ac:dyDescent="0.25">
      <c r="C274" s="67" t="s">
        <v>201</v>
      </c>
      <c r="D274" s="464">
        <v>1</v>
      </c>
      <c r="E274" s="464">
        <v>1</v>
      </c>
      <c r="F274" s="464">
        <v>1</v>
      </c>
      <c r="G274" s="464" t="s">
        <v>456</v>
      </c>
      <c r="H274" s="464" t="s">
        <v>456</v>
      </c>
      <c r="I274" s="464" t="s">
        <v>456</v>
      </c>
      <c r="J274" s="464" t="s">
        <v>456</v>
      </c>
      <c r="K274" s="464" t="s">
        <v>456</v>
      </c>
      <c r="L274" s="464" t="s">
        <v>456</v>
      </c>
      <c r="M274" s="464" t="s">
        <v>456</v>
      </c>
      <c r="N274" s="464" t="s">
        <v>456</v>
      </c>
      <c r="O274" s="464" t="s">
        <v>456</v>
      </c>
    </row>
    <row r="275" spans="1:15" x14ac:dyDescent="0.25">
      <c r="C275" s="67" t="s">
        <v>202</v>
      </c>
      <c r="D275" s="464">
        <v>1</v>
      </c>
      <c r="E275" s="464">
        <v>1</v>
      </c>
      <c r="F275" s="464">
        <v>1</v>
      </c>
      <c r="G275" s="464" t="s">
        <v>456</v>
      </c>
      <c r="H275" s="464" t="s">
        <v>456</v>
      </c>
      <c r="I275" s="464" t="s">
        <v>456</v>
      </c>
      <c r="J275" s="464" t="s">
        <v>456</v>
      </c>
      <c r="K275" s="464" t="s">
        <v>456</v>
      </c>
      <c r="L275" s="464" t="s">
        <v>456</v>
      </c>
      <c r="M275" s="464" t="s">
        <v>456</v>
      </c>
      <c r="N275" s="464" t="s">
        <v>456</v>
      </c>
      <c r="O275" s="464" t="s">
        <v>456</v>
      </c>
    </row>
    <row r="276" spans="1:15" x14ac:dyDescent="0.25">
      <c r="C276" s="67" t="s">
        <v>203</v>
      </c>
      <c r="D276" s="464" t="s">
        <v>456</v>
      </c>
      <c r="E276" s="464">
        <v>1</v>
      </c>
      <c r="F276" s="464">
        <v>1</v>
      </c>
      <c r="G276" s="464" t="s">
        <v>456</v>
      </c>
      <c r="H276" s="464">
        <v>1</v>
      </c>
      <c r="I276" s="464" t="s">
        <v>456</v>
      </c>
      <c r="J276" s="464" t="s">
        <v>456</v>
      </c>
      <c r="K276" s="464" t="s">
        <v>456</v>
      </c>
      <c r="L276" s="464">
        <v>1</v>
      </c>
      <c r="M276" s="464">
        <v>1</v>
      </c>
      <c r="N276" s="464" t="s">
        <v>456</v>
      </c>
      <c r="O276" s="464">
        <v>1</v>
      </c>
    </row>
    <row r="277" spans="1:15" ht="15.75" x14ac:dyDescent="0.25">
      <c r="C277" s="70" t="s">
        <v>204</v>
      </c>
      <c r="D277" s="71">
        <f t="shared" ref="D277:O277" si="29">SUM(D273:D276)</f>
        <v>3</v>
      </c>
      <c r="E277" s="71">
        <f t="shared" si="29"/>
        <v>3</v>
      </c>
      <c r="F277" s="71">
        <f t="shared" si="29"/>
        <v>3</v>
      </c>
      <c r="G277" s="71">
        <f t="shared" si="29"/>
        <v>0</v>
      </c>
      <c r="H277" s="71">
        <f t="shared" si="29"/>
        <v>1</v>
      </c>
      <c r="I277" s="71">
        <f t="shared" si="29"/>
        <v>0</v>
      </c>
      <c r="J277" s="71">
        <f t="shared" si="29"/>
        <v>0</v>
      </c>
      <c r="K277" s="71">
        <f t="shared" si="29"/>
        <v>0</v>
      </c>
      <c r="L277" s="71">
        <f t="shared" si="29"/>
        <v>1</v>
      </c>
      <c r="M277" s="71">
        <f t="shared" si="29"/>
        <v>1</v>
      </c>
      <c r="N277" s="71">
        <f t="shared" si="29"/>
        <v>0</v>
      </c>
      <c r="O277" s="71">
        <f t="shared" si="29"/>
        <v>1</v>
      </c>
    </row>
    <row r="279" spans="1:15" x14ac:dyDescent="0.25">
      <c r="A279" t="str">
        <f>LOOKUP(B279,Course_index,Title)</f>
        <v>Compiler Design</v>
      </c>
      <c r="B279">
        <v>28</v>
      </c>
      <c r="C279" s="4" t="str">
        <f>LOOKUP(B279,Course_index,Course_Code)</f>
        <v>CSE 375</v>
      </c>
      <c r="D279" s="67" t="s">
        <v>188</v>
      </c>
      <c r="E279" s="67" t="s">
        <v>189</v>
      </c>
      <c r="F279" s="67" t="s">
        <v>190</v>
      </c>
      <c r="G279" s="67" t="s">
        <v>191</v>
      </c>
      <c r="H279" s="67" t="s">
        <v>192</v>
      </c>
      <c r="I279" s="67" t="s">
        <v>193</v>
      </c>
      <c r="J279" s="67" t="s">
        <v>194</v>
      </c>
      <c r="K279" s="67" t="s">
        <v>195</v>
      </c>
      <c r="L279" s="67" t="s">
        <v>196</v>
      </c>
      <c r="M279" s="67" t="s">
        <v>197</v>
      </c>
      <c r="N279" s="67" t="s">
        <v>198</v>
      </c>
      <c r="O279" s="68" t="s">
        <v>199</v>
      </c>
    </row>
    <row r="280" spans="1:15" x14ac:dyDescent="0.25">
      <c r="C280" s="67" t="s">
        <v>200</v>
      </c>
      <c r="D280" s="467">
        <v>1</v>
      </c>
      <c r="E280" s="467"/>
      <c r="F280" s="467"/>
      <c r="G280" s="467"/>
      <c r="H280" s="467"/>
      <c r="I280" s="467"/>
      <c r="J280" s="467"/>
      <c r="K280" s="467"/>
      <c r="L280" s="467"/>
      <c r="M280" s="467"/>
      <c r="N280" s="467"/>
      <c r="O280" s="467"/>
    </row>
    <row r="281" spans="1:15" x14ac:dyDescent="0.25">
      <c r="C281" s="67" t="s">
        <v>201</v>
      </c>
      <c r="D281" s="467"/>
      <c r="E281" s="467">
        <v>1</v>
      </c>
      <c r="F281" s="467"/>
      <c r="G281" s="467"/>
      <c r="H281" s="467"/>
      <c r="I281" s="467"/>
      <c r="J281" s="467"/>
      <c r="K281" s="467"/>
      <c r="L281" s="467"/>
      <c r="M281" s="467"/>
      <c r="N281" s="467"/>
      <c r="O281" s="467"/>
    </row>
    <row r="282" spans="1:15" x14ac:dyDescent="0.25">
      <c r="C282" s="67" t="s">
        <v>202</v>
      </c>
      <c r="D282" s="467"/>
      <c r="E282" s="467"/>
      <c r="F282" s="467">
        <v>1</v>
      </c>
      <c r="G282" s="467"/>
      <c r="H282" s="467"/>
      <c r="I282" s="467"/>
      <c r="J282" s="467"/>
      <c r="K282" s="467"/>
      <c r="L282" s="467">
        <v>1</v>
      </c>
      <c r="M282" s="467">
        <v>1</v>
      </c>
      <c r="N282" s="467"/>
      <c r="O282" s="467"/>
    </row>
    <row r="283" spans="1:15" x14ac:dyDescent="0.25">
      <c r="C283" s="67" t="s">
        <v>203</v>
      </c>
      <c r="D283" s="467"/>
      <c r="E283" s="467">
        <v>1</v>
      </c>
      <c r="F283" s="467">
        <v>1</v>
      </c>
      <c r="G283" s="467"/>
      <c r="H283" s="467"/>
      <c r="I283" s="467"/>
      <c r="J283" s="467"/>
      <c r="K283" s="467"/>
      <c r="L283" s="467"/>
      <c r="M283" s="467"/>
      <c r="N283" s="467"/>
      <c r="O283" s="467"/>
    </row>
    <row r="284" spans="1:15" ht="15.75" x14ac:dyDescent="0.25">
      <c r="C284" s="70" t="s">
        <v>204</v>
      </c>
      <c r="D284" s="71">
        <f t="shared" ref="D284:O284" si="30">SUM(D280:D283)</f>
        <v>1</v>
      </c>
      <c r="E284" s="71">
        <f t="shared" si="30"/>
        <v>2</v>
      </c>
      <c r="F284" s="71">
        <f t="shared" si="30"/>
        <v>2</v>
      </c>
      <c r="G284" s="71">
        <f t="shared" si="30"/>
        <v>0</v>
      </c>
      <c r="H284" s="71">
        <f t="shared" si="30"/>
        <v>0</v>
      </c>
      <c r="I284" s="71">
        <f t="shared" si="30"/>
        <v>0</v>
      </c>
      <c r="J284" s="71">
        <f t="shared" si="30"/>
        <v>0</v>
      </c>
      <c r="K284" s="71">
        <f t="shared" si="30"/>
        <v>0</v>
      </c>
      <c r="L284" s="71">
        <f t="shared" si="30"/>
        <v>1</v>
      </c>
      <c r="M284" s="71">
        <f t="shared" si="30"/>
        <v>1</v>
      </c>
      <c r="N284" s="71">
        <f t="shared" si="30"/>
        <v>0</v>
      </c>
      <c r="O284" s="71">
        <f t="shared" si="30"/>
        <v>0</v>
      </c>
    </row>
    <row r="286" spans="1:15" x14ac:dyDescent="0.25">
      <c r="A286" t="str">
        <f>LOOKUP(B286,Course_index,Title)</f>
        <v>Cyber Ethics and Legal Framework</v>
      </c>
      <c r="B286">
        <v>29</v>
      </c>
      <c r="C286" s="4" t="str">
        <f>LOOKUP(B286,Course_index,Course_Code)</f>
        <v>CSE 399</v>
      </c>
      <c r="D286" s="67" t="s">
        <v>188</v>
      </c>
      <c r="E286" s="67" t="s">
        <v>189</v>
      </c>
      <c r="F286" s="67" t="s">
        <v>190</v>
      </c>
      <c r="G286" s="67" t="s">
        <v>191</v>
      </c>
      <c r="H286" s="67" t="s">
        <v>192</v>
      </c>
      <c r="I286" s="67" t="s">
        <v>193</v>
      </c>
      <c r="J286" s="67" t="s">
        <v>194</v>
      </c>
      <c r="K286" s="67" t="s">
        <v>195</v>
      </c>
      <c r="L286" s="67" t="s">
        <v>196</v>
      </c>
      <c r="M286" s="67" t="s">
        <v>197</v>
      </c>
      <c r="N286" s="67" t="s">
        <v>198</v>
      </c>
      <c r="O286" s="68" t="s">
        <v>199</v>
      </c>
    </row>
    <row r="287" spans="1:15" x14ac:dyDescent="0.25">
      <c r="C287" s="67" t="s">
        <v>200</v>
      </c>
      <c r="D287" s="464"/>
      <c r="E287" s="464" t="s">
        <v>456</v>
      </c>
      <c r="F287" s="464" t="s">
        <v>456</v>
      </c>
      <c r="G287" s="464" t="s">
        <v>456</v>
      </c>
      <c r="H287" s="464" t="s">
        <v>456</v>
      </c>
      <c r="I287" s="464">
        <v>1</v>
      </c>
      <c r="J287" s="464" t="s">
        <v>456</v>
      </c>
      <c r="K287" s="464">
        <v>1</v>
      </c>
      <c r="L287" s="464" t="s">
        <v>456</v>
      </c>
      <c r="M287" s="464">
        <v>1</v>
      </c>
      <c r="N287" s="464" t="s">
        <v>456</v>
      </c>
      <c r="O287" s="464" t="s">
        <v>456</v>
      </c>
    </row>
    <row r="288" spans="1:15" x14ac:dyDescent="0.25">
      <c r="C288" s="67" t="s">
        <v>201</v>
      </c>
      <c r="D288" s="464" t="s">
        <v>456</v>
      </c>
      <c r="E288" s="464" t="s">
        <v>456</v>
      </c>
      <c r="F288" s="464" t="s">
        <v>456</v>
      </c>
      <c r="G288" s="464" t="s">
        <v>456</v>
      </c>
      <c r="H288" s="464" t="s">
        <v>456</v>
      </c>
      <c r="I288" s="464">
        <v>1</v>
      </c>
      <c r="J288" s="464" t="s">
        <v>456</v>
      </c>
      <c r="K288" s="464" t="s">
        <v>456</v>
      </c>
      <c r="L288" s="464" t="s">
        <v>456</v>
      </c>
      <c r="M288" s="464" t="s">
        <v>456</v>
      </c>
      <c r="N288" s="464" t="s">
        <v>456</v>
      </c>
      <c r="O288" s="464" t="s">
        <v>456</v>
      </c>
    </row>
    <row r="289" spans="1:15" x14ac:dyDescent="0.25">
      <c r="C289" s="67" t="s">
        <v>202</v>
      </c>
      <c r="D289" s="464" t="s">
        <v>456</v>
      </c>
      <c r="E289" s="464" t="s">
        <v>456</v>
      </c>
      <c r="F289" s="464" t="s">
        <v>456</v>
      </c>
      <c r="G289" s="464" t="s">
        <v>456</v>
      </c>
      <c r="H289" s="464" t="s">
        <v>456</v>
      </c>
      <c r="I289" s="464">
        <v>1</v>
      </c>
      <c r="J289" s="464" t="s">
        <v>456</v>
      </c>
      <c r="K289" s="464">
        <v>1</v>
      </c>
      <c r="L289" s="464" t="s">
        <v>456</v>
      </c>
      <c r="M289" s="464" t="s">
        <v>456</v>
      </c>
      <c r="N289" s="464" t="s">
        <v>456</v>
      </c>
      <c r="O289" s="464" t="s">
        <v>456</v>
      </c>
    </row>
    <row r="290" spans="1:15" x14ac:dyDescent="0.25">
      <c r="C290" s="67" t="s">
        <v>203</v>
      </c>
      <c r="D290" s="464" t="s">
        <v>456</v>
      </c>
      <c r="E290" s="464" t="s">
        <v>456</v>
      </c>
      <c r="F290" s="464" t="s">
        <v>456</v>
      </c>
      <c r="G290" s="464" t="s">
        <v>456</v>
      </c>
      <c r="H290" s="464" t="s">
        <v>456</v>
      </c>
      <c r="I290" s="464">
        <v>1</v>
      </c>
      <c r="J290" s="464" t="s">
        <v>456</v>
      </c>
      <c r="K290" s="464">
        <v>1</v>
      </c>
      <c r="L290" s="464">
        <v>1</v>
      </c>
      <c r="M290" s="464">
        <v>1</v>
      </c>
      <c r="N290" s="464" t="s">
        <v>456</v>
      </c>
      <c r="O290" s="464" t="s">
        <v>456</v>
      </c>
    </row>
    <row r="291" spans="1:15" ht="15.75" x14ac:dyDescent="0.25">
      <c r="C291" s="70" t="s">
        <v>204</v>
      </c>
      <c r="D291" s="71">
        <f t="shared" ref="D291:O291" si="31">SUM(D287:D290)</f>
        <v>0</v>
      </c>
      <c r="E291" s="71">
        <f t="shared" si="31"/>
        <v>0</v>
      </c>
      <c r="F291" s="71">
        <f t="shared" si="31"/>
        <v>0</v>
      </c>
      <c r="G291" s="71">
        <f t="shared" si="31"/>
        <v>0</v>
      </c>
      <c r="H291" s="71">
        <f t="shared" si="31"/>
        <v>0</v>
      </c>
      <c r="I291" s="71">
        <f t="shared" si="31"/>
        <v>4</v>
      </c>
      <c r="J291" s="71">
        <f t="shared" si="31"/>
        <v>0</v>
      </c>
      <c r="K291" s="71">
        <f t="shared" si="31"/>
        <v>3</v>
      </c>
      <c r="L291" s="71">
        <f t="shared" si="31"/>
        <v>1</v>
      </c>
      <c r="M291" s="71">
        <f t="shared" si="31"/>
        <v>2</v>
      </c>
      <c r="N291" s="71">
        <f t="shared" si="31"/>
        <v>0</v>
      </c>
      <c r="O291" s="71">
        <f t="shared" si="31"/>
        <v>0</v>
      </c>
    </row>
    <row r="293" spans="1:15" x14ac:dyDescent="0.25">
      <c r="A293" t="str">
        <f>LOOKUP(B293,Course_index,Title)</f>
        <v>Capstone Project</v>
      </c>
      <c r="B293">
        <v>30</v>
      </c>
      <c r="C293" s="4" t="str">
        <f>LOOKUP(B293,Course_index,Course_Code)</f>
        <v>CSE 400</v>
      </c>
      <c r="D293" s="67" t="s">
        <v>188</v>
      </c>
      <c r="E293" s="67" t="s">
        <v>189</v>
      </c>
      <c r="F293" s="67" t="s">
        <v>190</v>
      </c>
      <c r="G293" s="67" t="s">
        <v>191</v>
      </c>
      <c r="H293" s="67" t="s">
        <v>192</v>
      </c>
      <c r="I293" s="67" t="s">
        <v>193</v>
      </c>
      <c r="J293" s="67" t="s">
        <v>194</v>
      </c>
      <c r="K293" s="67" t="s">
        <v>195</v>
      </c>
      <c r="L293" s="67" t="s">
        <v>196</v>
      </c>
      <c r="M293" s="67" t="s">
        <v>197</v>
      </c>
      <c r="N293" s="67" t="s">
        <v>198</v>
      </c>
      <c r="O293" s="68" t="s">
        <v>199</v>
      </c>
    </row>
    <row r="294" spans="1:15" x14ac:dyDescent="0.25">
      <c r="C294" s="67" t="s">
        <v>200</v>
      </c>
      <c r="D294" s="464">
        <v>1</v>
      </c>
      <c r="E294" s="464">
        <v>1</v>
      </c>
      <c r="F294" s="464" t="s">
        <v>456</v>
      </c>
      <c r="G294" s="464">
        <v>1</v>
      </c>
      <c r="H294" s="464" t="s">
        <v>456</v>
      </c>
      <c r="I294" s="464" t="s">
        <v>456</v>
      </c>
      <c r="J294" s="464" t="s">
        <v>456</v>
      </c>
      <c r="K294" s="464" t="s">
        <v>456</v>
      </c>
      <c r="L294" s="464">
        <v>1</v>
      </c>
      <c r="M294" s="464" t="s">
        <v>456</v>
      </c>
      <c r="N294" s="464" t="s">
        <v>456</v>
      </c>
      <c r="O294" s="464">
        <v>1</v>
      </c>
    </row>
    <row r="295" spans="1:15" x14ac:dyDescent="0.25">
      <c r="C295" s="67" t="s">
        <v>201</v>
      </c>
      <c r="D295" s="464">
        <v>1</v>
      </c>
      <c r="E295" s="464">
        <v>1</v>
      </c>
      <c r="F295" s="464" t="s">
        <v>456</v>
      </c>
      <c r="G295" s="464">
        <v>1</v>
      </c>
      <c r="H295" s="464" t="s">
        <v>456</v>
      </c>
      <c r="I295" s="464" t="s">
        <v>456</v>
      </c>
      <c r="J295" s="464" t="s">
        <v>456</v>
      </c>
      <c r="K295" s="464" t="s">
        <v>456</v>
      </c>
      <c r="L295" s="464">
        <v>1</v>
      </c>
      <c r="M295" s="464">
        <v>1</v>
      </c>
      <c r="N295" s="464" t="s">
        <v>456</v>
      </c>
      <c r="O295" s="464">
        <v>1</v>
      </c>
    </row>
    <row r="296" spans="1:15" x14ac:dyDescent="0.25">
      <c r="C296" s="67" t="s">
        <v>202</v>
      </c>
      <c r="D296" s="464">
        <v>1</v>
      </c>
      <c r="E296" s="464">
        <v>1</v>
      </c>
      <c r="F296" s="464">
        <v>1</v>
      </c>
      <c r="G296" s="464">
        <v>1</v>
      </c>
      <c r="H296" s="464">
        <v>1</v>
      </c>
      <c r="I296" s="464">
        <v>1</v>
      </c>
      <c r="J296" s="464">
        <v>1</v>
      </c>
      <c r="K296" s="464">
        <v>1</v>
      </c>
      <c r="L296" s="464">
        <v>1</v>
      </c>
      <c r="M296" s="464" t="s">
        <v>456</v>
      </c>
      <c r="N296" s="464">
        <v>1</v>
      </c>
      <c r="O296" s="464" t="s">
        <v>456</v>
      </c>
    </row>
    <row r="297" spans="1:15" x14ac:dyDescent="0.25">
      <c r="C297" s="67" t="s">
        <v>203</v>
      </c>
      <c r="D297" s="464">
        <v>1</v>
      </c>
      <c r="E297" s="464" t="s">
        <v>456</v>
      </c>
      <c r="F297" s="464" t="s">
        <v>456</v>
      </c>
      <c r="G297" s="464" t="s">
        <v>456</v>
      </c>
      <c r="H297" s="464">
        <v>1</v>
      </c>
      <c r="I297" s="464">
        <v>1</v>
      </c>
      <c r="J297" s="464">
        <v>1</v>
      </c>
      <c r="K297" s="464">
        <v>1</v>
      </c>
      <c r="L297" s="464">
        <v>1</v>
      </c>
      <c r="M297" s="464">
        <v>1</v>
      </c>
      <c r="N297" s="464" t="s">
        <v>456</v>
      </c>
      <c r="O297" s="464">
        <v>1</v>
      </c>
    </row>
    <row r="298" spans="1:15" ht="15.75" x14ac:dyDescent="0.25">
      <c r="C298" s="70" t="s">
        <v>204</v>
      </c>
      <c r="D298" s="71">
        <f t="shared" ref="D298:O298" si="32">SUM(D294:D297)</f>
        <v>4</v>
      </c>
      <c r="E298" s="71">
        <f t="shared" si="32"/>
        <v>3</v>
      </c>
      <c r="F298" s="71">
        <f t="shared" si="32"/>
        <v>1</v>
      </c>
      <c r="G298" s="71">
        <f t="shared" si="32"/>
        <v>3</v>
      </c>
      <c r="H298" s="71">
        <f t="shared" si="32"/>
        <v>2</v>
      </c>
      <c r="I298" s="71">
        <f t="shared" si="32"/>
        <v>2</v>
      </c>
      <c r="J298" s="71">
        <f t="shared" si="32"/>
        <v>2</v>
      </c>
      <c r="K298" s="71">
        <f t="shared" si="32"/>
        <v>2</v>
      </c>
      <c r="L298" s="71">
        <f t="shared" si="32"/>
        <v>4</v>
      </c>
      <c r="M298" s="71">
        <f t="shared" si="32"/>
        <v>2</v>
      </c>
      <c r="N298" s="71">
        <f t="shared" si="32"/>
        <v>1</v>
      </c>
      <c r="O298" s="71">
        <f t="shared" si="32"/>
        <v>3</v>
      </c>
    </row>
    <row r="300" spans="1:15" x14ac:dyDescent="0.25">
      <c r="A300" t="str">
        <f>LOOKUP(B300,Course_index,Title)</f>
        <v>Computer Networks</v>
      </c>
      <c r="B300">
        <v>31</v>
      </c>
      <c r="C300" s="4" t="str">
        <f>LOOKUP(B300,Course_index,Course_Code)</f>
        <v>CSE 405</v>
      </c>
      <c r="D300" s="67" t="s">
        <v>188</v>
      </c>
      <c r="E300" s="67" t="s">
        <v>189</v>
      </c>
      <c r="F300" s="67" t="s">
        <v>190</v>
      </c>
      <c r="G300" s="67" t="s">
        <v>191</v>
      </c>
      <c r="H300" s="67" t="s">
        <v>192</v>
      </c>
      <c r="I300" s="67" t="s">
        <v>193</v>
      </c>
      <c r="J300" s="67" t="s">
        <v>194</v>
      </c>
      <c r="K300" s="67" t="s">
        <v>195</v>
      </c>
      <c r="L300" s="67" t="s">
        <v>196</v>
      </c>
      <c r="M300" s="67" t="s">
        <v>197</v>
      </c>
      <c r="N300" s="67" t="s">
        <v>198</v>
      </c>
      <c r="O300" s="68" t="s">
        <v>199</v>
      </c>
    </row>
    <row r="301" spans="1:15" x14ac:dyDescent="0.25">
      <c r="C301" s="67" t="s">
        <v>200</v>
      </c>
      <c r="D301" s="464">
        <v>1</v>
      </c>
      <c r="E301" s="464" t="s">
        <v>456</v>
      </c>
      <c r="F301" s="464" t="s">
        <v>456</v>
      </c>
      <c r="G301" s="464" t="s">
        <v>456</v>
      </c>
      <c r="H301" s="464" t="s">
        <v>456</v>
      </c>
      <c r="I301" s="464" t="s">
        <v>456</v>
      </c>
      <c r="J301" s="464" t="s">
        <v>456</v>
      </c>
      <c r="K301" s="464" t="s">
        <v>456</v>
      </c>
      <c r="L301" s="464" t="s">
        <v>456</v>
      </c>
      <c r="M301" s="464" t="s">
        <v>456</v>
      </c>
      <c r="N301" s="464" t="s">
        <v>456</v>
      </c>
      <c r="O301" s="464" t="s">
        <v>456</v>
      </c>
    </row>
    <row r="302" spans="1:15" x14ac:dyDescent="0.25">
      <c r="C302" s="67" t="s">
        <v>201</v>
      </c>
      <c r="D302" s="464">
        <v>1</v>
      </c>
      <c r="E302" s="464">
        <v>1</v>
      </c>
      <c r="F302" s="464" t="s">
        <v>456</v>
      </c>
      <c r="G302" s="464">
        <v>1</v>
      </c>
      <c r="H302" s="464" t="s">
        <v>456</v>
      </c>
      <c r="I302" s="464" t="s">
        <v>456</v>
      </c>
      <c r="J302" s="464" t="s">
        <v>456</v>
      </c>
      <c r="K302" s="464" t="s">
        <v>456</v>
      </c>
      <c r="L302" s="464" t="s">
        <v>456</v>
      </c>
      <c r="M302" s="464" t="s">
        <v>456</v>
      </c>
      <c r="N302" s="464" t="s">
        <v>456</v>
      </c>
      <c r="O302" s="464" t="s">
        <v>456</v>
      </c>
    </row>
    <row r="303" spans="1:15" x14ac:dyDescent="0.25">
      <c r="C303" s="67" t="s">
        <v>202</v>
      </c>
      <c r="D303" s="464">
        <v>1</v>
      </c>
      <c r="E303" s="464">
        <v>1</v>
      </c>
      <c r="F303" s="464">
        <v>1</v>
      </c>
      <c r="G303" s="464" t="s">
        <v>456</v>
      </c>
      <c r="H303" s="464">
        <v>1</v>
      </c>
      <c r="I303" s="464" t="s">
        <v>456</v>
      </c>
      <c r="J303" s="464" t="s">
        <v>456</v>
      </c>
      <c r="K303" s="464" t="s">
        <v>456</v>
      </c>
      <c r="L303" s="464" t="s">
        <v>456</v>
      </c>
      <c r="M303" s="464" t="s">
        <v>456</v>
      </c>
      <c r="N303" s="464" t="s">
        <v>456</v>
      </c>
      <c r="O303" s="464" t="s">
        <v>456</v>
      </c>
    </row>
    <row r="304" spans="1:15" x14ac:dyDescent="0.25">
      <c r="C304" s="67" t="s">
        <v>203</v>
      </c>
      <c r="D304" s="464" t="s">
        <v>456</v>
      </c>
      <c r="E304" s="464">
        <v>1</v>
      </c>
      <c r="F304" s="464">
        <v>1</v>
      </c>
      <c r="G304" s="464" t="s">
        <v>456</v>
      </c>
      <c r="H304" s="464">
        <v>1</v>
      </c>
      <c r="I304" s="464" t="s">
        <v>456</v>
      </c>
      <c r="J304" s="464" t="s">
        <v>456</v>
      </c>
      <c r="K304" s="464" t="s">
        <v>456</v>
      </c>
      <c r="L304" s="464">
        <v>1</v>
      </c>
      <c r="M304" s="464">
        <v>1</v>
      </c>
      <c r="N304" s="464" t="s">
        <v>456</v>
      </c>
      <c r="O304" s="464">
        <v>1</v>
      </c>
    </row>
    <row r="305" spans="1:15" ht="15.75" x14ac:dyDescent="0.25">
      <c r="C305" s="70" t="s">
        <v>204</v>
      </c>
      <c r="D305" s="71">
        <f t="shared" ref="D305:O305" si="33">SUM(D301:D304)</f>
        <v>3</v>
      </c>
      <c r="E305" s="71">
        <f t="shared" si="33"/>
        <v>3</v>
      </c>
      <c r="F305" s="71">
        <f t="shared" si="33"/>
        <v>2</v>
      </c>
      <c r="G305" s="71">
        <f t="shared" si="33"/>
        <v>1</v>
      </c>
      <c r="H305" s="71">
        <f t="shared" si="33"/>
        <v>2</v>
      </c>
      <c r="I305" s="71">
        <f t="shared" si="33"/>
        <v>0</v>
      </c>
      <c r="J305" s="71">
        <f t="shared" si="33"/>
        <v>0</v>
      </c>
      <c r="K305" s="71">
        <f t="shared" si="33"/>
        <v>0</v>
      </c>
      <c r="L305" s="71">
        <f t="shared" si="33"/>
        <v>1</v>
      </c>
      <c r="M305" s="71">
        <f t="shared" si="33"/>
        <v>1</v>
      </c>
      <c r="N305" s="71">
        <f t="shared" si="33"/>
        <v>0</v>
      </c>
      <c r="O305" s="71">
        <f t="shared" si="33"/>
        <v>1</v>
      </c>
    </row>
    <row r="307" spans="1:15" x14ac:dyDescent="0.25">
      <c r="A307" t="str">
        <f>LOOKUP(B307,Course_index,Title)</f>
        <v>Internet of Things</v>
      </c>
      <c r="B307">
        <v>32</v>
      </c>
      <c r="C307" s="4" t="str">
        <f>LOOKUP(B307,Course_index,Course_Code)</f>
        <v>CSE 406</v>
      </c>
      <c r="D307" s="67" t="s">
        <v>188</v>
      </c>
      <c r="E307" s="67" t="s">
        <v>189</v>
      </c>
      <c r="F307" s="67" t="s">
        <v>190</v>
      </c>
      <c r="G307" s="67" t="s">
        <v>191</v>
      </c>
      <c r="H307" s="67" t="s">
        <v>192</v>
      </c>
      <c r="I307" s="67" t="s">
        <v>193</v>
      </c>
      <c r="J307" s="67" t="s">
        <v>194</v>
      </c>
      <c r="K307" s="67" t="s">
        <v>195</v>
      </c>
      <c r="L307" s="67" t="s">
        <v>196</v>
      </c>
      <c r="M307" s="67" t="s">
        <v>197</v>
      </c>
      <c r="N307" s="67" t="s">
        <v>198</v>
      </c>
      <c r="O307" s="68" t="s">
        <v>199</v>
      </c>
    </row>
    <row r="308" spans="1:15" x14ac:dyDescent="0.25">
      <c r="C308" s="67" t="s">
        <v>200</v>
      </c>
      <c r="D308" s="464">
        <v>1</v>
      </c>
      <c r="E308" s="464" t="s">
        <v>456</v>
      </c>
      <c r="F308" s="464" t="s">
        <v>456</v>
      </c>
      <c r="G308" s="464" t="s">
        <v>456</v>
      </c>
      <c r="H308" s="464" t="s">
        <v>456</v>
      </c>
      <c r="I308" s="464" t="s">
        <v>456</v>
      </c>
      <c r="J308" s="464" t="s">
        <v>456</v>
      </c>
      <c r="K308" s="464" t="s">
        <v>456</v>
      </c>
      <c r="L308" s="464" t="s">
        <v>456</v>
      </c>
      <c r="M308" s="464" t="s">
        <v>456</v>
      </c>
      <c r="N308" s="464" t="s">
        <v>456</v>
      </c>
      <c r="O308" s="464" t="s">
        <v>456</v>
      </c>
    </row>
    <row r="309" spans="1:15" x14ac:dyDescent="0.25">
      <c r="C309" s="67" t="s">
        <v>201</v>
      </c>
      <c r="D309" s="464">
        <v>1</v>
      </c>
      <c r="E309" s="464">
        <v>1</v>
      </c>
      <c r="F309" s="464">
        <v>1</v>
      </c>
      <c r="G309" s="464" t="s">
        <v>456</v>
      </c>
      <c r="H309" s="464" t="s">
        <v>456</v>
      </c>
      <c r="I309" s="464" t="s">
        <v>456</v>
      </c>
      <c r="J309" s="464" t="s">
        <v>456</v>
      </c>
      <c r="K309" s="464" t="s">
        <v>456</v>
      </c>
      <c r="L309" s="464" t="s">
        <v>456</v>
      </c>
      <c r="M309" s="464" t="s">
        <v>456</v>
      </c>
      <c r="N309" s="464" t="s">
        <v>456</v>
      </c>
      <c r="O309" s="464" t="s">
        <v>456</v>
      </c>
    </row>
    <row r="310" spans="1:15" x14ac:dyDescent="0.25">
      <c r="C310" s="67" t="s">
        <v>202</v>
      </c>
      <c r="D310" s="464">
        <v>1</v>
      </c>
      <c r="E310" s="464">
        <v>1</v>
      </c>
      <c r="F310" s="464">
        <v>1</v>
      </c>
      <c r="G310" s="464" t="s">
        <v>456</v>
      </c>
      <c r="H310" s="464">
        <v>1</v>
      </c>
      <c r="I310" s="464" t="s">
        <v>456</v>
      </c>
      <c r="J310" s="464" t="s">
        <v>456</v>
      </c>
      <c r="K310" s="464" t="s">
        <v>456</v>
      </c>
      <c r="L310" s="464" t="s">
        <v>456</v>
      </c>
      <c r="M310" s="464" t="s">
        <v>456</v>
      </c>
      <c r="N310" s="464" t="s">
        <v>456</v>
      </c>
      <c r="O310" s="464">
        <v>1</v>
      </c>
    </row>
    <row r="311" spans="1:15" x14ac:dyDescent="0.25">
      <c r="C311" s="67" t="s">
        <v>203</v>
      </c>
      <c r="D311" s="464" t="s">
        <v>456</v>
      </c>
      <c r="E311" s="464" t="s">
        <v>456</v>
      </c>
      <c r="F311" s="464">
        <v>1</v>
      </c>
      <c r="G311" s="464">
        <v>1</v>
      </c>
      <c r="H311" s="464">
        <v>1</v>
      </c>
      <c r="I311" s="464" t="s">
        <v>456</v>
      </c>
      <c r="J311" s="464" t="s">
        <v>456</v>
      </c>
      <c r="K311" s="464" t="s">
        <v>456</v>
      </c>
      <c r="L311" s="464">
        <v>1</v>
      </c>
      <c r="M311" s="464">
        <v>1</v>
      </c>
      <c r="N311" s="464" t="s">
        <v>456</v>
      </c>
      <c r="O311" s="464">
        <v>1</v>
      </c>
    </row>
    <row r="312" spans="1:15" ht="15.75" x14ac:dyDescent="0.25">
      <c r="C312" s="70" t="s">
        <v>204</v>
      </c>
      <c r="D312" s="71">
        <f t="shared" ref="D312:O312" si="34">SUM(D308:D311)</f>
        <v>3</v>
      </c>
      <c r="E312" s="71">
        <f t="shared" si="34"/>
        <v>2</v>
      </c>
      <c r="F312" s="71">
        <f t="shared" si="34"/>
        <v>3</v>
      </c>
      <c r="G312" s="71">
        <f t="shared" si="34"/>
        <v>1</v>
      </c>
      <c r="H312" s="71">
        <f t="shared" si="34"/>
        <v>2</v>
      </c>
      <c r="I312" s="71">
        <f t="shared" si="34"/>
        <v>0</v>
      </c>
      <c r="J312" s="71">
        <f t="shared" si="34"/>
        <v>0</v>
      </c>
      <c r="K312" s="71">
        <f t="shared" si="34"/>
        <v>0</v>
      </c>
      <c r="L312" s="71">
        <f t="shared" si="34"/>
        <v>1</v>
      </c>
      <c r="M312" s="71">
        <f t="shared" si="34"/>
        <v>1</v>
      </c>
      <c r="N312" s="71">
        <f t="shared" si="34"/>
        <v>0</v>
      </c>
      <c r="O312" s="71">
        <f t="shared" si="34"/>
        <v>2</v>
      </c>
    </row>
    <row r="314" spans="1:15" x14ac:dyDescent="0.25">
      <c r="A314" t="str">
        <f>LOOKUP(B314,Course_index,Title)</f>
        <v>Software Engineering</v>
      </c>
      <c r="B314">
        <v>33</v>
      </c>
      <c r="C314" s="4" t="str">
        <f>LOOKUP(B314,Course_index,Course_Code)</f>
        <v>CSE 411</v>
      </c>
      <c r="D314" s="67" t="s">
        <v>188</v>
      </c>
      <c r="E314" s="67" t="s">
        <v>189</v>
      </c>
      <c r="F314" s="67" t="s">
        <v>190</v>
      </c>
      <c r="G314" s="67" t="s">
        <v>191</v>
      </c>
      <c r="H314" s="67" t="s">
        <v>192</v>
      </c>
      <c r="I314" s="67" t="s">
        <v>193</v>
      </c>
      <c r="J314" s="67" t="s">
        <v>194</v>
      </c>
      <c r="K314" s="67" t="s">
        <v>195</v>
      </c>
      <c r="L314" s="67" t="s">
        <v>196</v>
      </c>
      <c r="M314" s="67" t="s">
        <v>197</v>
      </c>
      <c r="N314" s="67" t="s">
        <v>198</v>
      </c>
      <c r="O314" s="68" t="s">
        <v>199</v>
      </c>
    </row>
    <row r="315" spans="1:15" x14ac:dyDescent="0.25">
      <c r="C315" s="67" t="s">
        <v>200</v>
      </c>
      <c r="D315" s="467"/>
      <c r="E315" s="467">
        <v>1</v>
      </c>
      <c r="F315" s="467"/>
      <c r="G315" s="467"/>
      <c r="H315" s="467"/>
      <c r="I315" s="467"/>
      <c r="J315" s="467"/>
      <c r="K315" s="467"/>
      <c r="L315" s="467"/>
      <c r="M315" s="467"/>
      <c r="N315" s="467"/>
      <c r="O315" s="467"/>
    </row>
    <row r="316" spans="1:15" x14ac:dyDescent="0.25">
      <c r="C316" s="67" t="s">
        <v>201</v>
      </c>
      <c r="D316" s="467"/>
      <c r="E316" s="467"/>
      <c r="F316" s="467">
        <v>1</v>
      </c>
      <c r="G316" s="467"/>
      <c r="H316" s="467"/>
      <c r="I316" s="467"/>
      <c r="J316" s="467"/>
      <c r="K316" s="467"/>
      <c r="L316" s="467">
        <v>1</v>
      </c>
      <c r="M316" s="467">
        <v>1</v>
      </c>
      <c r="N316" s="467"/>
      <c r="O316" s="467"/>
    </row>
    <row r="317" spans="1:15" x14ac:dyDescent="0.25">
      <c r="C317" s="67" t="s">
        <v>202</v>
      </c>
      <c r="D317" s="467"/>
      <c r="E317" s="467">
        <v>1</v>
      </c>
      <c r="F317" s="467">
        <v>1</v>
      </c>
      <c r="G317" s="467"/>
      <c r="H317" s="467">
        <v>1</v>
      </c>
      <c r="I317" s="467"/>
      <c r="J317" s="467"/>
      <c r="K317" s="467"/>
      <c r="L317" s="467"/>
      <c r="M317" s="467"/>
      <c r="N317" s="467"/>
      <c r="O317" s="467"/>
    </row>
    <row r="318" spans="1:15" x14ac:dyDescent="0.25">
      <c r="C318" s="67" t="s">
        <v>203</v>
      </c>
      <c r="D318" s="467"/>
      <c r="E318" s="467">
        <v>1</v>
      </c>
      <c r="F318" s="467"/>
      <c r="G318" s="467"/>
      <c r="H318" s="467"/>
      <c r="I318" s="467"/>
      <c r="J318" s="467"/>
      <c r="K318" s="467"/>
      <c r="L318" s="467"/>
      <c r="M318" s="467"/>
      <c r="N318" s="467"/>
      <c r="O318" s="467"/>
    </row>
    <row r="319" spans="1:15" ht="15.75" x14ac:dyDescent="0.25">
      <c r="C319" s="70" t="s">
        <v>204</v>
      </c>
      <c r="D319" s="71">
        <f t="shared" ref="D319:O319" si="35">SUM(D315:D318)</f>
        <v>0</v>
      </c>
      <c r="E319" s="71">
        <f t="shared" si="35"/>
        <v>3</v>
      </c>
      <c r="F319" s="71">
        <f t="shared" si="35"/>
        <v>2</v>
      </c>
      <c r="G319" s="71">
        <f t="shared" si="35"/>
        <v>0</v>
      </c>
      <c r="H319" s="71">
        <f t="shared" si="35"/>
        <v>1</v>
      </c>
      <c r="I319" s="71">
        <f t="shared" si="35"/>
        <v>0</v>
      </c>
      <c r="J319" s="71">
        <f t="shared" si="35"/>
        <v>0</v>
      </c>
      <c r="K319" s="71">
        <f t="shared" si="35"/>
        <v>0</v>
      </c>
      <c r="L319" s="71">
        <f t="shared" si="35"/>
        <v>1</v>
      </c>
      <c r="M319" s="71">
        <f t="shared" si="35"/>
        <v>1</v>
      </c>
      <c r="N319" s="71">
        <f t="shared" si="35"/>
        <v>0</v>
      </c>
      <c r="O319" s="71">
        <f t="shared" si="35"/>
        <v>0</v>
      </c>
    </row>
    <row r="321" spans="1:15" x14ac:dyDescent="0.25">
      <c r="A321" t="str">
        <f>LOOKUP(B321,Course_index,Title)</f>
        <v>Software Engineering</v>
      </c>
      <c r="B321">
        <v>34</v>
      </c>
      <c r="C321" s="4" t="str">
        <f>LOOKUP(B321,Course_index,Course_Code)</f>
        <v>CSE 412</v>
      </c>
      <c r="D321" s="67" t="s">
        <v>188</v>
      </c>
      <c r="E321" s="67" t="s">
        <v>189</v>
      </c>
      <c r="F321" s="67" t="s">
        <v>190</v>
      </c>
      <c r="G321" s="67" t="s">
        <v>191</v>
      </c>
      <c r="H321" s="67" t="s">
        <v>192</v>
      </c>
      <c r="I321" s="67" t="s">
        <v>193</v>
      </c>
      <c r="J321" s="67" t="s">
        <v>194</v>
      </c>
      <c r="K321" s="67" t="s">
        <v>195</v>
      </c>
      <c r="L321" s="67" t="s">
        <v>196</v>
      </c>
      <c r="M321" s="67" t="s">
        <v>197</v>
      </c>
      <c r="N321" s="67" t="s">
        <v>198</v>
      </c>
      <c r="O321" s="68" t="s">
        <v>199</v>
      </c>
    </row>
    <row r="322" spans="1:15" x14ac:dyDescent="0.25">
      <c r="C322" s="67" t="s">
        <v>200</v>
      </c>
      <c r="D322" s="464">
        <v>1</v>
      </c>
      <c r="E322" s="464" t="s">
        <v>456</v>
      </c>
      <c r="F322" s="464" t="s">
        <v>456</v>
      </c>
      <c r="G322" s="464" t="s">
        <v>456</v>
      </c>
      <c r="H322" s="464" t="s">
        <v>456</v>
      </c>
      <c r="I322" s="464" t="s">
        <v>456</v>
      </c>
      <c r="J322" s="464" t="s">
        <v>456</v>
      </c>
      <c r="K322" s="464" t="s">
        <v>456</v>
      </c>
      <c r="L322" s="464" t="s">
        <v>456</v>
      </c>
      <c r="M322" s="464" t="s">
        <v>456</v>
      </c>
      <c r="N322" s="464" t="s">
        <v>456</v>
      </c>
      <c r="O322" s="464" t="s">
        <v>456</v>
      </c>
    </row>
    <row r="323" spans="1:15" x14ac:dyDescent="0.25">
      <c r="C323" s="67" t="s">
        <v>201</v>
      </c>
      <c r="D323" s="464" t="s">
        <v>456</v>
      </c>
      <c r="E323" s="464">
        <v>1</v>
      </c>
      <c r="F323" s="464" t="s">
        <v>456</v>
      </c>
      <c r="G323" s="464" t="s">
        <v>456</v>
      </c>
      <c r="H323" s="464">
        <v>1</v>
      </c>
      <c r="I323" s="464" t="s">
        <v>456</v>
      </c>
      <c r="J323" s="464" t="s">
        <v>456</v>
      </c>
      <c r="K323" s="464" t="s">
        <v>456</v>
      </c>
      <c r="L323" s="464" t="s">
        <v>456</v>
      </c>
      <c r="M323" s="464" t="s">
        <v>456</v>
      </c>
      <c r="N323" s="464" t="s">
        <v>456</v>
      </c>
      <c r="O323" s="464" t="s">
        <v>456</v>
      </c>
    </row>
    <row r="324" spans="1:15" x14ac:dyDescent="0.25">
      <c r="C324" s="67" t="s">
        <v>202</v>
      </c>
      <c r="D324" s="464" t="s">
        <v>456</v>
      </c>
      <c r="E324" s="464">
        <v>1</v>
      </c>
      <c r="F324" s="464" t="s">
        <v>456</v>
      </c>
      <c r="G324" s="464" t="s">
        <v>456</v>
      </c>
      <c r="H324" s="464" t="s">
        <v>456</v>
      </c>
      <c r="I324" s="464" t="s">
        <v>456</v>
      </c>
      <c r="J324" s="464" t="s">
        <v>456</v>
      </c>
      <c r="K324" s="464" t="s">
        <v>456</v>
      </c>
      <c r="L324" s="464" t="s">
        <v>456</v>
      </c>
      <c r="M324" s="464" t="s">
        <v>456</v>
      </c>
      <c r="N324" s="464" t="s">
        <v>456</v>
      </c>
      <c r="O324" s="464" t="s">
        <v>456</v>
      </c>
    </row>
    <row r="325" spans="1:15" x14ac:dyDescent="0.25">
      <c r="C325" s="67" t="s">
        <v>203</v>
      </c>
      <c r="D325" s="464" t="s">
        <v>456</v>
      </c>
      <c r="E325" s="464">
        <v>1</v>
      </c>
      <c r="F325" s="464">
        <v>1</v>
      </c>
      <c r="G325" s="464" t="s">
        <v>456</v>
      </c>
      <c r="H325" s="464">
        <v>1</v>
      </c>
      <c r="I325" s="464" t="s">
        <v>456</v>
      </c>
      <c r="J325" s="464" t="s">
        <v>456</v>
      </c>
      <c r="K325" s="464" t="s">
        <v>456</v>
      </c>
      <c r="L325" s="464">
        <v>1</v>
      </c>
      <c r="M325" s="464">
        <v>1</v>
      </c>
      <c r="N325" s="464" t="s">
        <v>456</v>
      </c>
      <c r="O325" s="464">
        <v>1</v>
      </c>
    </row>
    <row r="326" spans="1:15" ht="15.75" x14ac:dyDescent="0.25">
      <c r="C326" s="70" t="s">
        <v>204</v>
      </c>
      <c r="D326" s="71">
        <f t="shared" ref="D326:O326" si="36">SUM(D322:D325)</f>
        <v>1</v>
      </c>
      <c r="E326" s="71">
        <f t="shared" si="36"/>
        <v>3</v>
      </c>
      <c r="F326" s="71">
        <f t="shared" si="36"/>
        <v>1</v>
      </c>
      <c r="G326" s="71">
        <f t="shared" si="36"/>
        <v>0</v>
      </c>
      <c r="H326" s="71">
        <f t="shared" si="36"/>
        <v>2</v>
      </c>
      <c r="I326" s="71">
        <f t="shared" si="36"/>
        <v>0</v>
      </c>
      <c r="J326" s="71">
        <f t="shared" si="36"/>
        <v>0</v>
      </c>
      <c r="K326" s="71">
        <f t="shared" si="36"/>
        <v>0</v>
      </c>
      <c r="L326" s="71">
        <f t="shared" si="36"/>
        <v>1</v>
      </c>
      <c r="M326" s="71">
        <f t="shared" si="36"/>
        <v>1</v>
      </c>
      <c r="N326" s="71">
        <f t="shared" si="36"/>
        <v>0</v>
      </c>
      <c r="O326" s="71">
        <f t="shared" si="36"/>
        <v>1</v>
      </c>
    </row>
    <row r="328" spans="1:15" x14ac:dyDescent="0.25">
      <c r="A328" t="str">
        <f>LOOKUP(B328,Course_index,Title)</f>
        <v>Computer Graphics</v>
      </c>
      <c r="B328">
        <v>35</v>
      </c>
      <c r="C328" s="4" t="str">
        <f>LOOKUP(B328,Course_index,Course_Code)</f>
        <v>CSE 420</v>
      </c>
      <c r="D328" s="67" t="s">
        <v>188</v>
      </c>
      <c r="E328" s="67" t="s">
        <v>189</v>
      </c>
      <c r="F328" s="67" t="s">
        <v>190</v>
      </c>
      <c r="G328" s="67" t="s">
        <v>191</v>
      </c>
      <c r="H328" s="67" t="s">
        <v>192</v>
      </c>
      <c r="I328" s="67" t="s">
        <v>193</v>
      </c>
      <c r="J328" s="67" t="s">
        <v>194</v>
      </c>
      <c r="K328" s="67" t="s">
        <v>195</v>
      </c>
      <c r="L328" s="67" t="s">
        <v>196</v>
      </c>
      <c r="M328" s="67" t="s">
        <v>197</v>
      </c>
      <c r="N328" s="67" t="s">
        <v>198</v>
      </c>
      <c r="O328" s="68" t="s">
        <v>199</v>
      </c>
    </row>
    <row r="329" spans="1:15" x14ac:dyDescent="0.25">
      <c r="C329" s="67" t="s">
        <v>200</v>
      </c>
      <c r="D329" s="464">
        <v>1</v>
      </c>
      <c r="E329" s="464">
        <v>1</v>
      </c>
      <c r="F329" s="464" t="s">
        <v>456</v>
      </c>
      <c r="G329" s="464" t="s">
        <v>456</v>
      </c>
      <c r="H329" s="464" t="s">
        <v>456</v>
      </c>
      <c r="I329" s="464" t="s">
        <v>456</v>
      </c>
      <c r="J329" s="464" t="s">
        <v>456</v>
      </c>
      <c r="K329" s="464" t="s">
        <v>456</v>
      </c>
      <c r="L329" s="464" t="s">
        <v>456</v>
      </c>
      <c r="M329" s="464" t="s">
        <v>456</v>
      </c>
      <c r="N329" s="464" t="s">
        <v>456</v>
      </c>
      <c r="O329" s="464" t="s">
        <v>456</v>
      </c>
    </row>
    <row r="330" spans="1:15" x14ac:dyDescent="0.25">
      <c r="C330" s="67" t="s">
        <v>201</v>
      </c>
      <c r="D330" s="464">
        <v>1</v>
      </c>
      <c r="E330" s="464">
        <v>1</v>
      </c>
      <c r="F330" s="464">
        <v>1</v>
      </c>
      <c r="G330" s="464" t="s">
        <v>456</v>
      </c>
      <c r="H330" s="464">
        <v>1</v>
      </c>
      <c r="I330" s="464" t="s">
        <v>456</v>
      </c>
      <c r="J330" s="464" t="s">
        <v>456</v>
      </c>
      <c r="K330" s="464" t="s">
        <v>456</v>
      </c>
      <c r="L330" s="464">
        <v>1</v>
      </c>
      <c r="M330" s="464">
        <v>1</v>
      </c>
      <c r="N330" s="464" t="s">
        <v>456</v>
      </c>
      <c r="O330" s="464">
        <v>1</v>
      </c>
    </row>
    <row r="331" spans="1:15" x14ac:dyDescent="0.25">
      <c r="C331" s="67" t="s">
        <v>202</v>
      </c>
      <c r="D331" s="464">
        <v>1</v>
      </c>
      <c r="E331" s="464" t="s">
        <v>456</v>
      </c>
      <c r="F331" s="464">
        <v>1</v>
      </c>
      <c r="G331" s="464" t="s">
        <v>456</v>
      </c>
      <c r="H331" s="464" t="s">
        <v>456</v>
      </c>
      <c r="I331" s="464" t="s">
        <v>456</v>
      </c>
      <c r="J331" s="464" t="s">
        <v>456</v>
      </c>
      <c r="K331" s="464" t="s">
        <v>456</v>
      </c>
      <c r="L331" s="464" t="s">
        <v>456</v>
      </c>
      <c r="M331" s="464" t="s">
        <v>456</v>
      </c>
      <c r="N331" s="464" t="s">
        <v>456</v>
      </c>
      <c r="O331" s="464" t="s">
        <v>456</v>
      </c>
    </row>
    <row r="332" spans="1:15" x14ac:dyDescent="0.25">
      <c r="C332" s="67" t="s">
        <v>203</v>
      </c>
      <c r="D332" s="464">
        <v>1</v>
      </c>
      <c r="E332" s="464">
        <v>1</v>
      </c>
      <c r="F332" s="464">
        <v>1</v>
      </c>
      <c r="G332" s="464" t="s">
        <v>456</v>
      </c>
      <c r="H332" s="464">
        <v>1</v>
      </c>
      <c r="I332" s="464" t="s">
        <v>456</v>
      </c>
      <c r="J332" s="464" t="s">
        <v>456</v>
      </c>
      <c r="K332" s="464" t="s">
        <v>456</v>
      </c>
      <c r="L332" s="464">
        <v>1</v>
      </c>
      <c r="M332" s="464">
        <v>1</v>
      </c>
      <c r="N332" s="464" t="s">
        <v>456</v>
      </c>
      <c r="O332" s="464">
        <v>1</v>
      </c>
    </row>
    <row r="333" spans="1:15" ht="15.75" x14ac:dyDescent="0.25">
      <c r="C333" s="70" t="s">
        <v>204</v>
      </c>
      <c r="D333" s="71">
        <f t="shared" ref="D333:O333" si="37">SUM(D329:D332)</f>
        <v>4</v>
      </c>
      <c r="E333" s="71">
        <f t="shared" si="37"/>
        <v>3</v>
      </c>
      <c r="F333" s="71">
        <f t="shared" si="37"/>
        <v>3</v>
      </c>
      <c r="G333" s="71">
        <f t="shared" si="37"/>
        <v>0</v>
      </c>
      <c r="H333" s="71">
        <f t="shared" si="37"/>
        <v>2</v>
      </c>
      <c r="I333" s="71">
        <f t="shared" si="37"/>
        <v>0</v>
      </c>
      <c r="J333" s="71">
        <f t="shared" si="37"/>
        <v>0</v>
      </c>
      <c r="K333" s="71">
        <f t="shared" si="37"/>
        <v>0</v>
      </c>
      <c r="L333" s="71">
        <f t="shared" si="37"/>
        <v>2</v>
      </c>
      <c r="M333" s="71">
        <f t="shared" si="37"/>
        <v>2</v>
      </c>
      <c r="N333" s="71">
        <f t="shared" si="37"/>
        <v>0</v>
      </c>
      <c r="O333" s="71">
        <f t="shared" si="37"/>
        <v>2</v>
      </c>
    </row>
    <row r="335" spans="1:15" x14ac:dyDescent="0.25">
      <c r="A335" t="str">
        <f>LOOKUP(B335,Course_index,Title)</f>
        <v>Simulation and Modeling</v>
      </c>
      <c r="B335">
        <v>36</v>
      </c>
      <c r="C335" s="4" t="str">
        <f>LOOKUP(B335,Course_index,Course_Code)</f>
        <v>CSE 422</v>
      </c>
      <c r="D335" s="67" t="s">
        <v>188</v>
      </c>
      <c r="E335" s="67" t="s">
        <v>189</v>
      </c>
      <c r="F335" s="67" t="s">
        <v>190</v>
      </c>
      <c r="G335" s="67" t="s">
        <v>191</v>
      </c>
      <c r="H335" s="67" t="s">
        <v>192</v>
      </c>
      <c r="I335" s="67" t="s">
        <v>193</v>
      </c>
      <c r="J335" s="67" t="s">
        <v>194</v>
      </c>
      <c r="K335" s="67" t="s">
        <v>195</v>
      </c>
      <c r="L335" s="67" t="s">
        <v>196</v>
      </c>
      <c r="M335" s="67" t="s">
        <v>197</v>
      </c>
      <c r="N335" s="67" t="s">
        <v>198</v>
      </c>
      <c r="O335" s="68" t="s">
        <v>199</v>
      </c>
    </row>
    <row r="336" spans="1:15" x14ac:dyDescent="0.25">
      <c r="C336" s="67" t="s">
        <v>200</v>
      </c>
      <c r="D336" s="464">
        <v>1</v>
      </c>
      <c r="E336" s="464" t="s">
        <v>456</v>
      </c>
      <c r="F336" s="464" t="s">
        <v>456</v>
      </c>
      <c r="G336" s="464" t="s">
        <v>456</v>
      </c>
      <c r="H336" s="464" t="s">
        <v>456</v>
      </c>
      <c r="I336" s="464" t="s">
        <v>456</v>
      </c>
      <c r="J336" s="464" t="s">
        <v>456</v>
      </c>
      <c r="K336" s="464" t="s">
        <v>456</v>
      </c>
      <c r="L336" s="464" t="s">
        <v>456</v>
      </c>
      <c r="M336" s="464" t="s">
        <v>456</v>
      </c>
      <c r="N336" s="464" t="s">
        <v>456</v>
      </c>
      <c r="O336" s="464" t="s">
        <v>456</v>
      </c>
    </row>
    <row r="337" spans="1:15" x14ac:dyDescent="0.25">
      <c r="C337" s="67" t="s">
        <v>201</v>
      </c>
      <c r="D337" s="464">
        <v>1</v>
      </c>
      <c r="E337" s="464" t="s">
        <v>456</v>
      </c>
      <c r="F337" s="464" t="s">
        <v>456</v>
      </c>
      <c r="G337" s="464" t="s">
        <v>456</v>
      </c>
      <c r="H337" s="464" t="s">
        <v>456</v>
      </c>
      <c r="I337" s="464" t="s">
        <v>456</v>
      </c>
      <c r="J337" s="464" t="s">
        <v>456</v>
      </c>
      <c r="K337" s="464" t="s">
        <v>456</v>
      </c>
      <c r="L337" s="464" t="s">
        <v>456</v>
      </c>
      <c r="M337" s="464" t="s">
        <v>456</v>
      </c>
      <c r="N337" s="464" t="s">
        <v>456</v>
      </c>
      <c r="O337" s="464" t="s">
        <v>456</v>
      </c>
    </row>
    <row r="338" spans="1:15" x14ac:dyDescent="0.25">
      <c r="C338" s="67" t="s">
        <v>202</v>
      </c>
      <c r="D338" s="464">
        <v>1</v>
      </c>
      <c r="E338" s="464">
        <v>1</v>
      </c>
      <c r="F338" s="464">
        <v>1</v>
      </c>
      <c r="G338" s="464" t="s">
        <v>456</v>
      </c>
      <c r="H338" s="464" t="s">
        <v>456</v>
      </c>
      <c r="I338" s="464" t="s">
        <v>456</v>
      </c>
      <c r="J338" s="464" t="s">
        <v>456</v>
      </c>
      <c r="K338" s="464" t="s">
        <v>456</v>
      </c>
      <c r="L338" s="464" t="s">
        <v>456</v>
      </c>
      <c r="M338" s="464" t="s">
        <v>456</v>
      </c>
      <c r="N338" s="464" t="s">
        <v>456</v>
      </c>
      <c r="O338" s="464" t="s">
        <v>456</v>
      </c>
    </row>
    <row r="339" spans="1:15" x14ac:dyDescent="0.25">
      <c r="C339" s="67" t="s">
        <v>203</v>
      </c>
      <c r="D339" s="464" t="s">
        <v>456</v>
      </c>
      <c r="E339" s="464" t="s">
        <v>456</v>
      </c>
      <c r="F339" s="464">
        <v>1</v>
      </c>
      <c r="G339" s="464" t="s">
        <v>456</v>
      </c>
      <c r="H339" s="464">
        <v>1</v>
      </c>
      <c r="I339" s="464" t="s">
        <v>456</v>
      </c>
      <c r="J339" s="464" t="s">
        <v>456</v>
      </c>
      <c r="K339" s="464" t="s">
        <v>456</v>
      </c>
      <c r="L339" s="464">
        <v>1</v>
      </c>
      <c r="M339" s="464">
        <v>1</v>
      </c>
      <c r="N339" s="464" t="s">
        <v>456</v>
      </c>
      <c r="O339" s="464">
        <v>1</v>
      </c>
    </row>
    <row r="340" spans="1:15" ht="15.75" x14ac:dyDescent="0.25">
      <c r="C340" s="70" t="s">
        <v>204</v>
      </c>
      <c r="D340" s="71">
        <f t="shared" ref="D340:O340" si="38">SUM(D336:D339)</f>
        <v>3</v>
      </c>
      <c r="E340" s="71">
        <f t="shared" si="38"/>
        <v>1</v>
      </c>
      <c r="F340" s="71">
        <f t="shared" si="38"/>
        <v>2</v>
      </c>
      <c r="G340" s="71">
        <f t="shared" si="38"/>
        <v>0</v>
      </c>
      <c r="H340" s="71">
        <f t="shared" si="38"/>
        <v>1</v>
      </c>
      <c r="I340" s="71">
        <f t="shared" si="38"/>
        <v>0</v>
      </c>
      <c r="J340" s="71">
        <f t="shared" si="38"/>
        <v>0</v>
      </c>
      <c r="K340" s="71">
        <f t="shared" si="38"/>
        <v>0</v>
      </c>
      <c r="L340" s="71">
        <f t="shared" si="38"/>
        <v>1</v>
      </c>
      <c r="M340" s="71">
        <f t="shared" si="38"/>
        <v>1</v>
      </c>
      <c r="N340" s="71">
        <f t="shared" si="38"/>
        <v>0</v>
      </c>
      <c r="O340" s="71">
        <f t="shared" si="38"/>
        <v>1</v>
      </c>
    </row>
    <row r="342" spans="1:15" x14ac:dyDescent="0.25">
      <c r="A342" t="str">
        <f>LOOKUP(B342,Course_index,Title)</f>
        <v>Software Architecture</v>
      </c>
      <c r="B342">
        <v>37</v>
      </c>
      <c r="C342" s="4" t="str">
        <f>LOOKUP(B342,Course_index,Course_Code)</f>
        <v>CSE 423</v>
      </c>
      <c r="D342" s="67" t="s">
        <v>188</v>
      </c>
      <c r="E342" s="67" t="s">
        <v>189</v>
      </c>
      <c r="F342" s="67" t="s">
        <v>190</v>
      </c>
      <c r="G342" s="67" t="s">
        <v>191</v>
      </c>
      <c r="H342" s="67" t="s">
        <v>192</v>
      </c>
      <c r="I342" s="67" t="s">
        <v>193</v>
      </c>
      <c r="J342" s="67" t="s">
        <v>194</v>
      </c>
      <c r="K342" s="67" t="s">
        <v>195</v>
      </c>
      <c r="L342" s="67" t="s">
        <v>196</v>
      </c>
      <c r="M342" s="67" t="s">
        <v>197</v>
      </c>
      <c r="N342" s="67" t="s">
        <v>198</v>
      </c>
      <c r="O342" s="68" t="s">
        <v>199</v>
      </c>
    </row>
    <row r="343" spans="1:15" x14ac:dyDescent="0.25">
      <c r="C343" s="67" t="s">
        <v>200</v>
      </c>
      <c r="D343" s="464">
        <v>1</v>
      </c>
      <c r="E343" s="464">
        <v>1</v>
      </c>
      <c r="F343" s="464" t="s">
        <v>456</v>
      </c>
      <c r="G343" s="464" t="s">
        <v>456</v>
      </c>
      <c r="H343" s="464" t="s">
        <v>456</v>
      </c>
      <c r="I343" s="464" t="s">
        <v>456</v>
      </c>
      <c r="J343" s="464" t="s">
        <v>456</v>
      </c>
      <c r="K343" s="464" t="s">
        <v>456</v>
      </c>
      <c r="L343" s="464" t="s">
        <v>456</v>
      </c>
      <c r="M343" s="464" t="s">
        <v>456</v>
      </c>
      <c r="N343" s="464" t="s">
        <v>456</v>
      </c>
      <c r="O343" s="464" t="s">
        <v>456</v>
      </c>
    </row>
    <row r="344" spans="1:15" x14ac:dyDescent="0.25">
      <c r="C344" s="67" t="s">
        <v>201</v>
      </c>
      <c r="D344" s="464">
        <v>1</v>
      </c>
      <c r="E344" s="464">
        <v>1</v>
      </c>
      <c r="F344" s="464">
        <v>1</v>
      </c>
      <c r="G344" s="464" t="s">
        <v>456</v>
      </c>
      <c r="H344" s="464" t="s">
        <v>456</v>
      </c>
      <c r="I344" s="464" t="s">
        <v>456</v>
      </c>
      <c r="J344" s="464" t="s">
        <v>456</v>
      </c>
      <c r="K344" s="464" t="s">
        <v>456</v>
      </c>
      <c r="L344" s="464" t="s">
        <v>456</v>
      </c>
      <c r="M344" s="464" t="s">
        <v>456</v>
      </c>
      <c r="N344" s="464" t="s">
        <v>456</v>
      </c>
      <c r="O344" s="464" t="s">
        <v>456</v>
      </c>
    </row>
    <row r="345" spans="1:15" x14ac:dyDescent="0.25">
      <c r="C345" s="67" t="s">
        <v>202</v>
      </c>
      <c r="D345" s="464">
        <v>1</v>
      </c>
      <c r="E345" s="464">
        <v>1</v>
      </c>
      <c r="F345" s="464">
        <v>1</v>
      </c>
      <c r="G345" s="464" t="s">
        <v>456</v>
      </c>
      <c r="H345" s="464" t="s">
        <v>456</v>
      </c>
      <c r="I345" s="464" t="s">
        <v>456</v>
      </c>
      <c r="J345" s="464" t="s">
        <v>456</v>
      </c>
      <c r="K345" s="464" t="s">
        <v>456</v>
      </c>
      <c r="L345" s="464" t="s">
        <v>456</v>
      </c>
      <c r="M345" s="464" t="s">
        <v>456</v>
      </c>
      <c r="N345" s="464" t="s">
        <v>456</v>
      </c>
      <c r="O345" s="464" t="s">
        <v>456</v>
      </c>
    </row>
    <row r="346" spans="1:15" x14ac:dyDescent="0.25">
      <c r="C346" s="67" t="s">
        <v>203</v>
      </c>
      <c r="D346" s="464" t="s">
        <v>456</v>
      </c>
      <c r="E346" s="464">
        <v>1</v>
      </c>
      <c r="F346" s="464">
        <v>1</v>
      </c>
      <c r="G346" s="464" t="s">
        <v>456</v>
      </c>
      <c r="H346" s="464">
        <v>1</v>
      </c>
      <c r="I346" s="464" t="s">
        <v>456</v>
      </c>
      <c r="J346" s="464" t="s">
        <v>456</v>
      </c>
      <c r="K346" s="464" t="s">
        <v>456</v>
      </c>
      <c r="L346" s="464">
        <v>1</v>
      </c>
      <c r="M346" s="464">
        <v>1</v>
      </c>
      <c r="N346" s="464" t="s">
        <v>456</v>
      </c>
      <c r="O346" s="464">
        <v>1</v>
      </c>
    </row>
    <row r="347" spans="1:15" ht="15.75" x14ac:dyDescent="0.25">
      <c r="C347" s="70" t="s">
        <v>204</v>
      </c>
      <c r="D347" s="71">
        <f t="shared" ref="D347:O347" si="39">SUM(D343:D346)</f>
        <v>3</v>
      </c>
      <c r="E347" s="71">
        <f t="shared" si="39"/>
        <v>4</v>
      </c>
      <c r="F347" s="71">
        <f t="shared" si="39"/>
        <v>3</v>
      </c>
      <c r="G347" s="71">
        <f t="shared" si="39"/>
        <v>0</v>
      </c>
      <c r="H347" s="71">
        <f t="shared" si="39"/>
        <v>1</v>
      </c>
      <c r="I347" s="71">
        <f t="shared" si="39"/>
        <v>0</v>
      </c>
      <c r="J347" s="71">
        <f t="shared" si="39"/>
        <v>0</v>
      </c>
      <c r="K347" s="71">
        <f t="shared" si="39"/>
        <v>0</v>
      </c>
      <c r="L347" s="71">
        <f t="shared" si="39"/>
        <v>1</v>
      </c>
      <c r="M347" s="71">
        <f t="shared" si="39"/>
        <v>1</v>
      </c>
      <c r="N347" s="71">
        <f t="shared" si="39"/>
        <v>0</v>
      </c>
      <c r="O347" s="71">
        <f t="shared" si="39"/>
        <v>1</v>
      </c>
    </row>
    <row r="349" spans="1:15" x14ac:dyDescent="0.25">
      <c r="A349" t="str">
        <f>LOOKUP(B349,Course_index,Title)</f>
        <v>Numerical Methods</v>
      </c>
      <c r="B349">
        <v>38</v>
      </c>
      <c r="C349" s="4" t="str">
        <f>LOOKUP(B349,Course_index,Course_Code)</f>
        <v>CSE 425</v>
      </c>
      <c r="D349" s="67" t="s">
        <v>188</v>
      </c>
      <c r="E349" s="67" t="s">
        <v>189</v>
      </c>
      <c r="F349" s="67" t="s">
        <v>190</v>
      </c>
      <c r="G349" s="67" t="s">
        <v>191</v>
      </c>
      <c r="H349" s="67" t="s">
        <v>192</v>
      </c>
      <c r="I349" s="67" t="s">
        <v>193</v>
      </c>
      <c r="J349" s="67" t="s">
        <v>194</v>
      </c>
      <c r="K349" s="67" t="s">
        <v>195</v>
      </c>
      <c r="L349" s="67" t="s">
        <v>196</v>
      </c>
      <c r="M349" s="67" t="s">
        <v>197</v>
      </c>
      <c r="N349" s="67" t="s">
        <v>198</v>
      </c>
      <c r="O349" s="68" t="s">
        <v>199</v>
      </c>
    </row>
    <row r="350" spans="1:15" x14ac:dyDescent="0.25">
      <c r="C350" s="67" t="s">
        <v>200</v>
      </c>
      <c r="D350" s="464">
        <v>1</v>
      </c>
      <c r="E350" s="464" t="s">
        <v>456</v>
      </c>
      <c r="F350" s="464" t="s">
        <v>456</v>
      </c>
      <c r="G350" s="464" t="s">
        <v>456</v>
      </c>
      <c r="H350" s="464" t="s">
        <v>456</v>
      </c>
      <c r="I350" s="464" t="s">
        <v>456</v>
      </c>
      <c r="J350" s="464" t="s">
        <v>456</v>
      </c>
      <c r="K350" s="464" t="s">
        <v>456</v>
      </c>
      <c r="L350" s="464" t="s">
        <v>456</v>
      </c>
      <c r="M350" s="464" t="s">
        <v>456</v>
      </c>
      <c r="N350" s="464" t="s">
        <v>456</v>
      </c>
      <c r="O350" s="464" t="s">
        <v>456</v>
      </c>
    </row>
    <row r="351" spans="1:15" x14ac:dyDescent="0.25">
      <c r="C351" s="67" t="s">
        <v>201</v>
      </c>
      <c r="D351" s="464">
        <v>1</v>
      </c>
      <c r="E351" s="464" t="s">
        <v>456</v>
      </c>
      <c r="F351" s="464">
        <v>1</v>
      </c>
      <c r="G351" s="464" t="s">
        <v>456</v>
      </c>
      <c r="H351" s="464" t="s">
        <v>456</v>
      </c>
      <c r="I351" s="464" t="s">
        <v>456</v>
      </c>
      <c r="J351" s="464" t="s">
        <v>456</v>
      </c>
      <c r="K351" s="464" t="s">
        <v>456</v>
      </c>
      <c r="L351" s="464" t="s">
        <v>456</v>
      </c>
      <c r="M351" s="464" t="s">
        <v>456</v>
      </c>
      <c r="N351" s="464" t="s">
        <v>456</v>
      </c>
      <c r="O351" s="464" t="s">
        <v>456</v>
      </c>
    </row>
    <row r="352" spans="1:15" x14ac:dyDescent="0.25">
      <c r="C352" s="67" t="s">
        <v>202</v>
      </c>
      <c r="D352" s="464">
        <v>1</v>
      </c>
      <c r="E352" s="464">
        <v>1</v>
      </c>
      <c r="F352" s="464" t="s">
        <v>456</v>
      </c>
      <c r="G352" s="464" t="s">
        <v>456</v>
      </c>
      <c r="H352" s="464" t="s">
        <v>456</v>
      </c>
      <c r="I352" s="464" t="s">
        <v>456</v>
      </c>
      <c r="J352" s="464" t="s">
        <v>456</v>
      </c>
      <c r="K352" s="464" t="s">
        <v>456</v>
      </c>
      <c r="L352" s="464" t="s">
        <v>456</v>
      </c>
      <c r="M352" s="464" t="s">
        <v>456</v>
      </c>
      <c r="N352" s="464" t="s">
        <v>456</v>
      </c>
      <c r="O352" s="464" t="s">
        <v>456</v>
      </c>
    </row>
    <row r="353" spans="1:15" x14ac:dyDescent="0.25">
      <c r="C353" s="67" t="s">
        <v>203</v>
      </c>
      <c r="D353" s="464">
        <v>1</v>
      </c>
      <c r="E353" s="464">
        <v>1</v>
      </c>
      <c r="F353" s="464">
        <v>1</v>
      </c>
      <c r="G353" s="464" t="s">
        <v>456</v>
      </c>
      <c r="H353" s="464">
        <v>1</v>
      </c>
      <c r="I353" s="464" t="s">
        <v>456</v>
      </c>
      <c r="J353" s="464" t="s">
        <v>456</v>
      </c>
      <c r="K353" s="464" t="s">
        <v>456</v>
      </c>
      <c r="L353" s="464">
        <v>1</v>
      </c>
      <c r="M353" s="464">
        <v>1</v>
      </c>
      <c r="N353" s="464" t="s">
        <v>456</v>
      </c>
      <c r="O353" s="464">
        <v>1</v>
      </c>
    </row>
    <row r="354" spans="1:15" ht="15.75" x14ac:dyDescent="0.25">
      <c r="C354" s="70" t="s">
        <v>204</v>
      </c>
      <c r="D354" s="71">
        <f t="shared" ref="D354:O354" si="40">SUM(D350:D353)</f>
        <v>4</v>
      </c>
      <c r="E354" s="71">
        <f t="shared" si="40"/>
        <v>2</v>
      </c>
      <c r="F354" s="71">
        <f t="shared" si="40"/>
        <v>2</v>
      </c>
      <c r="G354" s="71">
        <f t="shared" si="40"/>
        <v>0</v>
      </c>
      <c r="H354" s="71">
        <f t="shared" si="40"/>
        <v>1</v>
      </c>
      <c r="I354" s="71">
        <f t="shared" si="40"/>
        <v>0</v>
      </c>
      <c r="J354" s="71">
        <f t="shared" si="40"/>
        <v>0</v>
      </c>
      <c r="K354" s="71">
        <f t="shared" si="40"/>
        <v>0</v>
      </c>
      <c r="L354" s="71">
        <f t="shared" si="40"/>
        <v>1</v>
      </c>
      <c r="M354" s="71">
        <f t="shared" si="40"/>
        <v>1</v>
      </c>
      <c r="N354" s="71">
        <f t="shared" si="40"/>
        <v>0</v>
      </c>
      <c r="O354" s="71">
        <f t="shared" si="40"/>
        <v>1</v>
      </c>
    </row>
    <row r="356" spans="1:15" x14ac:dyDescent="0.25">
      <c r="A356" t="str">
        <f>LOOKUP(B356,Course_index,Title)</f>
        <v>Human Computer Interactions</v>
      </c>
      <c r="B356">
        <v>39</v>
      </c>
      <c r="C356" s="4" t="str">
        <f>LOOKUP(B356,Course_index,Course_Code)</f>
        <v>CSE 428</v>
      </c>
      <c r="D356" s="67" t="s">
        <v>188</v>
      </c>
      <c r="E356" s="67" t="s">
        <v>189</v>
      </c>
      <c r="F356" s="67" t="s">
        <v>190</v>
      </c>
      <c r="G356" s="67" t="s">
        <v>191</v>
      </c>
      <c r="H356" s="67" t="s">
        <v>192</v>
      </c>
      <c r="I356" s="67" t="s">
        <v>193</v>
      </c>
      <c r="J356" s="67" t="s">
        <v>194</v>
      </c>
      <c r="K356" s="67" t="s">
        <v>195</v>
      </c>
      <c r="L356" s="67" t="s">
        <v>196</v>
      </c>
      <c r="M356" s="67" t="s">
        <v>197</v>
      </c>
      <c r="N356" s="67" t="s">
        <v>198</v>
      </c>
      <c r="O356" s="68" t="s">
        <v>199</v>
      </c>
    </row>
    <row r="357" spans="1:15" x14ac:dyDescent="0.25">
      <c r="C357" s="67" t="s">
        <v>200</v>
      </c>
      <c r="D357" s="464">
        <v>1</v>
      </c>
      <c r="E357" s="464" t="s">
        <v>456</v>
      </c>
      <c r="F357" s="464" t="s">
        <v>456</v>
      </c>
      <c r="G357" s="464" t="s">
        <v>456</v>
      </c>
      <c r="H357" s="464" t="s">
        <v>456</v>
      </c>
      <c r="I357" s="464" t="s">
        <v>456</v>
      </c>
      <c r="J357" s="464" t="s">
        <v>456</v>
      </c>
      <c r="K357" s="464" t="s">
        <v>456</v>
      </c>
      <c r="L357" s="464" t="s">
        <v>456</v>
      </c>
      <c r="M357" s="464" t="s">
        <v>456</v>
      </c>
      <c r="N357" s="464" t="s">
        <v>456</v>
      </c>
      <c r="O357" s="464" t="s">
        <v>456</v>
      </c>
    </row>
    <row r="358" spans="1:15" x14ac:dyDescent="0.25">
      <c r="C358" s="67" t="s">
        <v>201</v>
      </c>
      <c r="D358" s="464">
        <v>1</v>
      </c>
      <c r="E358" s="464" t="s">
        <v>456</v>
      </c>
      <c r="F358" s="464" t="s">
        <v>456</v>
      </c>
      <c r="G358" s="464" t="s">
        <v>456</v>
      </c>
      <c r="H358" s="464" t="s">
        <v>456</v>
      </c>
      <c r="I358" s="464" t="s">
        <v>456</v>
      </c>
      <c r="J358" s="464" t="s">
        <v>456</v>
      </c>
      <c r="K358" s="464" t="s">
        <v>456</v>
      </c>
      <c r="L358" s="464" t="s">
        <v>456</v>
      </c>
      <c r="M358" s="464" t="s">
        <v>456</v>
      </c>
      <c r="N358" s="464" t="s">
        <v>456</v>
      </c>
      <c r="O358" s="464" t="s">
        <v>456</v>
      </c>
    </row>
    <row r="359" spans="1:15" x14ac:dyDescent="0.25">
      <c r="C359" s="67" t="s">
        <v>202</v>
      </c>
      <c r="D359" s="464">
        <v>1</v>
      </c>
      <c r="E359" s="464">
        <v>1</v>
      </c>
      <c r="F359" s="464">
        <v>1</v>
      </c>
      <c r="G359" s="464" t="s">
        <v>456</v>
      </c>
      <c r="H359" s="464" t="s">
        <v>456</v>
      </c>
      <c r="I359" s="464" t="s">
        <v>456</v>
      </c>
      <c r="J359" s="464" t="s">
        <v>456</v>
      </c>
      <c r="K359" s="464" t="s">
        <v>456</v>
      </c>
      <c r="L359" s="464">
        <v>1</v>
      </c>
      <c r="M359" s="464">
        <v>1</v>
      </c>
      <c r="N359" s="464" t="s">
        <v>456</v>
      </c>
      <c r="O359" s="464">
        <v>1</v>
      </c>
    </row>
    <row r="360" spans="1:15" x14ac:dyDescent="0.25">
      <c r="C360" s="67" t="s">
        <v>203</v>
      </c>
      <c r="D360" s="464">
        <v>1</v>
      </c>
      <c r="E360" s="464" t="s">
        <v>456</v>
      </c>
      <c r="F360" s="464">
        <v>1</v>
      </c>
      <c r="G360" s="464" t="s">
        <v>456</v>
      </c>
      <c r="H360" s="464">
        <v>1</v>
      </c>
      <c r="I360" s="464" t="s">
        <v>456</v>
      </c>
      <c r="J360" s="464" t="s">
        <v>456</v>
      </c>
      <c r="K360" s="464" t="s">
        <v>456</v>
      </c>
      <c r="L360" s="464">
        <v>1</v>
      </c>
      <c r="M360" s="464">
        <v>1</v>
      </c>
      <c r="N360" s="464" t="s">
        <v>456</v>
      </c>
      <c r="O360" s="464">
        <v>1</v>
      </c>
    </row>
    <row r="361" spans="1:15" ht="15.75" x14ac:dyDescent="0.25">
      <c r="C361" s="70" t="s">
        <v>204</v>
      </c>
      <c r="D361" s="71">
        <f t="shared" ref="D361:O361" si="41">SUM(D357:D360)</f>
        <v>4</v>
      </c>
      <c r="E361" s="71">
        <f t="shared" si="41"/>
        <v>1</v>
      </c>
      <c r="F361" s="71">
        <f t="shared" si="41"/>
        <v>2</v>
      </c>
      <c r="G361" s="71">
        <f t="shared" si="41"/>
        <v>0</v>
      </c>
      <c r="H361" s="71">
        <f t="shared" si="41"/>
        <v>1</v>
      </c>
      <c r="I361" s="71">
        <f t="shared" si="41"/>
        <v>0</v>
      </c>
      <c r="J361" s="71">
        <f t="shared" si="41"/>
        <v>0</v>
      </c>
      <c r="K361" s="71">
        <f t="shared" si="41"/>
        <v>0</v>
      </c>
      <c r="L361" s="71">
        <f t="shared" si="41"/>
        <v>2</v>
      </c>
      <c r="M361" s="71">
        <f t="shared" si="41"/>
        <v>2</v>
      </c>
      <c r="N361" s="71">
        <f t="shared" si="41"/>
        <v>0</v>
      </c>
      <c r="O361" s="71">
        <f t="shared" si="41"/>
        <v>2</v>
      </c>
    </row>
    <row r="363" spans="1:15" x14ac:dyDescent="0.25">
      <c r="A363" t="str">
        <f>LOOKUP(B363,Course_index,Title)</f>
        <v>Software Testing and Quality Assurance</v>
      </c>
      <c r="B363">
        <v>40</v>
      </c>
      <c r="C363" s="4" t="str">
        <f>LOOKUP(B363,Course_index,Course_Code)</f>
        <v>CSE 430</v>
      </c>
      <c r="D363" s="67" t="s">
        <v>188</v>
      </c>
      <c r="E363" s="67" t="s">
        <v>189</v>
      </c>
      <c r="F363" s="67" t="s">
        <v>190</v>
      </c>
      <c r="G363" s="67" t="s">
        <v>191</v>
      </c>
      <c r="H363" s="67" t="s">
        <v>192</v>
      </c>
      <c r="I363" s="67" t="s">
        <v>193</v>
      </c>
      <c r="J363" s="67" t="s">
        <v>194</v>
      </c>
      <c r="K363" s="67" t="s">
        <v>195</v>
      </c>
      <c r="L363" s="67" t="s">
        <v>196</v>
      </c>
      <c r="M363" s="67" t="s">
        <v>197</v>
      </c>
      <c r="N363" s="67" t="s">
        <v>198</v>
      </c>
      <c r="O363" s="68" t="s">
        <v>199</v>
      </c>
    </row>
    <row r="364" spans="1:15" x14ac:dyDescent="0.25">
      <c r="C364" s="67" t="s">
        <v>200</v>
      </c>
      <c r="D364" s="464">
        <v>1</v>
      </c>
      <c r="E364" s="464" t="s">
        <v>456</v>
      </c>
      <c r="F364" s="464" t="s">
        <v>456</v>
      </c>
      <c r="G364" s="464" t="s">
        <v>456</v>
      </c>
      <c r="H364" s="464" t="s">
        <v>456</v>
      </c>
      <c r="I364" s="464" t="s">
        <v>456</v>
      </c>
      <c r="J364" s="464" t="s">
        <v>456</v>
      </c>
      <c r="K364" s="464" t="s">
        <v>456</v>
      </c>
      <c r="L364" s="464" t="s">
        <v>456</v>
      </c>
      <c r="M364" s="464" t="s">
        <v>456</v>
      </c>
      <c r="N364" s="464" t="s">
        <v>456</v>
      </c>
      <c r="O364" s="464" t="s">
        <v>456</v>
      </c>
    </row>
    <row r="365" spans="1:15" x14ac:dyDescent="0.25">
      <c r="C365" s="67" t="s">
        <v>201</v>
      </c>
      <c r="D365" s="464" t="s">
        <v>456</v>
      </c>
      <c r="E365" s="464">
        <v>1</v>
      </c>
      <c r="F365" s="464" t="s">
        <v>456</v>
      </c>
      <c r="G365" s="464" t="s">
        <v>456</v>
      </c>
      <c r="H365" s="464">
        <v>1</v>
      </c>
      <c r="I365" s="464" t="s">
        <v>456</v>
      </c>
      <c r="J365" s="464" t="s">
        <v>456</v>
      </c>
      <c r="K365" s="464" t="s">
        <v>456</v>
      </c>
      <c r="L365" s="464" t="s">
        <v>456</v>
      </c>
      <c r="M365" s="464" t="s">
        <v>456</v>
      </c>
      <c r="N365" s="464" t="s">
        <v>456</v>
      </c>
      <c r="O365" s="464" t="s">
        <v>456</v>
      </c>
    </row>
    <row r="366" spans="1:15" x14ac:dyDescent="0.25">
      <c r="C366" s="67" t="s">
        <v>202</v>
      </c>
      <c r="D366" s="464" t="s">
        <v>456</v>
      </c>
      <c r="E366" s="464">
        <v>1</v>
      </c>
      <c r="F366" s="464" t="s">
        <v>456</v>
      </c>
      <c r="G366" s="464" t="s">
        <v>456</v>
      </c>
      <c r="H366" s="464" t="s">
        <v>456</v>
      </c>
      <c r="I366" s="464" t="s">
        <v>456</v>
      </c>
      <c r="J366" s="464" t="s">
        <v>456</v>
      </c>
      <c r="K366" s="464" t="s">
        <v>456</v>
      </c>
      <c r="L366" s="464" t="s">
        <v>456</v>
      </c>
      <c r="M366" s="464" t="s">
        <v>456</v>
      </c>
      <c r="N366" s="464" t="s">
        <v>456</v>
      </c>
      <c r="O366" s="464" t="s">
        <v>456</v>
      </c>
    </row>
    <row r="367" spans="1:15" x14ac:dyDescent="0.25">
      <c r="C367" s="67" t="s">
        <v>203</v>
      </c>
      <c r="D367" s="464" t="s">
        <v>456</v>
      </c>
      <c r="E367" s="464">
        <v>1</v>
      </c>
      <c r="F367" s="464" t="s">
        <v>456</v>
      </c>
      <c r="G367" s="464" t="s">
        <v>456</v>
      </c>
      <c r="H367" s="464">
        <v>1</v>
      </c>
      <c r="I367" s="464" t="s">
        <v>456</v>
      </c>
      <c r="J367" s="464" t="s">
        <v>456</v>
      </c>
      <c r="K367" s="464" t="s">
        <v>456</v>
      </c>
      <c r="L367" s="464">
        <v>1</v>
      </c>
      <c r="M367" s="464">
        <v>1</v>
      </c>
      <c r="N367" s="464" t="s">
        <v>456</v>
      </c>
      <c r="O367" s="464">
        <v>1</v>
      </c>
    </row>
    <row r="368" spans="1:15" ht="15.75" x14ac:dyDescent="0.25">
      <c r="C368" s="70" t="s">
        <v>204</v>
      </c>
      <c r="D368" s="71">
        <f t="shared" ref="D368:O368" si="42">SUM(D364:D367)</f>
        <v>1</v>
      </c>
      <c r="E368" s="71">
        <f t="shared" si="42"/>
        <v>3</v>
      </c>
      <c r="F368" s="71">
        <f t="shared" si="42"/>
        <v>0</v>
      </c>
      <c r="G368" s="71">
        <f t="shared" si="42"/>
        <v>0</v>
      </c>
      <c r="H368" s="71">
        <f t="shared" si="42"/>
        <v>2</v>
      </c>
      <c r="I368" s="71">
        <f t="shared" si="42"/>
        <v>0</v>
      </c>
      <c r="J368" s="71">
        <f t="shared" si="42"/>
        <v>0</v>
      </c>
      <c r="K368" s="71">
        <f t="shared" si="42"/>
        <v>0</v>
      </c>
      <c r="L368" s="71">
        <f t="shared" si="42"/>
        <v>1</v>
      </c>
      <c r="M368" s="71">
        <f t="shared" si="42"/>
        <v>1</v>
      </c>
      <c r="N368" s="71">
        <f t="shared" si="42"/>
        <v>0</v>
      </c>
      <c r="O368" s="71">
        <f t="shared" si="42"/>
        <v>1</v>
      </c>
    </row>
    <row r="370" spans="1:15" x14ac:dyDescent="0.25">
      <c r="A370" t="str">
        <f>LOOKUP(B370,Course_index,Title)</f>
        <v>Digital Image Processing</v>
      </c>
      <c r="B370">
        <v>41</v>
      </c>
      <c r="C370" s="4" t="str">
        <f>LOOKUP(B370,Course_index,Course_Code)</f>
        <v>CSE 438</v>
      </c>
      <c r="D370" s="67" t="s">
        <v>188</v>
      </c>
      <c r="E370" s="67" t="s">
        <v>189</v>
      </c>
      <c r="F370" s="67" t="s">
        <v>190</v>
      </c>
      <c r="G370" s="67" t="s">
        <v>191</v>
      </c>
      <c r="H370" s="67" t="s">
        <v>192</v>
      </c>
      <c r="I370" s="67" t="s">
        <v>193</v>
      </c>
      <c r="J370" s="67" t="s">
        <v>194</v>
      </c>
      <c r="K370" s="67" t="s">
        <v>195</v>
      </c>
      <c r="L370" s="67" t="s">
        <v>196</v>
      </c>
      <c r="M370" s="67" t="s">
        <v>197</v>
      </c>
      <c r="N370" s="67" t="s">
        <v>198</v>
      </c>
      <c r="O370" s="68" t="s">
        <v>199</v>
      </c>
    </row>
    <row r="371" spans="1:15" x14ac:dyDescent="0.25">
      <c r="C371" s="67" t="s">
        <v>200</v>
      </c>
      <c r="D371" s="464">
        <v>1</v>
      </c>
      <c r="E371" s="464" t="s">
        <v>456</v>
      </c>
      <c r="F371" s="464" t="s">
        <v>456</v>
      </c>
      <c r="G371" s="464" t="s">
        <v>456</v>
      </c>
      <c r="H371" s="464">
        <v>1</v>
      </c>
      <c r="I371" s="464" t="s">
        <v>456</v>
      </c>
      <c r="J371" s="464" t="s">
        <v>456</v>
      </c>
      <c r="K371" s="464" t="s">
        <v>456</v>
      </c>
      <c r="L371" s="464" t="s">
        <v>456</v>
      </c>
      <c r="M371" s="464" t="s">
        <v>456</v>
      </c>
      <c r="N371" s="464" t="s">
        <v>456</v>
      </c>
      <c r="O371" s="464" t="s">
        <v>456</v>
      </c>
    </row>
    <row r="372" spans="1:15" x14ac:dyDescent="0.25">
      <c r="C372" s="67" t="s">
        <v>201</v>
      </c>
      <c r="D372" s="464">
        <v>1</v>
      </c>
      <c r="E372" s="464">
        <v>1</v>
      </c>
      <c r="F372" s="464" t="s">
        <v>456</v>
      </c>
      <c r="G372" s="464" t="s">
        <v>456</v>
      </c>
      <c r="H372" s="464">
        <v>1</v>
      </c>
      <c r="I372" s="464" t="s">
        <v>456</v>
      </c>
      <c r="J372" s="464" t="s">
        <v>456</v>
      </c>
      <c r="K372" s="464" t="s">
        <v>456</v>
      </c>
      <c r="L372" s="464" t="s">
        <v>456</v>
      </c>
      <c r="M372" s="464" t="s">
        <v>456</v>
      </c>
      <c r="N372" s="464" t="s">
        <v>456</v>
      </c>
      <c r="O372" s="464" t="s">
        <v>456</v>
      </c>
    </row>
    <row r="373" spans="1:15" x14ac:dyDescent="0.25">
      <c r="C373" s="67" t="s">
        <v>202</v>
      </c>
      <c r="D373" s="464">
        <v>1</v>
      </c>
      <c r="E373" s="464">
        <v>1</v>
      </c>
      <c r="F373" s="464">
        <v>1</v>
      </c>
      <c r="G373" s="464" t="s">
        <v>456</v>
      </c>
      <c r="H373" s="464">
        <v>1</v>
      </c>
      <c r="I373" s="464" t="s">
        <v>456</v>
      </c>
      <c r="J373" s="464" t="s">
        <v>456</v>
      </c>
      <c r="K373" s="464" t="s">
        <v>456</v>
      </c>
      <c r="L373" s="464">
        <v>1</v>
      </c>
      <c r="M373" s="464">
        <v>1</v>
      </c>
      <c r="N373" s="464" t="s">
        <v>456</v>
      </c>
      <c r="O373" s="464">
        <v>1</v>
      </c>
    </row>
    <row r="374" spans="1:15" x14ac:dyDescent="0.25">
      <c r="C374" s="67" t="s">
        <v>203</v>
      </c>
      <c r="D374" s="464">
        <v>1</v>
      </c>
      <c r="E374" s="464">
        <v>1</v>
      </c>
      <c r="F374" s="464">
        <v>1</v>
      </c>
      <c r="G374" s="464" t="s">
        <v>456</v>
      </c>
      <c r="H374" s="464">
        <v>1</v>
      </c>
      <c r="I374" s="464">
        <v>1</v>
      </c>
      <c r="J374" s="464" t="s">
        <v>456</v>
      </c>
      <c r="K374" s="464" t="s">
        <v>456</v>
      </c>
      <c r="L374" s="464">
        <v>1</v>
      </c>
      <c r="M374" s="464">
        <v>1</v>
      </c>
      <c r="N374" s="464" t="s">
        <v>456</v>
      </c>
      <c r="O374" s="464">
        <v>1</v>
      </c>
    </row>
    <row r="375" spans="1:15" ht="15.75" x14ac:dyDescent="0.25">
      <c r="C375" s="70" t="s">
        <v>204</v>
      </c>
      <c r="D375" s="71">
        <f t="shared" ref="D375:O375" si="43">SUM(D371:D374)</f>
        <v>4</v>
      </c>
      <c r="E375" s="71">
        <f t="shared" si="43"/>
        <v>3</v>
      </c>
      <c r="F375" s="71">
        <f t="shared" si="43"/>
        <v>2</v>
      </c>
      <c r="G375" s="71">
        <f t="shared" si="43"/>
        <v>0</v>
      </c>
      <c r="H375" s="71">
        <f t="shared" si="43"/>
        <v>4</v>
      </c>
      <c r="I375" s="71">
        <f t="shared" si="43"/>
        <v>1</v>
      </c>
      <c r="J375" s="71">
        <f t="shared" si="43"/>
        <v>0</v>
      </c>
      <c r="K375" s="71">
        <f t="shared" si="43"/>
        <v>0</v>
      </c>
      <c r="L375" s="71">
        <f t="shared" si="43"/>
        <v>2</v>
      </c>
      <c r="M375" s="71">
        <f t="shared" si="43"/>
        <v>2</v>
      </c>
      <c r="N375" s="71">
        <f t="shared" si="43"/>
        <v>0</v>
      </c>
      <c r="O375" s="71">
        <f t="shared" si="43"/>
        <v>2</v>
      </c>
    </row>
    <row r="377" spans="1:15" x14ac:dyDescent="0.25">
      <c r="A377" t="str">
        <f>LOOKUP(B377,Course_index,Title)</f>
        <v>Microprocessor and Microcontroller</v>
      </c>
      <c r="B377">
        <v>42</v>
      </c>
      <c r="C377" s="4" t="str">
        <f>LOOKUP(B377,Course_index,Course_Code)</f>
        <v>CSE 442</v>
      </c>
      <c r="D377" s="67" t="s">
        <v>188</v>
      </c>
      <c r="E377" s="67" t="s">
        <v>189</v>
      </c>
      <c r="F377" s="67" t="s">
        <v>190</v>
      </c>
      <c r="G377" s="67" t="s">
        <v>191</v>
      </c>
      <c r="H377" s="67" t="s">
        <v>192</v>
      </c>
      <c r="I377" s="67" t="s">
        <v>193</v>
      </c>
      <c r="J377" s="67" t="s">
        <v>194</v>
      </c>
      <c r="K377" s="67" t="s">
        <v>195</v>
      </c>
      <c r="L377" s="67" t="s">
        <v>196</v>
      </c>
      <c r="M377" s="67" t="s">
        <v>197</v>
      </c>
      <c r="N377" s="67" t="s">
        <v>198</v>
      </c>
      <c r="O377" s="68" t="s">
        <v>199</v>
      </c>
    </row>
    <row r="378" spans="1:15" x14ac:dyDescent="0.25">
      <c r="C378" s="67" t="s">
        <v>200</v>
      </c>
      <c r="D378" s="464">
        <v>1</v>
      </c>
      <c r="E378" s="464" t="s">
        <v>456</v>
      </c>
      <c r="F378" s="464" t="s">
        <v>456</v>
      </c>
      <c r="G378" s="464" t="s">
        <v>456</v>
      </c>
      <c r="H378" s="464" t="s">
        <v>456</v>
      </c>
      <c r="I378" s="464" t="s">
        <v>456</v>
      </c>
      <c r="J378" s="464" t="s">
        <v>456</v>
      </c>
      <c r="K378" s="464" t="s">
        <v>456</v>
      </c>
      <c r="L378" s="464" t="s">
        <v>456</v>
      </c>
      <c r="M378" s="464" t="s">
        <v>456</v>
      </c>
      <c r="N378" s="464" t="s">
        <v>456</v>
      </c>
      <c r="O378" s="464" t="s">
        <v>456</v>
      </c>
    </row>
    <row r="379" spans="1:15" x14ac:dyDescent="0.25">
      <c r="C379" s="67" t="s">
        <v>201</v>
      </c>
      <c r="D379" s="464">
        <v>1</v>
      </c>
      <c r="E379" s="464" t="s">
        <v>456</v>
      </c>
      <c r="F379" s="464">
        <v>1</v>
      </c>
      <c r="G379" s="464" t="s">
        <v>456</v>
      </c>
      <c r="H379" s="464" t="s">
        <v>456</v>
      </c>
      <c r="I379" s="464" t="s">
        <v>456</v>
      </c>
      <c r="J379" s="464" t="s">
        <v>456</v>
      </c>
      <c r="K379" s="464" t="s">
        <v>456</v>
      </c>
      <c r="L379" s="464" t="s">
        <v>456</v>
      </c>
      <c r="M379" s="464" t="s">
        <v>456</v>
      </c>
      <c r="N379" s="464" t="s">
        <v>456</v>
      </c>
      <c r="O379" s="464" t="s">
        <v>456</v>
      </c>
    </row>
    <row r="380" spans="1:15" x14ac:dyDescent="0.25">
      <c r="C380" s="67" t="s">
        <v>202</v>
      </c>
      <c r="D380" s="464">
        <v>1</v>
      </c>
      <c r="E380" s="464">
        <v>1</v>
      </c>
      <c r="F380" s="464">
        <v>1</v>
      </c>
      <c r="G380" s="464" t="s">
        <v>456</v>
      </c>
      <c r="H380" s="464" t="s">
        <v>456</v>
      </c>
      <c r="I380" s="464" t="s">
        <v>456</v>
      </c>
      <c r="J380" s="464" t="s">
        <v>456</v>
      </c>
      <c r="K380" s="464" t="s">
        <v>456</v>
      </c>
      <c r="L380" s="464" t="s">
        <v>456</v>
      </c>
      <c r="M380" s="464" t="s">
        <v>456</v>
      </c>
      <c r="N380" s="464" t="s">
        <v>456</v>
      </c>
      <c r="O380" s="464" t="s">
        <v>456</v>
      </c>
    </row>
    <row r="381" spans="1:15" x14ac:dyDescent="0.25">
      <c r="C381" s="67" t="s">
        <v>203</v>
      </c>
      <c r="D381" s="464" t="s">
        <v>456</v>
      </c>
      <c r="E381" s="464">
        <v>1</v>
      </c>
      <c r="F381" s="464">
        <v>1</v>
      </c>
      <c r="G381" s="464" t="s">
        <v>456</v>
      </c>
      <c r="H381" s="464">
        <v>1</v>
      </c>
      <c r="I381" s="464" t="s">
        <v>456</v>
      </c>
      <c r="J381" s="464" t="s">
        <v>456</v>
      </c>
      <c r="K381" s="464" t="s">
        <v>456</v>
      </c>
      <c r="L381" s="464">
        <v>1</v>
      </c>
      <c r="M381" s="464">
        <v>1</v>
      </c>
      <c r="N381" s="464" t="s">
        <v>456</v>
      </c>
      <c r="O381" s="464">
        <v>1</v>
      </c>
    </row>
    <row r="382" spans="1:15" ht="15.75" x14ac:dyDescent="0.25">
      <c r="C382" s="70" t="s">
        <v>204</v>
      </c>
      <c r="D382" s="71">
        <f t="shared" ref="D382:O382" si="44">SUM(D378:D381)</f>
        <v>3</v>
      </c>
      <c r="E382" s="71">
        <f t="shared" si="44"/>
        <v>2</v>
      </c>
      <c r="F382" s="71">
        <f t="shared" si="44"/>
        <v>3</v>
      </c>
      <c r="G382" s="71">
        <f t="shared" si="44"/>
        <v>0</v>
      </c>
      <c r="H382" s="71">
        <f t="shared" si="44"/>
        <v>1</v>
      </c>
      <c r="I382" s="71">
        <f t="shared" si="44"/>
        <v>0</v>
      </c>
      <c r="J382" s="71">
        <f t="shared" si="44"/>
        <v>0</v>
      </c>
      <c r="K382" s="71">
        <f t="shared" si="44"/>
        <v>0</v>
      </c>
      <c r="L382" s="71">
        <f t="shared" si="44"/>
        <v>1</v>
      </c>
      <c r="M382" s="71">
        <f t="shared" si="44"/>
        <v>1</v>
      </c>
      <c r="N382" s="71">
        <f t="shared" si="44"/>
        <v>0</v>
      </c>
      <c r="O382" s="71">
        <f t="shared" si="44"/>
        <v>1</v>
      </c>
    </row>
    <row r="384" spans="1:15" x14ac:dyDescent="0.25">
      <c r="A384" t="str">
        <f>LOOKUP(B384,Course_index,Title)</f>
        <v>Distributed Systems and Algorithms</v>
      </c>
      <c r="B384">
        <v>43</v>
      </c>
      <c r="C384" s="4" t="str">
        <f>LOOKUP(B384,Course_index,Course_Code)</f>
        <v>CSE 452</v>
      </c>
      <c r="D384" s="67" t="s">
        <v>188</v>
      </c>
      <c r="E384" s="67" t="s">
        <v>189</v>
      </c>
      <c r="F384" s="67" t="s">
        <v>190</v>
      </c>
      <c r="G384" s="67" t="s">
        <v>191</v>
      </c>
      <c r="H384" s="67" t="s">
        <v>192</v>
      </c>
      <c r="I384" s="67" t="s">
        <v>193</v>
      </c>
      <c r="J384" s="67" t="s">
        <v>194</v>
      </c>
      <c r="K384" s="67" t="s">
        <v>195</v>
      </c>
      <c r="L384" s="67" t="s">
        <v>196</v>
      </c>
      <c r="M384" s="67" t="s">
        <v>197</v>
      </c>
      <c r="N384" s="67" t="s">
        <v>198</v>
      </c>
      <c r="O384" s="68" t="s">
        <v>199</v>
      </c>
    </row>
    <row r="385" spans="1:15" x14ac:dyDescent="0.25">
      <c r="C385" s="67" t="s">
        <v>200</v>
      </c>
      <c r="D385" s="464">
        <v>1</v>
      </c>
      <c r="E385" s="464">
        <v>1</v>
      </c>
      <c r="F385" s="464" t="s">
        <v>456</v>
      </c>
      <c r="G385" s="464" t="s">
        <v>456</v>
      </c>
      <c r="H385" s="464" t="s">
        <v>456</v>
      </c>
      <c r="I385" s="464" t="s">
        <v>456</v>
      </c>
      <c r="J385" s="464" t="s">
        <v>456</v>
      </c>
      <c r="K385" s="464" t="s">
        <v>456</v>
      </c>
      <c r="L385" s="464" t="s">
        <v>456</v>
      </c>
      <c r="M385" s="464" t="s">
        <v>456</v>
      </c>
      <c r="N385" s="464" t="s">
        <v>456</v>
      </c>
      <c r="O385" s="464" t="s">
        <v>456</v>
      </c>
    </row>
    <row r="386" spans="1:15" x14ac:dyDescent="0.25">
      <c r="C386" s="67" t="s">
        <v>201</v>
      </c>
      <c r="D386" s="464">
        <v>1</v>
      </c>
      <c r="E386" s="464">
        <v>1</v>
      </c>
      <c r="F386" s="464">
        <v>1</v>
      </c>
      <c r="G386" s="464" t="s">
        <v>456</v>
      </c>
      <c r="H386" s="464" t="s">
        <v>456</v>
      </c>
      <c r="I386" s="464" t="s">
        <v>456</v>
      </c>
      <c r="J386" s="464" t="s">
        <v>456</v>
      </c>
      <c r="K386" s="464" t="s">
        <v>456</v>
      </c>
      <c r="L386" s="464" t="s">
        <v>456</v>
      </c>
      <c r="M386" s="464" t="s">
        <v>456</v>
      </c>
      <c r="N386" s="464" t="s">
        <v>456</v>
      </c>
      <c r="O386" s="464" t="s">
        <v>456</v>
      </c>
    </row>
    <row r="387" spans="1:15" x14ac:dyDescent="0.25">
      <c r="C387" s="67" t="s">
        <v>202</v>
      </c>
      <c r="D387" s="464">
        <v>1</v>
      </c>
      <c r="E387" s="464">
        <v>1</v>
      </c>
      <c r="F387" s="464">
        <v>1</v>
      </c>
      <c r="G387" s="464" t="s">
        <v>456</v>
      </c>
      <c r="H387" s="464" t="s">
        <v>456</v>
      </c>
      <c r="I387" s="464" t="s">
        <v>456</v>
      </c>
      <c r="J387" s="464" t="s">
        <v>456</v>
      </c>
      <c r="K387" s="464" t="s">
        <v>456</v>
      </c>
      <c r="L387" s="464" t="s">
        <v>456</v>
      </c>
      <c r="M387" s="464" t="s">
        <v>456</v>
      </c>
      <c r="N387" s="464" t="s">
        <v>456</v>
      </c>
      <c r="O387" s="464" t="s">
        <v>456</v>
      </c>
    </row>
    <row r="388" spans="1:15" x14ac:dyDescent="0.25">
      <c r="C388" s="67" t="s">
        <v>203</v>
      </c>
      <c r="D388" s="464" t="s">
        <v>456</v>
      </c>
      <c r="E388" s="464">
        <v>1</v>
      </c>
      <c r="F388" s="464">
        <v>1</v>
      </c>
      <c r="G388" s="464">
        <v>1</v>
      </c>
      <c r="H388" s="464">
        <v>1</v>
      </c>
      <c r="I388" s="464" t="s">
        <v>456</v>
      </c>
      <c r="J388" s="464" t="s">
        <v>456</v>
      </c>
      <c r="K388" s="464" t="s">
        <v>456</v>
      </c>
      <c r="L388" s="464">
        <v>1</v>
      </c>
      <c r="M388" s="464">
        <v>1</v>
      </c>
      <c r="N388" s="464" t="s">
        <v>456</v>
      </c>
      <c r="O388" s="464">
        <v>1</v>
      </c>
    </row>
    <row r="389" spans="1:15" ht="15.75" x14ac:dyDescent="0.25">
      <c r="C389" s="70" t="s">
        <v>204</v>
      </c>
      <c r="D389" s="71">
        <f t="shared" ref="D389:O389" si="45">SUM(D385:D388)</f>
        <v>3</v>
      </c>
      <c r="E389" s="71">
        <f t="shared" si="45"/>
        <v>4</v>
      </c>
      <c r="F389" s="71">
        <f t="shared" si="45"/>
        <v>3</v>
      </c>
      <c r="G389" s="71">
        <f t="shared" si="45"/>
        <v>1</v>
      </c>
      <c r="H389" s="71">
        <f t="shared" si="45"/>
        <v>1</v>
      </c>
      <c r="I389" s="71">
        <f t="shared" si="45"/>
        <v>0</v>
      </c>
      <c r="J389" s="71">
        <f t="shared" si="45"/>
        <v>0</v>
      </c>
      <c r="K389" s="71">
        <f t="shared" si="45"/>
        <v>0</v>
      </c>
      <c r="L389" s="71">
        <f t="shared" si="45"/>
        <v>1</v>
      </c>
      <c r="M389" s="71">
        <f t="shared" si="45"/>
        <v>1</v>
      </c>
      <c r="N389" s="71">
        <f t="shared" si="45"/>
        <v>0</v>
      </c>
      <c r="O389" s="71">
        <f t="shared" si="45"/>
        <v>1</v>
      </c>
    </row>
    <row r="391" spans="1:15" x14ac:dyDescent="0.25">
      <c r="A391" t="str">
        <f>LOOKUP(B391,Course_index,Title)</f>
        <v>Wireless Networks</v>
      </c>
      <c r="B391">
        <v>44</v>
      </c>
      <c r="C391" s="4" t="str">
        <f>LOOKUP(B391,Course_index,Course_Code)</f>
        <v>CSE 453</v>
      </c>
      <c r="D391" s="67" t="s">
        <v>188</v>
      </c>
      <c r="E391" s="67" t="s">
        <v>189</v>
      </c>
      <c r="F391" s="67" t="s">
        <v>190</v>
      </c>
      <c r="G391" s="67" t="s">
        <v>191</v>
      </c>
      <c r="H391" s="67" t="s">
        <v>192</v>
      </c>
      <c r="I391" s="67" t="s">
        <v>193</v>
      </c>
      <c r="J391" s="67" t="s">
        <v>194</v>
      </c>
      <c r="K391" s="67" t="s">
        <v>195</v>
      </c>
      <c r="L391" s="67" t="s">
        <v>196</v>
      </c>
      <c r="M391" s="67" t="s">
        <v>197</v>
      </c>
      <c r="N391" s="67" t="s">
        <v>198</v>
      </c>
      <c r="O391" s="68" t="s">
        <v>199</v>
      </c>
    </row>
    <row r="392" spans="1:15" x14ac:dyDescent="0.25">
      <c r="C392" s="67" t="s">
        <v>200</v>
      </c>
      <c r="D392" s="464">
        <v>1</v>
      </c>
      <c r="E392" s="464" t="s">
        <v>456</v>
      </c>
      <c r="F392" s="464" t="s">
        <v>456</v>
      </c>
      <c r="G392" s="464" t="s">
        <v>456</v>
      </c>
      <c r="H392" s="464" t="s">
        <v>456</v>
      </c>
      <c r="I392" s="464" t="s">
        <v>456</v>
      </c>
      <c r="J392" s="464" t="s">
        <v>456</v>
      </c>
      <c r="K392" s="464" t="s">
        <v>456</v>
      </c>
      <c r="L392" s="464" t="s">
        <v>456</v>
      </c>
      <c r="M392" s="464" t="s">
        <v>456</v>
      </c>
      <c r="N392" s="464" t="s">
        <v>456</v>
      </c>
      <c r="O392" s="464" t="s">
        <v>456</v>
      </c>
    </row>
    <row r="393" spans="1:15" x14ac:dyDescent="0.25">
      <c r="C393" s="67" t="s">
        <v>201</v>
      </c>
      <c r="D393" s="464">
        <v>1</v>
      </c>
      <c r="E393" s="464" t="s">
        <v>456</v>
      </c>
      <c r="F393" s="464">
        <v>1</v>
      </c>
      <c r="G393" s="464" t="s">
        <v>456</v>
      </c>
      <c r="H393" s="464" t="s">
        <v>456</v>
      </c>
      <c r="I393" s="464" t="s">
        <v>456</v>
      </c>
      <c r="J393" s="464" t="s">
        <v>456</v>
      </c>
      <c r="K393" s="464" t="s">
        <v>456</v>
      </c>
      <c r="L393" s="464" t="s">
        <v>456</v>
      </c>
      <c r="M393" s="464" t="s">
        <v>456</v>
      </c>
      <c r="N393" s="464" t="s">
        <v>456</v>
      </c>
      <c r="O393" s="464" t="s">
        <v>456</v>
      </c>
    </row>
    <row r="394" spans="1:15" x14ac:dyDescent="0.25">
      <c r="C394" s="67" t="s">
        <v>202</v>
      </c>
      <c r="D394" s="464" t="s">
        <v>456</v>
      </c>
      <c r="E394" s="464">
        <v>1</v>
      </c>
      <c r="F394" s="464">
        <v>1</v>
      </c>
      <c r="G394" s="464">
        <v>1</v>
      </c>
      <c r="H394" s="464" t="s">
        <v>456</v>
      </c>
      <c r="I394" s="464" t="s">
        <v>456</v>
      </c>
      <c r="J394" s="464" t="s">
        <v>456</v>
      </c>
      <c r="K394" s="464" t="s">
        <v>456</v>
      </c>
      <c r="L394" s="464" t="s">
        <v>456</v>
      </c>
      <c r="M394" s="464" t="s">
        <v>456</v>
      </c>
      <c r="N394" s="464" t="s">
        <v>456</v>
      </c>
      <c r="O394" s="464" t="s">
        <v>456</v>
      </c>
    </row>
    <row r="395" spans="1:15" x14ac:dyDescent="0.25">
      <c r="C395" s="67" t="s">
        <v>203</v>
      </c>
      <c r="D395" s="464">
        <v>1</v>
      </c>
      <c r="E395" s="464" t="s">
        <v>456</v>
      </c>
      <c r="F395" s="464">
        <v>1</v>
      </c>
      <c r="G395" s="464" t="s">
        <v>456</v>
      </c>
      <c r="H395" s="464">
        <v>1</v>
      </c>
      <c r="I395" s="464" t="s">
        <v>456</v>
      </c>
      <c r="J395" s="464" t="s">
        <v>456</v>
      </c>
      <c r="K395" s="464" t="s">
        <v>456</v>
      </c>
      <c r="L395" s="464">
        <v>1</v>
      </c>
      <c r="M395" s="464">
        <v>1</v>
      </c>
      <c r="N395" s="464" t="s">
        <v>456</v>
      </c>
      <c r="O395" s="464">
        <v>1</v>
      </c>
    </row>
    <row r="396" spans="1:15" ht="15.75" x14ac:dyDescent="0.25">
      <c r="C396" s="70" t="s">
        <v>204</v>
      </c>
      <c r="D396" s="71">
        <f t="shared" ref="D396:O396" si="46">SUM(D392:D395)</f>
        <v>3</v>
      </c>
      <c r="E396" s="71">
        <f t="shared" si="46"/>
        <v>1</v>
      </c>
      <c r="F396" s="71">
        <f t="shared" si="46"/>
        <v>3</v>
      </c>
      <c r="G396" s="71">
        <f t="shared" si="46"/>
        <v>1</v>
      </c>
      <c r="H396" s="71">
        <f t="shared" si="46"/>
        <v>1</v>
      </c>
      <c r="I396" s="71">
        <f t="shared" si="46"/>
        <v>0</v>
      </c>
      <c r="J396" s="71">
        <f t="shared" si="46"/>
        <v>0</v>
      </c>
      <c r="K396" s="71">
        <f t="shared" si="46"/>
        <v>0</v>
      </c>
      <c r="L396" s="71">
        <f t="shared" si="46"/>
        <v>1</v>
      </c>
      <c r="M396" s="71">
        <f t="shared" si="46"/>
        <v>1</v>
      </c>
      <c r="N396" s="71">
        <f t="shared" si="46"/>
        <v>0</v>
      </c>
      <c r="O396" s="71">
        <f t="shared" si="46"/>
        <v>1</v>
      </c>
    </row>
    <row r="398" spans="1:15" x14ac:dyDescent="0.25">
      <c r="A398" t="str">
        <f>LOOKUP(B398,Course_index,Title)</f>
        <v>Cellular Networks</v>
      </c>
      <c r="B398">
        <v>45</v>
      </c>
      <c r="C398" s="4" t="str">
        <f>LOOKUP(B398,Course_index,Course_Code)</f>
        <v>CSE 457</v>
      </c>
      <c r="D398" s="67" t="s">
        <v>188</v>
      </c>
      <c r="E398" s="67" t="s">
        <v>189</v>
      </c>
      <c r="F398" s="67" t="s">
        <v>190</v>
      </c>
      <c r="G398" s="67" t="s">
        <v>191</v>
      </c>
      <c r="H398" s="67" t="s">
        <v>192</v>
      </c>
      <c r="I398" s="67" t="s">
        <v>193</v>
      </c>
      <c r="J398" s="67" t="s">
        <v>194</v>
      </c>
      <c r="K398" s="67" t="s">
        <v>195</v>
      </c>
      <c r="L398" s="67" t="s">
        <v>196</v>
      </c>
      <c r="M398" s="67" t="s">
        <v>197</v>
      </c>
      <c r="N398" s="67" t="s">
        <v>198</v>
      </c>
      <c r="O398" s="68" t="s">
        <v>199</v>
      </c>
    </row>
    <row r="399" spans="1:15" x14ac:dyDescent="0.25">
      <c r="C399" s="67" t="s">
        <v>200</v>
      </c>
      <c r="D399" s="464">
        <v>1</v>
      </c>
      <c r="E399" s="464" t="s">
        <v>456</v>
      </c>
      <c r="F399" s="464" t="s">
        <v>456</v>
      </c>
      <c r="G399" s="464" t="s">
        <v>456</v>
      </c>
      <c r="H399" s="464" t="s">
        <v>456</v>
      </c>
      <c r="I399" s="464" t="s">
        <v>456</v>
      </c>
      <c r="J399" s="464" t="s">
        <v>456</v>
      </c>
      <c r="K399" s="464" t="s">
        <v>456</v>
      </c>
      <c r="L399" s="464" t="s">
        <v>456</v>
      </c>
      <c r="M399" s="464" t="s">
        <v>456</v>
      </c>
      <c r="N399" s="464" t="s">
        <v>456</v>
      </c>
      <c r="O399" s="464" t="s">
        <v>456</v>
      </c>
    </row>
    <row r="400" spans="1:15" x14ac:dyDescent="0.25">
      <c r="C400" s="67" t="s">
        <v>201</v>
      </c>
      <c r="D400" s="464">
        <v>1</v>
      </c>
      <c r="E400" s="464">
        <v>1</v>
      </c>
      <c r="F400" s="464">
        <v>1</v>
      </c>
      <c r="G400" s="464" t="s">
        <v>456</v>
      </c>
      <c r="H400" s="464" t="s">
        <v>456</v>
      </c>
      <c r="I400" s="464" t="s">
        <v>456</v>
      </c>
      <c r="J400" s="464" t="s">
        <v>456</v>
      </c>
      <c r="K400" s="464" t="s">
        <v>456</v>
      </c>
      <c r="L400" s="464" t="s">
        <v>456</v>
      </c>
      <c r="M400" s="464" t="s">
        <v>456</v>
      </c>
      <c r="N400" s="464" t="s">
        <v>456</v>
      </c>
      <c r="O400" s="464" t="s">
        <v>456</v>
      </c>
    </row>
    <row r="401" spans="1:15" x14ac:dyDescent="0.25">
      <c r="C401" s="67" t="s">
        <v>202</v>
      </c>
      <c r="D401" s="464">
        <v>1</v>
      </c>
      <c r="E401" s="464">
        <v>1</v>
      </c>
      <c r="F401" s="464">
        <v>1</v>
      </c>
      <c r="G401" s="464" t="s">
        <v>456</v>
      </c>
      <c r="H401" s="464" t="s">
        <v>456</v>
      </c>
      <c r="I401" s="464" t="s">
        <v>456</v>
      </c>
      <c r="J401" s="464" t="s">
        <v>456</v>
      </c>
      <c r="K401" s="464" t="s">
        <v>456</v>
      </c>
      <c r="L401" s="464" t="s">
        <v>456</v>
      </c>
      <c r="M401" s="464" t="s">
        <v>456</v>
      </c>
      <c r="N401" s="464" t="s">
        <v>456</v>
      </c>
      <c r="O401" s="464" t="s">
        <v>456</v>
      </c>
    </row>
    <row r="402" spans="1:15" x14ac:dyDescent="0.25">
      <c r="C402" s="67" t="s">
        <v>203</v>
      </c>
      <c r="D402" s="464" t="s">
        <v>456</v>
      </c>
      <c r="E402" s="464">
        <v>1</v>
      </c>
      <c r="F402" s="464">
        <v>1</v>
      </c>
      <c r="G402" s="464">
        <v>1</v>
      </c>
      <c r="H402" s="464">
        <v>1</v>
      </c>
      <c r="I402" s="464" t="s">
        <v>456</v>
      </c>
      <c r="J402" s="464" t="s">
        <v>456</v>
      </c>
      <c r="K402" s="464" t="s">
        <v>456</v>
      </c>
      <c r="L402" s="464">
        <v>1</v>
      </c>
      <c r="M402" s="464">
        <v>1</v>
      </c>
      <c r="N402" s="464" t="s">
        <v>456</v>
      </c>
      <c r="O402" s="464">
        <v>1</v>
      </c>
    </row>
    <row r="403" spans="1:15" ht="15.75" x14ac:dyDescent="0.25">
      <c r="C403" s="70" t="s">
        <v>204</v>
      </c>
      <c r="D403" s="71">
        <f t="shared" ref="D403:O403" si="47">SUM(D399:D402)</f>
        <v>3</v>
      </c>
      <c r="E403" s="71">
        <f t="shared" si="47"/>
        <v>3</v>
      </c>
      <c r="F403" s="71">
        <f t="shared" si="47"/>
        <v>3</v>
      </c>
      <c r="G403" s="71">
        <f t="shared" si="47"/>
        <v>1</v>
      </c>
      <c r="H403" s="71">
        <f t="shared" si="47"/>
        <v>1</v>
      </c>
      <c r="I403" s="71">
        <f t="shared" si="47"/>
        <v>0</v>
      </c>
      <c r="J403" s="71">
        <f t="shared" si="47"/>
        <v>0</v>
      </c>
      <c r="K403" s="71">
        <f t="shared" si="47"/>
        <v>0</v>
      </c>
      <c r="L403" s="71">
        <f t="shared" si="47"/>
        <v>1</v>
      </c>
      <c r="M403" s="71">
        <f t="shared" si="47"/>
        <v>1</v>
      </c>
      <c r="N403" s="71">
        <f t="shared" si="47"/>
        <v>0</v>
      </c>
      <c r="O403" s="71">
        <f t="shared" si="47"/>
        <v>1</v>
      </c>
    </row>
    <row r="405" spans="1:15" x14ac:dyDescent="0.25">
      <c r="A405" t="str">
        <f>LOOKUP(B405,Course_index,Title)</f>
        <v>Compiler Design</v>
      </c>
      <c r="B405">
        <v>46</v>
      </c>
      <c r="C405" s="4" t="str">
        <f>LOOKUP(B405,Course_index,Course_Code)</f>
        <v>CSE 471</v>
      </c>
      <c r="D405" s="67" t="s">
        <v>188</v>
      </c>
      <c r="E405" s="67" t="s">
        <v>189</v>
      </c>
      <c r="F405" s="67" t="s">
        <v>190</v>
      </c>
      <c r="G405" s="67" t="s">
        <v>191</v>
      </c>
      <c r="H405" s="67" t="s">
        <v>192</v>
      </c>
      <c r="I405" s="67" t="s">
        <v>193</v>
      </c>
      <c r="J405" s="67" t="s">
        <v>194</v>
      </c>
      <c r="K405" s="67" t="s">
        <v>195</v>
      </c>
      <c r="L405" s="67" t="s">
        <v>196</v>
      </c>
      <c r="M405" s="67" t="s">
        <v>197</v>
      </c>
      <c r="N405" s="67" t="s">
        <v>198</v>
      </c>
      <c r="O405" s="68" t="s">
        <v>199</v>
      </c>
    </row>
    <row r="406" spans="1:15" x14ac:dyDescent="0.25">
      <c r="C406" s="67" t="s">
        <v>200</v>
      </c>
      <c r="D406" s="464">
        <v>1</v>
      </c>
      <c r="E406" s="464" t="s">
        <v>456</v>
      </c>
      <c r="F406" s="464" t="s">
        <v>456</v>
      </c>
      <c r="G406" s="464" t="s">
        <v>456</v>
      </c>
      <c r="H406" s="464" t="s">
        <v>456</v>
      </c>
      <c r="I406" s="464" t="s">
        <v>456</v>
      </c>
      <c r="J406" s="464" t="s">
        <v>456</v>
      </c>
      <c r="K406" s="464" t="s">
        <v>456</v>
      </c>
      <c r="L406" s="464" t="s">
        <v>456</v>
      </c>
      <c r="M406" s="464" t="s">
        <v>456</v>
      </c>
      <c r="N406" s="464" t="s">
        <v>456</v>
      </c>
      <c r="O406" s="464" t="s">
        <v>456</v>
      </c>
    </row>
    <row r="407" spans="1:15" x14ac:dyDescent="0.25">
      <c r="C407" s="67" t="s">
        <v>201</v>
      </c>
      <c r="D407" s="464">
        <v>1</v>
      </c>
      <c r="E407" s="464">
        <v>1</v>
      </c>
      <c r="F407" s="464">
        <v>1</v>
      </c>
      <c r="G407" s="464" t="s">
        <v>456</v>
      </c>
      <c r="H407" s="464" t="s">
        <v>456</v>
      </c>
      <c r="I407" s="464" t="s">
        <v>456</v>
      </c>
      <c r="J407" s="464" t="s">
        <v>456</v>
      </c>
      <c r="K407" s="464" t="s">
        <v>456</v>
      </c>
      <c r="L407" s="464" t="s">
        <v>456</v>
      </c>
      <c r="M407" s="464" t="s">
        <v>456</v>
      </c>
      <c r="N407" s="464" t="s">
        <v>456</v>
      </c>
      <c r="O407" s="464" t="s">
        <v>456</v>
      </c>
    </row>
    <row r="408" spans="1:15" x14ac:dyDescent="0.25">
      <c r="C408" s="67" t="s">
        <v>202</v>
      </c>
      <c r="D408" s="464">
        <v>1</v>
      </c>
      <c r="E408" s="464">
        <v>1</v>
      </c>
      <c r="F408" s="464">
        <v>1</v>
      </c>
      <c r="G408" s="464"/>
      <c r="H408" s="464" t="s">
        <v>456</v>
      </c>
      <c r="I408" s="464" t="s">
        <v>456</v>
      </c>
      <c r="J408" s="464" t="s">
        <v>456</v>
      </c>
      <c r="K408" s="464" t="s">
        <v>456</v>
      </c>
      <c r="L408" s="464" t="s">
        <v>456</v>
      </c>
      <c r="M408" s="464" t="s">
        <v>456</v>
      </c>
      <c r="N408" s="464" t="s">
        <v>456</v>
      </c>
      <c r="O408" s="464" t="s">
        <v>456</v>
      </c>
    </row>
    <row r="409" spans="1:15" x14ac:dyDescent="0.25">
      <c r="C409" s="67" t="s">
        <v>203</v>
      </c>
      <c r="D409" s="464" t="s">
        <v>456</v>
      </c>
      <c r="E409" s="464">
        <v>1</v>
      </c>
      <c r="F409" s="464">
        <v>1</v>
      </c>
      <c r="G409" s="464" t="s">
        <v>456</v>
      </c>
      <c r="H409" s="464">
        <v>1</v>
      </c>
      <c r="I409" s="464" t="s">
        <v>456</v>
      </c>
      <c r="J409" s="464" t="s">
        <v>456</v>
      </c>
      <c r="K409" s="464" t="s">
        <v>456</v>
      </c>
      <c r="L409" s="464">
        <v>1</v>
      </c>
      <c r="M409" s="464">
        <v>1</v>
      </c>
      <c r="N409" s="464" t="s">
        <v>456</v>
      </c>
      <c r="O409" s="464">
        <v>1</v>
      </c>
    </row>
    <row r="410" spans="1:15" ht="15.75" x14ac:dyDescent="0.25">
      <c r="C410" s="70" t="s">
        <v>204</v>
      </c>
      <c r="D410" s="71">
        <f t="shared" ref="D410:O410" si="48">SUM(D406:D409)</f>
        <v>3</v>
      </c>
      <c r="E410" s="71">
        <f t="shared" si="48"/>
        <v>3</v>
      </c>
      <c r="F410" s="71">
        <f t="shared" si="48"/>
        <v>3</v>
      </c>
      <c r="G410" s="71">
        <f t="shared" si="48"/>
        <v>0</v>
      </c>
      <c r="H410" s="71">
        <f t="shared" si="48"/>
        <v>1</v>
      </c>
      <c r="I410" s="71">
        <f t="shared" si="48"/>
        <v>0</v>
      </c>
      <c r="J410" s="71">
        <f t="shared" si="48"/>
        <v>0</v>
      </c>
      <c r="K410" s="71">
        <f t="shared" si="48"/>
        <v>0</v>
      </c>
      <c r="L410" s="71">
        <f t="shared" si="48"/>
        <v>1</v>
      </c>
      <c r="M410" s="71">
        <f t="shared" si="48"/>
        <v>1</v>
      </c>
      <c r="N410" s="71">
        <f t="shared" si="48"/>
        <v>0</v>
      </c>
      <c r="O410" s="71">
        <f t="shared" si="48"/>
        <v>1</v>
      </c>
    </row>
    <row r="412" spans="1:15" x14ac:dyDescent="0.25">
      <c r="A412" t="str">
        <f>LOOKUP(B412,Course_index,Title)</f>
        <v>Machine Learning</v>
      </c>
      <c r="B412">
        <v>47</v>
      </c>
      <c r="C412" s="4" t="str">
        <f>LOOKUP(B412,Course_index,Course_Code)</f>
        <v>CSE 475</v>
      </c>
      <c r="D412" s="67" t="s">
        <v>188</v>
      </c>
      <c r="E412" s="67" t="s">
        <v>189</v>
      </c>
      <c r="F412" s="67" t="s">
        <v>190</v>
      </c>
      <c r="G412" s="67" t="s">
        <v>191</v>
      </c>
      <c r="H412" s="67" t="s">
        <v>192</v>
      </c>
      <c r="I412" s="67" t="s">
        <v>193</v>
      </c>
      <c r="J412" s="67" t="s">
        <v>194</v>
      </c>
      <c r="K412" s="67" t="s">
        <v>195</v>
      </c>
      <c r="L412" s="67" t="s">
        <v>196</v>
      </c>
      <c r="M412" s="67" t="s">
        <v>197</v>
      </c>
      <c r="N412" s="67" t="s">
        <v>198</v>
      </c>
      <c r="O412" s="68" t="s">
        <v>199</v>
      </c>
    </row>
    <row r="413" spans="1:15" x14ac:dyDescent="0.25">
      <c r="C413" s="67" t="s">
        <v>200</v>
      </c>
      <c r="D413" s="464">
        <v>1</v>
      </c>
      <c r="E413" s="464">
        <v>1</v>
      </c>
      <c r="F413" s="464" t="s">
        <v>456</v>
      </c>
      <c r="G413" s="464" t="s">
        <v>456</v>
      </c>
      <c r="H413" s="464" t="s">
        <v>456</v>
      </c>
      <c r="I413" s="464" t="s">
        <v>456</v>
      </c>
      <c r="J413" s="464" t="s">
        <v>456</v>
      </c>
      <c r="K413" s="464" t="s">
        <v>456</v>
      </c>
      <c r="L413" s="464" t="s">
        <v>456</v>
      </c>
      <c r="M413" s="464" t="s">
        <v>456</v>
      </c>
      <c r="N413" s="464" t="s">
        <v>456</v>
      </c>
      <c r="O413" s="464" t="s">
        <v>456</v>
      </c>
    </row>
    <row r="414" spans="1:15" x14ac:dyDescent="0.25">
      <c r="C414" s="67" t="s">
        <v>201</v>
      </c>
      <c r="D414" s="464">
        <v>1</v>
      </c>
      <c r="E414" s="464">
        <v>1</v>
      </c>
      <c r="F414" s="464" t="s">
        <v>456</v>
      </c>
      <c r="G414" s="464" t="s">
        <v>456</v>
      </c>
      <c r="H414" s="464" t="s">
        <v>456</v>
      </c>
      <c r="I414" s="464" t="s">
        <v>456</v>
      </c>
      <c r="J414" s="464" t="s">
        <v>456</v>
      </c>
      <c r="K414" s="464" t="s">
        <v>456</v>
      </c>
      <c r="L414" s="464" t="s">
        <v>456</v>
      </c>
      <c r="M414" s="464" t="s">
        <v>456</v>
      </c>
      <c r="N414" s="464" t="s">
        <v>456</v>
      </c>
      <c r="O414" s="464" t="s">
        <v>456</v>
      </c>
    </row>
    <row r="415" spans="1:15" x14ac:dyDescent="0.25">
      <c r="C415" s="67" t="s">
        <v>202</v>
      </c>
      <c r="D415" s="464">
        <v>1</v>
      </c>
      <c r="E415" s="464">
        <v>1</v>
      </c>
      <c r="F415" s="464" t="s">
        <v>456</v>
      </c>
      <c r="G415" s="464" t="s">
        <v>456</v>
      </c>
      <c r="H415" s="464" t="s">
        <v>456</v>
      </c>
      <c r="I415" s="464" t="s">
        <v>456</v>
      </c>
      <c r="J415" s="464" t="s">
        <v>456</v>
      </c>
      <c r="K415" s="464" t="s">
        <v>456</v>
      </c>
      <c r="L415" s="464" t="s">
        <v>456</v>
      </c>
      <c r="M415" s="464" t="s">
        <v>456</v>
      </c>
      <c r="N415" s="464" t="s">
        <v>456</v>
      </c>
      <c r="O415" s="464" t="s">
        <v>456</v>
      </c>
    </row>
    <row r="416" spans="1:15" x14ac:dyDescent="0.25">
      <c r="C416" s="67" t="s">
        <v>203</v>
      </c>
      <c r="D416" s="464" t="s">
        <v>456</v>
      </c>
      <c r="E416" s="464">
        <v>1</v>
      </c>
      <c r="F416" s="464">
        <v>1</v>
      </c>
      <c r="G416" s="464">
        <v>1</v>
      </c>
      <c r="H416" s="464">
        <v>1</v>
      </c>
      <c r="I416" s="464" t="s">
        <v>456</v>
      </c>
      <c r="J416" s="464" t="s">
        <v>456</v>
      </c>
      <c r="K416" s="464" t="s">
        <v>456</v>
      </c>
      <c r="L416" s="464">
        <v>1</v>
      </c>
      <c r="M416" s="464">
        <v>1</v>
      </c>
      <c r="N416" s="464" t="s">
        <v>456</v>
      </c>
      <c r="O416" s="464">
        <v>1</v>
      </c>
    </row>
    <row r="417" spans="1:15" ht="15.75" x14ac:dyDescent="0.25">
      <c r="C417" s="70" t="s">
        <v>204</v>
      </c>
      <c r="D417" s="71">
        <f t="shared" ref="D417:O417" si="49">SUM(D413:D416)</f>
        <v>3</v>
      </c>
      <c r="E417" s="71">
        <f t="shared" si="49"/>
        <v>4</v>
      </c>
      <c r="F417" s="71">
        <f t="shared" si="49"/>
        <v>1</v>
      </c>
      <c r="G417" s="71">
        <f t="shared" si="49"/>
        <v>1</v>
      </c>
      <c r="H417" s="71">
        <f t="shared" si="49"/>
        <v>1</v>
      </c>
      <c r="I417" s="71">
        <f t="shared" si="49"/>
        <v>0</v>
      </c>
      <c r="J417" s="71">
        <f t="shared" si="49"/>
        <v>0</v>
      </c>
      <c r="K417" s="71">
        <f t="shared" si="49"/>
        <v>0</v>
      </c>
      <c r="L417" s="71">
        <f t="shared" si="49"/>
        <v>1</v>
      </c>
      <c r="M417" s="71">
        <f t="shared" si="49"/>
        <v>1</v>
      </c>
      <c r="N417" s="71">
        <f t="shared" si="49"/>
        <v>0</v>
      </c>
      <c r="O417" s="71">
        <f t="shared" si="49"/>
        <v>1</v>
      </c>
    </row>
    <row r="419" spans="1:15" x14ac:dyDescent="0.25">
      <c r="A419" t="str">
        <f>LOOKUP(B419,Course_index,Title)</f>
        <v>Data Mining</v>
      </c>
      <c r="B419">
        <v>48</v>
      </c>
      <c r="C419" s="4" t="str">
        <f>LOOKUP(B419,Course_index,Course_Code)</f>
        <v>CSE 477</v>
      </c>
      <c r="D419" s="67" t="s">
        <v>188</v>
      </c>
      <c r="E419" s="67" t="s">
        <v>189</v>
      </c>
      <c r="F419" s="67" t="s">
        <v>190</v>
      </c>
      <c r="G419" s="67" t="s">
        <v>191</v>
      </c>
      <c r="H419" s="67" t="s">
        <v>192</v>
      </c>
      <c r="I419" s="67" t="s">
        <v>193</v>
      </c>
      <c r="J419" s="67" t="s">
        <v>194</v>
      </c>
      <c r="K419" s="67" t="s">
        <v>195</v>
      </c>
      <c r="L419" s="67" t="s">
        <v>196</v>
      </c>
      <c r="M419" s="67" t="s">
        <v>197</v>
      </c>
      <c r="N419" s="67" t="s">
        <v>198</v>
      </c>
      <c r="O419" s="68" t="s">
        <v>199</v>
      </c>
    </row>
    <row r="420" spans="1:15" x14ac:dyDescent="0.25">
      <c r="C420" s="67" t="s">
        <v>200</v>
      </c>
      <c r="D420" s="464">
        <v>1</v>
      </c>
      <c r="E420" s="464">
        <v>1</v>
      </c>
      <c r="F420" s="464" t="s">
        <v>456</v>
      </c>
      <c r="G420" s="464" t="s">
        <v>456</v>
      </c>
      <c r="H420" s="464" t="s">
        <v>456</v>
      </c>
      <c r="I420" s="464" t="s">
        <v>456</v>
      </c>
      <c r="J420" s="464" t="s">
        <v>456</v>
      </c>
      <c r="K420" s="464" t="s">
        <v>456</v>
      </c>
      <c r="L420" s="464" t="s">
        <v>456</v>
      </c>
      <c r="M420" s="464" t="s">
        <v>456</v>
      </c>
      <c r="N420" s="464" t="s">
        <v>456</v>
      </c>
      <c r="O420" s="464" t="s">
        <v>456</v>
      </c>
    </row>
    <row r="421" spans="1:15" x14ac:dyDescent="0.25">
      <c r="C421" s="67" t="s">
        <v>201</v>
      </c>
      <c r="D421" s="464">
        <v>1</v>
      </c>
      <c r="E421" s="464">
        <v>1</v>
      </c>
      <c r="F421" s="464">
        <v>1</v>
      </c>
      <c r="G421" s="464" t="s">
        <v>456</v>
      </c>
      <c r="H421" s="464" t="s">
        <v>456</v>
      </c>
      <c r="I421" s="464" t="s">
        <v>456</v>
      </c>
      <c r="J421" s="464" t="s">
        <v>456</v>
      </c>
      <c r="K421" s="464" t="s">
        <v>456</v>
      </c>
      <c r="L421" s="464" t="s">
        <v>456</v>
      </c>
      <c r="M421" s="464" t="s">
        <v>456</v>
      </c>
      <c r="N421" s="464" t="s">
        <v>456</v>
      </c>
      <c r="O421" s="464" t="s">
        <v>456</v>
      </c>
    </row>
    <row r="422" spans="1:15" x14ac:dyDescent="0.25">
      <c r="C422" s="67" t="s">
        <v>202</v>
      </c>
      <c r="D422" s="464">
        <v>1</v>
      </c>
      <c r="E422" s="464">
        <v>1</v>
      </c>
      <c r="F422" s="464">
        <v>1</v>
      </c>
      <c r="G422" s="464" t="s">
        <v>456</v>
      </c>
      <c r="H422" s="464" t="s">
        <v>456</v>
      </c>
      <c r="I422" s="464" t="s">
        <v>456</v>
      </c>
      <c r="J422" s="464" t="s">
        <v>456</v>
      </c>
      <c r="K422" s="464" t="s">
        <v>456</v>
      </c>
      <c r="L422" s="464" t="s">
        <v>456</v>
      </c>
      <c r="M422" s="464" t="s">
        <v>456</v>
      </c>
      <c r="N422" s="464" t="s">
        <v>456</v>
      </c>
      <c r="O422" s="464" t="s">
        <v>456</v>
      </c>
    </row>
    <row r="423" spans="1:15" x14ac:dyDescent="0.25">
      <c r="C423" s="67" t="s">
        <v>203</v>
      </c>
      <c r="D423" s="464" t="s">
        <v>456</v>
      </c>
      <c r="E423" s="464">
        <v>1</v>
      </c>
      <c r="F423" s="464">
        <v>1</v>
      </c>
      <c r="G423" s="464">
        <v>1</v>
      </c>
      <c r="H423" s="464">
        <v>1</v>
      </c>
      <c r="I423" s="464" t="s">
        <v>456</v>
      </c>
      <c r="J423" s="464" t="s">
        <v>456</v>
      </c>
      <c r="K423" s="464" t="s">
        <v>456</v>
      </c>
      <c r="L423" s="464">
        <v>1</v>
      </c>
      <c r="M423" s="464">
        <v>1</v>
      </c>
      <c r="N423" s="464" t="s">
        <v>456</v>
      </c>
      <c r="O423" s="464">
        <v>1</v>
      </c>
    </row>
    <row r="424" spans="1:15" ht="15.75" x14ac:dyDescent="0.25">
      <c r="C424" s="70" t="s">
        <v>204</v>
      </c>
      <c r="D424" s="71">
        <f t="shared" ref="D424:O424" si="50">SUM(D420:D423)</f>
        <v>3</v>
      </c>
      <c r="E424" s="71">
        <f t="shared" si="50"/>
        <v>4</v>
      </c>
      <c r="F424" s="71">
        <f t="shared" si="50"/>
        <v>3</v>
      </c>
      <c r="G424" s="71">
        <f t="shared" si="50"/>
        <v>1</v>
      </c>
      <c r="H424" s="71">
        <f t="shared" si="50"/>
        <v>1</v>
      </c>
      <c r="I424" s="71">
        <f t="shared" si="50"/>
        <v>0</v>
      </c>
      <c r="J424" s="71">
        <f t="shared" si="50"/>
        <v>0</v>
      </c>
      <c r="K424" s="71">
        <f t="shared" si="50"/>
        <v>0</v>
      </c>
      <c r="L424" s="71">
        <f t="shared" si="50"/>
        <v>1</v>
      </c>
      <c r="M424" s="71">
        <f t="shared" si="50"/>
        <v>1</v>
      </c>
      <c r="N424" s="71">
        <f t="shared" si="50"/>
        <v>0</v>
      </c>
      <c r="O424" s="71">
        <f t="shared" si="50"/>
        <v>1</v>
      </c>
    </row>
    <row r="426" spans="1:15" x14ac:dyDescent="0.25">
      <c r="A426" t="str">
        <f>LOOKUP(B426,Course_index,Title)</f>
        <v>Web Programming</v>
      </c>
      <c r="B426">
        <v>49</v>
      </c>
      <c r="C426" s="4" t="str">
        <f>LOOKUP(B426,Course_index,Course_Code)</f>
        <v>CSE 479</v>
      </c>
      <c r="D426" s="67" t="s">
        <v>188</v>
      </c>
      <c r="E426" s="67" t="s">
        <v>189</v>
      </c>
      <c r="F426" s="67" t="s">
        <v>190</v>
      </c>
      <c r="G426" s="67" t="s">
        <v>191</v>
      </c>
      <c r="H426" s="67" t="s">
        <v>192</v>
      </c>
      <c r="I426" s="67" t="s">
        <v>193</v>
      </c>
      <c r="J426" s="67" t="s">
        <v>194</v>
      </c>
      <c r="K426" s="67" t="s">
        <v>195</v>
      </c>
      <c r="L426" s="67" t="s">
        <v>196</v>
      </c>
      <c r="M426" s="67" t="s">
        <v>197</v>
      </c>
      <c r="N426" s="67" t="s">
        <v>198</v>
      </c>
      <c r="O426" s="68" t="s">
        <v>199</v>
      </c>
    </row>
    <row r="427" spans="1:15" x14ac:dyDescent="0.25">
      <c r="C427" s="67" t="s">
        <v>200</v>
      </c>
      <c r="D427" s="464">
        <v>1</v>
      </c>
      <c r="E427" s="464" t="s">
        <v>456</v>
      </c>
      <c r="F427" s="464" t="s">
        <v>456</v>
      </c>
      <c r="G427" s="464" t="s">
        <v>456</v>
      </c>
      <c r="H427" s="464" t="s">
        <v>456</v>
      </c>
      <c r="I427" s="464" t="s">
        <v>456</v>
      </c>
      <c r="J427" s="464" t="s">
        <v>456</v>
      </c>
      <c r="K427" s="464" t="s">
        <v>456</v>
      </c>
      <c r="L427" s="464" t="s">
        <v>456</v>
      </c>
      <c r="M427" s="464" t="s">
        <v>456</v>
      </c>
      <c r="N427" s="464" t="s">
        <v>456</v>
      </c>
      <c r="O427" s="464" t="s">
        <v>456</v>
      </c>
    </row>
    <row r="428" spans="1:15" x14ac:dyDescent="0.25">
      <c r="C428" s="67" t="s">
        <v>201</v>
      </c>
      <c r="D428" s="464">
        <v>1</v>
      </c>
      <c r="E428" s="464">
        <v>1</v>
      </c>
      <c r="F428" s="464">
        <v>1</v>
      </c>
      <c r="G428" s="464" t="s">
        <v>456</v>
      </c>
      <c r="H428" s="464" t="s">
        <v>456</v>
      </c>
      <c r="I428" s="464" t="s">
        <v>456</v>
      </c>
      <c r="J428" s="464" t="s">
        <v>456</v>
      </c>
      <c r="K428" s="464" t="s">
        <v>456</v>
      </c>
      <c r="L428" s="464" t="s">
        <v>456</v>
      </c>
      <c r="M428" s="464" t="s">
        <v>456</v>
      </c>
      <c r="N428" s="464" t="s">
        <v>456</v>
      </c>
      <c r="O428" s="464" t="s">
        <v>456</v>
      </c>
    </row>
    <row r="429" spans="1:15" x14ac:dyDescent="0.25">
      <c r="C429" s="67" t="s">
        <v>202</v>
      </c>
      <c r="D429" s="464">
        <v>1</v>
      </c>
      <c r="E429" s="464">
        <v>1</v>
      </c>
      <c r="F429" s="464">
        <v>1</v>
      </c>
      <c r="G429" s="464" t="s">
        <v>456</v>
      </c>
      <c r="H429" s="464" t="s">
        <v>456</v>
      </c>
      <c r="I429" s="464" t="s">
        <v>456</v>
      </c>
      <c r="J429" s="464" t="s">
        <v>456</v>
      </c>
      <c r="K429" s="464" t="s">
        <v>456</v>
      </c>
      <c r="L429" s="464" t="s">
        <v>456</v>
      </c>
      <c r="M429" s="464" t="s">
        <v>456</v>
      </c>
      <c r="N429" s="464" t="s">
        <v>456</v>
      </c>
      <c r="O429" s="464" t="s">
        <v>456</v>
      </c>
    </row>
    <row r="430" spans="1:15" x14ac:dyDescent="0.25">
      <c r="C430" s="67" t="s">
        <v>203</v>
      </c>
      <c r="D430" s="464" t="s">
        <v>456</v>
      </c>
      <c r="E430" s="464">
        <v>1</v>
      </c>
      <c r="F430" s="464">
        <v>1</v>
      </c>
      <c r="G430" s="464" t="s">
        <v>456</v>
      </c>
      <c r="H430" s="464">
        <v>1</v>
      </c>
      <c r="I430" s="464" t="s">
        <v>456</v>
      </c>
      <c r="J430" s="464" t="s">
        <v>456</v>
      </c>
      <c r="K430" s="464" t="s">
        <v>456</v>
      </c>
      <c r="L430" s="464">
        <v>1</v>
      </c>
      <c r="M430" s="464">
        <v>1</v>
      </c>
      <c r="N430" s="464" t="s">
        <v>456</v>
      </c>
      <c r="O430" s="464">
        <v>1</v>
      </c>
    </row>
    <row r="431" spans="1:15" ht="15.75" x14ac:dyDescent="0.25">
      <c r="C431" s="70" t="s">
        <v>204</v>
      </c>
      <c r="D431" s="71">
        <f t="shared" ref="D431:O431" si="51">SUM(D427:D430)</f>
        <v>3</v>
      </c>
      <c r="E431" s="71">
        <f t="shared" si="51"/>
        <v>3</v>
      </c>
      <c r="F431" s="71">
        <f t="shared" si="51"/>
        <v>3</v>
      </c>
      <c r="G431" s="71">
        <f t="shared" si="51"/>
        <v>0</v>
      </c>
      <c r="H431" s="71">
        <f t="shared" si="51"/>
        <v>1</v>
      </c>
      <c r="I431" s="71">
        <f t="shared" si="51"/>
        <v>0</v>
      </c>
      <c r="J431" s="71">
        <f t="shared" si="51"/>
        <v>0</v>
      </c>
      <c r="K431" s="71">
        <f t="shared" si="51"/>
        <v>0</v>
      </c>
      <c r="L431" s="71">
        <f t="shared" si="51"/>
        <v>1</v>
      </c>
      <c r="M431" s="71">
        <f t="shared" si="51"/>
        <v>1</v>
      </c>
      <c r="N431" s="71">
        <f t="shared" si="51"/>
        <v>0</v>
      </c>
      <c r="O431" s="71">
        <f t="shared" si="51"/>
        <v>1</v>
      </c>
    </row>
    <row r="433" spans="1:15" x14ac:dyDescent="0.25">
      <c r="A433" t="str">
        <f>LOOKUP(B433,Course_index,Title)</f>
        <v>Graph Theory</v>
      </c>
      <c r="B433">
        <v>50</v>
      </c>
      <c r="C433" s="4" t="str">
        <f>LOOKUP(B433,Course_index,Course_Code)</f>
        <v>CSE 483</v>
      </c>
      <c r="D433" s="67" t="s">
        <v>188</v>
      </c>
      <c r="E433" s="67" t="s">
        <v>189</v>
      </c>
      <c r="F433" s="67" t="s">
        <v>190</v>
      </c>
      <c r="G433" s="67" t="s">
        <v>191</v>
      </c>
      <c r="H433" s="67" t="s">
        <v>192</v>
      </c>
      <c r="I433" s="67" t="s">
        <v>193</v>
      </c>
      <c r="J433" s="67" t="s">
        <v>194</v>
      </c>
      <c r="K433" s="67" t="s">
        <v>195</v>
      </c>
      <c r="L433" s="67" t="s">
        <v>196</v>
      </c>
      <c r="M433" s="67" t="s">
        <v>197</v>
      </c>
      <c r="N433" s="67" t="s">
        <v>198</v>
      </c>
      <c r="O433" s="68" t="s">
        <v>199</v>
      </c>
    </row>
    <row r="434" spans="1:15" x14ac:dyDescent="0.25">
      <c r="C434" s="67" t="s">
        <v>200</v>
      </c>
      <c r="D434" s="464">
        <v>1</v>
      </c>
      <c r="E434" s="464">
        <v>1</v>
      </c>
      <c r="F434" s="464">
        <v>1</v>
      </c>
      <c r="G434" s="464" t="s">
        <v>456</v>
      </c>
      <c r="H434" s="464" t="s">
        <v>456</v>
      </c>
      <c r="I434" s="464" t="s">
        <v>456</v>
      </c>
      <c r="J434" s="464" t="s">
        <v>456</v>
      </c>
      <c r="K434" s="464" t="s">
        <v>456</v>
      </c>
      <c r="L434" s="464" t="s">
        <v>456</v>
      </c>
      <c r="M434" s="464" t="s">
        <v>456</v>
      </c>
      <c r="N434" s="464" t="s">
        <v>456</v>
      </c>
      <c r="O434" s="464" t="s">
        <v>456</v>
      </c>
    </row>
    <row r="435" spans="1:15" x14ac:dyDescent="0.25">
      <c r="C435" s="67" t="s">
        <v>201</v>
      </c>
      <c r="D435" s="464">
        <v>1</v>
      </c>
      <c r="E435" s="464">
        <v>1</v>
      </c>
      <c r="F435" s="464">
        <v>1</v>
      </c>
      <c r="G435" s="464" t="s">
        <v>456</v>
      </c>
      <c r="H435" s="464" t="s">
        <v>456</v>
      </c>
      <c r="I435" s="464" t="s">
        <v>456</v>
      </c>
      <c r="J435" s="464" t="s">
        <v>456</v>
      </c>
      <c r="K435" s="464" t="s">
        <v>456</v>
      </c>
      <c r="L435" s="464" t="s">
        <v>456</v>
      </c>
      <c r="M435" s="464" t="s">
        <v>456</v>
      </c>
      <c r="N435" s="464" t="s">
        <v>456</v>
      </c>
      <c r="O435" s="464" t="s">
        <v>456</v>
      </c>
    </row>
    <row r="436" spans="1:15" x14ac:dyDescent="0.25">
      <c r="C436" s="67" t="s">
        <v>202</v>
      </c>
      <c r="D436" s="464">
        <v>1</v>
      </c>
      <c r="E436" s="464">
        <v>1</v>
      </c>
      <c r="F436" s="464">
        <v>1</v>
      </c>
      <c r="G436" s="464" t="s">
        <v>456</v>
      </c>
      <c r="H436" s="464" t="s">
        <v>456</v>
      </c>
      <c r="I436" s="464" t="s">
        <v>456</v>
      </c>
      <c r="J436" s="464" t="s">
        <v>456</v>
      </c>
      <c r="K436" s="464" t="s">
        <v>456</v>
      </c>
      <c r="L436" s="464" t="s">
        <v>456</v>
      </c>
      <c r="M436" s="464" t="s">
        <v>456</v>
      </c>
      <c r="N436" s="464" t="s">
        <v>456</v>
      </c>
      <c r="O436" s="464" t="s">
        <v>456</v>
      </c>
    </row>
    <row r="437" spans="1:15" x14ac:dyDescent="0.25">
      <c r="C437" s="67" t="s">
        <v>203</v>
      </c>
      <c r="D437" s="464">
        <v>1</v>
      </c>
      <c r="E437" s="464">
        <v>1</v>
      </c>
      <c r="F437" s="464">
        <v>1</v>
      </c>
      <c r="G437" s="464" t="s">
        <v>456</v>
      </c>
      <c r="H437" s="464" t="s">
        <v>456</v>
      </c>
      <c r="I437" s="464" t="s">
        <v>456</v>
      </c>
      <c r="J437" s="464" t="s">
        <v>456</v>
      </c>
      <c r="K437" s="464" t="s">
        <v>456</v>
      </c>
      <c r="L437" s="464">
        <v>1</v>
      </c>
      <c r="M437" s="464">
        <v>1</v>
      </c>
      <c r="N437" s="464" t="s">
        <v>456</v>
      </c>
      <c r="O437" s="464">
        <v>1</v>
      </c>
    </row>
    <row r="438" spans="1:15" ht="15.75" x14ac:dyDescent="0.25">
      <c r="C438" s="70" t="s">
        <v>204</v>
      </c>
      <c r="D438" s="71">
        <f t="shared" ref="D438:O438" si="52">SUM(D434:D437)</f>
        <v>4</v>
      </c>
      <c r="E438" s="71">
        <f t="shared" si="52"/>
        <v>4</v>
      </c>
      <c r="F438" s="71">
        <f t="shared" si="52"/>
        <v>4</v>
      </c>
      <c r="G438" s="71">
        <f t="shared" si="52"/>
        <v>0</v>
      </c>
      <c r="H438" s="71">
        <f t="shared" si="52"/>
        <v>0</v>
      </c>
      <c r="I438" s="71">
        <f t="shared" si="52"/>
        <v>0</v>
      </c>
      <c r="J438" s="71">
        <f t="shared" si="52"/>
        <v>0</v>
      </c>
      <c r="K438" s="71">
        <f t="shared" si="52"/>
        <v>0</v>
      </c>
      <c r="L438" s="71">
        <f t="shared" si="52"/>
        <v>1</v>
      </c>
      <c r="M438" s="71">
        <f t="shared" si="52"/>
        <v>1</v>
      </c>
      <c r="N438" s="71">
        <f t="shared" si="52"/>
        <v>0</v>
      </c>
      <c r="O438" s="71">
        <f t="shared" si="52"/>
        <v>1</v>
      </c>
    </row>
    <row r="440" spans="1:15" x14ac:dyDescent="0.25">
      <c r="A440" t="str">
        <f>LOOKUP(B440,Course_index,Title)</f>
        <v>Computational Geometry</v>
      </c>
      <c r="B440">
        <v>51</v>
      </c>
      <c r="C440" s="4" t="str">
        <f>LOOKUP(B440,Course_index,Course_Code)</f>
        <v>CSE 484</v>
      </c>
      <c r="D440" s="67" t="s">
        <v>188</v>
      </c>
      <c r="E440" s="67" t="s">
        <v>189</v>
      </c>
      <c r="F440" s="67" t="s">
        <v>190</v>
      </c>
      <c r="G440" s="67" t="s">
        <v>191</v>
      </c>
      <c r="H440" s="67" t="s">
        <v>192</v>
      </c>
      <c r="I440" s="67" t="s">
        <v>193</v>
      </c>
      <c r="J440" s="67" t="s">
        <v>194</v>
      </c>
      <c r="K440" s="67" t="s">
        <v>195</v>
      </c>
      <c r="L440" s="67" t="s">
        <v>196</v>
      </c>
      <c r="M440" s="67" t="s">
        <v>197</v>
      </c>
      <c r="N440" s="67" t="s">
        <v>198</v>
      </c>
      <c r="O440" s="68" t="s">
        <v>199</v>
      </c>
    </row>
    <row r="441" spans="1:15" x14ac:dyDescent="0.25">
      <c r="C441" s="67" t="s">
        <v>200</v>
      </c>
      <c r="D441" s="464">
        <v>1</v>
      </c>
      <c r="E441" s="464" t="s">
        <v>456</v>
      </c>
      <c r="F441" s="464" t="s">
        <v>456</v>
      </c>
      <c r="G441" s="464" t="s">
        <v>456</v>
      </c>
      <c r="H441" s="464" t="s">
        <v>456</v>
      </c>
      <c r="I441" s="464" t="s">
        <v>456</v>
      </c>
      <c r="J441" s="464" t="s">
        <v>456</v>
      </c>
      <c r="K441" s="464" t="s">
        <v>456</v>
      </c>
      <c r="L441" s="464" t="s">
        <v>456</v>
      </c>
      <c r="M441" s="464" t="s">
        <v>456</v>
      </c>
      <c r="N441" s="464" t="s">
        <v>456</v>
      </c>
      <c r="O441" s="464" t="s">
        <v>456</v>
      </c>
    </row>
    <row r="442" spans="1:15" x14ac:dyDescent="0.25">
      <c r="C442" s="67" t="s">
        <v>201</v>
      </c>
      <c r="D442" s="464">
        <v>1</v>
      </c>
      <c r="E442" s="464">
        <v>1</v>
      </c>
      <c r="F442" s="464" t="s">
        <v>456</v>
      </c>
      <c r="G442" s="464" t="s">
        <v>456</v>
      </c>
      <c r="H442" s="464" t="s">
        <v>456</v>
      </c>
      <c r="I442" s="464" t="s">
        <v>456</v>
      </c>
      <c r="J442" s="464" t="s">
        <v>456</v>
      </c>
      <c r="K442" s="464" t="s">
        <v>456</v>
      </c>
      <c r="L442" s="464" t="s">
        <v>456</v>
      </c>
      <c r="M442" s="464" t="s">
        <v>456</v>
      </c>
      <c r="N442" s="464" t="s">
        <v>456</v>
      </c>
      <c r="O442" s="464" t="s">
        <v>456</v>
      </c>
    </row>
    <row r="443" spans="1:15" x14ac:dyDescent="0.25">
      <c r="C443" s="67" t="s">
        <v>202</v>
      </c>
      <c r="D443" s="464">
        <v>1</v>
      </c>
      <c r="E443" s="464">
        <v>1</v>
      </c>
      <c r="F443" s="464" t="s">
        <v>456</v>
      </c>
      <c r="G443" s="464" t="s">
        <v>456</v>
      </c>
      <c r="H443" s="464" t="s">
        <v>456</v>
      </c>
      <c r="I443" s="464" t="s">
        <v>456</v>
      </c>
      <c r="J443" s="464" t="s">
        <v>456</v>
      </c>
      <c r="K443" s="464" t="s">
        <v>456</v>
      </c>
      <c r="L443" s="464" t="s">
        <v>456</v>
      </c>
      <c r="M443" s="464" t="s">
        <v>456</v>
      </c>
      <c r="N443" s="464" t="s">
        <v>456</v>
      </c>
      <c r="O443" s="464" t="s">
        <v>456</v>
      </c>
    </row>
    <row r="444" spans="1:15" x14ac:dyDescent="0.25">
      <c r="C444" s="67" t="s">
        <v>203</v>
      </c>
      <c r="D444" s="464">
        <v>1</v>
      </c>
      <c r="E444" s="464">
        <v>1</v>
      </c>
      <c r="F444" s="464">
        <v>1</v>
      </c>
      <c r="G444" s="464" t="s">
        <v>456</v>
      </c>
      <c r="H444" s="464" t="s">
        <v>456</v>
      </c>
      <c r="I444" s="464" t="s">
        <v>456</v>
      </c>
      <c r="J444" s="464" t="s">
        <v>456</v>
      </c>
      <c r="K444" s="464" t="s">
        <v>456</v>
      </c>
      <c r="L444" s="464">
        <v>1</v>
      </c>
      <c r="M444" s="464">
        <v>1</v>
      </c>
      <c r="N444" s="464" t="s">
        <v>456</v>
      </c>
      <c r="O444" s="464">
        <v>1</v>
      </c>
    </row>
    <row r="445" spans="1:15" ht="15.75" x14ac:dyDescent="0.25">
      <c r="C445" s="70" t="s">
        <v>204</v>
      </c>
      <c r="D445" s="71">
        <f t="shared" ref="D445:O445" si="53">SUM(D441:D444)</f>
        <v>4</v>
      </c>
      <c r="E445" s="71">
        <f t="shared" si="53"/>
        <v>3</v>
      </c>
      <c r="F445" s="71">
        <f t="shared" si="53"/>
        <v>1</v>
      </c>
      <c r="G445" s="71">
        <f t="shared" si="53"/>
        <v>0</v>
      </c>
      <c r="H445" s="71">
        <f t="shared" si="53"/>
        <v>0</v>
      </c>
      <c r="I445" s="71">
        <f t="shared" si="53"/>
        <v>0</v>
      </c>
      <c r="J445" s="71">
        <f t="shared" si="53"/>
        <v>0</v>
      </c>
      <c r="K445" s="71">
        <f t="shared" si="53"/>
        <v>0</v>
      </c>
      <c r="L445" s="71">
        <f t="shared" si="53"/>
        <v>1</v>
      </c>
      <c r="M445" s="71">
        <f t="shared" si="53"/>
        <v>1</v>
      </c>
      <c r="N445" s="71">
        <f t="shared" si="53"/>
        <v>0</v>
      </c>
      <c r="O445" s="71">
        <f t="shared" si="53"/>
        <v>1</v>
      </c>
    </row>
    <row r="447" spans="1:15" x14ac:dyDescent="0.25">
      <c r="A447" t="str">
        <f>LOOKUP(B447,Course_index,Title)</f>
        <v>Bioinformatics Algorithms</v>
      </c>
      <c r="B447">
        <v>52</v>
      </c>
      <c r="C447" s="4" t="str">
        <f>LOOKUP(B447,Course_index,Course_Code)</f>
        <v>CSE 486</v>
      </c>
      <c r="D447" s="67" t="s">
        <v>188</v>
      </c>
      <c r="E447" s="67" t="s">
        <v>189</v>
      </c>
      <c r="F447" s="67" t="s">
        <v>190</v>
      </c>
      <c r="G447" s="67" t="s">
        <v>191</v>
      </c>
      <c r="H447" s="67" t="s">
        <v>192</v>
      </c>
      <c r="I447" s="67" t="s">
        <v>193</v>
      </c>
      <c r="J447" s="67" t="s">
        <v>194</v>
      </c>
      <c r="K447" s="67" t="s">
        <v>195</v>
      </c>
      <c r="L447" s="67" t="s">
        <v>196</v>
      </c>
      <c r="M447" s="67" t="s">
        <v>197</v>
      </c>
      <c r="N447" s="67" t="s">
        <v>198</v>
      </c>
      <c r="O447" s="68" t="s">
        <v>199</v>
      </c>
    </row>
    <row r="448" spans="1:15" x14ac:dyDescent="0.25">
      <c r="C448" s="67" t="s">
        <v>200</v>
      </c>
      <c r="D448" s="464">
        <v>1</v>
      </c>
      <c r="E448" s="464" t="s">
        <v>456</v>
      </c>
      <c r="F448" s="464" t="s">
        <v>456</v>
      </c>
      <c r="G448" s="464" t="s">
        <v>456</v>
      </c>
      <c r="H448" s="464" t="s">
        <v>456</v>
      </c>
      <c r="I448" s="464" t="s">
        <v>456</v>
      </c>
      <c r="J448" s="464" t="s">
        <v>456</v>
      </c>
      <c r="K448" s="464" t="s">
        <v>456</v>
      </c>
      <c r="L448" s="464" t="s">
        <v>456</v>
      </c>
      <c r="M448" s="464" t="s">
        <v>456</v>
      </c>
      <c r="N448" s="464" t="s">
        <v>456</v>
      </c>
      <c r="O448" s="464" t="s">
        <v>456</v>
      </c>
    </row>
    <row r="449" spans="1:15" x14ac:dyDescent="0.25">
      <c r="C449" s="67" t="s">
        <v>201</v>
      </c>
      <c r="D449" s="464">
        <v>1</v>
      </c>
      <c r="E449" s="464" t="s">
        <v>456</v>
      </c>
      <c r="F449" s="464" t="s">
        <v>456</v>
      </c>
      <c r="G449" s="464" t="s">
        <v>456</v>
      </c>
      <c r="H449" s="464" t="s">
        <v>456</v>
      </c>
      <c r="I449" s="464" t="s">
        <v>456</v>
      </c>
      <c r="J449" s="464" t="s">
        <v>456</v>
      </c>
      <c r="K449" s="464" t="s">
        <v>456</v>
      </c>
      <c r="L449" s="464" t="s">
        <v>456</v>
      </c>
      <c r="M449" s="464" t="s">
        <v>456</v>
      </c>
      <c r="N449" s="464" t="s">
        <v>456</v>
      </c>
      <c r="O449" s="464" t="s">
        <v>456</v>
      </c>
    </row>
    <row r="450" spans="1:15" x14ac:dyDescent="0.25">
      <c r="C450" s="67" t="s">
        <v>202</v>
      </c>
      <c r="D450" s="464" t="s">
        <v>456</v>
      </c>
      <c r="E450" s="464">
        <v>1</v>
      </c>
      <c r="F450" s="464" t="s">
        <v>456</v>
      </c>
      <c r="G450" s="464" t="s">
        <v>456</v>
      </c>
      <c r="H450" s="464" t="s">
        <v>456</v>
      </c>
      <c r="I450" s="464" t="s">
        <v>456</v>
      </c>
      <c r="J450" s="464" t="s">
        <v>456</v>
      </c>
      <c r="K450" s="464" t="s">
        <v>456</v>
      </c>
      <c r="L450" s="464" t="s">
        <v>456</v>
      </c>
      <c r="M450" s="464" t="s">
        <v>456</v>
      </c>
      <c r="N450" s="464" t="s">
        <v>456</v>
      </c>
      <c r="O450" s="464" t="s">
        <v>456</v>
      </c>
    </row>
    <row r="451" spans="1:15" x14ac:dyDescent="0.25">
      <c r="C451" s="67" t="s">
        <v>203</v>
      </c>
      <c r="D451" s="464" t="s">
        <v>456</v>
      </c>
      <c r="E451" s="464">
        <v>1</v>
      </c>
      <c r="F451" s="464">
        <v>1</v>
      </c>
      <c r="G451" s="464" t="s">
        <v>456</v>
      </c>
      <c r="H451" s="464">
        <v>1</v>
      </c>
      <c r="I451" s="464" t="s">
        <v>456</v>
      </c>
      <c r="J451" s="464" t="s">
        <v>456</v>
      </c>
      <c r="K451" s="464" t="s">
        <v>456</v>
      </c>
      <c r="L451" s="464">
        <v>1</v>
      </c>
      <c r="M451" s="464">
        <v>1</v>
      </c>
      <c r="N451" s="464" t="s">
        <v>456</v>
      </c>
      <c r="O451" s="464">
        <v>1</v>
      </c>
    </row>
    <row r="452" spans="1:15" ht="15.75" x14ac:dyDescent="0.25">
      <c r="C452" s="70" t="s">
        <v>204</v>
      </c>
      <c r="D452" s="71">
        <f t="shared" ref="D452:O452" si="54">SUM(D448:D451)</f>
        <v>2</v>
      </c>
      <c r="E452" s="71">
        <f t="shared" si="54"/>
        <v>2</v>
      </c>
      <c r="F452" s="71">
        <f t="shared" si="54"/>
        <v>1</v>
      </c>
      <c r="G452" s="71">
        <f t="shared" si="54"/>
        <v>0</v>
      </c>
      <c r="H452" s="71">
        <f t="shared" si="54"/>
        <v>1</v>
      </c>
      <c r="I452" s="71">
        <f t="shared" si="54"/>
        <v>0</v>
      </c>
      <c r="J452" s="71">
        <f t="shared" si="54"/>
        <v>0</v>
      </c>
      <c r="K452" s="71">
        <f t="shared" si="54"/>
        <v>0</v>
      </c>
      <c r="L452" s="71">
        <f t="shared" si="54"/>
        <v>1</v>
      </c>
      <c r="M452" s="71">
        <f t="shared" si="54"/>
        <v>1</v>
      </c>
      <c r="N452" s="71">
        <f t="shared" si="54"/>
        <v>0</v>
      </c>
      <c r="O452" s="71">
        <f t="shared" si="54"/>
        <v>1</v>
      </c>
    </row>
    <row r="454" spans="1:15" x14ac:dyDescent="0.25">
      <c r="A454" t="str">
        <f>LOOKUP(B454,Course_index,Title)</f>
        <v>Computer and Cyber Security</v>
      </c>
      <c r="B454">
        <v>53</v>
      </c>
      <c r="C454" s="4" t="str">
        <f>LOOKUP(B454,Course_index,Course_Code)</f>
        <v>CSE 4871</v>
      </c>
      <c r="D454" s="67" t="s">
        <v>188</v>
      </c>
      <c r="E454" s="67" t="s">
        <v>189</v>
      </c>
      <c r="F454" s="67" t="s">
        <v>190</v>
      </c>
      <c r="G454" s="67" t="s">
        <v>191</v>
      </c>
      <c r="H454" s="67" t="s">
        <v>192</v>
      </c>
      <c r="I454" s="67" t="s">
        <v>193</v>
      </c>
      <c r="J454" s="67" t="s">
        <v>194</v>
      </c>
      <c r="K454" s="67" t="s">
        <v>195</v>
      </c>
      <c r="L454" s="67" t="s">
        <v>196</v>
      </c>
      <c r="M454" s="67" t="s">
        <v>197</v>
      </c>
      <c r="N454" s="67" t="s">
        <v>198</v>
      </c>
      <c r="O454" s="68" t="s">
        <v>199</v>
      </c>
    </row>
    <row r="455" spans="1:15" x14ac:dyDescent="0.25">
      <c r="C455" s="67" t="s">
        <v>200</v>
      </c>
      <c r="D455" s="464">
        <v>1</v>
      </c>
      <c r="E455" s="464" t="s">
        <v>456</v>
      </c>
      <c r="F455" s="464" t="s">
        <v>456</v>
      </c>
      <c r="G455" s="464" t="s">
        <v>456</v>
      </c>
      <c r="H455" s="464" t="s">
        <v>456</v>
      </c>
      <c r="I455" s="464" t="s">
        <v>456</v>
      </c>
      <c r="J455" s="464" t="s">
        <v>456</v>
      </c>
      <c r="K455" s="464" t="s">
        <v>456</v>
      </c>
      <c r="L455" s="464" t="s">
        <v>456</v>
      </c>
      <c r="M455" s="464" t="s">
        <v>456</v>
      </c>
      <c r="N455" s="464" t="s">
        <v>456</v>
      </c>
      <c r="O455" s="464" t="s">
        <v>456</v>
      </c>
    </row>
    <row r="456" spans="1:15" x14ac:dyDescent="0.25">
      <c r="C456" s="67" t="s">
        <v>201</v>
      </c>
      <c r="D456" s="464">
        <v>1</v>
      </c>
      <c r="E456" s="464">
        <v>1</v>
      </c>
      <c r="F456" s="464">
        <v>1</v>
      </c>
      <c r="G456" s="464" t="s">
        <v>456</v>
      </c>
      <c r="H456" s="464" t="s">
        <v>456</v>
      </c>
      <c r="I456" s="464">
        <v>1</v>
      </c>
      <c r="J456" s="464">
        <v>1</v>
      </c>
      <c r="K456" s="464" t="s">
        <v>456</v>
      </c>
      <c r="L456" s="464" t="s">
        <v>456</v>
      </c>
      <c r="M456" s="464" t="s">
        <v>456</v>
      </c>
      <c r="N456" s="464" t="s">
        <v>456</v>
      </c>
      <c r="O456" s="464" t="s">
        <v>456</v>
      </c>
    </row>
    <row r="457" spans="1:15" x14ac:dyDescent="0.25">
      <c r="C457" s="67" t="s">
        <v>202</v>
      </c>
      <c r="D457" s="464">
        <v>1</v>
      </c>
      <c r="E457" s="464">
        <v>1</v>
      </c>
      <c r="F457" s="464" t="s">
        <v>456</v>
      </c>
      <c r="G457" s="464" t="s">
        <v>456</v>
      </c>
      <c r="H457" s="464" t="s">
        <v>456</v>
      </c>
      <c r="I457" s="464" t="s">
        <v>456</v>
      </c>
      <c r="J457" s="464" t="s">
        <v>456</v>
      </c>
      <c r="K457" s="464" t="s">
        <v>456</v>
      </c>
      <c r="L457" s="464" t="s">
        <v>456</v>
      </c>
      <c r="M457" s="464" t="s">
        <v>456</v>
      </c>
      <c r="N457" s="464" t="s">
        <v>456</v>
      </c>
      <c r="O457" s="464" t="s">
        <v>456</v>
      </c>
    </row>
    <row r="458" spans="1:15" x14ac:dyDescent="0.25">
      <c r="C458" s="67" t="s">
        <v>203</v>
      </c>
      <c r="D458" s="464">
        <v>0</v>
      </c>
      <c r="E458" s="464">
        <v>1</v>
      </c>
      <c r="F458" s="464">
        <v>1</v>
      </c>
      <c r="G458" s="464" t="s">
        <v>456</v>
      </c>
      <c r="H458" s="464">
        <v>1</v>
      </c>
      <c r="I458" s="464" t="s">
        <v>456</v>
      </c>
      <c r="J458" s="464" t="s">
        <v>456</v>
      </c>
      <c r="K458" s="464" t="s">
        <v>456</v>
      </c>
      <c r="L458" s="464">
        <v>1</v>
      </c>
      <c r="M458" s="464">
        <v>1</v>
      </c>
      <c r="N458" s="464" t="s">
        <v>456</v>
      </c>
      <c r="O458" s="464">
        <v>1</v>
      </c>
    </row>
    <row r="459" spans="1:15" ht="15.75" x14ac:dyDescent="0.25">
      <c r="C459" s="70" t="s">
        <v>204</v>
      </c>
      <c r="D459" s="71">
        <f t="shared" ref="D459:O459" si="55">SUM(D455:D458)</f>
        <v>3</v>
      </c>
      <c r="E459" s="71">
        <f t="shared" si="55"/>
        <v>3</v>
      </c>
      <c r="F459" s="71">
        <f t="shared" si="55"/>
        <v>2</v>
      </c>
      <c r="G459" s="71">
        <f t="shared" si="55"/>
        <v>0</v>
      </c>
      <c r="H459" s="71">
        <f t="shared" si="55"/>
        <v>1</v>
      </c>
      <c r="I459" s="71">
        <f t="shared" si="55"/>
        <v>1</v>
      </c>
      <c r="J459" s="71">
        <f t="shared" si="55"/>
        <v>1</v>
      </c>
      <c r="K459" s="71">
        <f t="shared" si="55"/>
        <v>0</v>
      </c>
      <c r="L459" s="71">
        <f t="shared" si="55"/>
        <v>1</v>
      </c>
      <c r="M459" s="71">
        <f t="shared" si="55"/>
        <v>1</v>
      </c>
      <c r="N459" s="71">
        <f t="shared" si="55"/>
        <v>0</v>
      </c>
      <c r="O459" s="71">
        <f t="shared" si="55"/>
        <v>1</v>
      </c>
    </row>
    <row r="461" spans="1:15" x14ac:dyDescent="0.25">
      <c r="A461" t="str">
        <f>LOOKUP(B461,Course_index,Title)</f>
        <v>Big Data Analytics</v>
      </c>
      <c r="B461">
        <v>54</v>
      </c>
      <c r="C461" s="4" t="str">
        <f>LOOKUP(B461,Course_index,Course_Code)</f>
        <v>CSE 4872</v>
      </c>
      <c r="D461" s="67" t="s">
        <v>188</v>
      </c>
      <c r="E461" s="67" t="s">
        <v>189</v>
      </c>
      <c r="F461" s="67" t="s">
        <v>190</v>
      </c>
      <c r="G461" s="67" t="s">
        <v>191</v>
      </c>
      <c r="H461" s="67" t="s">
        <v>192</v>
      </c>
      <c r="I461" s="67" t="s">
        <v>193</v>
      </c>
      <c r="J461" s="67" t="s">
        <v>194</v>
      </c>
      <c r="K461" s="67" t="s">
        <v>195</v>
      </c>
      <c r="L461" s="67" t="s">
        <v>196</v>
      </c>
      <c r="M461" s="67" t="s">
        <v>197</v>
      </c>
      <c r="N461" s="67" t="s">
        <v>198</v>
      </c>
      <c r="O461" s="68" t="s">
        <v>199</v>
      </c>
    </row>
    <row r="462" spans="1:15" x14ac:dyDescent="0.25">
      <c r="C462" s="67" t="s">
        <v>200</v>
      </c>
      <c r="D462" s="464">
        <v>1</v>
      </c>
      <c r="E462" s="464" t="s">
        <v>456</v>
      </c>
      <c r="F462" s="464" t="s">
        <v>456</v>
      </c>
      <c r="G462" s="464" t="s">
        <v>456</v>
      </c>
      <c r="H462" s="464" t="s">
        <v>456</v>
      </c>
      <c r="I462" s="464" t="s">
        <v>456</v>
      </c>
      <c r="J462" s="464" t="s">
        <v>456</v>
      </c>
      <c r="K462" s="464" t="s">
        <v>456</v>
      </c>
      <c r="L462" s="464" t="s">
        <v>456</v>
      </c>
      <c r="M462" s="464" t="s">
        <v>456</v>
      </c>
      <c r="N462" s="464" t="s">
        <v>456</v>
      </c>
      <c r="O462" s="464" t="s">
        <v>456</v>
      </c>
    </row>
    <row r="463" spans="1:15" x14ac:dyDescent="0.25">
      <c r="C463" s="67" t="s">
        <v>201</v>
      </c>
      <c r="D463" s="464">
        <v>1</v>
      </c>
      <c r="E463" s="464">
        <v>1</v>
      </c>
      <c r="F463" s="464" t="s">
        <v>456</v>
      </c>
      <c r="G463" s="464" t="s">
        <v>456</v>
      </c>
      <c r="H463" s="464">
        <v>1</v>
      </c>
      <c r="I463" s="464" t="s">
        <v>456</v>
      </c>
      <c r="J463" s="464" t="s">
        <v>456</v>
      </c>
      <c r="K463" s="464" t="s">
        <v>456</v>
      </c>
      <c r="L463" s="464" t="s">
        <v>456</v>
      </c>
      <c r="M463" s="464" t="s">
        <v>456</v>
      </c>
      <c r="N463" s="464" t="s">
        <v>456</v>
      </c>
      <c r="O463" s="464" t="s">
        <v>456</v>
      </c>
    </row>
    <row r="464" spans="1:15" x14ac:dyDescent="0.25">
      <c r="C464" s="67" t="s">
        <v>202</v>
      </c>
      <c r="D464" s="464">
        <v>1</v>
      </c>
      <c r="E464" s="464">
        <v>1</v>
      </c>
      <c r="F464" s="464">
        <v>1</v>
      </c>
      <c r="G464" s="464" t="s">
        <v>456</v>
      </c>
      <c r="H464" s="464" t="s">
        <v>456</v>
      </c>
      <c r="I464" s="464" t="s">
        <v>456</v>
      </c>
      <c r="J464" s="464" t="s">
        <v>456</v>
      </c>
      <c r="K464" s="464" t="s">
        <v>456</v>
      </c>
      <c r="L464" s="464">
        <v>1</v>
      </c>
      <c r="M464" s="464">
        <v>1</v>
      </c>
      <c r="N464" s="464" t="s">
        <v>456</v>
      </c>
      <c r="O464" s="464">
        <v>1</v>
      </c>
    </row>
    <row r="465" spans="1:19" x14ac:dyDescent="0.25">
      <c r="C465" s="67" t="s">
        <v>203</v>
      </c>
      <c r="D465" s="464" t="s">
        <v>456</v>
      </c>
      <c r="E465" s="464">
        <v>1</v>
      </c>
      <c r="F465" s="464">
        <v>1</v>
      </c>
      <c r="G465" s="464" t="s">
        <v>456</v>
      </c>
      <c r="H465" s="464">
        <v>1</v>
      </c>
      <c r="I465" s="464" t="s">
        <v>456</v>
      </c>
      <c r="J465" s="464" t="s">
        <v>456</v>
      </c>
      <c r="K465" s="464" t="s">
        <v>456</v>
      </c>
      <c r="L465" s="464">
        <v>1</v>
      </c>
      <c r="M465" s="464">
        <v>1</v>
      </c>
      <c r="N465" s="464" t="s">
        <v>456</v>
      </c>
      <c r="O465" s="464">
        <v>1</v>
      </c>
    </row>
    <row r="466" spans="1:19" ht="15.75" x14ac:dyDescent="0.25">
      <c r="C466" s="70" t="s">
        <v>204</v>
      </c>
      <c r="D466" s="71">
        <f t="shared" ref="D466:O466" si="56">SUM(D462:D465)</f>
        <v>3</v>
      </c>
      <c r="E466" s="71">
        <f t="shared" si="56"/>
        <v>3</v>
      </c>
      <c r="F466" s="71">
        <f t="shared" si="56"/>
        <v>2</v>
      </c>
      <c r="G466" s="71">
        <f t="shared" si="56"/>
        <v>0</v>
      </c>
      <c r="H466" s="71">
        <f t="shared" si="56"/>
        <v>2</v>
      </c>
      <c r="I466" s="71">
        <f t="shared" si="56"/>
        <v>0</v>
      </c>
      <c r="J466" s="71">
        <f t="shared" si="56"/>
        <v>0</v>
      </c>
      <c r="K466" s="71">
        <f t="shared" si="56"/>
        <v>0</v>
      </c>
      <c r="L466" s="71">
        <f t="shared" si="56"/>
        <v>2</v>
      </c>
      <c r="M466" s="71">
        <f t="shared" si="56"/>
        <v>2</v>
      </c>
      <c r="N466" s="71">
        <f t="shared" si="56"/>
        <v>0</v>
      </c>
      <c r="O466" s="71">
        <f t="shared" si="56"/>
        <v>2</v>
      </c>
    </row>
    <row r="468" spans="1:19" x14ac:dyDescent="0.25">
      <c r="A468" t="str">
        <f>LOOKUP(B468,Course_index,Title)</f>
        <v>Mobile Application Development</v>
      </c>
      <c r="B468">
        <v>55</v>
      </c>
      <c r="C468" s="4" t="str">
        <f>LOOKUP(B468,Course_index,Course_Code)</f>
        <v>CSE 489</v>
      </c>
      <c r="D468" s="67" t="s">
        <v>188</v>
      </c>
      <c r="E468" s="67" t="s">
        <v>189</v>
      </c>
      <c r="F468" s="67" t="s">
        <v>190</v>
      </c>
      <c r="G468" s="67" t="s">
        <v>191</v>
      </c>
      <c r="H468" s="67" t="s">
        <v>192</v>
      </c>
      <c r="I468" s="67" t="s">
        <v>193</v>
      </c>
      <c r="J468" s="67" t="s">
        <v>194</v>
      </c>
      <c r="K468" s="67" t="s">
        <v>195</v>
      </c>
      <c r="L468" s="67" t="s">
        <v>196</v>
      </c>
      <c r="M468" s="67" t="s">
        <v>197</v>
      </c>
      <c r="N468" s="67" t="s">
        <v>198</v>
      </c>
      <c r="O468" s="68" t="s">
        <v>199</v>
      </c>
    </row>
    <row r="469" spans="1:19" x14ac:dyDescent="0.25">
      <c r="C469" s="67" t="s">
        <v>200</v>
      </c>
      <c r="D469" s="464">
        <v>1</v>
      </c>
      <c r="E469" s="464" t="s">
        <v>456</v>
      </c>
      <c r="F469" s="464" t="s">
        <v>456</v>
      </c>
      <c r="G469" s="464" t="s">
        <v>456</v>
      </c>
      <c r="H469" s="464" t="s">
        <v>456</v>
      </c>
      <c r="I469" s="464" t="s">
        <v>456</v>
      </c>
      <c r="J469" s="464" t="s">
        <v>456</v>
      </c>
      <c r="K469" s="464" t="s">
        <v>456</v>
      </c>
      <c r="L469" s="464" t="s">
        <v>456</v>
      </c>
      <c r="M469" s="464" t="s">
        <v>456</v>
      </c>
      <c r="N469" s="464" t="s">
        <v>456</v>
      </c>
      <c r="O469" s="464" t="s">
        <v>456</v>
      </c>
    </row>
    <row r="470" spans="1:19" x14ac:dyDescent="0.25">
      <c r="C470" s="67" t="s">
        <v>201</v>
      </c>
      <c r="D470" s="464">
        <v>1</v>
      </c>
      <c r="E470" s="464">
        <v>1</v>
      </c>
      <c r="F470" s="464">
        <v>1</v>
      </c>
      <c r="G470" s="464" t="s">
        <v>456</v>
      </c>
      <c r="H470" s="464" t="s">
        <v>456</v>
      </c>
      <c r="I470" s="464" t="s">
        <v>456</v>
      </c>
      <c r="J470" s="464" t="s">
        <v>456</v>
      </c>
      <c r="K470" s="464" t="s">
        <v>456</v>
      </c>
      <c r="L470" s="464" t="s">
        <v>456</v>
      </c>
      <c r="M470" s="464" t="s">
        <v>456</v>
      </c>
      <c r="N470" s="464" t="s">
        <v>456</v>
      </c>
      <c r="O470" s="464" t="s">
        <v>456</v>
      </c>
    </row>
    <row r="471" spans="1:19" x14ac:dyDescent="0.25">
      <c r="C471" s="67" t="s">
        <v>202</v>
      </c>
      <c r="D471" s="464">
        <v>1</v>
      </c>
      <c r="E471" s="464">
        <v>1</v>
      </c>
      <c r="F471" s="464">
        <v>1</v>
      </c>
      <c r="G471" s="464" t="s">
        <v>456</v>
      </c>
      <c r="H471" s="464" t="s">
        <v>456</v>
      </c>
      <c r="I471" s="464" t="s">
        <v>456</v>
      </c>
      <c r="J471" s="464" t="s">
        <v>456</v>
      </c>
      <c r="K471" s="464" t="s">
        <v>456</v>
      </c>
      <c r="L471" s="464" t="s">
        <v>456</v>
      </c>
      <c r="M471" s="464" t="s">
        <v>456</v>
      </c>
      <c r="N471" s="464" t="s">
        <v>456</v>
      </c>
      <c r="O471" s="464" t="s">
        <v>456</v>
      </c>
    </row>
    <row r="472" spans="1:19" x14ac:dyDescent="0.25">
      <c r="C472" s="67" t="s">
        <v>203</v>
      </c>
      <c r="D472" s="464" t="s">
        <v>456</v>
      </c>
      <c r="E472" s="464">
        <v>1</v>
      </c>
      <c r="F472" s="464">
        <v>1</v>
      </c>
      <c r="G472" s="464" t="s">
        <v>456</v>
      </c>
      <c r="H472" s="464">
        <v>1</v>
      </c>
      <c r="I472" s="464">
        <v>1</v>
      </c>
      <c r="J472" s="464">
        <v>1</v>
      </c>
      <c r="K472" s="464" t="s">
        <v>456</v>
      </c>
      <c r="L472" s="464">
        <v>1</v>
      </c>
      <c r="M472" s="464">
        <v>1</v>
      </c>
      <c r="N472" s="464" t="s">
        <v>456</v>
      </c>
      <c r="O472" s="464">
        <v>1</v>
      </c>
    </row>
    <row r="473" spans="1:19" ht="15.75" x14ac:dyDescent="0.25">
      <c r="C473" s="70" t="s">
        <v>204</v>
      </c>
      <c r="D473" s="71">
        <f t="shared" ref="D473:O473" si="57">SUM(D469:D472)</f>
        <v>3</v>
      </c>
      <c r="E473" s="71">
        <f t="shared" si="57"/>
        <v>3</v>
      </c>
      <c r="F473" s="71">
        <f t="shared" si="57"/>
        <v>3</v>
      </c>
      <c r="G473" s="71">
        <f t="shared" si="57"/>
        <v>0</v>
      </c>
      <c r="H473" s="71">
        <f t="shared" si="57"/>
        <v>1</v>
      </c>
      <c r="I473" s="71">
        <f t="shared" si="57"/>
        <v>1</v>
      </c>
      <c r="J473" s="71">
        <f t="shared" si="57"/>
        <v>1</v>
      </c>
      <c r="K473" s="71">
        <f t="shared" si="57"/>
        <v>0</v>
      </c>
      <c r="L473" s="71">
        <f t="shared" si="57"/>
        <v>1</v>
      </c>
      <c r="M473" s="71">
        <f t="shared" si="57"/>
        <v>1</v>
      </c>
      <c r="N473" s="71">
        <f t="shared" si="57"/>
        <v>0</v>
      </c>
      <c r="O473" s="71">
        <f t="shared" si="57"/>
        <v>1</v>
      </c>
    </row>
    <row r="475" spans="1:19" x14ac:dyDescent="0.25">
      <c r="A475" t="str">
        <f>LOOKUP(B475,Course_index,Title)</f>
        <v>VLSI Design</v>
      </c>
      <c r="B475">
        <v>56</v>
      </c>
      <c r="C475" s="4" t="str">
        <f>LOOKUP(B475,Course_index,Course_Code)</f>
        <v>CSE 491</v>
      </c>
      <c r="D475" s="67" t="s">
        <v>188</v>
      </c>
      <c r="E475" s="67" t="s">
        <v>189</v>
      </c>
      <c r="F475" s="67" t="s">
        <v>190</v>
      </c>
      <c r="G475" s="67" t="s">
        <v>191</v>
      </c>
      <c r="H475" s="67" t="s">
        <v>192</v>
      </c>
      <c r="I475" s="67" t="s">
        <v>193</v>
      </c>
      <c r="J475" s="67" t="s">
        <v>194</v>
      </c>
      <c r="K475" s="67" t="s">
        <v>195</v>
      </c>
      <c r="L475" s="67" t="s">
        <v>196</v>
      </c>
      <c r="M475" s="67" t="s">
        <v>197</v>
      </c>
      <c r="N475" s="67" t="s">
        <v>198</v>
      </c>
      <c r="O475" s="68" t="s">
        <v>199</v>
      </c>
      <c r="S475" t="s">
        <v>461</v>
      </c>
    </row>
    <row r="476" spans="1:19" x14ac:dyDescent="0.25">
      <c r="C476" s="67" t="s">
        <v>200</v>
      </c>
      <c r="D476" s="464">
        <v>1</v>
      </c>
      <c r="E476" s="464" t="s">
        <v>456</v>
      </c>
      <c r="F476" s="464" t="s">
        <v>456</v>
      </c>
      <c r="G476" s="464" t="s">
        <v>456</v>
      </c>
      <c r="H476" s="464" t="s">
        <v>456</v>
      </c>
      <c r="I476" s="464" t="s">
        <v>456</v>
      </c>
      <c r="J476" s="464" t="s">
        <v>456</v>
      </c>
      <c r="K476" s="464" t="s">
        <v>456</v>
      </c>
      <c r="L476" s="464" t="s">
        <v>456</v>
      </c>
      <c r="M476" s="464" t="s">
        <v>456</v>
      </c>
      <c r="N476" s="464" t="s">
        <v>456</v>
      </c>
      <c r="O476" s="464" t="s">
        <v>456</v>
      </c>
    </row>
    <row r="477" spans="1:19" x14ac:dyDescent="0.25">
      <c r="C477" s="67" t="s">
        <v>201</v>
      </c>
      <c r="D477" s="464">
        <v>1</v>
      </c>
      <c r="E477" s="464">
        <v>1</v>
      </c>
      <c r="F477" s="464" t="s">
        <v>456</v>
      </c>
      <c r="G477" s="464" t="s">
        <v>456</v>
      </c>
      <c r="H477" s="464" t="s">
        <v>456</v>
      </c>
      <c r="I477" s="464" t="s">
        <v>456</v>
      </c>
      <c r="J477" s="464" t="s">
        <v>456</v>
      </c>
      <c r="K477" s="464" t="s">
        <v>456</v>
      </c>
      <c r="L477" s="464" t="s">
        <v>456</v>
      </c>
      <c r="M477" s="464" t="s">
        <v>456</v>
      </c>
      <c r="N477" s="464" t="s">
        <v>456</v>
      </c>
      <c r="O477" s="464" t="s">
        <v>456</v>
      </c>
    </row>
    <row r="478" spans="1:19" x14ac:dyDescent="0.25">
      <c r="C478" s="67" t="s">
        <v>202</v>
      </c>
      <c r="D478" s="464">
        <v>1</v>
      </c>
      <c r="E478" s="464">
        <v>1</v>
      </c>
      <c r="F478" s="464">
        <v>1</v>
      </c>
      <c r="G478" s="464" t="s">
        <v>456</v>
      </c>
      <c r="H478" s="464" t="s">
        <v>456</v>
      </c>
      <c r="I478" s="464" t="s">
        <v>456</v>
      </c>
      <c r="J478" s="464" t="s">
        <v>456</v>
      </c>
      <c r="K478" s="464" t="s">
        <v>456</v>
      </c>
      <c r="L478" s="464" t="s">
        <v>456</v>
      </c>
      <c r="M478" s="464" t="s">
        <v>456</v>
      </c>
      <c r="N478" s="464" t="s">
        <v>456</v>
      </c>
      <c r="O478" s="464" t="s">
        <v>456</v>
      </c>
    </row>
    <row r="479" spans="1:19" x14ac:dyDescent="0.25">
      <c r="C479" s="67" t="s">
        <v>203</v>
      </c>
      <c r="D479" s="464">
        <v>1</v>
      </c>
      <c r="E479" s="464">
        <v>1</v>
      </c>
      <c r="F479" s="464">
        <v>1</v>
      </c>
      <c r="G479" s="464" t="s">
        <v>456</v>
      </c>
      <c r="H479" s="464">
        <v>1</v>
      </c>
      <c r="I479" s="464" t="s">
        <v>456</v>
      </c>
      <c r="J479" s="464" t="s">
        <v>456</v>
      </c>
      <c r="K479" s="464" t="s">
        <v>456</v>
      </c>
      <c r="L479" s="464">
        <v>1</v>
      </c>
      <c r="M479" s="464">
        <v>1</v>
      </c>
      <c r="N479" s="464" t="s">
        <v>456</v>
      </c>
      <c r="O479" s="464">
        <v>1</v>
      </c>
    </row>
    <row r="480" spans="1:19" ht="15.75" x14ac:dyDescent="0.25">
      <c r="C480" s="70" t="s">
        <v>204</v>
      </c>
      <c r="D480" s="71">
        <f t="shared" ref="D480:O480" si="58">SUM(D476:D479)</f>
        <v>4</v>
      </c>
      <c r="E480" s="71">
        <f t="shared" si="58"/>
        <v>3</v>
      </c>
      <c r="F480" s="71">
        <f t="shared" si="58"/>
        <v>2</v>
      </c>
      <c r="G480" s="71">
        <f t="shared" si="58"/>
        <v>0</v>
      </c>
      <c r="H480" s="71">
        <f t="shared" si="58"/>
        <v>1</v>
      </c>
      <c r="I480" s="71">
        <f t="shared" si="58"/>
        <v>0</v>
      </c>
      <c r="J480" s="71">
        <f t="shared" si="58"/>
        <v>0</v>
      </c>
      <c r="K480" s="71">
        <f t="shared" si="58"/>
        <v>0</v>
      </c>
      <c r="L480" s="71">
        <f t="shared" si="58"/>
        <v>1</v>
      </c>
      <c r="M480" s="71">
        <f t="shared" si="58"/>
        <v>1</v>
      </c>
      <c r="N480" s="71">
        <f t="shared" si="58"/>
        <v>0</v>
      </c>
      <c r="O480" s="71">
        <f t="shared" si="58"/>
        <v>1</v>
      </c>
    </row>
    <row r="482" spans="1:18" x14ac:dyDescent="0.25">
      <c r="A482" t="str">
        <f>LOOKUP(B482,Course_index,Title)</f>
        <v>Robotics</v>
      </c>
      <c r="B482">
        <v>57</v>
      </c>
      <c r="C482" s="4" t="str">
        <f>LOOKUP(B482,Course_index,Course_Code)</f>
        <v>CSE 492</v>
      </c>
      <c r="D482" s="67" t="s">
        <v>188</v>
      </c>
      <c r="E482" s="67" t="s">
        <v>189</v>
      </c>
      <c r="F482" s="67" t="s">
        <v>190</v>
      </c>
      <c r="G482" s="67" t="s">
        <v>191</v>
      </c>
      <c r="H482" s="67" t="s">
        <v>192</v>
      </c>
      <c r="I482" s="67" t="s">
        <v>193</v>
      </c>
      <c r="J482" s="67" t="s">
        <v>194</v>
      </c>
      <c r="K482" s="67" t="s">
        <v>195</v>
      </c>
      <c r="L482" s="67" t="s">
        <v>196</v>
      </c>
      <c r="M482" s="67" t="s">
        <v>197</v>
      </c>
      <c r="N482" s="67" t="s">
        <v>198</v>
      </c>
      <c r="O482" s="68" t="s">
        <v>199</v>
      </c>
      <c r="R482" s="468" t="e">
        <f>INDEX((CO_PO_CSE103,CO_PO_CSE105,CO_PO_CSE106,CO_PO_CSE107,CO_PO_CSE109,CO_PO_CSE110),0,0,B540)</f>
        <v>#VALUE!</v>
      </c>
    </row>
    <row r="483" spans="1:18" x14ac:dyDescent="0.25">
      <c r="C483" s="67" t="s">
        <v>200</v>
      </c>
      <c r="D483" s="464">
        <v>1</v>
      </c>
      <c r="E483" s="464" t="s">
        <v>456</v>
      </c>
      <c r="F483" s="464" t="s">
        <v>456</v>
      </c>
      <c r="G483" s="464" t="s">
        <v>456</v>
      </c>
      <c r="H483" s="464" t="s">
        <v>456</v>
      </c>
      <c r="I483" s="464" t="s">
        <v>456</v>
      </c>
      <c r="J483" s="464" t="s">
        <v>456</v>
      </c>
      <c r="K483" s="464" t="s">
        <v>456</v>
      </c>
      <c r="L483" s="464" t="s">
        <v>456</v>
      </c>
      <c r="M483" s="464" t="s">
        <v>456</v>
      </c>
      <c r="N483" s="464" t="s">
        <v>456</v>
      </c>
      <c r="O483" s="464" t="s">
        <v>456</v>
      </c>
    </row>
    <row r="484" spans="1:18" x14ac:dyDescent="0.25">
      <c r="C484" s="67" t="s">
        <v>201</v>
      </c>
      <c r="D484" s="464">
        <v>1</v>
      </c>
      <c r="E484" s="464">
        <v>1</v>
      </c>
      <c r="F484" s="464" t="s">
        <v>456</v>
      </c>
      <c r="G484" s="464" t="s">
        <v>456</v>
      </c>
      <c r="H484" s="464" t="s">
        <v>456</v>
      </c>
      <c r="I484" s="464" t="s">
        <v>456</v>
      </c>
      <c r="J484" s="464" t="s">
        <v>456</v>
      </c>
      <c r="K484" s="464" t="s">
        <v>456</v>
      </c>
      <c r="L484" s="464" t="s">
        <v>456</v>
      </c>
      <c r="M484" s="464" t="s">
        <v>456</v>
      </c>
      <c r="N484" s="464" t="s">
        <v>456</v>
      </c>
      <c r="O484" s="464" t="s">
        <v>456</v>
      </c>
    </row>
    <row r="485" spans="1:18" x14ac:dyDescent="0.25">
      <c r="C485" s="67" t="s">
        <v>202</v>
      </c>
      <c r="D485" s="464">
        <v>1</v>
      </c>
      <c r="E485" s="464">
        <v>1</v>
      </c>
      <c r="F485" s="464" t="s">
        <v>456</v>
      </c>
      <c r="G485" s="464" t="s">
        <v>456</v>
      </c>
      <c r="H485" s="464" t="s">
        <v>456</v>
      </c>
      <c r="I485" s="464" t="s">
        <v>456</v>
      </c>
      <c r="J485" s="464" t="s">
        <v>456</v>
      </c>
      <c r="K485" s="464" t="s">
        <v>456</v>
      </c>
      <c r="L485" s="464" t="s">
        <v>456</v>
      </c>
      <c r="M485" s="464" t="s">
        <v>456</v>
      </c>
      <c r="N485" s="464" t="s">
        <v>456</v>
      </c>
      <c r="O485" s="464" t="s">
        <v>456</v>
      </c>
    </row>
    <row r="486" spans="1:18" x14ac:dyDescent="0.25">
      <c r="C486" s="67" t="s">
        <v>203</v>
      </c>
      <c r="D486" s="464" t="s">
        <v>456</v>
      </c>
      <c r="E486" s="464">
        <v>1</v>
      </c>
      <c r="F486" s="464">
        <v>1</v>
      </c>
      <c r="G486" s="464">
        <v>1</v>
      </c>
      <c r="H486" s="464">
        <v>1</v>
      </c>
      <c r="I486" s="464" t="s">
        <v>456</v>
      </c>
      <c r="J486" s="464">
        <v>1</v>
      </c>
      <c r="K486" s="464" t="s">
        <v>456</v>
      </c>
      <c r="L486" s="464">
        <v>1</v>
      </c>
      <c r="M486" s="464">
        <v>1</v>
      </c>
      <c r="N486" s="464" t="s">
        <v>456</v>
      </c>
      <c r="O486" s="464">
        <v>1</v>
      </c>
    </row>
    <row r="487" spans="1:18" ht="15.75" x14ac:dyDescent="0.25">
      <c r="C487" s="70" t="s">
        <v>204</v>
      </c>
      <c r="D487" s="71">
        <f t="shared" ref="D487:O487" si="59">SUM(D483:D486)</f>
        <v>3</v>
      </c>
      <c r="E487" s="71">
        <f t="shared" si="59"/>
        <v>3</v>
      </c>
      <c r="F487" s="71">
        <f t="shared" si="59"/>
        <v>1</v>
      </c>
      <c r="G487" s="71">
        <f t="shared" si="59"/>
        <v>1</v>
      </c>
      <c r="H487" s="71">
        <f t="shared" si="59"/>
        <v>1</v>
      </c>
      <c r="I487" s="71">
        <f t="shared" si="59"/>
        <v>0</v>
      </c>
      <c r="J487" s="71">
        <f t="shared" si="59"/>
        <v>1</v>
      </c>
      <c r="K487" s="71">
        <f t="shared" si="59"/>
        <v>0</v>
      </c>
      <c r="L487" s="71">
        <f t="shared" si="59"/>
        <v>1</v>
      </c>
      <c r="M487" s="71">
        <f t="shared" si="59"/>
        <v>1</v>
      </c>
      <c r="N487" s="71">
        <f t="shared" si="59"/>
        <v>0</v>
      </c>
      <c r="O487" s="71">
        <f t="shared" si="59"/>
        <v>1</v>
      </c>
    </row>
    <row r="489" spans="1:18" x14ac:dyDescent="0.25">
      <c r="A489" t="str">
        <f>LOOKUP(B489,Course_index,Title)</f>
        <v>Embedded Systems</v>
      </c>
      <c r="B489">
        <v>58</v>
      </c>
      <c r="C489" s="4" t="str">
        <f>LOOKUP(B489,Course_index,Course_Code)</f>
        <v>CSE 494</v>
      </c>
      <c r="D489" s="67" t="s">
        <v>188</v>
      </c>
      <c r="E489" s="67" t="s">
        <v>189</v>
      </c>
      <c r="F489" s="67" t="s">
        <v>190</v>
      </c>
      <c r="G489" s="67" t="s">
        <v>191</v>
      </c>
      <c r="H489" s="67" t="s">
        <v>192</v>
      </c>
      <c r="I489" s="67" t="s">
        <v>193</v>
      </c>
      <c r="J489" s="67" t="s">
        <v>194</v>
      </c>
      <c r="K489" s="67" t="s">
        <v>195</v>
      </c>
      <c r="L489" s="67" t="s">
        <v>196</v>
      </c>
      <c r="M489" s="67" t="s">
        <v>197</v>
      </c>
      <c r="N489" s="67" t="s">
        <v>198</v>
      </c>
      <c r="O489" s="68" t="s">
        <v>199</v>
      </c>
    </row>
    <row r="490" spans="1:18" x14ac:dyDescent="0.25">
      <c r="C490" s="67" t="s">
        <v>200</v>
      </c>
      <c r="D490" s="464">
        <v>1</v>
      </c>
      <c r="E490" s="464" t="s">
        <v>456</v>
      </c>
      <c r="F490" s="464" t="s">
        <v>456</v>
      </c>
      <c r="G490" s="464" t="s">
        <v>456</v>
      </c>
      <c r="H490" s="464" t="s">
        <v>456</v>
      </c>
      <c r="I490" s="464" t="s">
        <v>456</v>
      </c>
      <c r="J490" s="464" t="s">
        <v>456</v>
      </c>
      <c r="K490" s="464" t="s">
        <v>456</v>
      </c>
      <c r="L490" s="464" t="s">
        <v>456</v>
      </c>
      <c r="M490" s="464" t="s">
        <v>456</v>
      </c>
      <c r="N490" s="464" t="s">
        <v>456</v>
      </c>
      <c r="O490" s="464" t="s">
        <v>456</v>
      </c>
    </row>
    <row r="491" spans="1:18" x14ac:dyDescent="0.25">
      <c r="C491" s="67" t="s">
        <v>201</v>
      </c>
      <c r="D491" s="464">
        <v>1</v>
      </c>
      <c r="E491" s="464">
        <v>1</v>
      </c>
      <c r="F491" s="464">
        <v>1</v>
      </c>
      <c r="G491" s="464" t="s">
        <v>456</v>
      </c>
      <c r="H491" s="464" t="s">
        <v>456</v>
      </c>
      <c r="I491" s="464" t="s">
        <v>456</v>
      </c>
      <c r="J491" s="464" t="s">
        <v>456</v>
      </c>
      <c r="K491" s="464" t="s">
        <v>456</v>
      </c>
      <c r="L491" s="464" t="s">
        <v>456</v>
      </c>
      <c r="M491" s="464" t="s">
        <v>456</v>
      </c>
      <c r="N491" s="464" t="s">
        <v>456</v>
      </c>
      <c r="O491" s="464" t="s">
        <v>456</v>
      </c>
    </row>
    <row r="492" spans="1:18" x14ac:dyDescent="0.25">
      <c r="C492" s="67" t="s">
        <v>202</v>
      </c>
      <c r="D492" s="464">
        <v>1</v>
      </c>
      <c r="E492" s="464">
        <v>1</v>
      </c>
      <c r="F492" s="464">
        <v>1</v>
      </c>
      <c r="G492" s="464" t="s">
        <v>456</v>
      </c>
      <c r="H492" s="464" t="s">
        <v>456</v>
      </c>
      <c r="I492" s="464" t="s">
        <v>456</v>
      </c>
      <c r="J492" s="464" t="s">
        <v>456</v>
      </c>
      <c r="K492" s="464" t="s">
        <v>456</v>
      </c>
      <c r="L492" s="464" t="s">
        <v>456</v>
      </c>
      <c r="M492" s="464" t="s">
        <v>456</v>
      </c>
      <c r="N492" s="464" t="s">
        <v>456</v>
      </c>
      <c r="O492" s="464" t="s">
        <v>456</v>
      </c>
    </row>
    <row r="493" spans="1:18" x14ac:dyDescent="0.25">
      <c r="C493" s="67" t="s">
        <v>203</v>
      </c>
      <c r="D493" s="464" t="s">
        <v>456</v>
      </c>
      <c r="E493" s="464" t="s">
        <v>456</v>
      </c>
      <c r="F493" s="464">
        <v>1</v>
      </c>
      <c r="G493" s="464" t="s">
        <v>456</v>
      </c>
      <c r="H493" s="464">
        <v>1</v>
      </c>
      <c r="I493" s="464" t="s">
        <v>456</v>
      </c>
      <c r="J493" s="464" t="s">
        <v>456</v>
      </c>
      <c r="K493" s="464" t="s">
        <v>456</v>
      </c>
      <c r="L493" s="464">
        <v>1</v>
      </c>
      <c r="M493" s="464">
        <v>1</v>
      </c>
      <c r="N493" s="464" t="s">
        <v>456</v>
      </c>
      <c r="O493" s="464">
        <v>1</v>
      </c>
    </row>
    <row r="494" spans="1:18" ht="15.75" x14ac:dyDescent="0.25">
      <c r="C494" s="70" t="s">
        <v>204</v>
      </c>
      <c r="D494" s="71">
        <f t="shared" ref="D494:O494" si="60">SUM(D490:D493)</f>
        <v>3</v>
      </c>
      <c r="E494" s="71">
        <f t="shared" si="60"/>
        <v>2</v>
      </c>
      <c r="F494" s="71">
        <f t="shared" si="60"/>
        <v>3</v>
      </c>
      <c r="G494" s="71">
        <f t="shared" si="60"/>
        <v>0</v>
      </c>
      <c r="H494" s="71">
        <f t="shared" si="60"/>
        <v>1</v>
      </c>
      <c r="I494" s="71">
        <f t="shared" si="60"/>
        <v>0</v>
      </c>
      <c r="J494" s="71">
        <f t="shared" si="60"/>
        <v>0</v>
      </c>
      <c r="K494" s="71">
        <f t="shared" si="60"/>
        <v>0</v>
      </c>
      <c r="L494" s="71">
        <f t="shared" si="60"/>
        <v>1</v>
      </c>
      <c r="M494" s="71">
        <f t="shared" si="60"/>
        <v>1</v>
      </c>
      <c r="N494" s="71">
        <f t="shared" si="60"/>
        <v>0</v>
      </c>
      <c r="O494" s="71">
        <f t="shared" si="60"/>
        <v>1</v>
      </c>
    </row>
    <row r="496" spans="1:18" x14ac:dyDescent="0.25">
      <c r="A496" t="str">
        <f>LOOKUP(B496,Course_index,Title)</f>
        <v>Social and Professional Issues in Computing</v>
      </c>
      <c r="B496">
        <v>59</v>
      </c>
      <c r="C496" s="4" t="str">
        <f>LOOKUP(B496,Course_index,Course_Code)</f>
        <v>CSE 498</v>
      </c>
      <c r="D496" s="67" t="s">
        <v>188</v>
      </c>
      <c r="E496" s="67" t="s">
        <v>189</v>
      </c>
      <c r="F496" s="67" t="s">
        <v>190</v>
      </c>
      <c r="G496" s="67" t="s">
        <v>191</v>
      </c>
      <c r="H496" s="67" t="s">
        <v>192</v>
      </c>
      <c r="I496" s="67" t="s">
        <v>193</v>
      </c>
      <c r="J496" s="67" t="s">
        <v>194</v>
      </c>
      <c r="K496" s="67" t="s">
        <v>195</v>
      </c>
      <c r="L496" s="67" t="s">
        <v>196</v>
      </c>
      <c r="M496" s="67" t="s">
        <v>197</v>
      </c>
      <c r="N496" s="67" t="s">
        <v>198</v>
      </c>
      <c r="O496" s="68" t="s">
        <v>199</v>
      </c>
    </row>
    <row r="497" spans="1:15" x14ac:dyDescent="0.25">
      <c r="C497" s="67" t="s">
        <v>200</v>
      </c>
      <c r="D497" s="467">
        <v>1</v>
      </c>
      <c r="E497" s="467"/>
      <c r="F497" s="467"/>
      <c r="G497" s="467"/>
      <c r="H497" s="467"/>
      <c r="I497" s="467">
        <v>1</v>
      </c>
      <c r="J497" s="467"/>
      <c r="K497" s="467">
        <v>1</v>
      </c>
      <c r="L497" s="467"/>
      <c r="M497" s="467"/>
      <c r="N497" s="467">
        <v>1</v>
      </c>
      <c r="O497" s="467"/>
    </row>
    <row r="498" spans="1:15" x14ac:dyDescent="0.25">
      <c r="C498" s="67" t="s">
        <v>201</v>
      </c>
      <c r="D498" s="467"/>
      <c r="E498" s="467">
        <v>1</v>
      </c>
      <c r="F498" s="467"/>
      <c r="G498" s="467"/>
      <c r="H498" s="467">
        <v>1</v>
      </c>
      <c r="I498" s="467"/>
      <c r="J498" s="467"/>
      <c r="K498" s="467">
        <v>1</v>
      </c>
      <c r="L498" s="467"/>
      <c r="M498" s="467"/>
      <c r="N498" s="467">
        <v>1</v>
      </c>
      <c r="O498" s="467"/>
    </row>
    <row r="499" spans="1:15" x14ac:dyDescent="0.25">
      <c r="C499" s="67" t="s">
        <v>202</v>
      </c>
      <c r="D499" s="467">
        <v>1</v>
      </c>
      <c r="E499" s="467"/>
      <c r="F499" s="467">
        <v>1</v>
      </c>
      <c r="G499" s="467">
        <v>1</v>
      </c>
      <c r="H499" s="467"/>
      <c r="I499" s="467">
        <v>1</v>
      </c>
      <c r="J499" s="467"/>
      <c r="K499" s="467">
        <v>1</v>
      </c>
      <c r="L499" s="467"/>
      <c r="M499" s="467"/>
      <c r="N499" s="467"/>
      <c r="O499" s="467"/>
    </row>
    <row r="500" spans="1:15" x14ac:dyDescent="0.25">
      <c r="C500" s="67" t="s">
        <v>203</v>
      </c>
      <c r="D500" s="467">
        <v>1</v>
      </c>
      <c r="E500" s="467">
        <v>1</v>
      </c>
      <c r="F500" s="467"/>
      <c r="G500" s="467">
        <v>1</v>
      </c>
      <c r="H500" s="467"/>
      <c r="I500" s="467">
        <v>1</v>
      </c>
      <c r="J500" s="467"/>
      <c r="K500" s="467">
        <v>1</v>
      </c>
      <c r="L500" s="467"/>
      <c r="M500" s="467"/>
      <c r="N500" s="467"/>
      <c r="O500" s="467"/>
    </row>
    <row r="501" spans="1:15" ht="15.75" x14ac:dyDescent="0.25">
      <c r="C501" s="70" t="s">
        <v>204</v>
      </c>
      <c r="D501" s="71">
        <f t="shared" ref="D501:O501" si="61">SUM(D497:D500)</f>
        <v>3</v>
      </c>
      <c r="E501" s="71">
        <f t="shared" si="61"/>
        <v>2</v>
      </c>
      <c r="F501" s="71">
        <f t="shared" si="61"/>
        <v>1</v>
      </c>
      <c r="G501" s="71">
        <f t="shared" si="61"/>
        <v>2</v>
      </c>
      <c r="H501" s="71">
        <f t="shared" si="61"/>
        <v>1</v>
      </c>
      <c r="I501" s="71">
        <f t="shared" si="61"/>
        <v>3</v>
      </c>
      <c r="J501" s="71">
        <f t="shared" si="61"/>
        <v>0</v>
      </c>
      <c r="K501" s="71">
        <f t="shared" si="61"/>
        <v>4</v>
      </c>
      <c r="L501" s="71">
        <f t="shared" si="61"/>
        <v>0</v>
      </c>
      <c r="M501" s="71">
        <f t="shared" si="61"/>
        <v>0</v>
      </c>
      <c r="N501" s="71">
        <f t="shared" si="61"/>
        <v>2</v>
      </c>
      <c r="O501" s="71">
        <f t="shared" si="61"/>
        <v>0</v>
      </c>
    </row>
    <row r="503" spans="1:15" hidden="1" x14ac:dyDescent="0.25">
      <c r="A503" t="e">
        <f>LOOKUP(B503,Course_index,Title)</f>
        <v>#N/A</v>
      </c>
      <c r="C503" s="4" t="e">
        <f>LOOKUP(B503,Course_index,Course_Code)</f>
        <v>#N/A</v>
      </c>
      <c r="D503" s="67" t="s">
        <v>188</v>
      </c>
      <c r="E503" s="67" t="s">
        <v>189</v>
      </c>
      <c r="F503" s="67" t="s">
        <v>190</v>
      </c>
      <c r="G503" s="67" t="s">
        <v>191</v>
      </c>
      <c r="H503" s="67" t="s">
        <v>192</v>
      </c>
      <c r="I503" s="67" t="s">
        <v>193</v>
      </c>
      <c r="J503" s="67" t="s">
        <v>194</v>
      </c>
      <c r="K503" s="67" t="s">
        <v>195</v>
      </c>
      <c r="L503" s="67" t="s">
        <v>196</v>
      </c>
      <c r="M503" s="67" t="s">
        <v>197</v>
      </c>
      <c r="N503" s="67" t="s">
        <v>198</v>
      </c>
      <c r="O503" s="68" t="s">
        <v>199</v>
      </c>
    </row>
    <row r="504" spans="1:15" hidden="1" x14ac:dyDescent="0.25">
      <c r="C504" s="67" t="s">
        <v>200</v>
      </c>
      <c r="D504" s="69"/>
      <c r="E504" s="69"/>
      <c r="F504" s="69"/>
      <c r="G504" s="69"/>
      <c r="H504" s="69"/>
      <c r="I504" s="69"/>
      <c r="J504" s="69"/>
      <c r="K504" s="69"/>
      <c r="L504" s="69"/>
      <c r="M504" s="69"/>
      <c r="N504" s="69"/>
      <c r="O504" s="69"/>
    </row>
    <row r="505" spans="1:15" hidden="1" x14ac:dyDescent="0.25">
      <c r="C505" s="67" t="s">
        <v>201</v>
      </c>
      <c r="D505" s="69"/>
      <c r="E505" s="69"/>
      <c r="F505" s="69"/>
      <c r="G505" s="69"/>
      <c r="H505" s="69"/>
      <c r="I505" s="69"/>
      <c r="J505" s="69"/>
      <c r="K505" s="69"/>
      <c r="L505" s="69"/>
      <c r="M505" s="69"/>
      <c r="N505" s="69"/>
      <c r="O505" s="69"/>
    </row>
    <row r="506" spans="1:15" hidden="1" x14ac:dyDescent="0.25">
      <c r="C506" s="67" t="s">
        <v>202</v>
      </c>
      <c r="D506" s="69"/>
      <c r="E506" s="69"/>
      <c r="F506" s="69"/>
      <c r="G506" s="69"/>
      <c r="H506" s="69"/>
      <c r="I506" s="69"/>
      <c r="J506" s="69"/>
      <c r="K506" s="69"/>
      <c r="L506" s="69"/>
      <c r="M506" s="69"/>
      <c r="N506" s="69"/>
      <c r="O506" s="69"/>
    </row>
    <row r="507" spans="1:15" hidden="1" x14ac:dyDescent="0.25">
      <c r="C507" s="67" t="s">
        <v>203</v>
      </c>
      <c r="D507" s="69"/>
      <c r="E507" s="69"/>
      <c r="F507" s="69"/>
      <c r="G507" s="69"/>
      <c r="H507" s="69"/>
      <c r="I507" s="69"/>
      <c r="J507" s="69"/>
      <c r="K507" s="69"/>
      <c r="L507" s="69"/>
      <c r="M507" s="69"/>
      <c r="N507" s="69"/>
      <c r="O507" s="69"/>
    </row>
    <row r="508" spans="1:15" ht="15.75" hidden="1" x14ac:dyDescent="0.25">
      <c r="C508" s="70" t="s">
        <v>204</v>
      </c>
      <c r="D508" s="71">
        <f t="shared" ref="D508:O508" si="62">SUM(D504:D507)</f>
        <v>0</v>
      </c>
      <c r="E508" s="71">
        <f t="shared" si="62"/>
        <v>0</v>
      </c>
      <c r="F508" s="71">
        <f t="shared" si="62"/>
        <v>0</v>
      </c>
      <c r="G508" s="71">
        <f t="shared" si="62"/>
        <v>0</v>
      </c>
      <c r="H508" s="71">
        <f t="shared" si="62"/>
        <v>0</v>
      </c>
      <c r="I508" s="71">
        <f t="shared" si="62"/>
        <v>0</v>
      </c>
      <c r="J508" s="71">
        <f t="shared" si="62"/>
        <v>0</v>
      </c>
      <c r="K508" s="71">
        <f t="shared" si="62"/>
        <v>0</v>
      </c>
      <c r="L508" s="71">
        <f t="shared" si="62"/>
        <v>0</v>
      </c>
      <c r="M508" s="71">
        <f t="shared" si="62"/>
        <v>0</v>
      </c>
      <c r="N508" s="71">
        <f t="shared" si="62"/>
        <v>0</v>
      </c>
      <c r="O508" s="71">
        <f t="shared" si="62"/>
        <v>0</v>
      </c>
    </row>
    <row r="509" spans="1:15" hidden="1" x14ac:dyDescent="0.25"/>
    <row r="510" spans="1:15" hidden="1" x14ac:dyDescent="0.25">
      <c r="A510" t="e">
        <f>LOOKUP(B510,Course_index,Title)</f>
        <v>#N/A</v>
      </c>
      <c r="C510" s="4" t="e">
        <f>LOOKUP(B510,Course_index,Course_Code)</f>
        <v>#N/A</v>
      </c>
      <c r="D510" s="67" t="s">
        <v>188</v>
      </c>
      <c r="E510" s="67" t="s">
        <v>189</v>
      </c>
      <c r="F510" s="67" t="s">
        <v>190</v>
      </c>
      <c r="G510" s="67" t="s">
        <v>191</v>
      </c>
      <c r="H510" s="67" t="s">
        <v>192</v>
      </c>
      <c r="I510" s="67" t="s">
        <v>193</v>
      </c>
      <c r="J510" s="67" t="s">
        <v>194</v>
      </c>
      <c r="K510" s="67" t="s">
        <v>195</v>
      </c>
      <c r="L510" s="67" t="s">
        <v>196</v>
      </c>
      <c r="M510" s="67" t="s">
        <v>197</v>
      </c>
      <c r="N510" s="67" t="s">
        <v>198</v>
      </c>
      <c r="O510" s="68" t="s">
        <v>199</v>
      </c>
    </row>
    <row r="511" spans="1:15" hidden="1" x14ac:dyDescent="0.25">
      <c r="C511" s="67" t="s">
        <v>200</v>
      </c>
      <c r="D511" s="69"/>
      <c r="E511" s="69"/>
      <c r="F511" s="69"/>
      <c r="G511" s="69"/>
      <c r="H511" s="69"/>
      <c r="I511" s="69"/>
      <c r="J511" s="69"/>
      <c r="K511" s="69"/>
      <c r="L511" s="69"/>
      <c r="M511" s="69"/>
      <c r="N511" s="69"/>
      <c r="O511" s="69"/>
    </row>
    <row r="512" spans="1:15" hidden="1" x14ac:dyDescent="0.25">
      <c r="C512" s="67" t="s">
        <v>201</v>
      </c>
      <c r="D512" s="69"/>
      <c r="E512" s="69"/>
      <c r="F512" s="69"/>
      <c r="G512" s="69"/>
      <c r="H512" s="69"/>
      <c r="I512" s="69"/>
      <c r="J512" s="69"/>
      <c r="K512" s="69"/>
      <c r="L512" s="69"/>
      <c r="M512" s="69"/>
      <c r="N512" s="69"/>
      <c r="O512" s="69"/>
    </row>
    <row r="513" spans="1:15" hidden="1" x14ac:dyDescent="0.25">
      <c r="C513" s="67" t="s">
        <v>202</v>
      </c>
      <c r="D513" s="69"/>
      <c r="E513" s="69"/>
      <c r="F513" s="69"/>
      <c r="G513" s="69"/>
      <c r="H513" s="69"/>
      <c r="I513" s="69"/>
      <c r="J513" s="69"/>
      <c r="K513" s="69"/>
      <c r="L513" s="69"/>
      <c r="M513" s="69"/>
      <c r="N513" s="69"/>
      <c r="O513" s="69"/>
    </row>
    <row r="514" spans="1:15" hidden="1" x14ac:dyDescent="0.25">
      <c r="C514" s="67" t="s">
        <v>203</v>
      </c>
      <c r="D514" s="69"/>
      <c r="E514" s="69"/>
      <c r="F514" s="69"/>
      <c r="G514" s="69"/>
      <c r="H514" s="69"/>
      <c r="I514" s="69"/>
      <c r="J514" s="69"/>
      <c r="K514" s="69"/>
      <c r="L514" s="69"/>
      <c r="M514" s="69"/>
      <c r="N514" s="69"/>
      <c r="O514" s="69"/>
    </row>
    <row r="515" spans="1:15" ht="15.75" hidden="1" x14ac:dyDescent="0.25">
      <c r="C515" s="70" t="s">
        <v>204</v>
      </c>
      <c r="D515" s="71">
        <f t="shared" ref="D515:O515" si="63">SUM(D511:D514)</f>
        <v>0</v>
      </c>
      <c r="E515" s="71">
        <f t="shared" si="63"/>
        <v>0</v>
      </c>
      <c r="F515" s="71">
        <f t="shared" si="63"/>
        <v>0</v>
      </c>
      <c r="G515" s="71">
        <f t="shared" si="63"/>
        <v>0</v>
      </c>
      <c r="H515" s="71">
        <f t="shared" si="63"/>
        <v>0</v>
      </c>
      <c r="I515" s="71">
        <f t="shared" si="63"/>
        <v>0</v>
      </c>
      <c r="J515" s="71">
        <f t="shared" si="63"/>
        <v>0</v>
      </c>
      <c r="K515" s="71">
        <f t="shared" si="63"/>
        <v>0</v>
      </c>
      <c r="L515" s="71">
        <f t="shared" si="63"/>
        <v>0</v>
      </c>
      <c r="M515" s="71">
        <f t="shared" si="63"/>
        <v>0</v>
      </c>
      <c r="N515" s="71">
        <f t="shared" si="63"/>
        <v>0</v>
      </c>
      <c r="O515" s="71">
        <f t="shared" si="63"/>
        <v>0</v>
      </c>
    </row>
    <row r="516" spans="1:15" hidden="1" x14ac:dyDescent="0.25"/>
    <row r="517" spans="1:15" hidden="1" x14ac:dyDescent="0.25">
      <c r="A517" t="e">
        <f>LOOKUP(B517,Course_index,Title)</f>
        <v>#N/A</v>
      </c>
      <c r="C517" s="4" t="e">
        <f>LOOKUP(B517,Course_index,Course_Code)</f>
        <v>#N/A</v>
      </c>
      <c r="D517" s="67" t="s">
        <v>188</v>
      </c>
      <c r="E517" s="67" t="s">
        <v>189</v>
      </c>
      <c r="F517" s="67" t="s">
        <v>190</v>
      </c>
      <c r="G517" s="67" t="s">
        <v>191</v>
      </c>
      <c r="H517" s="67" t="s">
        <v>192</v>
      </c>
      <c r="I517" s="67" t="s">
        <v>193</v>
      </c>
      <c r="J517" s="67" t="s">
        <v>194</v>
      </c>
      <c r="K517" s="67" t="s">
        <v>195</v>
      </c>
      <c r="L517" s="67" t="s">
        <v>196</v>
      </c>
      <c r="M517" s="67" t="s">
        <v>197</v>
      </c>
      <c r="N517" s="67" t="s">
        <v>198</v>
      </c>
      <c r="O517" s="68" t="s">
        <v>199</v>
      </c>
    </row>
    <row r="518" spans="1:15" hidden="1" x14ac:dyDescent="0.25">
      <c r="C518" s="67" t="s">
        <v>200</v>
      </c>
      <c r="D518" s="69"/>
      <c r="E518" s="69"/>
      <c r="F518" s="69"/>
      <c r="G518" s="69"/>
      <c r="H518" s="69"/>
      <c r="I518" s="69"/>
      <c r="J518" s="69"/>
      <c r="K518" s="69"/>
      <c r="L518" s="69"/>
      <c r="M518" s="69"/>
      <c r="N518" s="69"/>
      <c r="O518" s="69"/>
    </row>
    <row r="519" spans="1:15" hidden="1" x14ac:dyDescent="0.25">
      <c r="C519" s="67" t="s">
        <v>201</v>
      </c>
      <c r="D519" s="69"/>
      <c r="E519" s="69"/>
      <c r="F519" s="69"/>
      <c r="G519" s="69"/>
      <c r="H519" s="69"/>
      <c r="I519" s="69"/>
      <c r="J519" s="69"/>
      <c r="K519" s="69"/>
      <c r="L519" s="69"/>
      <c r="M519" s="69"/>
      <c r="N519" s="69"/>
      <c r="O519" s="69"/>
    </row>
    <row r="520" spans="1:15" hidden="1" x14ac:dyDescent="0.25">
      <c r="C520" s="67" t="s">
        <v>202</v>
      </c>
      <c r="D520" s="69"/>
      <c r="E520" s="69"/>
      <c r="F520" s="69"/>
      <c r="G520" s="69"/>
      <c r="H520" s="69"/>
      <c r="I520" s="69"/>
      <c r="J520" s="69"/>
      <c r="K520" s="69"/>
      <c r="L520" s="69"/>
      <c r="M520" s="69"/>
      <c r="N520" s="69"/>
      <c r="O520" s="69"/>
    </row>
    <row r="521" spans="1:15" hidden="1" x14ac:dyDescent="0.25">
      <c r="C521" s="67" t="s">
        <v>203</v>
      </c>
      <c r="D521" s="69"/>
      <c r="E521" s="69"/>
      <c r="F521" s="69"/>
      <c r="G521" s="69"/>
      <c r="H521" s="69"/>
      <c r="I521" s="69"/>
      <c r="J521" s="69"/>
      <c r="K521" s="69"/>
      <c r="L521" s="69"/>
      <c r="M521" s="69"/>
      <c r="N521" s="69"/>
      <c r="O521" s="69"/>
    </row>
    <row r="522" spans="1:15" ht="15.75" hidden="1" x14ac:dyDescent="0.25">
      <c r="C522" s="70" t="s">
        <v>204</v>
      </c>
      <c r="D522" s="71">
        <f t="shared" ref="D522:O522" si="64">SUM(D518:D521)</f>
        <v>0</v>
      </c>
      <c r="E522" s="71">
        <f t="shared" si="64"/>
        <v>0</v>
      </c>
      <c r="F522" s="71">
        <f t="shared" si="64"/>
        <v>0</v>
      </c>
      <c r="G522" s="71">
        <f t="shared" si="64"/>
        <v>0</v>
      </c>
      <c r="H522" s="71">
        <f t="shared" si="64"/>
        <v>0</v>
      </c>
      <c r="I522" s="71">
        <f t="shared" si="64"/>
        <v>0</v>
      </c>
      <c r="J522" s="71">
        <f t="shared" si="64"/>
        <v>0</v>
      </c>
      <c r="K522" s="71">
        <f t="shared" si="64"/>
        <v>0</v>
      </c>
      <c r="L522" s="71">
        <f t="shared" si="64"/>
        <v>0</v>
      </c>
      <c r="M522" s="71">
        <f t="shared" si="64"/>
        <v>0</v>
      </c>
      <c r="N522" s="71">
        <f t="shared" si="64"/>
        <v>0</v>
      </c>
      <c r="O522" s="71">
        <f t="shared" si="64"/>
        <v>0</v>
      </c>
    </row>
    <row r="523" spans="1:15" hidden="1" x14ac:dyDescent="0.25"/>
    <row r="524" spans="1:15" hidden="1" x14ac:dyDescent="0.25">
      <c r="A524" t="e">
        <f>LOOKUP(B524,Course_index,Title)</f>
        <v>#N/A</v>
      </c>
      <c r="C524" s="4" t="e">
        <f>LOOKUP(B524,Course_index,Course_Code)</f>
        <v>#N/A</v>
      </c>
      <c r="D524" s="67" t="s">
        <v>188</v>
      </c>
      <c r="E524" s="67" t="s">
        <v>189</v>
      </c>
      <c r="F524" s="67" t="s">
        <v>190</v>
      </c>
      <c r="G524" s="67" t="s">
        <v>191</v>
      </c>
      <c r="H524" s="67" t="s">
        <v>192</v>
      </c>
      <c r="I524" s="67" t="s">
        <v>193</v>
      </c>
      <c r="J524" s="67" t="s">
        <v>194</v>
      </c>
      <c r="K524" s="67" t="s">
        <v>195</v>
      </c>
      <c r="L524" s="67" t="s">
        <v>196</v>
      </c>
      <c r="M524" s="67" t="s">
        <v>197</v>
      </c>
      <c r="N524" s="67" t="s">
        <v>198</v>
      </c>
      <c r="O524" s="68" t="s">
        <v>199</v>
      </c>
    </row>
    <row r="525" spans="1:15" hidden="1" x14ac:dyDescent="0.25">
      <c r="C525" s="67" t="s">
        <v>200</v>
      </c>
      <c r="D525" s="69"/>
      <c r="E525" s="69"/>
      <c r="F525" s="69"/>
      <c r="G525" s="69"/>
      <c r="H525" s="69"/>
      <c r="I525" s="69"/>
      <c r="J525" s="69"/>
      <c r="K525" s="69"/>
      <c r="L525" s="69"/>
      <c r="M525" s="69"/>
      <c r="N525" s="69"/>
      <c r="O525" s="69"/>
    </row>
    <row r="526" spans="1:15" hidden="1" x14ac:dyDescent="0.25">
      <c r="C526" s="67" t="s">
        <v>201</v>
      </c>
      <c r="D526" s="69"/>
      <c r="E526" s="69"/>
      <c r="F526" s="69"/>
      <c r="G526" s="69"/>
      <c r="H526" s="69"/>
      <c r="I526" s="69"/>
      <c r="J526" s="69"/>
      <c r="K526" s="69"/>
      <c r="L526" s="69"/>
      <c r="M526" s="69"/>
      <c r="N526" s="69"/>
      <c r="O526" s="69"/>
    </row>
    <row r="527" spans="1:15" hidden="1" x14ac:dyDescent="0.25">
      <c r="C527" s="67" t="s">
        <v>202</v>
      </c>
      <c r="D527" s="69"/>
      <c r="E527" s="69"/>
      <c r="F527" s="69"/>
      <c r="G527" s="69"/>
      <c r="H527" s="69"/>
      <c r="I527" s="69"/>
      <c r="J527" s="69"/>
      <c r="K527" s="69"/>
      <c r="L527" s="69"/>
      <c r="M527" s="69"/>
      <c r="N527" s="69"/>
      <c r="O527" s="69"/>
    </row>
    <row r="528" spans="1:15" hidden="1" x14ac:dyDescent="0.25">
      <c r="C528" s="67" t="s">
        <v>203</v>
      </c>
      <c r="D528" s="69"/>
      <c r="E528" s="69"/>
      <c r="F528" s="69"/>
      <c r="G528" s="69"/>
      <c r="H528" s="69"/>
      <c r="I528" s="69"/>
      <c r="J528" s="69"/>
      <c r="K528" s="69"/>
      <c r="L528" s="69"/>
      <c r="M528" s="69"/>
      <c r="N528" s="69"/>
      <c r="O528" s="69"/>
    </row>
    <row r="529" spans="1:28" ht="15.75" hidden="1" x14ac:dyDescent="0.25">
      <c r="C529" s="70" t="s">
        <v>204</v>
      </c>
      <c r="D529" s="71">
        <f t="shared" ref="D529:O529" si="65">SUM(D525:D528)</f>
        <v>0</v>
      </c>
      <c r="E529" s="71">
        <f t="shared" si="65"/>
        <v>0</v>
      </c>
      <c r="F529" s="71">
        <f t="shared" si="65"/>
        <v>0</v>
      </c>
      <c r="G529" s="71">
        <f t="shared" si="65"/>
        <v>0</v>
      </c>
      <c r="H529" s="71">
        <f t="shared" si="65"/>
        <v>0</v>
      </c>
      <c r="I529" s="71">
        <f t="shared" si="65"/>
        <v>0</v>
      </c>
      <c r="J529" s="71">
        <f t="shared" si="65"/>
        <v>0</v>
      </c>
      <c r="K529" s="71">
        <f t="shared" si="65"/>
        <v>0</v>
      </c>
      <c r="L529" s="71">
        <f t="shared" si="65"/>
        <v>0</v>
      </c>
      <c r="M529" s="71">
        <f t="shared" si="65"/>
        <v>0</v>
      </c>
      <c r="N529" s="71">
        <f t="shared" si="65"/>
        <v>0</v>
      </c>
      <c r="O529" s="71">
        <f t="shared" si="65"/>
        <v>0</v>
      </c>
    </row>
    <row r="530" spans="1:28" hidden="1" x14ac:dyDescent="0.25"/>
    <row r="531" spans="1:28" hidden="1" x14ac:dyDescent="0.25">
      <c r="A531" t="e">
        <f>LOOKUP(B531,Course_index,Title)</f>
        <v>#N/A</v>
      </c>
      <c r="C531" s="4" t="e">
        <f>LOOKUP(B531,Course_index,Course_Code)</f>
        <v>#N/A</v>
      </c>
      <c r="D531" s="67" t="s">
        <v>188</v>
      </c>
      <c r="E531" s="67" t="s">
        <v>189</v>
      </c>
      <c r="F531" s="67" t="s">
        <v>190</v>
      </c>
      <c r="G531" s="67" t="s">
        <v>191</v>
      </c>
      <c r="H531" s="67" t="s">
        <v>192</v>
      </c>
      <c r="I531" s="67" t="s">
        <v>193</v>
      </c>
      <c r="J531" s="67" t="s">
        <v>194</v>
      </c>
      <c r="K531" s="67" t="s">
        <v>195</v>
      </c>
      <c r="L531" s="67" t="s">
        <v>196</v>
      </c>
      <c r="M531" s="67" t="s">
        <v>197</v>
      </c>
      <c r="N531" s="67" t="s">
        <v>198</v>
      </c>
      <c r="O531" s="68" t="s">
        <v>199</v>
      </c>
    </row>
    <row r="532" spans="1:28" hidden="1" x14ac:dyDescent="0.25">
      <c r="C532" s="67" t="s">
        <v>200</v>
      </c>
      <c r="D532" s="69"/>
      <c r="E532" s="69"/>
      <c r="F532" s="69"/>
      <c r="G532" s="69"/>
      <c r="H532" s="69"/>
      <c r="I532" s="69"/>
      <c r="J532" s="69"/>
      <c r="K532" s="69"/>
      <c r="L532" s="69"/>
      <c r="M532" s="69"/>
      <c r="N532" s="69"/>
      <c r="O532" s="69"/>
    </row>
    <row r="533" spans="1:28" hidden="1" x14ac:dyDescent="0.25">
      <c r="C533" s="67" t="s">
        <v>201</v>
      </c>
      <c r="D533" s="69"/>
      <c r="E533" s="69"/>
      <c r="F533" s="69"/>
      <c r="G533" s="69"/>
      <c r="H533" s="69"/>
      <c r="I533" s="69"/>
      <c r="J533" s="69"/>
      <c r="K533" s="69"/>
      <c r="L533" s="69"/>
      <c r="M533" s="69"/>
      <c r="N533" s="69"/>
      <c r="O533" s="69"/>
    </row>
    <row r="534" spans="1:28" hidden="1" x14ac:dyDescent="0.25">
      <c r="C534" s="67" t="s">
        <v>202</v>
      </c>
      <c r="D534" s="69"/>
      <c r="E534" s="69"/>
      <c r="F534" s="69"/>
      <c r="G534" s="69"/>
      <c r="H534" s="69"/>
      <c r="I534" s="69"/>
      <c r="J534" s="69"/>
      <c r="K534" s="69"/>
      <c r="L534" s="69"/>
      <c r="M534" s="69"/>
      <c r="N534" s="69"/>
      <c r="O534" s="69"/>
    </row>
    <row r="535" spans="1:28" hidden="1" x14ac:dyDescent="0.25">
      <c r="C535" s="67" t="s">
        <v>203</v>
      </c>
      <c r="D535" s="69"/>
      <c r="E535" s="69"/>
      <c r="F535" s="69"/>
      <c r="G535" s="69"/>
      <c r="H535" s="69"/>
      <c r="I535" s="69"/>
      <c r="J535" s="69"/>
      <c r="K535" s="69"/>
      <c r="L535" s="69"/>
      <c r="M535" s="69"/>
      <c r="N535" s="69"/>
      <c r="O535" s="69"/>
    </row>
    <row r="536" spans="1:28" ht="15.75" hidden="1" x14ac:dyDescent="0.25">
      <c r="C536" s="70" t="s">
        <v>204</v>
      </c>
      <c r="D536" s="71">
        <f t="shared" ref="D536:O536" si="66">SUM(D532:D535)</f>
        <v>0</v>
      </c>
      <c r="E536" s="71">
        <f t="shared" si="66"/>
        <v>0</v>
      </c>
      <c r="F536" s="71">
        <f t="shared" si="66"/>
        <v>0</v>
      </c>
      <c r="G536" s="71">
        <f t="shared" si="66"/>
        <v>0</v>
      </c>
      <c r="H536" s="71">
        <f t="shared" si="66"/>
        <v>0</v>
      </c>
      <c r="I536" s="71">
        <f t="shared" si="66"/>
        <v>0</v>
      </c>
      <c r="J536" s="71">
        <f t="shared" si="66"/>
        <v>0</v>
      </c>
      <c r="K536" s="71">
        <f t="shared" si="66"/>
        <v>0</v>
      </c>
      <c r="L536" s="71">
        <f t="shared" si="66"/>
        <v>0</v>
      </c>
      <c r="M536" s="71">
        <f t="shared" si="66"/>
        <v>0</v>
      </c>
      <c r="N536" s="71">
        <f t="shared" si="66"/>
        <v>0</v>
      </c>
      <c r="O536" s="71">
        <f t="shared" si="66"/>
        <v>0</v>
      </c>
    </row>
    <row r="537" spans="1:28" hidden="1" x14ac:dyDescent="0.25"/>
    <row r="539" spans="1:28" x14ac:dyDescent="0.25">
      <c r="C539" s="573" t="str">
        <f>UPPER(CONCATENATE("SELECTED COURSE: ",Entry!B12," ",Entry!B13))</f>
        <v>SELECTED COURSE: CSE 107 OBJECT ORIENTED PROGRAMMING</v>
      </c>
      <c r="D539" s="573"/>
      <c r="E539" s="573"/>
      <c r="F539" s="573"/>
      <c r="G539" s="573"/>
      <c r="H539" s="573"/>
      <c r="I539" s="573"/>
      <c r="J539" s="573"/>
      <c r="K539" s="573"/>
      <c r="L539" s="573"/>
      <c r="M539" s="573"/>
      <c r="N539" s="573"/>
      <c r="O539" s="573"/>
    </row>
    <row r="540" spans="1:28" ht="15" customHeight="1" x14ac:dyDescent="0.25">
      <c r="B540">
        <f>LOOKUP(C540,Course_Code,Course_index)</f>
        <v>4</v>
      </c>
      <c r="C540" s="4" t="str">
        <f>Entry!B12</f>
        <v>CSE 107</v>
      </c>
      <c r="D540" s="72" t="s">
        <v>188</v>
      </c>
      <c r="E540" s="72" t="s">
        <v>189</v>
      </c>
      <c r="F540" s="72" t="s">
        <v>190</v>
      </c>
      <c r="G540" s="72" t="s">
        <v>191</v>
      </c>
      <c r="H540" s="72" t="s">
        <v>192</v>
      </c>
      <c r="I540" s="72" t="s">
        <v>193</v>
      </c>
      <c r="J540" s="72" t="s">
        <v>194</v>
      </c>
      <c r="K540" s="72" t="s">
        <v>195</v>
      </c>
      <c r="L540" s="72" t="s">
        <v>196</v>
      </c>
      <c r="M540" s="72" t="s">
        <v>197</v>
      </c>
      <c r="N540" s="72" t="s">
        <v>198</v>
      </c>
      <c r="O540" s="68" t="s">
        <v>199</v>
      </c>
    </row>
    <row r="541" spans="1:28" ht="15" customHeight="1" x14ac:dyDescent="0.25">
      <c r="C541" s="67" t="s">
        <v>200</v>
      </c>
      <c r="D541" s="73">
        <f t="array" ref="D541:O544">INDEX((CO_PO_CSE103,CO_PO_CSE105,CO_PO_CSE106,CO_PO_CSE107,CO_PO_CSE109,CO_PO_CSE110,CO_PO_CSE200,CO_PO_CSE205,CO_PO_CSE207,CO_PO_CSE209,CO_PO_CSE225,CO_PO_CSE245,CO_PO_CSE246,CO_PO_CSE248,CO_PO_CSE251,CO_PO_CSE301,CO_PO_CSE302,CO_PO_CSE313,CO_PO_CSE325,CO_PO_CSE345,CO_PO_CSE347,CO_PO_CSE350,CO_PO_CSE355,CO_PO_CSE360,CO_PO_CSE365,CO_PO_CSE366,CO_PO_CSE370,CO_PO_CSE375,CO_PO_CSE399,CO_PO_CSE400,CO_PO_CSE405,CO_PO_CSE406,CO_PO_CSE411,CO_PO_CSE412,CO_PO_CSE420,CO_PO_CSE422,CO_PO_CSE423,CO_PO_CSE425,CO_PO_CSE428,CO_PO_CSE430,CO_PO_CSE438,CO_PO_CSE442,CO_PO_CSE452,CO_PO_CSE453,CO_PO_CSE457,CO_PO_CSE471,CO_PO_CSE475,CO_PO_CSE477,CO_PO_CSE479,CO_PO_CSE483,CO_PO_CSE484,CO_PO_CSE486,CO_PO_CSE4871,CO_PO_CSE4872,CO_PO_CSE489,CO_PO_CSE491,CO_PO_CSE492,CO_PO_CSE494,CO_PO_CSE498),0,0,B540)</f>
        <v>1</v>
      </c>
      <c r="E541" s="73" t="str">
        <v/>
      </c>
      <c r="F541" s="73" t="str">
        <v/>
      </c>
      <c r="G541" s="73" t="str">
        <v/>
      </c>
      <c r="H541" s="73" t="str">
        <v/>
      </c>
      <c r="I541" s="73" t="str">
        <v/>
      </c>
      <c r="J541" s="73" t="str">
        <v/>
      </c>
      <c r="K541" s="73" t="str">
        <v/>
      </c>
      <c r="L541" s="73" t="str">
        <v/>
      </c>
      <c r="M541" s="73" t="str">
        <v/>
      </c>
      <c r="N541" s="73" t="str">
        <v/>
      </c>
      <c r="O541" s="73" t="str">
        <v/>
      </c>
      <c r="Q541" t="e">
        <f t="array" ref="Q541:AB544">INDEX((CO_PO_SHORTNAME),0,0,B540)</f>
        <v>#REF!</v>
      </c>
      <c r="R541" t="e">
        <v>#REF!</v>
      </c>
      <c r="S541" t="e">
        <v>#REF!</v>
      </c>
      <c r="T541" t="e">
        <v>#REF!</v>
      </c>
      <c r="U541" t="e">
        <v>#REF!</v>
      </c>
      <c r="V541" t="e">
        <v>#REF!</v>
      </c>
      <c r="W541" t="e">
        <v>#REF!</v>
      </c>
      <c r="X541" t="e">
        <v>#REF!</v>
      </c>
      <c r="Y541" t="e">
        <v>#REF!</v>
      </c>
      <c r="Z541" t="e">
        <v>#REF!</v>
      </c>
      <c r="AA541" t="e">
        <v>#REF!</v>
      </c>
      <c r="AB541" t="e">
        <v>#REF!</v>
      </c>
    </row>
    <row r="542" spans="1:28" ht="15" customHeight="1" x14ac:dyDescent="0.25">
      <c r="C542" s="67" t="s">
        <v>201</v>
      </c>
      <c r="D542" s="73">
        <v>1</v>
      </c>
      <c r="E542" s="73">
        <v>1</v>
      </c>
      <c r="F542" s="73">
        <v>1</v>
      </c>
      <c r="G542" s="73" t="str">
        <v/>
      </c>
      <c r="H542" s="73" t="str">
        <v/>
      </c>
      <c r="I542" s="73" t="str">
        <v/>
      </c>
      <c r="J542" s="73" t="str">
        <v/>
      </c>
      <c r="K542" s="73" t="str">
        <v/>
      </c>
      <c r="L542" s="73" t="str">
        <v/>
      </c>
      <c r="M542" s="73" t="str">
        <v/>
      </c>
      <c r="N542" s="73" t="str">
        <v/>
      </c>
      <c r="O542" s="73" t="str">
        <v/>
      </c>
      <c r="Q542" t="e">
        <v>#REF!</v>
      </c>
      <c r="R542" t="e">
        <v>#REF!</v>
      </c>
      <c r="S542" t="e">
        <v>#REF!</v>
      </c>
      <c r="T542" t="e">
        <v>#REF!</v>
      </c>
      <c r="U542" t="e">
        <v>#REF!</v>
      </c>
      <c r="V542" t="e">
        <v>#REF!</v>
      </c>
      <c r="W542" t="e">
        <v>#REF!</v>
      </c>
      <c r="X542" t="e">
        <v>#REF!</v>
      </c>
      <c r="Y542" t="e">
        <v>#REF!</v>
      </c>
      <c r="Z542" t="e">
        <v>#REF!</v>
      </c>
      <c r="AA542" t="e">
        <v>#REF!</v>
      </c>
      <c r="AB542" t="e">
        <v>#REF!</v>
      </c>
    </row>
    <row r="543" spans="1:28" ht="15" customHeight="1" x14ac:dyDescent="0.25">
      <c r="C543" s="67" t="s">
        <v>202</v>
      </c>
      <c r="D543" s="73">
        <v>1</v>
      </c>
      <c r="E543" s="73">
        <v>1</v>
      </c>
      <c r="F543" s="73">
        <v>1</v>
      </c>
      <c r="G543" s="73" t="str">
        <v/>
      </c>
      <c r="H543" s="73" t="str">
        <v/>
      </c>
      <c r="I543" s="73" t="str">
        <v/>
      </c>
      <c r="J543" s="73" t="str">
        <v/>
      </c>
      <c r="K543" s="73" t="str">
        <v/>
      </c>
      <c r="L543" s="73" t="str">
        <v/>
      </c>
      <c r="M543" s="73" t="str">
        <v/>
      </c>
      <c r="N543" s="73" t="str">
        <v/>
      </c>
      <c r="O543" s="73" t="str">
        <v/>
      </c>
      <c r="Q543" t="e">
        <v>#REF!</v>
      </c>
      <c r="R543" t="e">
        <v>#REF!</v>
      </c>
      <c r="S543" t="e">
        <v>#REF!</v>
      </c>
      <c r="T543" t="e">
        <v>#REF!</v>
      </c>
      <c r="U543" t="e">
        <v>#REF!</v>
      </c>
      <c r="V543" t="e">
        <v>#REF!</v>
      </c>
      <c r="W543" t="e">
        <v>#REF!</v>
      </c>
      <c r="X543" t="e">
        <v>#REF!</v>
      </c>
      <c r="Y543" t="e">
        <v>#REF!</v>
      </c>
      <c r="Z543" t="e">
        <v>#REF!</v>
      </c>
      <c r="AA543" t="e">
        <v>#REF!</v>
      </c>
      <c r="AB543" t="e">
        <v>#REF!</v>
      </c>
    </row>
    <row r="544" spans="1:28" ht="15" customHeight="1" x14ac:dyDescent="0.25">
      <c r="C544" s="67" t="s">
        <v>203</v>
      </c>
      <c r="D544" s="73" t="str">
        <v/>
      </c>
      <c r="E544" s="73">
        <v>1</v>
      </c>
      <c r="F544" s="73">
        <v>1</v>
      </c>
      <c r="G544" s="73" t="str">
        <v/>
      </c>
      <c r="H544" s="73">
        <v>1</v>
      </c>
      <c r="I544" s="73" t="str">
        <v/>
      </c>
      <c r="J544" s="73" t="str">
        <v/>
      </c>
      <c r="K544" s="73" t="str">
        <v/>
      </c>
      <c r="L544" s="73">
        <v>1</v>
      </c>
      <c r="M544" s="73">
        <v>1</v>
      </c>
      <c r="N544" s="73" t="str">
        <v/>
      </c>
      <c r="O544" s="73">
        <v>1</v>
      </c>
      <c r="Q544" t="e">
        <v>#REF!</v>
      </c>
      <c r="R544" t="e">
        <v>#REF!</v>
      </c>
      <c r="S544" t="e">
        <v>#REF!</v>
      </c>
      <c r="T544" t="e">
        <v>#REF!</v>
      </c>
      <c r="U544" t="e">
        <v>#REF!</v>
      </c>
      <c r="V544" t="e">
        <v>#REF!</v>
      </c>
      <c r="W544" t="e">
        <v>#REF!</v>
      </c>
      <c r="X544" t="e">
        <v>#REF!</v>
      </c>
      <c r="Y544" t="e">
        <v>#REF!</v>
      </c>
      <c r="Z544" t="e">
        <v>#REF!</v>
      </c>
      <c r="AA544" t="e">
        <v>#REF!</v>
      </c>
      <c r="AB544" t="e">
        <v>#REF!</v>
      </c>
    </row>
    <row r="545" spans="2:15" ht="15.75" customHeight="1" x14ac:dyDescent="0.25">
      <c r="C545" s="70" t="s">
        <v>204</v>
      </c>
      <c r="D545" s="71">
        <f t="shared" ref="D545:O545" si="67">SUM(D541:D544)</f>
        <v>3</v>
      </c>
      <c r="E545" s="71">
        <f t="shared" si="67"/>
        <v>3</v>
      </c>
      <c r="F545" s="71">
        <f t="shared" si="67"/>
        <v>3</v>
      </c>
      <c r="G545" s="71">
        <f t="shared" si="67"/>
        <v>0</v>
      </c>
      <c r="H545" s="71">
        <f t="shared" si="67"/>
        <v>1</v>
      </c>
      <c r="I545" s="71">
        <f t="shared" si="67"/>
        <v>0</v>
      </c>
      <c r="J545" s="71">
        <f t="shared" si="67"/>
        <v>0</v>
      </c>
      <c r="K545" s="71">
        <f t="shared" si="67"/>
        <v>0</v>
      </c>
      <c r="L545" s="71">
        <f t="shared" si="67"/>
        <v>1</v>
      </c>
      <c r="M545" s="71">
        <f t="shared" si="67"/>
        <v>1</v>
      </c>
      <c r="N545" s="71">
        <f t="shared" si="67"/>
        <v>0</v>
      </c>
      <c r="O545" s="71">
        <f t="shared" si="67"/>
        <v>1</v>
      </c>
    </row>
    <row r="547" spans="2:15" ht="15.75" thickBot="1" x14ac:dyDescent="0.3">
      <c r="C547" s="573" t="str">
        <f>UPPER(CONCATENATE("SELECTED COURSE: ",Entry!B12," ",Entry!B13))</f>
        <v>SELECTED COURSE: CSE 107 OBJECT ORIENTED PROGRAMMING</v>
      </c>
      <c r="D547" s="573"/>
      <c r="E547" s="573"/>
      <c r="F547" s="573"/>
      <c r="G547" s="573"/>
      <c r="H547" s="573"/>
      <c r="I547" s="573"/>
      <c r="J547" s="292"/>
      <c r="K547" s="292"/>
      <c r="L547" s="292"/>
      <c r="M547" s="292"/>
      <c r="N547" s="292"/>
      <c r="O547" s="292"/>
    </row>
    <row r="548" spans="2:15" ht="15.75" thickBot="1" x14ac:dyDescent="0.3">
      <c r="B548">
        <f>LOOKUP(C548,Course_Code,Course_index)</f>
        <v>4</v>
      </c>
      <c r="C548" s="4" t="str">
        <f>C540</f>
        <v>CSE 107</v>
      </c>
      <c r="D548" s="183" t="s">
        <v>251</v>
      </c>
      <c r="E548" s="184" t="s">
        <v>6</v>
      </c>
      <c r="F548" s="184" t="s">
        <v>7</v>
      </c>
      <c r="G548" s="184" t="s">
        <v>8</v>
      </c>
      <c r="H548" s="184" t="s">
        <v>9</v>
      </c>
      <c r="I548" s="185" t="s">
        <v>122</v>
      </c>
    </row>
    <row r="549" spans="2:15" ht="15.75" thickBot="1" x14ac:dyDescent="0.3">
      <c r="D549" s="186" t="s">
        <v>252</v>
      </c>
      <c r="E549" s="271"/>
      <c r="F549" s="271"/>
      <c r="G549" s="271"/>
      <c r="H549" s="271"/>
      <c r="I549" s="187">
        <f>SUM(E549:H549)</f>
        <v>0</v>
      </c>
    </row>
    <row r="550" spans="2:15" ht="15.75" thickBot="1" x14ac:dyDescent="0.3">
      <c r="D550" s="188" t="s">
        <v>253</v>
      </c>
      <c r="E550" s="272"/>
      <c r="F550" s="272"/>
      <c r="G550" s="272"/>
      <c r="H550" s="272"/>
      <c r="I550" s="189">
        <f t="shared" ref="I550:I554" si="68">SUM(E550:H550)</f>
        <v>0</v>
      </c>
    </row>
    <row r="551" spans="2:15" ht="15.75" thickBot="1" x14ac:dyDescent="0.3">
      <c r="D551" s="188" t="s">
        <v>254</v>
      </c>
      <c r="E551" s="272"/>
      <c r="F551" s="272"/>
      <c r="G551" s="272"/>
      <c r="H551" s="272"/>
      <c r="I551" s="189">
        <f t="shared" si="68"/>
        <v>0</v>
      </c>
    </row>
    <row r="552" spans="2:15" ht="15.75" thickBot="1" x14ac:dyDescent="0.3">
      <c r="D552" s="188" t="s">
        <v>255</v>
      </c>
      <c r="E552" s="272"/>
      <c r="F552" s="272"/>
      <c r="G552" s="272"/>
      <c r="H552" s="272"/>
      <c r="I552" s="189">
        <f t="shared" si="68"/>
        <v>0</v>
      </c>
    </row>
    <row r="553" spans="2:15" ht="15.75" thickBot="1" x14ac:dyDescent="0.3">
      <c r="D553" s="188" t="s">
        <v>171</v>
      </c>
      <c r="E553" s="272"/>
      <c r="F553" s="272"/>
      <c r="G553" s="272"/>
      <c r="H553" s="272"/>
      <c r="I553" s="189">
        <f t="shared" si="68"/>
        <v>0</v>
      </c>
    </row>
    <row r="554" spans="2:15" ht="15.75" thickBot="1" x14ac:dyDescent="0.3">
      <c r="D554" s="188" t="s">
        <v>256</v>
      </c>
      <c r="E554" s="272"/>
      <c r="F554" s="272"/>
      <c r="G554" s="272"/>
      <c r="H554" s="272"/>
      <c r="I554" s="189">
        <f t="shared" si="68"/>
        <v>0</v>
      </c>
    </row>
    <row r="555" spans="2:15" ht="15.75" thickBot="1" x14ac:dyDescent="0.3">
      <c r="D555" s="188" t="s">
        <v>166</v>
      </c>
      <c r="E555" s="272"/>
      <c r="F555" s="272"/>
      <c r="G555" s="272"/>
      <c r="H555" s="272"/>
      <c r="I555" s="189">
        <f>SUM(E555:H555)</f>
        <v>0</v>
      </c>
    </row>
    <row r="556" spans="2:15" ht="15.75" thickBot="1" x14ac:dyDescent="0.3">
      <c r="D556" s="190" t="s">
        <v>5</v>
      </c>
      <c r="E556" s="191">
        <f>SUM(E549:E555)</f>
        <v>0</v>
      </c>
      <c r="F556" s="191">
        <f t="shared" ref="F556:I556" si="69">SUM(F549:F555)</f>
        <v>0</v>
      </c>
      <c r="G556" s="191">
        <f t="shared" si="69"/>
        <v>0</v>
      </c>
      <c r="H556" s="191">
        <f t="shared" si="69"/>
        <v>0</v>
      </c>
      <c r="I556" s="191">
        <f t="shared" si="69"/>
        <v>0</v>
      </c>
    </row>
    <row r="559" spans="2:15" ht="15.75" x14ac:dyDescent="0.25">
      <c r="C559" s="577" t="s">
        <v>220</v>
      </c>
      <c r="D559" s="578"/>
      <c r="E559" s="578"/>
      <c r="F559" s="578"/>
      <c r="G559" s="579"/>
    </row>
    <row r="560" spans="2:15" ht="26.25" customHeight="1" x14ac:dyDescent="0.25">
      <c r="C560" s="78"/>
      <c r="D560" s="77"/>
      <c r="E560" s="574" t="s">
        <v>237</v>
      </c>
      <c r="F560" s="575"/>
      <c r="G560" s="576"/>
    </row>
    <row r="561" spans="3:7" ht="31.5" customHeight="1" x14ac:dyDescent="0.25">
      <c r="C561" s="569" t="s">
        <v>236</v>
      </c>
      <c r="D561" s="570"/>
      <c r="E561" s="75" t="s">
        <v>221</v>
      </c>
      <c r="F561" s="75" t="s">
        <v>222</v>
      </c>
      <c r="G561" s="75" t="s">
        <v>223</v>
      </c>
    </row>
    <row r="562" spans="3:7" ht="15.75" x14ac:dyDescent="0.25">
      <c r="C562" s="75" t="s">
        <v>205</v>
      </c>
      <c r="D562" s="76" t="s">
        <v>224</v>
      </c>
      <c r="E562" s="74">
        <v>1</v>
      </c>
      <c r="F562" s="74"/>
      <c r="G562" s="74"/>
    </row>
    <row r="563" spans="3:7" ht="15.75" x14ac:dyDescent="0.25">
      <c r="C563" s="75" t="s">
        <v>206</v>
      </c>
      <c r="D563" s="76" t="s">
        <v>225</v>
      </c>
      <c r="E563" s="74">
        <v>1</v>
      </c>
      <c r="F563" s="74"/>
      <c r="G563" s="74"/>
    </row>
    <row r="564" spans="3:7" ht="47.25" x14ac:dyDescent="0.25">
      <c r="C564" s="75" t="s">
        <v>207</v>
      </c>
      <c r="D564" s="76" t="s">
        <v>226</v>
      </c>
      <c r="E564" s="74">
        <v>1</v>
      </c>
      <c r="F564" s="74"/>
      <c r="G564" s="74"/>
    </row>
    <row r="565" spans="3:7" ht="15.75" x14ac:dyDescent="0.25">
      <c r="C565" s="75" t="s">
        <v>208</v>
      </c>
      <c r="D565" s="76" t="s">
        <v>227</v>
      </c>
      <c r="E565" s="74"/>
      <c r="F565" s="74">
        <v>1</v>
      </c>
      <c r="G565" s="74"/>
    </row>
    <row r="566" spans="3:7" ht="31.5" x14ac:dyDescent="0.25">
      <c r="C566" s="75" t="s">
        <v>209</v>
      </c>
      <c r="D566" s="76" t="s">
        <v>228</v>
      </c>
      <c r="E566" s="74"/>
      <c r="F566" s="74">
        <v>1</v>
      </c>
      <c r="G566" s="74"/>
    </row>
    <row r="567" spans="3:7" ht="31.5" x14ac:dyDescent="0.25">
      <c r="C567" s="75" t="s">
        <v>210</v>
      </c>
      <c r="D567" s="76" t="s">
        <v>229</v>
      </c>
      <c r="E567" s="74"/>
      <c r="F567" s="74"/>
      <c r="G567" s="74">
        <v>1</v>
      </c>
    </row>
    <row r="568" spans="3:7" ht="47.25" x14ac:dyDescent="0.25">
      <c r="C568" s="75" t="s">
        <v>211</v>
      </c>
      <c r="D568" s="76" t="s">
        <v>230</v>
      </c>
      <c r="E568" s="74"/>
      <c r="F568" s="74"/>
      <c r="G568" s="74">
        <v>1</v>
      </c>
    </row>
    <row r="569" spans="3:7" ht="15.75" x14ac:dyDescent="0.25">
      <c r="C569" s="75" t="s">
        <v>212</v>
      </c>
      <c r="D569" s="76" t="s">
        <v>231</v>
      </c>
      <c r="E569" s="74"/>
      <c r="F569" s="74"/>
      <c r="G569" s="74">
        <v>1</v>
      </c>
    </row>
    <row r="570" spans="3:7" ht="15.75" x14ac:dyDescent="0.25">
      <c r="C570" s="75" t="s">
        <v>213</v>
      </c>
      <c r="D570" s="76" t="s">
        <v>232</v>
      </c>
      <c r="E570" s="74">
        <v>1</v>
      </c>
      <c r="F570" s="74"/>
      <c r="G570" s="74"/>
    </row>
    <row r="571" spans="3:7" ht="31.5" x14ac:dyDescent="0.25">
      <c r="C571" s="75" t="s">
        <v>214</v>
      </c>
      <c r="D571" s="76" t="s">
        <v>233</v>
      </c>
      <c r="E571" s="74"/>
      <c r="F571" s="74">
        <v>1</v>
      </c>
      <c r="G571" s="74"/>
    </row>
    <row r="572" spans="3:7" ht="31.5" x14ac:dyDescent="0.25">
      <c r="C572" s="75" t="s">
        <v>215</v>
      </c>
      <c r="D572" s="76" t="s">
        <v>234</v>
      </c>
      <c r="E572" s="74"/>
      <c r="F572" s="74">
        <v>1</v>
      </c>
      <c r="G572" s="74"/>
    </row>
    <row r="573" spans="3:7" ht="31.5" x14ac:dyDescent="0.25">
      <c r="C573" s="75" t="s">
        <v>199</v>
      </c>
      <c r="D573" s="76" t="s">
        <v>235</v>
      </c>
      <c r="E573" s="74"/>
      <c r="F573" s="74"/>
      <c r="G573" s="74">
        <v>1</v>
      </c>
    </row>
    <row r="574" spans="3:7" ht="15.75" x14ac:dyDescent="0.25">
      <c r="C574" s="571" t="s">
        <v>204</v>
      </c>
      <c r="D574" s="572"/>
      <c r="E574" s="71">
        <f t="shared" ref="E574:G574" si="70">SUM(E570:E573)</f>
        <v>1</v>
      </c>
      <c r="F574" s="71">
        <f t="shared" si="70"/>
        <v>2</v>
      </c>
      <c r="G574" s="71">
        <f t="shared" si="70"/>
        <v>1</v>
      </c>
    </row>
  </sheetData>
  <sheetProtection algorithmName="SHA-512" hashValue="awsXcNJviiD0BEw1AXjEH1urMAC0XJ1ReE79k1fnhxt+HDWPw03sMv8IfwAiNwKNzWVNDWH0uEF9zdvGL9Xuiw==" saltValue="cD7Mmbz/LTVnX48mst0BOw==" spinCount="100000" sheet="1" objects="1" scenarios="1" selectLockedCells="1" selectUnlockedCells="1"/>
  <protectedRanges>
    <protectedRange password="BB8A" sqref="E549:H555" name="Sudoku_2"/>
  </protectedRanges>
  <mergeCells count="6">
    <mergeCell ref="C561:D561"/>
    <mergeCell ref="C574:D574"/>
    <mergeCell ref="C539:O539"/>
    <mergeCell ref="E560:G560"/>
    <mergeCell ref="C559:G559"/>
    <mergeCell ref="C547:I547"/>
  </mergeCells>
  <conditionalFormatting sqref="D541:O544">
    <cfRule type="cellIs" dxfId="30" priority="1" operator="equal">
      <formula>1</formula>
    </cfRule>
  </conditionalFormatting>
  <dataValidations disablePrompts="1" count="2">
    <dataValidation type="list" allowBlank="1" showInputMessage="1" showErrorMessage="1" sqref="B50:B51 C540 C548 B76 B66 B44:B48 B59 B19:B34 B36:B39 B41:B42" xr:uid="{00000000-0002-0000-0200-000000000000}">
      <formula1>$B$19:$B$76</formula1>
    </dataValidation>
    <dataValidation type="list" allowBlank="1" showInputMessage="1" showErrorMessage="1" sqref="C90 C468 C97 C384 C391 C398 C405 C412 C419 C426 C433 C440 C447 C454 C475 C482 C489 C496 C104 C111 C118 C125 C132 C139 C146 C153 C160 C167 C174 C181 C188 C195 C202 C209 C216 C223 C230 C237 C244 C251 C258 C265 C272 C279 C286 C300 C307 C314 C321 C328 C335 C342 C349 C356 C363 C370 C377 C461 C503 C510 C517 C524 C531 C293" xr:uid="{00000000-0002-0000-0200-000001000000}">
      <formula1>Course_Code</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9"/>
  <sheetViews>
    <sheetView workbookViewId="0">
      <selection activeCell="D16" sqref="D16"/>
    </sheetView>
  </sheetViews>
  <sheetFormatPr defaultRowHeight="15.75" x14ac:dyDescent="0.25"/>
  <cols>
    <col min="1" max="1" width="9.42578125" style="323" customWidth="1"/>
    <col min="2" max="2" width="18.5703125" style="323" customWidth="1"/>
    <col min="3" max="3" width="27.140625" style="323" customWidth="1"/>
    <col min="4" max="4" width="17.42578125" style="323" customWidth="1"/>
    <col min="5" max="5" width="0" style="323" hidden="1" customWidth="1"/>
    <col min="6" max="6" width="9.140625" style="323"/>
    <col min="7" max="7" width="9.7109375" style="323" hidden="1" customWidth="1"/>
    <col min="8" max="8" width="8.28515625" style="323" bestFit="1" customWidth="1"/>
    <col min="9" max="9" width="6.85546875" style="323" bestFit="1" customWidth="1"/>
    <col min="10" max="10" width="15.140625" style="323" bestFit="1" customWidth="1"/>
    <col min="11" max="11" width="24.7109375" style="323" bestFit="1" customWidth="1"/>
    <col min="12" max="12" width="8.42578125" style="323" bestFit="1" customWidth="1"/>
    <col min="13" max="13" width="5.5703125" style="323" bestFit="1" customWidth="1"/>
    <col min="14" max="16384" width="9.140625" style="323"/>
  </cols>
  <sheetData>
    <row r="1" spans="1:13" ht="42.75" customHeight="1" x14ac:dyDescent="0.25">
      <c r="A1" s="350" t="str">
        <f>CONCATENATE(Entry!$D$12," Exam, ",Entry!C14)</f>
        <v>Mid Term 1 Exam, Fall 2018</v>
      </c>
      <c r="C1" s="351"/>
      <c r="H1" s="352"/>
      <c r="I1" s="353" t="str">
        <f t="shared" ref="I1:M1" si="0">A9</f>
        <v>SI. no.</v>
      </c>
      <c r="J1" s="353" t="str">
        <f t="shared" si="0"/>
        <v>Student ID</v>
      </c>
      <c r="K1" s="354" t="str">
        <f t="shared" si="0"/>
        <v>Name</v>
      </c>
      <c r="L1" s="353" t="str">
        <f t="shared" si="0"/>
        <v>Mark obtained</v>
      </c>
      <c r="M1" s="353" t="str">
        <f t="shared" si="0"/>
        <v>Rank</v>
      </c>
    </row>
    <row r="2" spans="1:13" x14ac:dyDescent="0.25">
      <c r="A2" s="355" t="str">
        <f>CONCATENATE("Course Code: ",Entry!B12,", Section: ",RIGHT(Entry!C12,2))</f>
        <v>Course Code: CSE 107, Section: 01</v>
      </c>
      <c r="H2" s="352" t="s">
        <v>355</v>
      </c>
      <c r="I2" s="356" t="e">
        <f>INDEX(A10:A59,MATCH(MAX($D10:$D59),$D10:$D59,0),0)</f>
        <v>#N/A</v>
      </c>
      <c r="J2" s="356" t="e">
        <f>INDEX(B10:B59,MATCH(MAX($D10:$D59),$D10:$D59,0),0)</f>
        <v>#N/A</v>
      </c>
      <c r="K2" s="357" t="e">
        <f>INDEX(C10:C59,MATCH(MAX($D10:$D59),$D10:$D59,0),0)</f>
        <v>#N/A</v>
      </c>
      <c r="L2" s="356" t="e">
        <f>INDEX(D10:D59,MATCH(MAX($D10:$D59),$D10:$D59,0),0)</f>
        <v>#N/A</v>
      </c>
      <c r="M2" s="356" t="e">
        <f>INDEX(E10:E59,MATCH(MAX($D10:$D59),$D10:$D59,0),0)</f>
        <v>#N/A</v>
      </c>
    </row>
    <row r="3" spans="1:13" x14ac:dyDescent="0.25">
      <c r="A3" s="323" t="str">
        <f>CONCATENATE("Course Title: ", Entry!B13)</f>
        <v>Course Title: Object Oriented Programming</v>
      </c>
      <c r="G3" s="323" t="e">
        <f>AVERAGE(D10:D59)</f>
        <v>#DIV/0!</v>
      </c>
      <c r="H3" s="352" t="s">
        <v>357</v>
      </c>
      <c r="I3" s="358" t="e">
        <f>INDEX(A10:A59,MATCH(MIN($G10:$G59),$G10:$G59,0),0)</f>
        <v>#N/A</v>
      </c>
      <c r="J3" s="358" t="e">
        <f>INDEX(B10:B59,MATCH(MIN($G10:$G59),$G10:$G59,0),0)</f>
        <v>#N/A</v>
      </c>
      <c r="K3" s="359" t="e">
        <f>INDEX(C10:C59,MATCH(MIN($G10:$G59),$G10:$G59,0),0)</f>
        <v>#N/A</v>
      </c>
      <c r="L3" s="358" t="e">
        <f>INDEX(D10:D59,MATCH(MIN($G10:$G59),$G10:$G59,0),0)</f>
        <v>#N/A</v>
      </c>
      <c r="M3" s="358" t="e">
        <f>INDEX(E10:E59,MATCH(MIN($G10:$G59),$G10:$G59,0),0)</f>
        <v>#N/A</v>
      </c>
    </row>
    <row r="4" spans="1:13" x14ac:dyDescent="0.25">
      <c r="A4" s="323" t="s">
        <v>361</v>
      </c>
      <c r="B4" s="324" t="str">
        <f>Entry!B11</f>
        <v>Khan Mohammad Habibullah</v>
      </c>
      <c r="H4" s="352" t="s">
        <v>356</v>
      </c>
      <c r="I4" s="360" t="e">
        <f>INDEX(A10:A59,MATCH(MIN($D10:$D59),$D10:$D59,0),0)</f>
        <v>#N/A</v>
      </c>
      <c r="J4" s="360" t="e">
        <f>INDEX(B10:B59,MATCH(MIN($D10:$D59),$D10:$D59,0),0)</f>
        <v>#N/A</v>
      </c>
      <c r="K4" s="361" t="e">
        <f>INDEX(C10:C59,MATCH(MIN($D10:$D59),$D10:$D59,0),0)</f>
        <v>#N/A</v>
      </c>
      <c r="L4" s="360" t="e">
        <f>INDEX(D10:D59,MATCH(MIN($D10:$D59),$D10:$D59,0),0)</f>
        <v>#N/A</v>
      </c>
      <c r="M4" s="360" t="e">
        <f>INDEX(E10:E59,MATCH(MIN($D10:$D59),$D10:$D59,0),0)</f>
        <v>#N/A</v>
      </c>
    </row>
    <row r="6" spans="1:13" x14ac:dyDescent="0.25">
      <c r="A6" s="355" t="str">
        <f>CONCATENATE("Mid Term 1 Weight (%): ",Entry!H5)</f>
        <v>Mid Term 1 Weight (%): 20</v>
      </c>
    </row>
    <row r="7" spans="1:13" x14ac:dyDescent="0.25">
      <c r="A7" s="355" t="str">
        <f>CONCATENATE("Full Mark: ",Entry!I5)</f>
        <v>Full Mark: 40</v>
      </c>
    </row>
    <row r="9" spans="1:13" x14ac:dyDescent="0.25">
      <c r="A9" s="362" t="s">
        <v>358</v>
      </c>
      <c r="B9" s="363" t="s">
        <v>2</v>
      </c>
      <c r="C9" s="363" t="s">
        <v>3</v>
      </c>
      <c r="D9" s="363" t="s">
        <v>359</v>
      </c>
      <c r="E9" s="364" t="s">
        <v>360</v>
      </c>
      <c r="G9" s="323">
        <f>MIN(G10:G59)</f>
        <v>0</v>
      </c>
    </row>
    <row r="10" spans="1:13" x14ac:dyDescent="0.25">
      <c r="A10" s="365" t="str">
        <f>IF(ISBLANK(Entry!$B16),"",Entry!A16)</f>
        <v/>
      </c>
      <c r="B10" s="366" t="str">
        <f>IF(ISBLANK(Entry!$B16),"- Blank -",Entry!B16)</f>
        <v>- Blank -</v>
      </c>
      <c r="C10" s="366" t="str">
        <f>IF(ISBLANK(Entry!$B16),"- Blank -",Entry!C16)</f>
        <v>- Blank -</v>
      </c>
      <c r="D10" s="371" t="str">
        <f>IF(ISBLANK(Entry!$B16),"",Entry!H16)</f>
        <v/>
      </c>
      <c r="E10" s="367" t="str">
        <f t="shared" ref="E10:E41" si="1">IF(ISNUMBER($D10),RANK($D10,$D$10:$D$59,0),"")</f>
        <v/>
      </c>
      <c r="G10" s="323" t="str">
        <f t="shared" ref="G10:G41" si="2">IF(ISNUMBER($D10),ABS($G$3-D10),"")</f>
        <v/>
      </c>
    </row>
    <row r="11" spans="1:13" x14ac:dyDescent="0.25">
      <c r="A11" s="365" t="str">
        <f>IF(ISBLANK(Entry!$B17),"",Entry!A17)</f>
        <v/>
      </c>
      <c r="B11" s="366" t="str">
        <f>IF(ISBLANK(Entry!$B17),"- Blank -",Entry!B17)</f>
        <v>- Blank -</v>
      </c>
      <c r="C11" s="366" t="str">
        <f>IF(ISBLANK(Entry!$B17),"- Blank -",Entry!C17)</f>
        <v>- Blank -</v>
      </c>
      <c r="D11" s="371" t="str">
        <f>IF(ISBLANK(Entry!$B17),"",Entry!H17)</f>
        <v/>
      </c>
      <c r="E11" s="367" t="str">
        <f t="shared" si="1"/>
        <v/>
      </c>
      <c r="G11" s="323" t="str">
        <f t="shared" si="2"/>
        <v/>
      </c>
    </row>
    <row r="12" spans="1:13" x14ac:dyDescent="0.25">
      <c r="A12" s="365" t="str">
        <f>IF(ISBLANK(Entry!$B18),"",Entry!A18)</f>
        <v/>
      </c>
      <c r="B12" s="366" t="str">
        <f>IF(ISBLANK(Entry!$B18),"- Blank -",Entry!B18)</f>
        <v>- Blank -</v>
      </c>
      <c r="C12" s="366" t="str">
        <f>IF(ISBLANK(Entry!$B18),"- Blank -",Entry!C18)</f>
        <v>- Blank -</v>
      </c>
      <c r="D12" s="371" t="str">
        <f>IF(ISBLANK(Entry!$B18),"",Entry!H18)</f>
        <v/>
      </c>
      <c r="E12" s="367" t="str">
        <f t="shared" si="1"/>
        <v/>
      </c>
      <c r="G12" s="323" t="str">
        <f t="shared" si="2"/>
        <v/>
      </c>
    </row>
    <row r="13" spans="1:13" x14ac:dyDescent="0.25">
      <c r="A13" s="365" t="str">
        <f>IF(ISBLANK(Entry!$B19),"",Entry!A19)</f>
        <v/>
      </c>
      <c r="B13" s="366" t="str">
        <f>IF(ISBLANK(Entry!$B19),"- Blank -",Entry!B19)</f>
        <v>- Blank -</v>
      </c>
      <c r="C13" s="366" t="str">
        <f>IF(ISBLANK(Entry!$B19),"- Blank -",Entry!C19)</f>
        <v>- Blank -</v>
      </c>
      <c r="D13" s="371" t="str">
        <f>IF(ISBLANK(Entry!$B19),"",Entry!H19)</f>
        <v/>
      </c>
      <c r="E13" s="367" t="str">
        <f t="shared" si="1"/>
        <v/>
      </c>
      <c r="G13" s="323" t="str">
        <f t="shared" si="2"/>
        <v/>
      </c>
    </row>
    <row r="14" spans="1:13" x14ac:dyDescent="0.25">
      <c r="A14" s="365" t="str">
        <f>IF(ISBLANK(Entry!$B20),"",Entry!A20)</f>
        <v/>
      </c>
      <c r="B14" s="366" t="str">
        <f>IF(ISBLANK(Entry!$B20),"- Blank -",Entry!B20)</f>
        <v>- Blank -</v>
      </c>
      <c r="C14" s="366" t="str">
        <f>IF(ISBLANK(Entry!$B20),"- Blank -",Entry!C20)</f>
        <v>- Blank -</v>
      </c>
      <c r="D14" s="371" t="str">
        <f>IF(ISBLANK(Entry!$B20),"",Entry!H20)</f>
        <v/>
      </c>
      <c r="E14" s="367" t="str">
        <f t="shared" si="1"/>
        <v/>
      </c>
      <c r="G14" s="323" t="str">
        <f t="shared" si="2"/>
        <v/>
      </c>
    </row>
    <row r="15" spans="1:13" x14ac:dyDescent="0.25">
      <c r="A15" s="365" t="str">
        <f>IF(ISBLANK(Entry!$B21),"",Entry!A21)</f>
        <v/>
      </c>
      <c r="B15" s="366" t="str">
        <f>IF(ISBLANK(Entry!$B21),"- Blank -",Entry!B21)</f>
        <v>- Blank -</v>
      </c>
      <c r="C15" s="366" t="str">
        <f>IF(ISBLANK(Entry!$B21),"- Blank -",Entry!C21)</f>
        <v>- Blank -</v>
      </c>
      <c r="D15" s="371" t="str">
        <f>IF(ISBLANK(Entry!$B21),"",Entry!H21)</f>
        <v/>
      </c>
      <c r="E15" s="367" t="str">
        <f t="shared" si="1"/>
        <v/>
      </c>
      <c r="G15" s="323" t="str">
        <f t="shared" si="2"/>
        <v/>
      </c>
    </row>
    <row r="16" spans="1:13" x14ac:dyDescent="0.25">
      <c r="A16" s="365" t="str">
        <f>IF(ISBLANK(Entry!$B22),"",Entry!A22)</f>
        <v/>
      </c>
      <c r="B16" s="366" t="str">
        <f>IF(ISBLANK(Entry!$B22),"- Blank -",Entry!B22)</f>
        <v>- Blank -</v>
      </c>
      <c r="C16" s="366" t="str">
        <f>IF(ISBLANK(Entry!$B22),"- Blank -",Entry!C22)</f>
        <v>- Blank -</v>
      </c>
      <c r="D16" s="371" t="str">
        <f>IF(ISBLANK(Entry!$B22),"",Entry!H22)</f>
        <v/>
      </c>
      <c r="E16" s="367" t="str">
        <f t="shared" si="1"/>
        <v/>
      </c>
      <c r="G16" s="323" t="str">
        <f t="shared" si="2"/>
        <v/>
      </c>
    </row>
    <row r="17" spans="1:7" x14ac:dyDescent="0.25">
      <c r="A17" s="365" t="str">
        <f>IF(ISBLANK(Entry!$B23),"",Entry!A23)</f>
        <v/>
      </c>
      <c r="B17" s="366" t="str">
        <f>IF(ISBLANK(Entry!$B23),"- Blank -",Entry!B23)</f>
        <v>- Blank -</v>
      </c>
      <c r="C17" s="366" t="str">
        <f>IF(ISBLANK(Entry!$B23),"- Blank -",Entry!C23)</f>
        <v>- Blank -</v>
      </c>
      <c r="D17" s="371" t="str">
        <f>IF(ISBLANK(Entry!$B23),"",Entry!H23)</f>
        <v/>
      </c>
      <c r="E17" s="367" t="str">
        <f t="shared" si="1"/>
        <v/>
      </c>
      <c r="G17" s="323" t="str">
        <f t="shared" si="2"/>
        <v/>
      </c>
    </row>
    <row r="18" spans="1:7" x14ac:dyDescent="0.25">
      <c r="A18" s="365" t="str">
        <f>IF(ISBLANK(Entry!$B24),"",Entry!A24)</f>
        <v/>
      </c>
      <c r="B18" s="366" t="str">
        <f>IF(ISBLANK(Entry!$B24),"- Blank -",Entry!B24)</f>
        <v>- Blank -</v>
      </c>
      <c r="C18" s="366" t="str">
        <f>IF(ISBLANK(Entry!$B24),"- Blank -",Entry!C24)</f>
        <v>- Blank -</v>
      </c>
      <c r="D18" s="371" t="str">
        <f>IF(ISBLANK(Entry!$B24),"",Entry!H24)</f>
        <v/>
      </c>
      <c r="E18" s="367" t="str">
        <f t="shared" si="1"/>
        <v/>
      </c>
      <c r="G18" s="323" t="str">
        <f t="shared" si="2"/>
        <v/>
      </c>
    </row>
    <row r="19" spans="1:7" x14ac:dyDescent="0.25">
      <c r="A19" s="365" t="str">
        <f>IF(ISBLANK(Entry!$B25),"",Entry!A25)</f>
        <v/>
      </c>
      <c r="B19" s="366" t="str">
        <f>IF(ISBLANK(Entry!$B25),"- Blank -",Entry!B25)</f>
        <v>- Blank -</v>
      </c>
      <c r="C19" s="366" t="str">
        <f>IF(ISBLANK(Entry!$B25),"- Blank -",Entry!C25)</f>
        <v>- Blank -</v>
      </c>
      <c r="D19" s="371" t="str">
        <f>IF(ISBLANK(Entry!$B25),"",Entry!H25)</f>
        <v/>
      </c>
      <c r="E19" s="367" t="str">
        <f t="shared" si="1"/>
        <v/>
      </c>
      <c r="G19" s="323" t="str">
        <f t="shared" si="2"/>
        <v/>
      </c>
    </row>
    <row r="20" spans="1:7" x14ac:dyDescent="0.25">
      <c r="A20" s="365" t="str">
        <f>IF(ISBLANK(Entry!$B26),"",Entry!A26)</f>
        <v/>
      </c>
      <c r="B20" s="366" t="str">
        <f>IF(ISBLANK(Entry!$B26),"- Blank -",Entry!B26)</f>
        <v>- Blank -</v>
      </c>
      <c r="C20" s="366" t="str">
        <f>IF(ISBLANK(Entry!$B26),"- Blank -",Entry!C26)</f>
        <v>- Blank -</v>
      </c>
      <c r="D20" s="371" t="str">
        <f>IF(ISBLANK(Entry!$B26),"",Entry!H26)</f>
        <v/>
      </c>
      <c r="E20" s="367" t="str">
        <f t="shared" si="1"/>
        <v/>
      </c>
      <c r="G20" s="323" t="str">
        <f t="shared" si="2"/>
        <v/>
      </c>
    </row>
    <row r="21" spans="1:7" x14ac:dyDescent="0.25">
      <c r="A21" s="365" t="str">
        <f>IF(ISBLANK(Entry!$B27),"",Entry!A27)</f>
        <v/>
      </c>
      <c r="B21" s="366" t="str">
        <f>IF(ISBLANK(Entry!$B27),"- Blank -",Entry!B27)</f>
        <v>- Blank -</v>
      </c>
      <c r="C21" s="366" t="str">
        <f>IF(ISBLANK(Entry!$B27),"- Blank -",Entry!C27)</f>
        <v>- Blank -</v>
      </c>
      <c r="D21" s="371" t="str">
        <f>IF(ISBLANK(Entry!$B27),"",Entry!H27)</f>
        <v/>
      </c>
      <c r="E21" s="367" t="str">
        <f t="shared" si="1"/>
        <v/>
      </c>
      <c r="G21" s="323" t="str">
        <f t="shared" si="2"/>
        <v/>
      </c>
    </row>
    <row r="22" spans="1:7" x14ac:dyDescent="0.25">
      <c r="A22" s="365" t="str">
        <f>IF(ISBLANK(Entry!$B28),"",Entry!A28)</f>
        <v/>
      </c>
      <c r="B22" s="366" t="str">
        <f>IF(ISBLANK(Entry!$B28),"- Blank -",Entry!B28)</f>
        <v>- Blank -</v>
      </c>
      <c r="C22" s="366" t="str">
        <f>IF(ISBLANK(Entry!$B28),"- Blank -",Entry!C28)</f>
        <v>- Blank -</v>
      </c>
      <c r="D22" s="371" t="str">
        <f>IF(ISBLANK(Entry!$B28),"",Entry!H28)</f>
        <v/>
      </c>
      <c r="E22" s="367" t="str">
        <f t="shared" si="1"/>
        <v/>
      </c>
      <c r="G22" s="323" t="str">
        <f t="shared" si="2"/>
        <v/>
      </c>
    </row>
    <row r="23" spans="1:7" x14ac:dyDescent="0.25">
      <c r="A23" s="365" t="str">
        <f>IF(ISBLANK(Entry!$B29),"",Entry!A29)</f>
        <v/>
      </c>
      <c r="B23" s="366" t="str">
        <f>IF(ISBLANK(Entry!$B29),"- Blank -",Entry!B29)</f>
        <v>- Blank -</v>
      </c>
      <c r="C23" s="366" t="str">
        <f>IF(ISBLANK(Entry!$B29),"- Blank -",Entry!C29)</f>
        <v>- Blank -</v>
      </c>
      <c r="D23" s="371" t="str">
        <f>IF(ISBLANK(Entry!$B29),"",Entry!H29)</f>
        <v/>
      </c>
      <c r="E23" s="367" t="str">
        <f t="shared" si="1"/>
        <v/>
      </c>
      <c r="G23" s="323" t="str">
        <f t="shared" si="2"/>
        <v/>
      </c>
    </row>
    <row r="24" spans="1:7" x14ac:dyDescent="0.25">
      <c r="A24" s="365" t="str">
        <f>IF(ISBLANK(Entry!$B30),"",Entry!A30)</f>
        <v/>
      </c>
      <c r="B24" s="366" t="str">
        <f>IF(ISBLANK(Entry!$B30),"- Blank -",Entry!B30)</f>
        <v>- Blank -</v>
      </c>
      <c r="C24" s="366" t="str">
        <f>IF(ISBLANK(Entry!$B30),"- Blank -",Entry!C30)</f>
        <v>- Blank -</v>
      </c>
      <c r="D24" s="371" t="str">
        <f>IF(ISBLANK(Entry!$B30),"",Entry!H30)</f>
        <v/>
      </c>
      <c r="E24" s="367" t="str">
        <f t="shared" si="1"/>
        <v/>
      </c>
      <c r="G24" s="323" t="str">
        <f t="shared" si="2"/>
        <v/>
      </c>
    </row>
    <row r="25" spans="1:7" x14ac:dyDescent="0.25">
      <c r="A25" s="365" t="str">
        <f>IF(ISBLANK(Entry!$B31),"",Entry!A31)</f>
        <v/>
      </c>
      <c r="B25" s="366" t="str">
        <f>IF(ISBLANK(Entry!$B31),"- Blank -",Entry!B31)</f>
        <v>- Blank -</v>
      </c>
      <c r="C25" s="366" t="str">
        <f>IF(ISBLANK(Entry!$B31),"- Blank -",Entry!C31)</f>
        <v>- Blank -</v>
      </c>
      <c r="D25" s="371" t="str">
        <f>IF(ISBLANK(Entry!$B31),"",Entry!H31)</f>
        <v/>
      </c>
      <c r="E25" s="367" t="str">
        <f t="shared" si="1"/>
        <v/>
      </c>
      <c r="G25" s="323" t="str">
        <f t="shared" si="2"/>
        <v/>
      </c>
    </row>
    <row r="26" spans="1:7" x14ac:dyDescent="0.25">
      <c r="A26" s="365" t="str">
        <f>IF(ISBLANK(Entry!$B32),"",Entry!A32)</f>
        <v/>
      </c>
      <c r="B26" s="366" t="str">
        <f>IF(ISBLANK(Entry!$B32),"- Blank -",Entry!B32)</f>
        <v>- Blank -</v>
      </c>
      <c r="C26" s="366" t="str">
        <f>IF(ISBLANK(Entry!$B32),"- Blank -",Entry!C32)</f>
        <v>- Blank -</v>
      </c>
      <c r="D26" s="371" t="str">
        <f>IF(ISBLANK(Entry!$B32),"",Entry!H32)</f>
        <v/>
      </c>
      <c r="E26" s="367" t="str">
        <f t="shared" si="1"/>
        <v/>
      </c>
      <c r="G26" s="323" t="str">
        <f t="shared" si="2"/>
        <v/>
      </c>
    </row>
    <row r="27" spans="1:7" x14ac:dyDescent="0.25">
      <c r="A27" s="365" t="str">
        <f>IF(ISBLANK(Entry!$B33),"",Entry!A33)</f>
        <v/>
      </c>
      <c r="B27" s="366" t="str">
        <f>IF(ISBLANK(Entry!$B33),"- Blank -",Entry!B33)</f>
        <v>- Blank -</v>
      </c>
      <c r="C27" s="366" t="str">
        <f>IF(ISBLANK(Entry!$B33),"- Blank -",Entry!C33)</f>
        <v>- Blank -</v>
      </c>
      <c r="D27" s="371" t="str">
        <f>IF(ISBLANK(Entry!$B33),"",Entry!H33)</f>
        <v/>
      </c>
      <c r="E27" s="367" t="str">
        <f t="shared" si="1"/>
        <v/>
      </c>
      <c r="G27" s="323" t="str">
        <f t="shared" si="2"/>
        <v/>
      </c>
    </row>
    <row r="28" spans="1:7" x14ac:dyDescent="0.25">
      <c r="A28" s="365" t="str">
        <f>IF(ISBLANK(Entry!$B34),"",Entry!A34)</f>
        <v/>
      </c>
      <c r="B28" s="366" t="str">
        <f>IF(ISBLANK(Entry!$B34),"- Blank -",Entry!B34)</f>
        <v>- Blank -</v>
      </c>
      <c r="C28" s="366" t="str">
        <f>IF(ISBLANK(Entry!$B34),"- Blank -",Entry!C34)</f>
        <v>- Blank -</v>
      </c>
      <c r="D28" s="371" t="str">
        <f>IF(ISBLANK(Entry!$B34),"",Entry!H34)</f>
        <v/>
      </c>
      <c r="E28" s="367" t="str">
        <f t="shared" si="1"/>
        <v/>
      </c>
      <c r="G28" s="323" t="str">
        <f t="shared" si="2"/>
        <v/>
      </c>
    </row>
    <row r="29" spans="1:7" x14ac:dyDescent="0.25">
      <c r="A29" s="365" t="str">
        <f>IF(ISBLANK(Entry!$B35),"",Entry!A35)</f>
        <v/>
      </c>
      <c r="B29" s="366" t="str">
        <f>IF(ISBLANK(Entry!$B35),"- Blank -",Entry!B35)</f>
        <v>- Blank -</v>
      </c>
      <c r="C29" s="366" t="str">
        <f>IF(ISBLANK(Entry!$B35),"- Blank -",Entry!C35)</f>
        <v>- Blank -</v>
      </c>
      <c r="D29" s="371" t="str">
        <f>IF(ISBLANK(Entry!$B35),"",Entry!H35)</f>
        <v/>
      </c>
      <c r="E29" s="367" t="str">
        <f t="shared" si="1"/>
        <v/>
      </c>
      <c r="G29" s="323" t="str">
        <f t="shared" si="2"/>
        <v/>
      </c>
    </row>
    <row r="30" spans="1:7" x14ac:dyDescent="0.25">
      <c r="A30" s="365" t="str">
        <f>IF(ISBLANK(Entry!$B36),"",Entry!A36)</f>
        <v/>
      </c>
      <c r="B30" s="366" t="str">
        <f>IF(ISBLANK(Entry!$B36),"- Blank -",Entry!B36)</f>
        <v>- Blank -</v>
      </c>
      <c r="C30" s="366" t="str">
        <f>IF(ISBLANK(Entry!$B36),"- Blank -",Entry!C36)</f>
        <v>- Blank -</v>
      </c>
      <c r="D30" s="371" t="str">
        <f>IF(ISBLANK(Entry!$B36),"",Entry!H36)</f>
        <v/>
      </c>
      <c r="E30" s="367" t="str">
        <f t="shared" si="1"/>
        <v/>
      </c>
      <c r="G30" s="323" t="str">
        <f t="shared" si="2"/>
        <v/>
      </c>
    </row>
    <row r="31" spans="1:7" x14ac:dyDescent="0.25">
      <c r="A31" s="365" t="str">
        <f>IF(ISBLANK(Entry!$B37),"",Entry!A37)</f>
        <v/>
      </c>
      <c r="B31" s="366" t="str">
        <f>IF(ISBLANK(Entry!$B37),"- Blank -",Entry!B37)</f>
        <v>- Blank -</v>
      </c>
      <c r="C31" s="366" t="str">
        <f>IF(ISBLANK(Entry!$B37),"- Blank -",Entry!C37)</f>
        <v>- Blank -</v>
      </c>
      <c r="D31" s="371" t="str">
        <f>IF(ISBLANK(Entry!$B37),"",Entry!H37)</f>
        <v/>
      </c>
      <c r="E31" s="367" t="str">
        <f t="shared" si="1"/>
        <v/>
      </c>
      <c r="G31" s="323" t="str">
        <f t="shared" si="2"/>
        <v/>
      </c>
    </row>
    <row r="32" spans="1:7" x14ac:dyDescent="0.25">
      <c r="A32" s="365" t="str">
        <f>IF(ISBLANK(Entry!$B38),"",Entry!A38)</f>
        <v/>
      </c>
      <c r="B32" s="366" t="str">
        <f>IF(ISBLANK(Entry!$B38),"- Blank -",Entry!B38)</f>
        <v>- Blank -</v>
      </c>
      <c r="C32" s="366" t="str">
        <f>IF(ISBLANK(Entry!$B38),"- Blank -",Entry!C38)</f>
        <v>- Blank -</v>
      </c>
      <c r="D32" s="371" t="str">
        <f>IF(ISBLANK(Entry!$B38),"",Entry!H38)</f>
        <v/>
      </c>
      <c r="E32" s="367" t="str">
        <f t="shared" si="1"/>
        <v/>
      </c>
      <c r="G32" s="323" t="str">
        <f t="shared" si="2"/>
        <v/>
      </c>
    </row>
    <row r="33" spans="1:7" x14ac:dyDescent="0.25">
      <c r="A33" s="365" t="str">
        <f>IF(ISBLANK(Entry!$B39),"",Entry!A39)</f>
        <v/>
      </c>
      <c r="B33" s="366" t="str">
        <f>IF(ISBLANK(Entry!$B39),"- Blank -",Entry!B39)</f>
        <v>- Blank -</v>
      </c>
      <c r="C33" s="366" t="str">
        <f>IF(ISBLANK(Entry!$B39),"- Blank -",Entry!C39)</f>
        <v>- Blank -</v>
      </c>
      <c r="D33" s="371" t="str">
        <f>IF(ISBLANK(Entry!$B39),"",Entry!H39)</f>
        <v/>
      </c>
      <c r="E33" s="367" t="str">
        <f t="shared" si="1"/>
        <v/>
      </c>
      <c r="G33" s="323" t="str">
        <f t="shared" si="2"/>
        <v/>
      </c>
    </row>
    <row r="34" spans="1:7" x14ac:dyDescent="0.25">
      <c r="A34" s="365" t="str">
        <f>IF(ISBLANK(Entry!$B40),"",Entry!A40)</f>
        <v/>
      </c>
      <c r="B34" s="366" t="str">
        <f>IF(ISBLANK(Entry!$B40),"- Blank -",Entry!B40)</f>
        <v>- Blank -</v>
      </c>
      <c r="C34" s="366" t="str">
        <f>IF(ISBLANK(Entry!$B40),"- Blank -",Entry!C40)</f>
        <v>- Blank -</v>
      </c>
      <c r="D34" s="371" t="str">
        <f>IF(ISBLANK(Entry!$B40),"",Entry!H40)</f>
        <v/>
      </c>
      <c r="E34" s="367" t="str">
        <f t="shared" si="1"/>
        <v/>
      </c>
      <c r="G34" s="323" t="str">
        <f t="shared" si="2"/>
        <v/>
      </c>
    </row>
    <row r="35" spans="1:7" x14ac:dyDescent="0.25">
      <c r="A35" s="365" t="str">
        <f>IF(ISBLANK(Entry!$B41),"",Entry!A41)</f>
        <v/>
      </c>
      <c r="B35" s="366" t="str">
        <f>IF(ISBLANK(Entry!$B41),"- Blank -",Entry!B41)</f>
        <v>- Blank -</v>
      </c>
      <c r="C35" s="366" t="str">
        <f>IF(ISBLANK(Entry!$B41),"- Blank -",Entry!C41)</f>
        <v>- Blank -</v>
      </c>
      <c r="D35" s="371" t="str">
        <f>IF(ISBLANK(Entry!$B41),"",Entry!H41)</f>
        <v/>
      </c>
      <c r="E35" s="367" t="str">
        <f t="shared" si="1"/>
        <v/>
      </c>
      <c r="G35" s="323" t="str">
        <f t="shared" si="2"/>
        <v/>
      </c>
    </row>
    <row r="36" spans="1:7" x14ac:dyDescent="0.25">
      <c r="A36" s="365" t="str">
        <f>IF(ISBLANK(Entry!$B42),"",Entry!A42)</f>
        <v/>
      </c>
      <c r="B36" s="366" t="str">
        <f>IF(ISBLANK(Entry!$B42),"- Blank -",Entry!B42)</f>
        <v>- Blank -</v>
      </c>
      <c r="C36" s="366" t="str">
        <f>IF(ISBLANK(Entry!$B42),"- Blank -",Entry!C42)</f>
        <v>- Blank -</v>
      </c>
      <c r="D36" s="371" t="str">
        <f>IF(ISBLANK(Entry!$B42),"",Entry!H42)</f>
        <v/>
      </c>
      <c r="E36" s="367" t="str">
        <f t="shared" si="1"/>
        <v/>
      </c>
      <c r="G36" s="323" t="str">
        <f t="shared" si="2"/>
        <v/>
      </c>
    </row>
    <row r="37" spans="1:7" x14ac:dyDescent="0.25">
      <c r="A37" s="365" t="str">
        <f>IF(ISBLANK(Entry!$B43),"",Entry!A43)</f>
        <v/>
      </c>
      <c r="B37" s="366" t="str">
        <f>IF(ISBLANK(Entry!$B43),"- Blank -",Entry!B43)</f>
        <v>- Blank -</v>
      </c>
      <c r="C37" s="366" t="str">
        <f>IF(ISBLANK(Entry!$B43),"- Blank -",Entry!C43)</f>
        <v>- Blank -</v>
      </c>
      <c r="D37" s="371" t="str">
        <f>IF(ISBLANK(Entry!$B43),"",Entry!H43)</f>
        <v/>
      </c>
      <c r="E37" s="367" t="str">
        <f t="shared" si="1"/>
        <v/>
      </c>
      <c r="G37" s="323" t="str">
        <f t="shared" si="2"/>
        <v/>
      </c>
    </row>
    <row r="38" spans="1:7" x14ac:dyDescent="0.25">
      <c r="A38" s="365" t="str">
        <f>IF(ISBLANK(Entry!$B44),"",Entry!A44)</f>
        <v/>
      </c>
      <c r="B38" s="366" t="str">
        <f>IF(ISBLANK(Entry!$B44),"- Blank -",Entry!B44)</f>
        <v>- Blank -</v>
      </c>
      <c r="C38" s="366" t="str">
        <f>IF(ISBLANK(Entry!$B44),"- Blank -",Entry!C44)</f>
        <v>- Blank -</v>
      </c>
      <c r="D38" s="371" t="str">
        <f>IF(ISBLANK(Entry!$B44),"",Entry!H44)</f>
        <v/>
      </c>
      <c r="E38" s="367" t="str">
        <f t="shared" si="1"/>
        <v/>
      </c>
      <c r="G38" s="323" t="str">
        <f t="shared" si="2"/>
        <v/>
      </c>
    </row>
    <row r="39" spans="1:7" x14ac:dyDescent="0.25">
      <c r="A39" s="365" t="str">
        <f>IF(ISBLANK(Entry!$B45),"",Entry!A45)</f>
        <v/>
      </c>
      <c r="B39" s="366" t="str">
        <f>IF(ISBLANK(Entry!$B45),"- Blank -",Entry!B45)</f>
        <v>- Blank -</v>
      </c>
      <c r="C39" s="366" t="str">
        <f>IF(ISBLANK(Entry!$B45),"- Blank -",Entry!C45)</f>
        <v>- Blank -</v>
      </c>
      <c r="D39" s="371" t="str">
        <f>IF(ISBLANK(Entry!$B45),"",Entry!H45)</f>
        <v/>
      </c>
      <c r="E39" s="367" t="str">
        <f t="shared" si="1"/>
        <v/>
      </c>
      <c r="G39" s="323" t="str">
        <f t="shared" si="2"/>
        <v/>
      </c>
    </row>
    <row r="40" spans="1:7" x14ac:dyDescent="0.25">
      <c r="A40" s="365" t="str">
        <f>IF(ISBLANK(Entry!$B46),"",Entry!A46)</f>
        <v/>
      </c>
      <c r="B40" s="366" t="str">
        <f>IF(ISBLANK(Entry!$B46),"- Blank -",Entry!B46)</f>
        <v>- Blank -</v>
      </c>
      <c r="C40" s="366" t="str">
        <f>IF(ISBLANK(Entry!$B46),"- Blank -",Entry!C46)</f>
        <v>- Blank -</v>
      </c>
      <c r="D40" s="371" t="str">
        <f>IF(ISBLANK(Entry!$B46),"",Entry!H46)</f>
        <v/>
      </c>
      <c r="E40" s="367" t="str">
        <f t="shared" si="1"/>
        <v/>
      </c>
      <c r="G40" s="323" t="str">
        <f t="shared" si="2"/>
        <v/>
      </c>
    </row>
    <row r="41" spans="1:7" x14ac:dyDescent="0.25">
      <c r="A41" s="365" t="str">
        <f>IF(ISBLANK(Entry!$B47),"",Entry!A47)</f>
        <v/>
      </c>
      <c r="B41" s="366" t="str">
        <f>IF(ISBLANK(Entry!$B47),"- Blank -",Entry!B47)</f>
        <v>- Blank -</v>
      </c>
      <c r="C41" s="366" t="str">
        <f>IF(ISBLANK(Entry!$B47),"- Blank -",Entry!C47)</f>
        <v>- Blank -</v>
      </c>
      <c r="D41" s="371" t="str">
        <f>IF(ISBLANK(Entry!$B47),"",Entry!H47)</f>
        <v/>
      </c>
      <c r="E41" s="367" t="str">
        <f t="shared" si="1"/>
        <v/>
      </c>
      <c r="G41" s="323" t="str">
        <f t="shared" si="2"/>
        <v/>
      </c>
    </row>
    <row r="42" spans="1:7" x14ac:dyDescent="0.25">
      <c r="A42" s="365" t="str">
        <f>IF(ISBLANK(Entry!$B48),"",Entry!A48)</f>
        <v/>
      </c>
      <c r="B42" s="366" t="str">
        <f>IF(ISBLANK(Entry!$B48),"- Blank -",Entry!B48)</f>
        <v>- Blank -</v>
      </c>
      <c r="C42" s="366" t="str">
        <f>IF(ISBLANK(Entry!$B48),"- Blank -",Entry!C48)</f>
        <v>- Blank -</v>
      </c>
      <c r="D42" s="371" t="str">
        <f>IF(ISBLANK(Entry!$B48),"",Entry!H48)</f>
        <v/>
      </c>
      <c r="E42" s="367" t="str">
        <f t="shared" ref="E42:E59" si="3">IF(ISNUMBER($D42),RANK($D42,$D$10:$D$59,0),"")</f>
        <v/>
      </c>
      <c r="G42" s="323" t="str">
        <f t="shared" ref="G42:G59" si="4">IF(ISNUMBER($D42),ABS($G$3-D42),"")</f>
        <v/>
      </c>
    </row>
    <row r="43" spans="1:7" x14ac:dyDescent="0.25">
      <c r="A43" s="365" t="str">
        <f>IF(ISBLANK(Entry!$B49),"",Entry!A49)</f>
        <v/>
      </c>
      <c r="B43" s="366" t="str">
        <f>IF(ISBLANK(Entry!$B49),"- Blank -",Entry!B49)</f>
        <v>- Blank -</v>
      </c>
      <c r="C43" s="366" t="str">
        <f>IF(ISBLANK(Entry!$B49),"- Blank -",Entry!C49)</f>
        <v>- Blank -</v>
      </c>
      <c r="D43" s="371" t="str">
        <f>IF(ISBLANK(Entry!$B49),"",Entry!H49)</f>
        <v/>
      </c>
      <c r="E43" s="367" t="str">
        <f t="shared" si="3"/>
        <v/>
      </c>
      <c r="G43" s="323" t="str">
        <f t="shared" si="4"/>
        <v/>
      </c>
    </row>
    <row r="44" spans="1:7" x14ac:dyDescent="0.25">
      <c r="A44" s="365" t="str">
        <f>IF(ISBLANK(Entry!$B50),"",Entry!A50)</f>
        <v/>
      </c>
      <c r="B44" s="366" t="str">
        <f>IF(ISBLANK(Entry!$B50),"- Blank -",Entry!B50)</f>
        <v>- Blank -</v>
      </c>
      <c r="C44" s="366" t="str">
        <f>IF(ISBLANK(Entry!$B50),"- Blank -",Entry!C50)</f>
        <v>- Blank -</v>
      </c>
      <c r="D44" s="371" t="str">
        <f>IF(ISBLANK(Entry!$B50),"",Entry!H50)</f>
        <v/>
      </c>
      <c r="E44" s="367" t="str">
        <f t="shared" si="3"/>
        <v/>
      </c>
      <c r="G44" s="323" t="str">
        <f t="shared" si="4"/>
        <v/>
      </c>
    </row>
    <row r="45" spans="1:7" x14ac:dyDescent="0.25">
      <c r="A45" s="365" t="str">
        <f>IF(ISBLANK(Entry!$B51),"",Entry!A51)</f>
        <v/>
      </c>
      <c r="B45" s="366" t="str">
        <f>IF(ISBLANK(Entry!$B51),"- Blank -",Entry!B51)</f>
        <v>- Blank -</v>
      </c>
      <c r="C45" s="366" t="str">
        <f>IF(ISBLANK(Entry!$B51),"- Blank -",Entry!C51)</f>
        <v>- Blank -</v>
      </c>
      <c r="D45" s="371" t="str">
        <f>IF(ISBLANK(Entry!$B51),"",Entry!H51)</f>
        <v/>
      </c>
      <c r="E45" s="367" t="str">
        <f t="shared" si="3"/>
        <v/>
      </c>
      <c r="G45" s="323" t="str">
        <f t="shared" si="4"/>
        <v/>
      </c>
    </row>
    <row r="46" spans="1:7" x14ac:dyDescent="0.25">
      <c r="A46" s="365" t="str">
        <f>IF(ISBLANK(Entry!$B52),"",Entry!A52)</f>
        <v/>
      </c>
      <c r="B46" s="366" t="str">
        <f>IF(ISBLANK(Entry!$B52),"- Blank -",Entry!B52)</f>
        <v>- Blank -</v>
      </c>
      <c r="C46" s="366" t="str">
        <f>IF(ISBLANK(Entry!$B52),"- Blank -",Entry!C52)</f>
        <v>- Blank -</v>
      </c>
      <c r="D46" s="371" t="str">
        <f>IF(ISBLANK(Entry!$B52),"",Entry!H52)</f>
        <v/>
      </c>
      <c r="E46" s="367" t="str">
        <f t="shared" si="3"/>
        <v/>
      </c>
      <c r="G46" s="323" t="str">
        <f t="shared" si="4"/>
        <v/>
      </c>
    </row>
    <row r="47" spans="1:7" x14ac:dyDescent="0.25">
      <c r="A47" s="365" t="str">
        <f>IF(ISBLANK(Entry!$B53),"",Entry!A53)</f>
        <v/>
      </c>
      <c r="B47" s="366" t="str">
        <f>IF(ISBLANK(Entry!$B53),"- Blank -",Entry!B53)</f>
        <v>- Blank -</v>
      </c>
      <c r="C47" s="366" t="str">
        <f>IF(ISBLANK(Entry!$B53),"- Blank -",Entry!C53)</f>
        <v>- Blank -</v>
      </c>
      <c r="D47" s="371" t="str">
        <f>IF(ISBLANK(Entry!$B53),"",Entry!H53)</f>
        <v/>
      </c>
      <c r="E47" s="367" t="str">
        <f t="shared" si="3"/>
        <v/>
      </c>
      <c r="G47" s="323" t="str">
        <f t="shared" si="4"/>
        <v/>
      </c>
    </row>
    <row r="48" spans="1:7" x14ac:dyDescent="0.25">
      <c r="A48" s="365" t="str">
        <f>IF(ISBLANK(Entry!$B54),"",Entry!A54)</f>
        <v/>
      </c>
      <c r="B48" s="366" t="str">
        <f>IF(ISBLANK(Entry!$B54),"- Blank -",Entry!B54)</f>
        <v>- Blank -</v>
      </c>
      <c r="C48" s="366" t="str">
        <f>IF(ISBLANK(Entry!$B54),"- Blank -",Entry!C54)</f>
        <v>- Blank -</v>
      </c>
      <c r="D48" s="371" t="str">
        <f>IF(ISBLANK(Entry!$B54),"",Entry!H54)</f>
        <v/>
      </c>
      <c r="E48" s="367" t="str">
        <f t="shared" si="3"/>
        <v/>
      </c>
      <c r="G48" s="323" t="str">
        <f t="shared" si="4"/>
        <v/>
      </c>
    </row>
    <row r="49" spans="1:7" x14ac:dyDescent="0.25">
      <c r="A49" s="365" t="str">
        <f>IF(ISBLANK(Entry!$B55),"",Entry!A55)</f>
        <v/>
      </c>
      <c r="B49" s="366" t="str">
        <f>IF(ISBLANK(Entry!$B55),"- Blank -",Entry!B55)</f>
        <v>- Blank -</v>
      </c>
      <c r="C49" s="366" t="str">
        <f>IF(ISBLANK(Entry!$B55),"- Blank -",Entry!C55)</f>
        <v>- Blank -</v>
      </c>
      <c r="D49" s="371" t="str">
        <f>IF(ISBLANK(Entry!$B55),"",Entry!H55)</f>
        <v/>
      </c>
      <c r="E49" s="367" t="str">
        <f t="shared" si="3"/>
        <v/>
      </c>
      <c r="G49" s="323" t="str">
        <f t="shared" si="4"/>
        <v/>
      </c>
    </row>
    <row r="50" spans="1:7" x14ac:dyDescent="0.25">
      <c r="A50" s="365" t="str">
        <f>IF(ISBLANK(Entry!$B56),"",Entry!A56)</f>
        <v/>
      </c>
      <c r="B50" s="366" t="str">
        <f>IF(ISBLANK(Entry!$B56),"- Blank -",Entry!B56)</f>
        <v>- Blank -</v>
      </c>
      <c r="C50" s="366" t="str">
        <f>IF(ISBLANK(Entry!$B56),"- Blank -",Entry!C56)</f>
        <v>- Blank -</v>
      </c>
      <c r="D50" s="371" t="str">
        <f>IF(ISBLANK(Entry!$B56),"",Entry!H56)</f>
        <v/>
      </c>
      <c r="E50" s="367" t="str">
        <f t="shared" si="3"/>
        <v/>
      </c>
      <c r="G50" s="323" t="str">
        <f t="shared" si="4"/>
        <v/>
      </c>
    </row>
    <row r="51" spans="1:7" x14ac:dyDescent="0.25">
      <c r="A51" s="365" t="str">
        <f>IF(ISBLANK(Entry!$B57),"",Entry!A57)</f>
        <v/>
      </c>
      <c r="B51" s="366" t="str">
        <f>IF(ISBLANK(Entry!$B57),"- Blank -",Entry!B57)</f>
        <v>- Blank -</v>
      </c>
      <c r="C51" s="366" t="str">
        <f>IF(ISBLANK(Entry!$B57),"- Blank -",Entry!C57)</f>
        <v>- Blank -</v>
      </c>
      <c r="D51" s="371" t="str">
        <f>IF(ISBLANK(Entry!$B57),"",Entry!H57)</f>
        <v/>
      </c>
      <c r="E51" s="367" t="str">
        <f t="shared" si="3"/>
        <v/>
      </c>
      <c r="G51" s="323" t="str">
        <f t="shared" si="4"/>
        <v/>
      </c>
    </row>
    <row r="52" spans="1:7" x14ac:dyDescent="0.25">
      <c r="A52" s="365" t="str">
        <f>IF(ISBLANK(Entry!$B58),"",Entry!A58)</f>
        <v/>
      </c>
      <c r="B52" s="366" t="str">
        <f>IF(ISBLANK(Entry!$B58),"- Blank -",Entry!B58)</f>
        <v>- Blank -</v>
      </c>
      <c r="C52" s="366" t="str">
        <f>IF(ISBLANK(Entry!$B58),"- Blank -",Entry!C58)</f>
        <v>- Blank -</v>
      </c>
      <c r="D52" s="371" t="str">
        <f>IF(ISBLANK(Entry!$B58),"",Entry!H58)</f>
        <v/>
      </c>
      <c r="E52" s="367" t="str">
        <f t="shared" si="3"/>
        <v/>
      </c>
      <c r="G52" s="323" t="str">
        <f t="shared" si="4"/>
        <v/>
      </c>
    </row>
    <row r="53" spans="1:7" x14ac:dyDescent="0.25">
      <c r="A53" s="365" t="str">
        <f>IF(ISBLANK(Entry!$B59),"",Entry!A59)</f>
        <v/>
      </c>
      <c r="B53" s="366" t="str">
        <f>IF(ISBLANK(Entry!$B59),"- Blank -",Entry!B59)</f>
        <v>- Blank -</v>
      </c>
      <c r="C53" s="366" t="str">
        <f>IF(ISBLANK(Entry!$B59),"- Blank -",Entry!C59)</f>
        <v>- Blank -</v>
      </c>
      <c r="D53" s="371" t="str">
        <f>IF(ISBLANK(Entry!$B59),"",Entry!H59)</f>
        <v/>
      </c>
      <c r="E53" s="367" t="str">
        <f t="shared" si="3"/>
        <v/>
      </c>
      <c r="G53" s="323" t="str">
        <f t="shared" si="4"/>
        <v/>
      </c>
    </row>
    <row r="54" spans="1:7" x14ac:dyDescent="0.25">
      <c r="A54" s="365" t="str">
        <f>IF(ISBLANK(Entry!$B60),"",Entry!A60)</f>
        <v/>
      </c>
      <c r="B54" s="366" t="str">
        <f>IF(ISBLANK(Entry!$B60),"- Blank -",Entry!B60)</f>
        <v>- Blank -</v>
      </c>
      <c r="C54" s="366" t="str">
        <f>IF(ISBLANK(Entry!$B60),"- Blank -",Entry!C60)</f>
        <v>- Blank -</v>
      </c>
      <c r="D54" s="371" t="str">
        <f>IF(ISBLANK(Entry!$B60),"",Entry!H60)</f>
        <v/>
      </c>
      <c r="E54" s="367" t="str">
        <f t="shared" si="3"/>
        <v/>
      </c>
      <c r="G54" s="323" t="str">
        <f t="shared" si="4"/>
        <v/>
      </c>
    </row>
    <row r="55" spans="1:7" x14ac:dyDescent="0.25">
      <c r="A55" s="365" t="str">
        <f>IF(ISBLANK(Entry!$B61),"",Entry!A61)</f>
        <v/>
      </c>
      <c r="B55" s="366" t="str">
        <f>IF(ISBLANK(Entry!$B61),"- Blank -",Entry!B61)</f>
        <v>- Blank -</v>
      </c>
      <c r="C55" s="366" t="str">
        <f>IF(ISBLANK(Entry!$B61),"- Blank -",Entry!C61)</f>
        <v>- Blank -</v>
      </c>
      <c r="D55" s="371" t="str">
        <f>IF(ISBLANK(Entry!$B61),"",Entry!H61)</f>
        <v/>
      </c>
      <c r="E55" s="367" t="str">
        <f t="shared" si="3"/>
        <v/>
      </c>
      <c r="G55" s="323" t="str">
        <f t="shared" si="4"/>
        <v/>
      </c>
    </row>
    <row r="56" spans="1:7" x14ac:dyDescent="0.25">
      <c r="A56" s="365" t="str">
        <f>IF(ISBLANK(Entry!$B62),"",Entry!A62)</f>
        <v/>
      </c>
      <c r="B56" s="366" t="str">
        <f>IF(ISBLANK(Entry!$B62),"- Blank -",Entry!B62)</f>
        <v>- Blank -</v>
      </c>
      <c r="C56" s="366" t="str">
        <f>IF(ISBLANK(Entry!$B62),"- Blank -",Entry!C62)</f>
        <v>- Blank -</v>
      </c>
      <c r="D56" s="371" t="str">
        <f>IF(ISBLANK(Entry!$B62),"",Entry!H62)</f>
        <v/>
      </c>
      <c r="E56" s="367" t="str">
        <f t="shared" si="3"/>
        <v/>
      </c>
      <c r="G56" s="323" t="str">
        <f t="shared" si="4"/>
        <v/>
      </c>
    </row>
    <row r="57" spans="1:7" x14ac:dyDescent="0.25">
      <c r="A57" s="365" t="str">
        <f>IF(ISBLANK(Entry!$B63),"",Entry!A63)</f>
        <v/>
      </c>
      <c r="B57" s="366" t="str">
        <f>IF(ISBLANK(Entry!$B63),"- Blank -",Entry!B63)</f>
        <v>- Blank -</v>
      </c>
      <c r="C57" s="366" t="str">
        <f>IF(ISBLANK(Entry!$B63),"- Blank -",Entry!C63)</f>
        <v>- Blank -</v>
      </c>
      <c r="D57" s="371" t="str">
        <f>IF(ISBLANK(Entry!$B63),"",Entry!H63)</f>
        <v/>
      </c>
      <c r="E57" s="367" t="str">
        <f t="shared" si="3"/>
        <v/>
      </c>
      <c r="G57" s="323" t="str">
        <f t="shared" si="4"/>
        <v/>
      </c>
    </row>
    <row r="58" spans="1:7" x14ac:dyDescent="0.25">
      <c r="A58" s="365" t="str">
        <f>IF(ISBLANK(Entry!$B64),"",Entry!A64)</f>
        <v/>
      </c>
      <c r="B58" s="366" t="str">
        <f>IF(ISBLANK(Entry!$B64),"- Blank -",Entry!B64)</f>
        <v>- Blank -</v>
      </c>
      <c r="C58" s="366" t="str">
        <f>IF(ISBLANK(Entry!$B64),"- Blank -",Entry!C64)</f>
        <v>- Blank -</v>
      </c>
      <c r="D58" s="371" t="str">
        <f>IF(ISBLANK(Entry!$B64),"",Entry!H64)</f>
        <v/>
      </c>
      <c r="E58" s="367" t="str">
        <f t="shared" si="3"/>
        <v/>
      </c>
      <c r="G58" s="323" t="str">
        <f t="shared" si="4"/>
        <v/>
      </c>
    </row>
    <row r="59" spans="1:7" x14ac:dyDescent="0.25">
      <c r="A59" s="368" t="str">
        <f>IF(ISBLANK(Entry!$B65),"",Entry!A65)</f>
        <v/>
      </c>
      <c r="B59" s="369" t="str">
        <f>IF(ISBLANK(Entry!$B65),"- Blank -",Entry!B65)</f>
        <v>- Blank -</v>
      </c>
      <c r="C59" s="369" t="str">
        <f>IF(ISBLANK(Entry!$B65),"- Blank -",Entry!C65)</f>
        <v>- Blank -</v>
      </c>
      <c r="D59" s="371" t="str">
        <f>IF(ISBLANK(Entry!$B65),"",Entry!H65)</f>
        <v/>
      </c>
      <c r="E59" s="370" t="str">
        <f t="shared" si="3"/>
        <v/>
      </c>
      <c r="G59" s="323" t="str">
        <f t="shared" si="4"/>
        <v/>
      </c>
    </row>
  </sheetData>
  <sheetProtection sheet="1" objects="1" scenarios="1" selectLockedCell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9"/>
  <sheetViews>
    <sheetView workbookViewId="0">
      <selection activeCell="D31" sqref="D31"/>
    </sheetView>
  </sheetViews>
  <sheetFormatPr defaultRowHeight="15.75" x14ac:dyDescent="0.25"/>
  <cols>
    <col min="1" max="1" width="9.42578125" style="323" customWidth="1"/>
    <col min="2" max="2" width="18.5703125" style="323" customWidth="1"/>
    <col min="3" max="3" width="27.140625" style="323" customWidth="1"/>
    <col min="4" max="4" width="17.42578125" style="323" customWidth="1"/>
    <col min="5" max="5" width="0" style="323" hidden="1" customWidth="1"/>
    <col min="6" max="6" width="9.140625" style="323"/>
    <col min="7" max="7" width="9.7109375" style="323" hidden="1" customWidth="1"/>
    <col min="8" max="8" width="8.28515625" style="323" bestFit="1" customWidth="1"/>
    <col min="9" max="9" width="6.85546875" style="323" bestFit="1" customWidth="1"/>
    <col min="10" max="10" width="15.140625" style="323" bestFit="1" customWidth="1"/>
    <col min="11" max="11" width="24.7109375" style="323" bestFit="1" customWidth="1"/>
    <col min="12" max="12" width="8.42578125" style="323" bestFit="1" customWidth="1"/>
    <col min="13" max="13" width="5.5703125" style="323" bestFit="1" customWidth="1"/>
    <col min="14" max="16384" width="9.140625" style="323"/>
  </cols>
  <sheetData>
    <row r="1" spans="1:13" ht="42.75" customHeight="1" x14ac:dyDescent="0.25">
      <c r="A1" s="350" t="str">
        <f>CONCATENATE(Entry!$J$12," Exam, ",Entry!C14)</f>
        <v>Mid Term 2 Exam, Fall 2018</v>
      </c>
      <c r="C1" s="351"/>
      <c r="H1" s="352"/>
      <c r="I1" s="353" t="str">
        <f t="shared" ref="I1:M1" si="0">A9</f>
        <v>SI. no.</v>
      </c>
      <c r="J1" s="353" t="str">
        <f t="shared" si="0"/>
        <v>Student ID</v>
      </c>
      <c r="K1" s="354" t="str">
        <f t="shared" si="0"/>
        <v>Name</v>
      </c>
      <c r="L1" s="353" t="str">
        <f t="shared" si="0"/>
        <v>Mark obtained</v>
      </c>
      <c r="M1" s="353" t="str">
        <f t="shared" si="0"/>
        <v>Rank</v>
      </c>
    </row>
    <row r="2" spans="1:13" x14ac:dyDescent="0.25">
      <c r="A2" s="355" t="str">
        <f>CONCATENATE("Course Code: ",Entry!B12,", Section: ",RIGHT(Entry!C12,2))</f>
        <v>Course Code: CSE 107, Section: 01</v>
      </c>
      <c r="H2" s="352" t="s">
        <v>355</v>
      </c>
      <c r="I2" s="356" t="e">
        <f>INDEX(A10:A59,MATCH(MAX($D10:$D59),$D10:$D59,0),0)</f>
        <v>#N/A</v>
      </c>
      <c r="J2" s="356" t="e">
        <f>INDEX(B10:B59,MATCH(MAX($D10:$D59),$D10:$D59,0),0)</f>
        <v>#N/A</v>
      </c>
      <c r="K2" s="357" t="e">
        <f>INDEX(C10:C59,MATCH(MAX($D10:$D59),$D10:$D59,0),0)</f>
        <v>#N/A</v>
      </c>
      <c r="L2" s="356" t="e">
        <f>INDEX(D10:D59,MATCH(MAX($D10:$D59),$D10:$D59,0),0)</f>
        <v>#N/A</v>
      </c>
      <c r="M2" s="356" t="e">
        <f>INDEX(E10:E59,MATCH(MAX($D10:$D59),$D10:$D59,0),0)</f>
        <v>#N/A</v>
      </c>
    </row>
    <row r="3" spans="1:13" x14ac:dyDescent="0.25">
      <c r="A3" s="323" t="str">
        <f>CONCATENATE("Course Title: ", Entry!B13)</f>
        <v>Course Title: Object Oriented Programming</v>
      </c>
      <c r="G3" s="323" t="e">
        <f>AVERAGE(D10:D59)</f>
        <v>#DIV/0!</v>
      </c>
      <c r="H3" s="352" t="s">
        <v>357</v>
      </c>
      <c r="I3" s="358" t="e">
        <f>INDEX(A10:A59,MATCH(MIN($G10:$G59),$G10:$G59,0),0)</f>
        <v>#N/A</v>
      </c>
      <c r="J3" s="358" t="e">
        <f>INDEX(B10:B59,MATCH(MIN($G10:$G59),$G10:$G59,0),0)</f>
        <v>#N/A</v>
      </c>
      <c r="K3" s="359" t="e">
        <f>INDEX(C10:C59,MATCH(MIN($G10:$G59),$G10:$G59,0),0)</f>
        <v>#N/A</v>
      </c>
      <c r="L3" s="358" t="e">
        <f>INDEX(D10:D59,MATCH(MIN($G10:$G59),$G10:$G59,0),0)</f>
        <v>#N/A</v>
      </c>
      <c r="M3" s="358" t="e">
        <f>INDEX(E10:E59,MATCH(MIN($G10:$G59),$G10:$G59,0),0)</f>
        <v>#N/A</v>
      </c>
    </row>
    <row r="4" spans="1:13" x14ac:dyDescent="0.25">
      <c r="A4" s="323" t="str">
        <f>CONCATENATE("Instructor: ",Entry!B11)</f>
        <v>Instructor: Khan Mohammad Habibullah</v>
      </c>
      <c r="H4" s="352" t="s">
        <v>356</v>
      </c>
      <c r="I4" s="360" t="e">
        <f>INDEX(A10:A59,MATCH(MIN($D10:$D59),$D10:$D59,0),0)</f>
        <v>#N/A</v>
      </c>
      <c r="J4" s="360" t="e">
        <f>INDEX(B10:B59,MATCH(MIN($D10:$D59),$D10:$D59,0),0)</f>
        <v>#N/A</v>
      </c>
      <c r="K4" s="361" t="e">
        <f>INDEX(C10:C59,MATCH(MIN($D10:$D59),$D10:$D59,0),0)</f>
        <v>#N/A</v>
      </c>
      <c r="L4" s="360" t="e">
        <f>INDEX(D10:D59,MATCH(MIN($D10:$D59),$D10:$D59,0),0)</f>
        <v>#N/A</v>
      </c>
      <c r="M4" s="360" t="e">
        <f>INDEX(E10:E59,MATCH(MIN($D10:$D59),$D10:$D59,0),0)</f>
        <v>#N/A</v>
      </c>
    </row>
    <row r="6" spans="1:13" x14ac:dyDescent="0.25">
      <c r="A6" s="355" t="str">
        <f>CONCATENATE("Mid Term 2 Weight (%): ",Entry!H6)</f>
        <v>Mid Term 2 Weight (%): 20</v>
      </c>
    </row>
    <row r="7" spans="1:13" x14ac:dyDescent="0.25">
      <c r="A7" s="355" t="str">
        <f>CONCATENATE("Full Mark: ",Entry!I6)</f>
        <v>Full Mark: 40</v>
      </c>
    </row>
    <row r="9" spans="1:13" x14ac:dyDescent="0.25">
      <c r="A9" s="362" t="s">
        <v>358</v>
      </c>
      <c r="B9" s="363" t="s">
        <v>2</v>
      </c>
      <c r="C9" s="363" t="s">
        <v>3</v>
      </c>
      <c r="D9" s="363" t="s">
        <v>359</v>
      </c>
      <c r="E9" s="364" t="s">
        <v>360</v>
      </c>
      <c r="G9" s="323">
        <f>MIN(G10:G59)</f>
        <v>0</v>
      </c>
    </row>
    <row r="10" spans="1:13" x14ac:dyDescent="0.25">
      <c r="A10" s="365" t="str">
        <f>IF(ISBLANK(Entry!$B16),"",Entry!A16)</f>
        <v/>
      </c>
      <c r="B10" s="366" t="str">
        <f>IF(ISBLANK(Entry!$B16),"- Blank -",Entry!B16)</f>
        <v>- Blank -</v>
      </c>
      <c r="C10" s="366" t="str">
        <f>IF(ISBLANK(Entry!$B16),"- Blank -",Entry!C16)</f>
        <v>- Blank -</v>
      </c>
      <c r="D10" s="371" t="str">
        <f>IF(ISBLANK(Entry!$B16),"",Entry!N16)</f>
        <v/>
      </c>
      <c r="E10" s="367" t="str">
        <f t="shared" ref="E10:E59" si="1">IF(ISNUMBER($D10),RANK($D10,$D$10:$D$59,0),"")</f>
        <v/>
      </c>
      <c r="G10" s="323" t="str">
        <f t="shared" ref="G10:G59" si="2">IF(ISNUMBER($D10),ABS($G$3-D10),"")</f>
        <v/>
      </c>
    </row>
    <row r="11" spans="1:13" x14ac:dyDescent="0.25">
      <c r="A11" s="365" t="str">
        <f>IF(ISBLANK(Entry!$B17),"",Entry!A17)</f>
        <v/>
      </c>
      <c r="B11" s="366" t="str">
        <f>IF(ISBLANK(Entry!$B17),"- Blank -",Entry!B17)</f>
        <v>- Blank -</v>
      </c>
      <c r="C11" s="366" t="str">
        <f>IF(ISBLANK(Entry!$B17),"- Blank -",Entry!C17)</f>
        <v>- Blank -</v>
      </c>
      <c r="D11" s="371" t="str">
        <f>IF(ISBLANK(Entry!$B17),"",Entry!N17)</f>
        <v/>
      </c>
      <c r="E11" s="367" t="str">
        <f t="shared" si="1"/>
        <v/>
      </c>
      <c r="G11" s="323" t="str">
        <f t="shared" si="2"/>
        <v/>
      </c>
    </row>
    <row r="12" spans="1:13" x14ac:dyDescent="0.25">
      <c r="A12" s="365" t="str">
        <f>IF(ISBLANK(Entry!$B18),"",Entry!A18)</f>
        <v/>
      </c>
      <c r="B12" s="366" t="str">
        <f>IF(ISBLANK(Entry!$B18),"- Blank -",Entry!B18)</f>
        <v>- Blank -</v>
      </c>
      <c r="C12" s="366" t="str">
        <f>IF(ISBLANK(Entry!$B18),"- Blank -",Entry!C18)</f>
        <v>- Blank -</v>
      </c>
      <c r="D12" s="371" t="str">
        <f>IF(ISBLANK(Entry!$B18),"",Entry!N18)</f>
        <v/>
      </c>
      <c r="E12" s="367" t="str">
        <f t="shared" si="1"/>
        <v/>
      </c>
      <c r="G12" s="323" t="str">
        <f t="shared" si="2"/>
        <v/>
      </c>
    </row>
    <row r="13" spans="1:13" x14ac:dyDescent="0.25">
      <c r="A13" s="365" t="str">
        <f>IF(ISBLANK(Entry!$B19),"",Entry!A19)</f>
        <v/>
      </c>
      <c r="B13" s="366" t="str">
        <f>IF(ISBLANK(Entry!$B19),"- Blank -",Entry!B19)</f>
        <v>- Blank -</v>
      </c>
      <c r="C13" s="366" t="str">
        <f>IF(ISBLANK(Entry!$B19),"- Blank -",Entry!C19)</f>
        <v>- Blank -</v>
      </c>
      <c r="D13" s="371" t="str">
        <f>IF(ISBLANK(Entry!$B19),"",Entry!N19)</f>
        <v/>
      </c>
      <c r="E13" s="367" t="str">
        <f t="shared" si="1"/>
        <v/>
      </c>
      <c r="G13" s="323" t="str">
        <f t="shared" si="2"/>
        <v/>
      </c>
    </row>
    <row r="14" spans="1:13" x14ac:dyDescent="0.25">
      <c r="A14" s="365" t="str">
        <f>IF(ISBLANK(Entry!$B20),"",Entry!A20)</f>
        <v/>
      </c>
      <c r="B14" s="366" t="str">
        <f>IF(ISBLANK(Entry!$B20),"- Blank -",Entry!B20)</f>
        <v>- Blank -</v>
      </c>
      <c r="C14" s="366" t="str">
        <f>IF(ISBLANK(Entry!$B20),"- Blank -",Entry!C20)</f>
        <v>- Blank -</v>
      </c>
      <c r="D14" s="371" t="str">
        <f>IF(ISBLANK(Entry!$B20),"",Entry!N20)</f>
        <v/>
      </c>
      <c r="E14" s="367" t="str">
        <f t="shared" si="1"/>
        <v/>
      </c>
      <c r="G14" s="323" t="str">
        <f t="shared" si="2"/>
        <v/>
      </c>
    </row>
    <row r="15" spans="1:13" x14ac:dyDescent="0.25">
      <c r="A15" s="365" t="str">
        <f>IF(ISBLANK(Entry!$B21),"",Entry!A21)</f>
        <v/>
      </c>
      <c r="B15" s="366" t="str">
        <f>IF(ISBLANK(Entry!$B21),"- Blank -",Entry!B21)</f>
        <v>- Blank -</v>
      </c>
      <c r="C15" s="366" t="str">
        <f>IF(ISBLANK(Entry!$B21),"- Blank -",Entry!C21)</f>
        <v>- Blank -</v>
      </c>
      <c r="D15" s="371" t="str">
        <f>IF(ISBLANK(Entry!$B21),"",Entry!N21)</f>
        <v/>
      </c>
      <c r="E15" s="367" t="str">
        <f t="shared" si="1"/>
        <v/>
      </c>
      <c r="G15" s="323" t="str">
        <f t="shared" si="2"/>
        <v/>
      </c>
    </row>
    <row r="16" spans="1:13" x14ac:dyDescent="0.25">
      <c r="A16" s="365" t="str">
        <f>IF(ISBLANK(Entry!$B22),"",Entry!A22)</f>
        <v/>
      </c>
      <c r="B16" s="366" t="str">
        <f>IF(ISBLANK(Entry!$B22),"- Blank -",Entry!B22)</f>
        <v>- Blank -</v>
      </c>
      <c r="C16" s="366" t="str">
        <f>IF(ISBLANK(Entry!$B22),"- Blank -",Entry!C22)</f>
        <v>- Blank -</v>
      </c>
      <c r="D16" s="371" t="str">
        <f>IF(ISBLANK(Entry!$B22),"",Entry!N22)</f>
        <v/>
      </c>
      <c r="E16" s="367" t="str">
        <f t="shared" si="1"/>
        <v/>
      </c>
      <c r="G16" s="323" t="str">
        <f t="shared" si="2"/>
        <v/>
      </c>
    </row>
    <row r="17" spans="1:7" x14ac:dyDescent="0.25">
      <c r="A17" s="365" t="str">
        <f>IF(ISBLANK(Entry!$B23),"",Entry!A23)</f>
        <v/>
      </c>
      <c r="B17" s="366" t="str">
        <f>IF(ISBLANK(Entry!$B23),"- Blank -",Entry!B23)</f>
        <v>- Blank -</v>
      </c>
      <c r="C17" s="366" t="str">
        <f>IF(ISBLANK(Entry!$B23),"- Blank -",Entry!C23)</f>
        <v>- Blank -</v>
      </c>
      <c r="D17" s="371" t="str">
        <f>IF(ISBLANK(Entry!$B23),"",Entry!N23)</f>
        <v/>
      </c>
      <c r="E17" s="367" t="str">
        <f t="shared" si="1"/>
        <v/>
      </c>
      <c r="G17" s="323" t="str">
        <f t="shared" si="2"/>
        <v/>
      </c>
    </row>
    <row r="18" spans="1:7" x14ac:dyDescent="0.25">
      <c r="A18" s="365" t="str">
        <f>IF(ISBLANK(Entry!$B24),"",Entry!A24)</f>
        <v/>
      </c>
      <c r="B18" s="366" t="str">
        <f>IF(ISBLANK(Entry!$B24),"- Blank -",Entry!B24)</f>
        <v>- Blank -</v>
      </c>
      <c r="C18" s="366" t="str">
        <f>IF(ISBLANK(Entry!$B24),"- Blank -",Entry!C24)</f>
        <v>- Blank -</v>
      </c>
      <c r="D18" s="371" t="str">
        <f>IF(ISBLANK(Entry!$B24),"",Entry!N24)</f>
        <v/>
      </c>
      <c r="E18" s="367" t="str">
        <f t="shared" si="1"/>
        <v/>
      </c>
      <c r="G18" s="323" t="str">
        <f t="shared" si="2"/>
        <v/>
      </c>
    </row>
    <row r="19" spans="1:7" x14ac:dyDescent="0.25">
      <c r="A19" s="365" t="str">
        <f>IF(ISBLANK(Entry!$B25),"",Entry!A25)</f>
        <v/>
      </c>
      <c r="B19" s="366" t="str">
        <f>IF(ISBLANK(Entry!$B25),"- Blank -",Entry!B25)</f>
        <v>- Blank -</v>
      </c>
      <c r="C19" s="366" t="str">
        <f>IF(ISBLANK(Entry!$B25),"- Blank -",Entry!C25)</f>
        <v>- Blank -</v>
      </c>
      <c r="D19" s="371" t="str">
        <f>IF(ISBLANK(Entry!$B25),"",Entry!N25)</f>
        <v/>
      </c>
      <c r="E19" s="367" t="str">
        <f t="shared" si="1"/>
        <v/>
      </c>
      <c r="G19" s="323" t="str">
        <f t="shared" si="2"/>
        <v/>
      </c>
    </row>
    <row r="20" spans="1:7" x14ac:dyDescent="0.25">
      <c r="A20" s="365" t="str">
        <f>IF(ISBLANK(Entry!$B26),"",Entry!A26)</f>
        <v/>
      </c>
      <c r="B20" s="366" t="str">
        <f>IF(ISBLANK(Entry!$B26),"- Blank -",Entry!B26)</f>
        <v>- Blank -</v>
      </c>
      <c r="C20" s="366" t="str">
        <f>IF(ISBLANK(Entry!$B26),"- Blank -",Entry!C26)</f>
        <v>- Blank -</v>
      </c>
      <c r="D20" s="371" t="str">
        <f>IF(ISBLANK(Entry!$B26),"",Entry!N26)</f>
        <v/>
      </c>
      <c r="E20" s="367" t="str">
        <f t="shared" si="1"/>
        <v/>
      </c>
      <c r="G20" s="323" t="str">
        <f t="shared" si="2"/>
        <v/>
      </c>
    </row>
    <row r="21" spans="1:7" x14ac:dyDescent="0.25">
      <c r="A21" s="365" t="str">
        <f>IF(ISBLANK(Entry!$B27),"",Entry!A27)</f>
        <v/>
      </c>
      <c r="B21" s="366" t="str">
        <f>IF(ISBLANK(Entry!$B27),"- Blank -",Entry!B27)</f>
        <v>- Blank -</v>
      </c>
      <c r="C21" s="366" t="str">
        <f>IF(ISBLANK(Entry!$B27),"- Blank -",Entry!C27)</f>
        <v>- Blank -</v>
      </c>
      <c r="D21" s="371" t="str">
        <f>IF(ISBLANK(Entry!$B27),"",Entry!N27)</f>
        <v/>
      </c>
      <c r="E21" s="367" t="str">
        <f t="shared" si="1"/>
        <v/>
      </c>
      <c r="G21" s="323" t="str">
        <f t="shared" si="2"/>
        <v/>
      </c>
    </row>
    <row r="22" spans="1:7" x14ac:dyDescent="0.25">
      <c r="A22" s="365" t="str">
        <f>IF(ISBLANK(Entry!$B28),"",Entry!A28)</f>
        <v/>
      </c>
      <c r="B22" s="366" t="str">
        <f>IF(ISBLANK(Entry!$B28),"- Blank -",Entry!B28)</f>
        <v>- Blank -</v>
      </c>
      <c r="C22" s="366" t="str">
        <f>IF(ISBLANK(Entry!$B28),"- Blank -",Entry!C28)</f>
        <v>- Blank -</v>
      </c>
      <c r="D22" s="371" t="str">
        <f>IF(ISBLANK(Entry!$B28),"",Entry!N28)</f>
        <v/>
      </c>
      <c r="E22" s="367" t="str">
        <f t="shared" si="1"/>
        <v/>
      </c>
      <c r="G22" s="323" t="str">
        <f t="shared" si="2"/>
        <v/>
      </c>
    </row>
    <row r="23" spans="1:7" x14ac:dyDescent="0.25">
      <c r="A23" s="365" t="str">
        <f>IF(ISBLANK(Entry!$B29),"",Entry!A29)</f>
        <v/>
      </c>
      <c r="B23" s="366" t="str">
        <f>IF(ISBLANK(Entry!$B29),"- Blank -",Entry!B29)</f>
        <v>- Blank -</v>
      </c>
      <c r="C23" s="366" t="str">
        <f>IF(ISBLANK(Entry!$B29),"- Blank -",Entry!C29)</f>
        <v>- Blank -</v>
      </c>
      <c r="D23" s="371" t="str">
        <f>IF(ISBLANK(Entry!$B29),"",Entry!N29)</f>
        <v/>
      </c>
      <c r="E23" s="367" t="str">
        <f t="shared" si="1"/>
        <v/>
      </c>
      <c r="G23" s="323" t="str">
        <f t="shared" si="2"/>
        <v/>
      </c>
    </row>
    <row r="24" spans="1:7" x14ac:dyDescent="0.25">
      <c r="A24" s="365" t="str">
        <f>IF(ISBLANK(Entry!$B30),"",Entry!A30)</f>
        <v/>
      </c>
      <c r="B24" s="366" t="str">
        <f>IF(ISBLANK(Entry!$B30),"- Blank -",Entry!B30)</f>
        <v>- Blank -</v>
      </c>
      <c r="C24" s="366" t="str">
        <f>IF(ISBLANK(Entry!$B30),"- Blank -",Entry!C30)</f>
        <v>- Blank -</v>
      </c>
      <c r="D24" s="371" t="str">
        <f>IF(ISBLANK(Entry!$B30),"",Entry!N30)</f>
        <v/>
      </c>
      <c r="E24" s="367" t="str">
        <f t="shared" si="1"/>
        <v/>
      </c>
      <c r="G24" s="323" t="str">
        <f t="shared" si="2"/>
        <v/>
      </c>
    </row>
    <row r="25" spans="1:7" x14ac:dyDescent="0.25">
      <c r="A25" s="365" t="str">
        <f>IF(ISBLANK(Entry!$B31),"",Entry!A31)</f>
        <v/>
      </c>
      <c r="B25" s="366" t="str">
        <f>IF(ISBLANK(Entry!$B31),"- Blank -",Entry!B31)</f>
        <v>- Blank -</v>
      </c>
      <c r="C25" s="366" t="str">
        <f>IF(ISBLANK(Entry!$B31),"- Blank -",Entry!C31)</f>
        <v>- Blank -</v>
      </c>
      <c r="D25" s="371" t="str">
        <f>IF(ISBLANK(Entry!$B31),"",Entry!N31)</f>
        <v/>
      </c>
      <c r="E25" s="367" t="str">
        <f t="shared" si="1"/>
        <v/>
      </c>
      <c r="G25" s="323" t="str">
        <f t="shared" si="2"/>
        <v/>
      </c>
    </row>
    <row r="26" spans="1:7" x14ac:dyDescent="0.25">
      <c r="A26" s="365" t="str">
        <f>IF(ISBLANK(Entry!$B32),"",Entry!A32)</f>
        <v/>
      </c>
      <c r="B26" s="366" t="str">
        <f>IF(ISBLANK(Entry!$B32),"- Blank -",Entry!B32)</f>
        <v>- Blank -</v>
      </c>
      <c r="C26" s="366" t="str">
        <f>IF(ISBLANK(Entry!$B32),"- Blank -",Entry!C32)</f>
        <v>- Blank -</v>
      </c>
      <c r="D26" s="371" t="str">
        <f>IF(ISBLANK(Entry!$B32),"",Entry!N32)</f>
        <v/>
      </c>
      <c r="E26" s="367" t="str">
        <f t="shared" si="1"/>
        <v/>
      </c>
      <c r="G26" s="323" t="str">
        <f t="shared" si="2"/>
        <v/>
      </c>
    </row>
    <row r="27" spans="1:7" x14ac:dyDescent="0.25">
      <c r="A27" s="365" t="str">
        <f>IF(ISBLANK(Entry!$B33),"",Entry!A33)</f>
        <v/>
      </c>
      <c r="B27" s="366" t="str">
        <f>IF(ISBLANK(Entry!$B33),"- Blank -",Entry!B33)</f>
        <v>- Blank -</v>
      </c>
      <c r="C27" s="366" t="str">
        <f>IF(ISBLANK(Entry!$B33),"- Blank -",Entry!C33)</f>
        <v>- Blank -</v>
      </c>
      <c r="D27" s="371" t="str">
        <f>IF(ISBLANK(Entry!$B33),"",Entry!N33)</f>
        <v/>
      </c>
      <c r="E27" s="367" t="str">
        <f t="shared" si="1"/>
        <v/>
      </c>
      <c r="G27" s="323" t="str">
        <f t="shared" si="2"/>
        <v/>
      </c>
    </row>
    <row r="28" spans="1:7" x14ac:dyDescent="0.25">
      <c r="A28" s="365" t="str">
        <f>IF(ISBLANK(Entry!$B34),"",Entry!A34)</f>
        <v/>
      </c>
      <c r="B28" s="366" t="str">
        <f>IF(ISBLANK(Entry!$B34),"- Blank -",Entry!B34)</f>
        <v>- Blank -</v>
      </c>
      <c r="C28" s="366" t="str">
        <f>IF(ISBLANK(Entry!$B34),"- Blank -",Entry!C34)</f>
        <v>- Blank -</v>
      </c>
      <c r="D28" s="371" t="str">
        <f>IF(ISBLANK(Entry!$B34),"",Entry!N34)</f>
        <v/>
      </c>
      <c r="E28" s="367" t="str">
        <f t="shared" si="1"/>
        <v/>
      </c>
      <c r="G28" s="323" t="str">
        <f t="shared" si="2"/>
        <v/>
      </c>
    </row>
    <row r="29" spans="1:7" x14ac:dyDescent="0.25">
      <c r="A29" s="365" t="str">
        <f>IF(ISBLANK(Entry!$B35),"",Entry!A35)</f>
        <v/>
      </c>
      <c r="B29" s="366" t="str">
        <f>IF(ISBLANK(Entry!$B35),"- Blank -",Entry!B35)</f>
        <v>- Blank -</v>
      </c>
      <c r="C29" s="366" t="str">
        <f>IF(ISBLANK(Entry!$B35),"- Blank -",Entry!C35)</f>
        <v>- Blank -</v>
      </c>
      <c r="D29" s="371" t="str">
        <f>IF(ISBLANK(Entry!$B35),"",Entry!N35)</f>
        <v/>
      </c>
      <c r="E29" s="367" t="str">
        <f t="shared" si="1"/>
        <v/>
      </c>
      <c r="G29" s="323" t="str">
        <f t="shared" si="2"/>
        <v/>
      </c>
    </row>
    <row r="30" spans="1:7" x14ac:dyDescent="0.25">
      <c r="A30" s="365" t="str">
        <f>IF(ISBLANK(Entry!$B36),"",Entry!A36)</f>
        <v/>
      </c>
      <c r="B30" s="366" t="str">
        <f>IF(ISBLANK(Entry!$B36),"- Blank -",Entry!B36)</f>
        <v>- Blank -</v>
      </c>
      <c r="C30" s="366" t="str">
        <f>IF(ISBLANK(Entry!$B36),"- Blank -",Entry!C36)</f>
        <v>- Blank -</v>
      </c>
      <c r="D30" s="371" t="str">
        <f>IF(ISBLANK(Entry!$B36),"",Entry!N36)</f>
        <v/>
      </c>
      <c r="E30" s="367" t="str">
        <f t="shared" si="1"/>
        <v/>
      </c>
      <c r="G30" s="323" t="str">
        <f t="shared" si="2"/>
        <v/>
      </c>
    </row>
    <row r="31" spans="1:7" x14ac:dyDescent="0.25">
      <c r="A31" s="365" t="str">
        <f>IF(ISBLANK(Entry!$B37),"",Entry!A37)</f>
        <v/>
      </c>
      <c r="B31" s="366" t="str">
        <f>IF(ISBLANK(Entry!$B37),"- Blank -",Entry!B37)</f>
        <v>- Blank -</v>
      </c>
      <c r="C31" s="366" t="str">
        <f>IF(ISBLANK(Entry!$B37),"- Blank -",Entry!C37)</f>
        <v>- Blank -</v>
      </c>
      <c r="D31" s="371" t="str">
        <f>IF(ISBLANK(Entry!$B37),"",Entry!N37)</f>
        <v/>
      </c>
      <c r="E31" s="367" t="str">
        <f t="shared" si="1"/>
        <v/>
      </c>
      <c r="G31" s="323" t="str">
        <f t="shared" si="2"/>
        <v/>
      </c>
    </row>
    <row r="32" spans="1:7" x14ac:dyDescent="0.25">
      <c r="A32" s="365" t="str">
        <f>IF(ISBLANK(Entry!$B38),"",Entry!A38)</f>
        <v/>
      </c>
      <c r="B32" s="366" t="str">
        <f>IF(ISBLANK(Entry!$B38),"- Blank -",Entry!B38)</f>
        <v>- Blank -</v>
      </c>
      <c r="C32" s="366" t="str">
        <f>IF(ISBLANK(Entry!$B38),"- Blank -",Entry!C38)</f>
        <v>- Blank -</v>
      </c>
      <c r="D32" s="371" t="str">
        <f>IF(ISBLANK(Entry!$B38),"",Entry!N38)</f>
        <v/>
      </c>
      <c r="E32" s="367" t="str">
        <f t="shared" si="1"/>
        <v/>
      </c>
      <c r="G32" s="323" t="str">
        <f t="shared" si="2"/>
        <v/>
      </c>
    </row>
    <row r="33" spans="1:7" x14ac:dyDescent="0.25">
      <c r="A33" s="365" t="str">
        <f>IF(ISBLANK(Entry!$B39),"",Entry!A39)</f>
        <v/>
      </c>
      <c r="B33" s="366" t="str">
        <f>IF(ISBLANK(Entry!$B39),"- Blank -",Entry!B39)</f>
        <v>- Blank -</v>
      </c>
      <c r="C33" s="366" t="str">
        <f>IF(ISBLANK(Entry!$B39),"- Blank -",Entry!C39)</f>
        <v>- Blank -</v>
      </c>
      <c r="D33" s="371" t="str">
        <f>IF(ISBLANK(Entry!$B39),"",Entry!N39)</f>
        <v/>
      </c>
      <c r="E33" s="367" t="str">
        <f t="shared" si="1"/>
        <v/>
      </c>
      <c r="G33" s="323" t="str">
        <f t="shared" si="2"/>
        <v/>
      </c>
    </row>
    <row r="34" spans="1:7" x14ac:dyDescent="0.25">
      <c r="A34" s="365" t="str">
        <f>IF(ISBLANK(Entry!$B40),"",Entry!A40)</f>
        <v/>
      </c>
      <c r="B34" s="366" t="str">
        <f>IF(ISBLANK(Entry!$B40),"- Blank -",Entry!B40)</f>
        <v>- Blank -</v>
      </c>
      <c r="C34" s="366" t="str">
        <f>IF(ISBLANK(Entry!$B40),"- Blank -",Entry!C40)</f>
        <v>- Blank -</v>
      </c>
      <c r="D34" s="371" t="str">
        <f>IF(ISBLANK(Entry!$B40),"",Entry!N40)</f>
        <v/>
      </c>
      <c r="E34" s="367" t="str">
        <f t="shared" si="1"/>
        <v/>
      </c>
      <c r="G34" s="323" t="str">
        <f t="shared" si="2"/>
        <v/>
      </c>
    </row>
    <row r="35" spans="1:7" x14ac:dyDescent="0.25">
      <c r="A35" s="365" t="str">
        <f>IF(ISBLANK(Entry!$B41),"",Entry!A41)</f>
        <v/>
      </c>
      <c r="B35" s="366" t="str">
        <f>IF(ISBLANK(Entry!$B41),"- Blank -",Entry!B41)</f>
        <v>- Blank -</v>
      </c>
      <c r="C35" s="366" t="str">
        <f>IF(ISBLANK(Entry!$B41),"- Blank -",Entry!C41)</f>
        <v>- Blank -</v>
      </c>
      <c r="D35" s="371" t="str">
        <f>IF(ISBLANK(Entry!$B41),"",Entry!N41)</f>
        <v/>
      </c>
      <c r="E35" s="367" t="str">
        <f t="shared" si="1"/>
        <v/>
      </c>
      <c r="G35" s="323" t="str">
        <f t="shared" si="2"/>
        <v/>
      </c>
    </row>
    <row r="36" spans="1:7" x14ac:dyDescent="0.25">
      <c r="A36" s="365" t="str">
        <f>IF(ISBLANK(Entry!$B42),"",Entry!A42)</f>
        <v/>
      </c>
      <c r="B36" s="366" t="str">
        <f>IF(ISBLANK(Entry!$B42),"- Blank -",Entry!B42)</f>
        <v>- Blank -</v>
      </c>
      <c r="C36" s="366" t="str">
        <f>IF(ISBLANK(Entry!$B42),"- Blank -",Entry!C42)</f>
        <v>- Blank -</v>
      </c>
      <c r="D36" s="371" t="str">
        <f>IF(ISBLANK(Entry!$B42),"",Entry!N42)</f>
        <v/>
      </c>
      <c r="E36" s="367" t="str">
        <f t="shared" si="1"/>
        <v/>
      </c>
      <c r="G36" s="323" t="str">
        <f t="shared" si="2"/>
        <v/>
      </c>
    </row>
    <row r="37" spans="1:7" x14ac:dyDescent="0.25">
      <c r="A37" s="365" t="str">
        <f>IF(ISBLANK(Entry!$B43),"",Entry!A43)</f>
        <v/>
      </c>
      <c r="B37" s="366" t="str">
        <f>IF(ISBLANK(Entry!$B43),"- Blank -",Entry!B43)</f>
        <v>- Blank -</v>
      </c>
      <c r="C37" s="366" t="str">
        <f>IF(ISBLANK(Entry!$B43),"- Blank -",Entry!C43)</f>
        <v>- Blank -</v>
      </c>
      <c r="D37" s="371" t="str">
        <f>IF(ISBLANK(Entry!$B43),"",Entry!N43)</f>
        <v/>
      </c>
      <c r="E37" s="367" t="str">
        <f t="shared" si="1"/>
        <v/>
      </c>
      <c r="G37" s="323" t="str">
        <f t="shared" si="2"/>
        <v/>
      </c>
    </row>
    <row r="38" spans="1:7" x14ac:dyDescent="0.25">
      <c r="A38" s="365" t="str">
        <f>IF(ISBLANK(Entry!$B44),"",Entry!A44)</f>
        <v/>
      </c>
      <c r="B38" s="366" t="str">
        <f>IF(ISBLANK(Entry!$B44),"- Blank -",Entry!B44)</f>
        <v>- Blank -</v>
      </c>
      <c r="C38" s="366" t="str">
        <f>IF(ISBLANK(Entry!$B44),"- Blank -",Entry!C44)</f>
        <v>- Blank -</v>
      </c>
      <c r="D38" s="371" t="str">
        <f>IF(ISBLANK(Entry!$B44),"",Entry!N44)</f>
        <v/>
      </c>
      <c r="E38" s="367" t="str">
        <f t="shared" si="1"/>
        <v/>
      </c>
      <c r="G38" s="323" t="str">
        <f t="shared" si="2"/>
        <v/>
      </c>
    </row>
    <row r="39" spans="1:7" x14ac:dyDescent="0.25">
      <c r="A39" s="365" t="str">
        <f>IF(ISBLANK(Entry!$B45),"",Entry!A45)</f>
        <v/>
      </c>
      <c r="B39" s="366" t="str">
        <f>IF(ISBLANK(Entry!$B45),"- Blank -",Entry!B45)</f>
        <v>- Blank -</v>
      </c>
      <c r="C39" s="366" t="str">
        <f>IF(ISBLANK(Entry!$B45),"- Blank -",Entry!C45)</f>
        <v>- Blank -</v>
      </c>
      <c r="D39" s="371" t="str">
        <f>IF(ISBLANK(Entry!$B45),"",Entry!N45)</f>
        <v/>
      </c>
      <c r="E39" s="367" t="str">
        <f t="shared" si="1"/>
        <v/>
      </c>
      <c r="G39" s="323" t="str">
        <f t="shared" si="2"/>
        <v/>
      </c>
    </row>
    <row r="40" spans="1:7" x14ac:dyDescent="0.25">
      <c r="A40" s="365" t="str">
        <f>IF(ISBLANK(Entry!$B46),"",Entry!A46)</f>
        <v/>
      </c>
      <c r="B40" s="366" t="str">
        <f>IF(ISBLANK(Entry!$B46),"- Blank -",Entry!B46)</f>
        <v>- Blank -</v>
      </c>
      <c r="C40" s="366" t="str">
        <f>IF(ISBLANK(Entry!$B46),"- Blank -",Entry!C46)</f>
        <v>- Blank -</v>
      </c>
      <c r="D40" s="371" t="str">
        <f>IF(ISBLANK(Entry!$B46),"",Entry!N46)</f>
        <v/>
      </c>
      <c r="E40" s="367" t="str">
        <f t="shared" si="1"/>
        <v/>
      </c>
      <c r="G40" s="323" t="str">
        <f t="shared" si="2"/>
        <v/>
      </c>
    </row>
    <row r="41" spans="1:7" x14ac:dyDescent="0.25">
      <c r="A41" s="365" t="str">
        <f>IF(ISBLANK(Entry!$B47),"",Entry!A47)</f>
        <v/>
      </c>
      <c r="B41" s="366" t="str">
        <f>IF(ISBLANK(Entry!$B47),"- Blank -",Entry!B47)</f>
        <v>- Blank -</v>
      </c>
      <c r="C41" s="366" t="str">
        <f>IF(ISBLANK(Entry!$B47),"- Blank -",Entry!C47)</f>
        <v>- Blank -</v>
      </c>
      <c r="D41" s="371" t="str">
        <f>IF(ISBLANK(Entry!$B47),"",Entry!N47)</f>
        <v/>
      </c>
      <c r="E41" s="367" t="str">
        <f t="shared" si="1"/>
        <v/>
      </c>
      <c r="G41" s="323" t="str">
        <f t="shared" si="2"/>
        <v/>
      </c>
    </row>
    <row r="42" spans="1:7" x14ac:dyDescent="0.25">
      <c r="A42" s="365" t="str">
        <f>IF(ISBLANK(Entry!$B48),"",Entry!A48)</f>
        <v/>
      </c>
      <c r="B42" s="366" t="str">
        <f>IF(ISBLANK(Entry!$B48),"- Blank -",Entry!B48)</f>
        <v>- Blank -</v>
      </c>
      <c r="C42" s="366" t="str">
        <f>IF(ISBLANK(Entry!$B48),"- Blank -",Entry!C48)</f>
        <v>- Blank -</v>
      </c>
      <c r="D42" s="371" t="str">
        <f>IF(ISBLANK(Entry!$B48),"",Entry!N48)</f>
        <v/>
      </c>
      <c r="E42" s="367" t="str">
        <f t="shared" si="1"/>
        <v/>
      </c>
      <c r="G42" s="323" t="str">
        <f t="shared" si="2"/>
        <v/>
      </c>
    </row>
    <row r="43" spans="1:7" x14ac:dyDescent="0.25">
      <c r="A43" s="365" t="str">
        <f>IF(ISBLANK(Entry!$B49),"",Entry!A49)</f>
        <v/>
      </c>
      <c r="B43" s="366" t="str">
        <f>IF(ISBLANK(Entry!$B49),"- Blank -",Entry!B49)</f>
        <v>- Blank -</v>
      </c>
      <c r="C43" s="366" t="str">
        <f>IF(ISBLANK(Entry!$B49),"- Blank -",Entry!C49)</f>
        <v>- Blank -</v>
      </c>
      <c r="D43" s="371" t="str">
        <f>IF(ISBLANK(Entry!$B49),"",Entry!N49)</f>
        <v/>
      </c>
      <c r="E43" s="367" t="str">
        <f t="shared" si="1"/>
        <v/>
      </c>
      <c r="G43" s="323" t="str">
        <f t="shared" si="2"/>
        <v/>
      </c>
    </row>
    <row r="44" spans="1:7" x14ac:dyDescent="0.25">
      <c r="A44" s="365" t="str">
        <f>IF(ISBLANK(Entry!$B50),"",Entry!A50)</f>
        <v/>
      </c>
      <c r="B44" s="366" t="str">
        <f>IF(ISBLANK(Entry!$B50),"- Blank -",Entry!B50)</f>
        <v>- Blank -</v>
      </c>
      <c r="C44" s="366" t="str">
        <f>IF(ISBLANK(Entry!$B50),"- Blank -",Entry!C50)</f>
        <v>- Blank -</v>
      </c>
      <c r="D44" s="371" t="str">
        <f>IF(ISBLANK(Entry!$B50),"",Entry!N50)</f>
        <v/>
      </c>
      <c r="E44" s="367" t="str">
        <f t="shared" si="1"/>
        <v/>
      </c>
      <c r="G44" s="323" t="str">
        <f t="shared" si="2"/>
        <v/>
      </c>
    </row>
    <row r="45" spans="1:7" x14ac:dyDescent="0.25">
      <c r="A45" s="365" t="str">
        <f>IF(ISBLANK(Entry!$B51),"",Entry!A51)</f>
        <v/>
      </c>
      <c r="B45" s="366" t="str">
        <f>IF(ISBLANK(Entry!$B51),"- Blank -",Entry!B51)</f>
        <v>- Blank -</v>
      </c>
      <c r="C45" s="366" t="str">
        <f>IF(ISBLANK(Entry!$B51),"- Blank -",Entry!C51)</f>
        <v>- Blank -</v>
      </c>
      <c r="D45" s="371" t="str">
        <f>IF(ISBLANK(Entry!$B51),"",Entry!N51)</f>
        <v/>
      </c>
      <c r="E45" s="367" t="str">
        <f t="shared" si="1"/>
        <v/>
      </c>
      <c r="G45" s="323" t="str">
        <f t="shared" si="2"/>
        <v/>
      </c>
    </row>
    <row r="46" spans="1:7" x14ac:dyDescent="0.25">
      <c r="A46" s="365" t="str">
        <f>IF(ISBLANK(Entry!$B52),"",Entry!A52)</f>
        <v/>
      </c>
      <c r="B46" s="366" t="str">
        <f>IF(ISBLANK(Entry!$B52),"- Blank -",Entry!B52)</f>
        <v>- Blank -</v>
      </c>
      <c r="C46" s="366" t="str">
        <f>IF(ISBLANK(Entry!$B52),"- Blank -",Entry!C52)</f>
        <v>- Blank -</v>
      </c>
      <c r="D46" s="371" t="str">
        <f>IF(ISBLANK(Entry!$B52),"",Entry!N52)</f>
        <v/>
      </c>
      <c r="E46" s="367" t="str">
        <f t="shared" si="1"/>
        <v/>
      </c>
      <c r="G46" s="323" t="str">
        <f t="shared" si="2"/>
        <v/>
      </c>
    </row>
    <row r="47" spans="1:7" x14ac:dyDescent="0.25">
      <c r="A47" s="365" t="str">
        <f>IF(ISBLANK(Entry!$B53),"",Entry!A53)</f>
        <v/>
      </c>
      <c r="B47" s="366" t="str">
        <f>IF(ISBLANK(Entry!$B53),"- Blank -",Entry!B53)</f>
        <v>- Blank -</v>
      </c>
      <c r="C47" s="366" t="str">
        <f>IF(ISBLANK(Entry!$B53),"- Blank -",Entry!C53)</f>
        <v>- Blank -</v>
      </c>
      <c r="D47" s="371" t="str">
        <f>IF(ISBLANK(Entry!$B53),"",Entry!N53)</f>
        <v/>
      </c>
      <c r="E47" s="367" t="str">
        <f t="shared" si="1"/>
        <v/>
      </c>
      <c r="G47" s="323" t="str">
        <f t="shared" si="2"/>
        <v/>
      </c>
    </row>
    <row r="48" spans="1:7" x14ac:dyDescent="0.25">
      <c r="A48" s="365" t="str">
        <f>IF(ISBLANK(Entry!$B54),"",Entry!A54)</f>
        <v/>
      </c>
      <c r="B48" s="366" t="str">
        <f>IF(ISBLANK(Entry!$B54),"- Blank -",Entry!B54)</f>
        <v>- Blank -</v>
      </c>
      <c r="C48" s="366" t="str">
        <f>IF(ISBLANK(Entry!$B54),"- Blank -",Entry!C54)</f>
        <v>- Blank -</v>
      </c>
      <c r="D48" s="371" t="str">
        <f>IF(ISBLANK(Entry!$B54),"",Entry!N54)</f>
        <v/>
      </c>
      <c r="E48" s="367" t="str">
        <f t="shared" si="1"/>
        <v/>
      </c>
      <c r="G48" s="323" t="str">
        <f t="shared" si="2"/>
        <v/>
      </c>
    </row>
    <row r="49" spans="1:7" x14ac:dyDescent="0.25">
      <c r="A49" s="365" t="str">
        <f>IF(ISBLANK(Entry!$B55),"",Entry!A55)</f>
        <v/>
      </c>
      <c r="B49" s="366" t="str">
        <f>IF(ISBLANK(Entry!$B55),"- Blank -",Entry!B55)</f>
        <v>- Blank -</v>
      </c>
      <c r="C49" s="366" t="str">
        <f>IF(ISBLANK(Entry!$B55),"- Blank -",Entry!C55)</f>
        <v>- Blank -</v>
      </c>
      <c r="D49" s="371" t="str">
        <f>IF(ISBLANK(Entry!$B55),"",Entry!N55)</f>
        <v/>
      </c>
      <c r="E49" s="367" t="str">
        <f t="shared" si="1"/>
        <v/>
      </c>
      <c r="G49" s="323" t="str">
        <f t="shared" si="2"/>
        <v/>
      </c>
    </row>
    <row r="50" spans="1:7" x14ac:dyDescent="0.25">
      <c r="A50" s="365" t="str">
        <f>IF(ISBLANK(Entry!$B56),"",Entry!A56)</f>
        <v/>
      </c>
      <c r="B50" s="366" t="str">
        <f>IF(ISBLANK(Entry!$B56),"- Blank -",Entry!B56)</f>
        <v>- Blank -</v>
      </c>
      <c r="C50" s="366" t="str">
        <f>IF(ISBLANK(Entry!$B56),"- Blank -",Entry!C56)</f>
        <v>- Blank -</v>
      </c>
      <c r="D50" s="371" t="str">
        <f>IF(ISBLANK(Entry!$B56),"",Entry!N56)</f>
        <v/>
      </c>
      <c r="E50" s="367" t="str">
        <f t="shared" si="1"/>
        <v/>
      </c>
      <c r="G50" s="323" t="str">
        <f t="shared" si="2"/>
        <v/>
      </c>
    </row>
    <row r="51" spans="1:7" x14ac:dyDescent="0.25">
      <c r="A51" s="365" t="str">
        <f>IF(ISBLANK(Entry!$B57),"",Entry!A57)</f>
        <v/>
      </c>
      <c r="B51" s="366" t="str">
        <f>IF(ISBLANK(Entry!$B57),"- Blank -",Entry!B57)</f>
        <v>- Blank -</v>
      </c>
      <c r="C51" s="366" t="str">
        <f>IF(ISBLANK(Entry!$B57),"- Blank -",Entry!C57)</f>
        <v>- Blank -</v>
      </c>
      <c r="D51" s="371" t="str">
        <f>IF(ISBLANK(Entry!$B57),"",Entry!N57)</f>
        <v/>
      </c>
      <c r="E51" s="367" t="str">
        <f t="shared" si="1"/>
        <v/>
      </c>
      <c r="G51" s="323" t="str">
        <f t="shared" si="2"/>
        <v/>
      </c>
    </row>
    <row r="52" spans="1:7" x14ac:dyDescent="0.25">
      <c r="A52" s="365" t="str">
        <f>IF(ISBLANK(Entry!$B58),"",Entry!A58)</f>
        <v/>
      </c>
      <c r="B52" s="366" t="str">
        <f>IF(ISBLANK(Entry!$B58),"- Blank -",Entry!B58)</f>
        <v>- Blank -</v>
      </c>
      <c r="C52" s="366" t="str">
        <f>IF(ISBLANK(Entry!$B58),"- Blank -",Entry!C58)</f>
        <v>- Blank -</v>
      </c>
      <c r="D52" s="371" t="str">
        <f>IF(ISBLANK(Entry!$B58),"",Entry!N58)</f>
        <v/>
      </c>
      <c r="E52" s="367" t="str">
        <f t="shared" si="1"/>
        <v/>
      </c>
      <c r="G52" s="323" t="str">
        <f t="shared" si="2"/>
        <v/>
      </c>
    </row>
    <row r="53" spans="1:7" x14ac:dyDescent="0.25">
      <c r="A53" s="365" t="str">
        <f>IF(ISBLANK(Entry!$B59),"",Entry!A59)</f>
        <v/>
      </c>
      <c r="B53" s="366" t="str">
        <f>IF(ISBLANK(Entry!$B59),"- Blank -",Entry!B59)</f>
        <v>- Blank -</v>
      </c>
      <c r="C53" s="366" t="str">
        <f>IF(ISBLANK(Entry!$B59),"- Blank -",Entry!C59)</f>
        <v>- Blank -</v>
      </c>
      <c r="D53" s="371" t="str">
        <f>IF(ISBLANK(Entry!$B59),"",Entry!N59)</f>
        <v/>
      </c>
      <c r="E53" s="367" t="str">
        <f t="shared" si="1"/>
        <v/>
      </c>
      <c r="G53" s="323" t="str">
        <f t="shared" si="2"/>
        <v/>
      </c>
    </row>
    <row r="54" spans="1:7" x14ac:dyDescent="0.25">
      <c r="A54" s="365" t="str">
        <f>IF(ISBLANK(Entry!$B60),"",Entry!A60)</f>
        <v/>
      </c>
      <c r="B54" s="366" t="str">
        <f>IF(ISBLANK(Entry!$B60),"- Blank -",Entry!B60)</f>
        <v>- Blank -</v>
      </c>
      <c r="C54" s="366" t="str">
        <f>IF(ISBLANK(Entry!$B60),"- Blank -",Entry!C60)</f>
        <v>- Blank -</v>
      </c>
      <c r="D54" s="371" t="str">
        <f>IF(ISBLANK(Entry!$B60),"",Entry!N60)</f>
        <v/>
      </c>
      <c r="E54" s="367" t="str">
        <f t="shared" si="1"/>
        <v/>
      </c>
      <c r="G54" s="323" t="str">
        <f t="shared" si="2"/>
        <v/>
      </c>
    </row>
    <row r="55" spans="1:7" x14ac:dyDescent="0.25">
      <c r="A55" s="365" t="str">
        <f>IF(ISBLANK(Entry!$B61),"",Entry!A61)</f>
        <v/>
      </c>
      <c r="B55" s="366" t="str">
        <f>IF(ISBLANK(Entry!$B61),"- Blank -",Entry!B61)</f>
        <v>- Blank -</v>
      </c>
      <c r="C55" s="366" t="str">
        <f>IF(ISBLANK(Entry!$B61),"- Blank -",Entry!C61)</f>
        <v>- Blank -</v>
      </c>
      <c r="D55" s="371" t="str">
        <f>IF(ISBLANK(Entry!$B61),"",Entry!N61)</f>
        <v/>
      </c>
      <c r="E55" s="367" t="str">
        <f t="shared" si="1"/>
        <v/>
      </c>
      <c r="G55" s="323" t="str">
        <f t="shared" si="2"/>
        <v/>
      </c>
    </row>
    <row r="56" spans="1:7" x14ac:dyDescent="0.25">
      <c r="A56" s="365" t="str">
        <f>IF(ISBLANK(Entry!$B62),"",Entry!A62)</f>
        <v/>
      </c>
      <c r="B56" s="366" t="str">
        <f>IF(ISBLANK(Entry!$B62),"- Blank -",Entry!B62)</f>
        <v>- Blank -</v>
      </c>
      <c r="C56" s="366" t="str">
        <f>IF(ISBLANK(Entry!$B62),"- Blank -",Entry!C62)</f>
        <v>- Blank -</v>
      </c>
      <c r="D56" s="371" t="str">
        <f>IF(ISBLANK(Entry!$B62),"",Entry!N62)</f>
        <v/>
      </c>
      <c r="E56" s="367" t="str">
        <f t="shared" si="1"/>
        <v/>
      </c>
      <c r="G56" s="323" t="str">
        <f t="shared" si="2"/>
        <v/>
      </c>
    </row>
    <row r="57" spans="1:7" x14ac:dyDescent="0.25">
      <c r="A57" s="365" t="str">
        <f>IF(ISBLANK(Entry!$B63),"",Entry!A63)</f>
        <v/>
      </c>
      <c r="B57" s="366" t="str">
        <f>IF(ISBLANK(Entry!$B63),"- Blank -",Entry!B63)</f>
        <v>- Blank -</v>
      </c>
      <c r="C57" s="366" t="str">
        <f>IF(ISBLANK(Entry!$B63),"- Blank -",Entry!C63)</f>
        <v>- Blank -</v>
      </c>
      <c r="D57" s="371" t="str">
        <f>IF(ISBLANK(Entry!$B63),"",Entry!N63)</f>
        <v/>
      </c>
      <c r="E57" s="367" t="str">
        <f t="shared" si="1"/>
        <v/>
      </c>
      <c r="G57" s="323" t="str">
        <f t="shared" si="2"/>
        <v/>
      </c>
    </row>
    <row r="58" spans="1:7" x14ac:dyDescent="0.25">
      <c r="A58" s="365" t="str">
        <f>IF(ISBLANK(Entry!$B64),"",Entry!A64)</f>
        <v/>
      </c>
      <c r="B58" s="366" t="str">
        <f>IF(ISBLANK(Entry!$B64),"- Blank -",Entry!B64)</f>
        <v>- Blank -</v>
      </c>
      <c r="C58" s="366" t="str">
        <f>IF(ISBLANK(Entry!$B64),"- Blank -",Entry!C64)</f>
        <v>- Blank -</v>
      </c>
      <c r="D58" s="371" t="str">
        <f>IF(ISBLANK(Entry!$B64),"",Entry!N64)</f>
        <v/>
      </c>
      <c r="E58" s="367" t="str">
        <f t="shared" si="1"/>
        <v/>
      </c>
      <c r="G58" s="323" t="str">
        <f t="shared" si="2"/>
        <v/>
      </c>
    </row>
    <row r="59" spans="1:7" x14ac:dyDescent="0.25">
      <c r="A59" s="368" t="str">
        <f>IF(ISBLANK(Entry!$B65),"",Entry!A65)</f>
        <v/>
      </c>
      <c r="B59" s="369" t="str">
        <f>IF(ISBLANK(Entry!$B65),"- Blank -",Entry!B65)</f>
        <v>- Blank -</v>
      </c>
      <c r="C59" s="369" t="str">
        <f>IF(ISBLANK(Entry!$B65),"- Blank -",Entry!C65)</f>
        <v>- Blank -</v>
      </c>
      <c r="D59" s="371" t="str">
        <f>IF(ISBLANK(Entry!$B65),"",Entry!N65)</f>
        <v/>
      </c>
      <c r="E59" s="370" t="str">
        <f t="shared" si="1"/>
        <v/>
      </c>
      <c r="G59" s="323" t="str">
        <f t="shared" si="2"/>
        <v/>
      </c>
    </row>
  </sheetData>
  <sheetProtection sheet="1" objects="1" scenarios="1" selectLockedCells="1"/>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9"/>
  <sheetViews>
    <sheetView topLeftCell="A13" workbookViewId="0">
      <selection activeCell="D31" sqref="D31"/>
    </sheetView>
  </sheetViews>
  <sheetFormatPr defaultRowHeight="15.75" x14ac:dyDescent="0.25"/>
  <cols>
    <col min="1" max="1" width="9.42578125" style="323" customWidth="1"/>
    <col min="2" max="2" width="18.5703125" style="323" customWidth="1"/>
    <col min="3" max="3" width="27.140625" style="323" customWidth="1"/>
    <col min="4" max="4" width="17.42578125" style="323" customWidth="1"/>
    <col min="5" max="5" width="0" style="323" hidden="1" customWidth="1"/>
    <col min="6" max="6" width="9.140625" style="323"/>
    <col min="7" max="7" width="9.7109375" style="323" hidden="1" customWidth="1"/>
    <col min="8" max="8" width="8.28515625" style="323" bestFit="1" customWidth="1"/>
    <col min="9" max="9" width="6.85546875" style="323" bestFit="1" customWidth="1"/>
    <col min="10" max="10" width="15.140625" style="323" bestFit="1" customWidth="1"/>
    <col min="11" max="11" width="24.7109375" style="323" bestFit="1" customWidth="1"/>
    <col min="12" max="12" width="8.42578125" style="323" bestFit="1" customWidth="1"/>
    <col min="13" max="13" width="5.5703125" style="323" bestFit="1" customWidth="1"/>
    <col min="14" max="16384" width="9.140625" style="323"/>
  </cols>
  <sheetData>
    <row r="1" spans="1:13" ht="42.75" customHeight="1" x14ac:dyDescent="0.25">
      <c r="A1" s="350" t="str">
        <f>CONCATENATE(Entry!$P$12," Exam, ",Entry!C14)</f>
        <v>Final Exam, Fall 2018</v>
      </c>
      <c r="C1" s="351"/>
      <c r="H1" s="352"/>
      <c r="I1" s="353" t="str">
        <f t="shared" ref="I1:M1" si="0">A9</f>
        <v>SI. no.</v>
      </c>
      <c r="J1" s="353" t="str">
        <f t="shared" si="0"/>
        <v>Student ID</v>
      </c>
      <c r="K1" s="354" t="str">
        <f t="shared" si="0"/>
        <v>Name</v>
      </c>
      <c r="L1" s="353" t="str">
        <f t="shared" si="0"/>
        <v>Mark obtained</v>
      </c>
      <c r="M1" s="353" t="str">
        <f t="shared" si="0"/>
        <v>Rank</v>
      </c>
    </row>
    <row r="2" spans="1:13" x14ac:dyDescent="0.25">
      <c r="A2" s="355" t="str">
        <f>CONCATENATE("Course Code: ",Entry!B12,", Section: ",RIGHT(Entry!C12,2))</f>
        <v>Course Code: CSE 107, Section: 01</v>
      </c>
      <c r="H2" s="352" t="s">
        <v>355</v>
      </c>
      <c r="I2" s="356" t="e">
        <f>INDEX(A10:A59,MATCH(MAX($D10:$D59),$D10:$D59,0),0)</f>
        <v>#N/A</v>
      </c>
      <c r="J2" s="356" t="e">
        <f>INDEX(B10:B59,MATCH(MAX($D10:$D59),$D10:$D59,0),0)</f>
        <v>#N/A</v>
      </c>
      <c r="K2" s="357" t="e">
        <f>INDEX(C10:C59,MATCH(MAX($D10:$D59),$D10:$D59,0),0)</f>
        <v>#N/A</v>
      </c>
      <c r="L2" s="356" t="e">
        <f>INDEX(D10:D59,MATCH(MAX($D10:$D59),$D10:$D59,0),0)</f>
        <v>#N/A</v>
      </c>
      <c r="M2" s="356" t="e">
        <f>INDEX(E10:E59,MATCH(MAX($D10:$D59),$D10:$D59,0),0)</f>
        <v>#N/A</v>
      </c>
    </row>
    <row r="3" spans="1:13" x14ac:dyDescent="0.25">
      <c r="A3" s="323" t="str">
        <f>CONCATENATE("Course Title: ", Entry!B13)</f>
        <v>Course Title: Object Oriented Programming</v>
      </c>
      <c r="G3" s="323" t="e">
        <f>AVERAGE(D10:D59)</f>
        <v>#DIV/0!</v>
      </c>
      <c r="H3" s="352" t="s">
        <v>357</v>
      </c>
      <c r="I3" s="358" t="e">
        <f>INDEX(A10:A59,MATCH(MIN($G10:$G59),$G10:$G59,0),0)</f>
        <v>#N/A</v>
      </c>
      <c r="J3" s="358" t="e">
        <f>INDEX(B10:B59,MATCH(MIN($G10:$G59),$G10:$G59,0),0)</f>
        <v>#N/A</v>
      </c>
      <c r="K3" s="359" t="e">
        <f>INDEX(C10:C59,MATCH(MIN($G10:$G59),$G10:$G59,0),0)</f>
        <v>#N/A</v>
      </c>
      <c r="L3" s="358" t="e">
        <f>INDEX(D10:D59,MATCH(MIN($G10:$G59),$G10:$G59,0),0)</f>
        <v>#N/A</v>
      </c>
      <c r="M3" s="358" t="e">
        <f>INDEX(E10:E59,MATCH(MIN($G10:$G59),$G10:$G59,0),0)</f>
        <v>#N/A</v>
      </c>
    </row>
    <row r="4" spans="1:13" x14ac:dyDescent="0.25">
      <c r="A4" s="323" t="s">
        <v>372</v>
      </c>
      <c r="B4" s="324" t="str">
        <f>Entry!B11</f>
        <v>Khan Mohammad Habibullah</v>
      </c>
      <c r="H4" s="352" t="s">
        <v>356</v>
      </c>
      <c r="I4" s="360" t="e">
        <f>INDEX(A10:A59,MATCH(MIN($D10:$D59),$D10:$D59,0),0)</f>
        <v>#N/A</v>
      </c>
      <c r="J4" s="360" t="e">
        <f>INDEX(B10:B59,MATCH(MIN($D10:$D59),$D10:$D59,0),0)</f>
        <v>#N/A</v>
      </c>
      <c r="K4" s="361" t="e">
        <f>INDEX(C10:C59,MATCH(MIN($D10:$D59),$D10:$D59,0),0)</f>
        <v>#N/A</v>
      </c>
      <c r="L4" s="360" t="e">
        <f>INDEX(D10:D59,MATCH(MIN($D10:$D59),$D10:$D59,0),0)</f>
        <v>#N/A</v>
      </c>
      <c r="M4" s="360" t="e">
        <f>INDEX(E10:E59,MATCH(MIN($D10:$D59),$D10:$D59,0),0)</f>
        <v>#N/A</v>
      </c>
    </row>
    <row r="6" spans="1:13" x14ac:dyDescent="0.25">
      <c r="A6" s="355" t="str">
        <f>CONCATENATE("Final Exam Weight (%): ",Entry!H7)</f>
        <v>Final Exam Weight (%): 20</v>
      </c>
    </row>
    <row r="7" spans="1:13" x14ac:dyDescent="0.25">
      <c r="A7" s="355" t="str">
        <f>CONCATENATE("Full Mark: ",Entry!I7)</f>
        <v>Full Mark: 40</v>
      </c>
    </row>
    <row r="9" spans="1:13" x14ac:dyDescent="0.25">
      <c r="A9" s="362" t="s">
        <v>358</v>
      </c>
      <c r="B9" s="363" t="s">
        <v>2</v>
      </c>
      <c r="C9" s="363" t="s">
        <v>3</v>
      </c>
      <c r="D9" s="363" t="s">
        <v>359</v>
      </c>
      <c r="E9" s="364" t="s">
        <v>360</v>
      </c>
      <c r="G9" s="323">
        <f>MIN(G10:G59)</f>
        <v>0</v>
      </c>
    </row>
    <row r="10" spans="1:13" x14ac:dyDescent="0.25">
      <c r="A10" s="365" t="str">
        <f>IF(ISBLANK(Entry!$B16),"",Entry!A16)</f>
        <v/>
      </c>
      <c r="B10" s="366" t="str">
        <f>IF(ISBLANK(Entry!$B16),"- Blank -",Entry!B16)</f>
        <v>- Blank -</v>
      </c>
      <c r="C10" s="366" t="str">
        <f>IF(ISBLANK(Entry!$B16),"- Blank -",Entry!C16)</f>
        <v>- Blank -</v>
      </c>
      <c r="D10" s="371" t="str">
        <f>IF(ISBLANK(Entry!$B16),"",Entry!T16)</f>
        <v/>
      </c>
      <c r="E10" s="367" t="str">
        <f t="shared" ref="E10:E59" si="1">IF(ISNUMBER($D10),RANK($D10,$D$10:$D$59,0),"")</f>
        <v/>
      </c>
      <c r="G10" s="323" t="str">
        <f t="shared" ref="G10:G59" si="2">IF(ISNUMBER($D10),ABS($G$3-D10),"")</f>
        <v/>
      </c>
    </row>
    <row r="11" spans="1:13" x14ac:dyDescent="0.25">
      <c r="A11" s="365" t="str">
        <f>IF(ISBLANK(Entry!$B17),"",Entry!A17)</f>
        <v/>
      </c>
      <c r="B11" s="366" t="str">
        <f>IF(ISBLANK(Entry!$B17),"- Blank -",Entry!B17)</f>
        <v>- Blank -</v>
      </c>
      <c r="C11" s="366" t="str">
        <f>IF(ISBLANK(Entry!$B17),"- Blank -",Entry!C17)</f>
        <v>- Blank -</v>
      </c>
      <c r="D11" s="371" t="str">
        <f>IF(ISBLANK(Entry!$B17),"",Entry!T17)</f>
        <v/>
      </c>
      <c r="E11" s="367" t="str">
        <f t="shared" si="1"/>
        <v/>
      </c>
      <c r="G11" s="323" t="str">
        <f t="shared" si="2"/>
        <v/>
      </c>
    </row>
    <row r="12" spans="1:13" x14ac:dyDescent="0.25">
      <c r="A12" s="365" t="str">
        <f>IF(ISBLANK(Entry!$B18),"",Entry!A18)</f>
        <v/>
      </c>
      <c r="B12" s="366" t="str">
        <f>IF(ISBLANK(Entry!$B18),"- Blank -",Entry!B18)</f>
        <v>- Blank -</v>
      </c>
      <c r="C12" s="366" t="str">
        <f>IF(ISBLANK(Entry!$B18),"- Blank -",Entry!C18)</f>
        <v>- Blank -</v>
      </c>
      <c r="D12" s="371" t="str">
        <f>IF(ISBLANK(Entry!$B18),"",Entry!T18)</f>
        <v/>
      </c>
      <c r="E12" s="367" t="str">
        <f t="shared" si="1"/>
        <v/>
      </c>
      <c r="G12" s="323" t="str">
        <f t="shared" si="2"/>
        <v/>
      </c>
    </row>
    <row r="13" spans="1:13" x14ac:dyDescent="0.25">
      <c r="A13" s="365" t="str">
        <f>IF(ISBLANK(Entry!$B19),"",Entry!A19)</f>
        <v/>
      </c>
      <c r="B13" s="366" t="str">
        <f>IF(ISBLANK(Entry!$B19),"- Blank -",Entry!B19)</f>
        <v>- Blank -</v>
      </c>
      <c r="C13" s="366" t="str">
        <f>IF(ISBLANK(Entry!$B19),"- Blank -",Entry!C19)</f>
        <v>- Blank -</v>
      </c>
      <c r="D13" s="371" t="str">
        <f>IF(ISBLANK(Entry!$B19),"",Entry!T19)</f>
        <v/>
      </c>
      <c r="E13" s="367" t="str">
        <f t="shared" si="1"/>
        <v/>
      </c>
      <c r="G13" s="323" t="str">
        <f t="shared" si="2"/>
        <v/>
      </c>
    </row>
    <row r="14" spans="1:13" x14ac:dyDescent="0.25">
      <c r="A14" s="365" t="str">
        <f>IF(ISBLANK(Entry!$B20),"",Entry!A20)</f>
        <v/>
      </c>
      <c r="B14" s="366" t="str">
        <f>IF(ISBLANK(Entry!$B20),"- Blank -",Entry!B20)</f>
        <v>- Blank -</v>
      </c>
      <c r="C14" s="366" t="str">
        <f>IF(ISBLANK(Entry!$B20),"- Blank -",Entry!C20)</f>
        <v>- Blank -</v>
      </c>
      <c r="D14" s="371" t="str">
        <f>IF(ISBLANK(Entry!$B20),"",Entry!T20)</f>
        <v/>
      </c>
      <c r="E14" s="367" t="str">
        <f t="shared" si="1"/>
        <v/>
      </c>
      <c r="G14" s="323" t="str">
        <f t="shared" si="2"/>
        <v/>
      </c>
    </row>
    <row r="15" spans="1:13" x14ac:dyDescent="0.25">
      <c r="A15" s="365" t="str">
        <f>IF(ISBLANK(Entry!$B21),"",Entry!A21)</f>
        <v/>
      </c>
      <c r="B15" s="366" t="str">
        <f>IF(ISBLANK(Entry!$B21),"- Blank -",Entry!B21)</f>
        <v>- Blank -</v>
      </c>
      <c r="C15" s="366" t="str">
        <f>IF(ISBLANK(Entry!$B21),"- Blank -",Entry!C21)</f>
        <v>- Blank -</v>
      </c>
      <c r="D15" s="371" t="str">
        <f>IF(ISBLANK(Entry!$B21),"",Entry!T21)</f>
        <v/>
      </c>
      <c r="E15" s="367" t="str">
        <f t="shared" si="1"/>
        <v/>
      </c>
      <c r="G15" s="323" t="str">
        <f t="shared" si="2"/>
        <v/>
      </c>
    </row>
    <row r="16" spans="1:13" x14ac:dyDescent="0.25">
      <c r="A16" s="365" t="str">
        <f>IF(ISBLANK(Entry!$B22),"",Entry!A22)</f>
        <v/>
      </c>
      <c r="B16" s="366" t="str">
        <f>IF(ISBLANK(Entry!$B22),"- Blank -",Entry!B22)</f>
        <v>- Blank -</v>
      </c>
      <c r="C16" s="366" t="str">
        <f>IF(ISBLANK(Entry!$B22),"- Blank -",Entry!C22)</f>
        <v>- Blank -</v>
      </c>
      <c r="D16" s="371" t="str">
        <f>IF(ISBLANK(Entry!$B22),"",Entry!T22)</f>
        <v/>
      </c>
      <c r="E16" s="367" t="str">
        <f t="shared" si="1"/>
        <v/>
      </c>
      <c r="G16" s="323" t="str">
        <f t="shared" si="2"/>
        <v/>
      </c>
    </row>
    <row r="17" spans="1:7" x14ac:dyDescent="0.25">
      <c r="A17" s="365" t="str">
        <f>IF(ISBLANK(Entry!$B23),"",Entry!A23)</f>
        <v/>
      </c>
      <c r="B17" s="366" t="str">
        <f>IF(ISBLANK(Entry!$B23),"- Blank -",Entry!B23)</f>
        <v>- Blank -</v>
      </c>
      <c r="C17" s="366" t="str">
        <f>IF(ISBLANK(Entry!$B23),"- Blank -",Entry!C23)</f>
        <v>- Blank -</v>
      </c>
      <c r="D17" s="371" t="str">
        <f>IF(ISBLANK(Entry!$B23),"",Entry!T23)</f>
        <v/>
      </c>
      <c r="E17" s="367" t="str">
        <f t="shared" si="1"/>
        <v/>
      </c>
      <c r="G17" s="323" t="str">
        <f t="shared" si="2"/>
        <v/>
      </c>
    </row>
    <row r="18" spans="1:7" x14ac:dyDescent="0.25">
      <c r="A18" s="365" t="str">
        <f>IF(ISBLANK(Entry!$B24),"",Entry!A24)</f>
        <v/>
      </c>
      <c r="B18" s="366" t="str">
        <f>IF(ISBLANK(Entry!$B24),"- Blank -",Entry!B24)</f>
        <v>- Blank -</v>
      </c>
      <c r="C18" s="366" t="str">
        <f>IF(ISBLANK(Entry!$B24),"- Blank -",Entry!C24)</f>
        <v>- Blank -</v>
      </c>
      <c r="D18" s="371" t="str">
        <f>IF(ISBLANK(Entry!$B24),"",Entry!T24)</f>
        <v/>
      </c>
      <c r="E18" s="367" t="str">
        <f t="shared" si="1"/>
        <v/>
      </c>
      <c r="G18" s="323" t="str">
        <f t="shared" si="2"/>
        <v/>
      </c>
    </row>
    <row r="19" spans="1:7" x14ac:dyDescent="0.25">
      <c r="A19" s="365" t="str">
        <f>IF(ISBLANK(Entry!$B25),"",Entry!A25)</f>
        <v/>
      </c>
      <c r="B19" s="366" t="str">
        <f>IF(ISBLANK(Entry!$B25),"- Blank -",Entry!B25)</f>
        <v>- Blank -</v>
      </c>
      <c r="C19" s="366" t="str">
        <f>IF(ISBLANK(Entry!$B25),"- Blank -",Entry!C25)</f>
        <v>- Blank -</v>
      </c>
      <c r="D19" s="371" t="str">
        <f>IF(ISBLANK(Entry!$B25),"",Entry!T25)</f>
        <v/>
      </c>
      <c r="E19" s="367" t="str">
        <f t="shared" si="1"/>
        <v/>
      </c>
      <c r="G19" s="323" t="str">
        <f t="shared" si="2"/>
        <v/>
      </c>
    </row>
    <row r="20" spans="1:7" x14ac:dyDescent="0.25">
      <c r="A20" s="365" t="str">
        <f>IF(ISBLANK(Entry!$B26),"",Entry!A26)</f>
        <v/>
      </c>
      <c r="B20" s="366" t="str">
        <f>IF(ISBLANK(Entry!$B26),"- Blank -",Entry!B26)</f>
        <v>- Blank -</v>
      </c>
      <c r="C20" s="366" t="str">
        <f>IF(ISBLANK(Entry!$B26),"- Blank -",Entry!C26)</f>
        <v>- Blank -</v>
      </c>
      <c r="D20" s="371" t="str">
        <f>IF(ISBLANK(Entry!$B26),"",Entry!T26)</f>
        <v/>
      </c>
      <c r="E20" s="367" t="str">
        <f t="shared" si="1"/>
        <v/>
      </c>
      <c r="G20" s="323" t="str">
        <f t="shared" si="2"/>
        <v/>
      </c>
    </row>
    <row r="21" spans="1:7" x14ac:dyDescent="0.25">
      <c r="A21" s="365" t="str">
        <f>IF(ISBLANK(Entry!$B27),"",Entry!A27)</f>
        <v/>
      </c>
      <c r="B21" s="366" t="str">
        <f>IF(ISBLANK(Entry!$B27),"- Blank -",Entry!B27)</f>
        <v>- Blank -</v>
      </c>
      <c r="C21" s="366" t="str">
        <f>IF(ISBLANK(Entry!$B27),"- Blank -",Entry!C27)</f>
        <v>- Blank -</v>
      </c>
      <c r="D21" s="371" t="str">
        <f>IF(ISBLANK(Entry!$B27),"",Entry!T27)</f>
        <v/>
      </c>
      <c r="E21" s="367" t="str">
        <f t="shared" si="1"/>
        <v/>
      </c>
      <c r="G21" s="323" t="str">
        <f t="shared" si="2"/>
        <v/>
      </c>
    </row>
    <row r="22" spans="1:7" x14ac:dyDescent="0.25">
      <c r="A22" s="365" t="str">
        <f>IF(ISBLANK(Entry!$B28),"",Entry!A28)</f>
        <v/>
      </c>
      <c r="B22" s="366" t="str">
        <f>IF(ISBLANK(Entry!$B28),"- Blank -",Entry!B28)</f>
        <v>- Blank -</v>
      </c>
      <c r="C22" s="366" t="str">
        <f>IF(ISBLANK(Entry!$B28),"- Blank -",Entry!C28)</f>
        <v>- Blank -</v>
      </c>
      <c r="D22" s="371" t="str">
        <f>IF(ISBLANK(Entry!$B28),"",Entry!T28)</f>
        <v/>
      </c>
      <c r="E22" s="367" t="str">
        <f t="shared" si="1"/>
        <v/>
      </c>
      <c r="G22" s="323" t="str">
        <f t="shared" si="2"/>
        <v/>
      </c>
    </row>
    <row r="23" spans="1:7" x14ac:dyDescent="0.25">
      <c r="A23" s="365" t="str">
        <f>IF(ISBLANK(Entry!$B29),"",Entry!A29)</f>
        <v/>
      </c>
      <c r="B23" s="366" t="str">
        <f>IF(ISBLANK(Entry!$B29),"- Blank -",Entry!B29)</f>
        <v>- Blank -</v>
      </c>
      <c r="C23" s="366" t="str">
        <f>IF(ISBLANK(Entry!$B29),"- Blank -",Entry!C29)</f>
        <v>- Blank -</v>
      </c>
      <c r="D23" s="371" t="str">
        <f>IF(ISBLANK(Entry!$B29),"",Entry!T29)</f>
        <v/>
      </c>
      <c r="E23" s="367" t="str">
        <f t="shared" si="1"/>
        <v/>
      </c>
      <c r="G23" s="323" t="str">
        <f t="shared" si="2"/>
        <v/>
      </c>
    </row>
    <row r="24" spans="1:7" x14ac:dyDescent="0.25">
      <c r="A24" s="365" t="str">
        <f>IF(ISBLANK(Entry!$B30),"",Entry!A30)</f>
        <v/>
      </c>
      <c r="B24" s="366" t="str">
        <f>IF(ISBLANK(Entry!$B30),"- Blank -",Entry!B30)</f>
        <v>- Blank -</v>
      </c>
      <c r="C24" s="366" t="str">
        <f>IF(ISBLANK(Entry!$B30),"- Blank -",Entry!C30)</f>
        <v>- Blank -</v>
      </c>
      <c r="D24" s="371" t="str">
        <f>IF(ISBLANK(Entry!$B30),"",Entry!T30)</f>
        <v/>
      </c>
      <c r="E24" s="367" t="str">
        <f t="shared" si="1"/>
        <v/>
      </c>
      <c r="G24" s="323" t="str">
        <f t="shared" si="2"/>
        <v/>
      </c>
    </row>
    <row r="25" spans="1:7" x14ac:dyDescent="0.25">
      <c r="A25" s="365" t="str">
        <f>IF(ISBLANK(Entry!$B31),"",Entry!A31)</f>
        <v/>
      </c>
      <c r="B25" s="366" t="str">
        <f>IF(ISBLANK(Entry!$B31),"- Blank -",Entry!B31)</f>
        <v>- Blank -</v>
      </c>
      <c r="C25" s="366" t="str">
        <f>IF(ISBLANK(Entry!$B31),"- Blank -",Entry!C31)</f>
        <v>- Blank -</v>
      </c>
      <c r="D25" s="371" t="str">
        <f>IF(ISBLANK(Entry!$B31),"",Entry!T31)</f>
        <v/>
      </c>
      <c r="E25" s="367" t="str">
        <f t="shared" si="1"/>
        <v/>
      </c>
      <c r="G25" s="323" t="str">
        <f t="shared" si="2"/>
        <v/>
      </c>
    </row>
    <row r="26" spans="1:7" x14ac:dyDescent="0.25">
      <c r="A26" s="365" t="str">
        <f>IF(ISBLANK(Entry!$B32),"",Entry!A32)</f>
        <v/>
      </c>
      <c r="B26" s="366" t="str">
        <f>IF(ISBLANK(Entry!$B32),"- Blank -",Entry!B32)</f>
        <v>- Blank -</v>
      </c>
      <c r="C26" s="366" t="str">
        <f>IF(ISBLANK(Entry!$B32),"- Blank -",Entry!C32)</f>
        <v>- Blank -</v>
      </c>
      <c r="D26" s="371" t="str">
        <f>IF(ISBLANK(Entry!$B32),"",Entry!T32)</f>
        <v/>
      </c>
      <c r="E26" s="367" t="str">
        <f t="shared" si="1"/>
        <v/>
      </c>
      <c r="G26" s="323" t="str">
        <f t="shared" si="2"/>
        <v/>
      </c>
    </row>
    <row r="27" spans="1:7" x14ac:dyDescent="0.25">
      <c r="A27" s="365" t="str">
        <f>IF(ISBLANK(Entry!$B33),"",Entry!A33)</f>
        <v/>
      </c>
      <c r="B27" s="366" t="str">
        <f>IF(ISBLANK(Entry!$B33),"- Blank -",Entry!B33)</f>
        <v>- Blank -</v>
      </c>
      <c r="C27" s="366" t="str">
        <f>IF(ISBLANK(Entry!$B33),"- Blank -",Entry!C33)</f>
        <v>- Blank -</v>
      </c>
      <c r="D27" s="371" t="str">
        <f>IF(ISBLANK(Entry!$B33),"",Entry!T33)</f>
        <v/>
      </c>
      <c r="E27" s="367" t="str">
        <f t="shared" si="1"/>
        <v/>
      </c>
      <c r="G27" s="323" t="str">
        <f t="shared" si="2"/>
        <v/>
      </c>
    </row>
    <row r="28" spans="1:7" x14ac:dyDescent="0.25">
      <c r="A28" s="365" t="str">
        <f>IF(ISBLANK(Entry!$B34),"",Entry!A34)</f>
        <v/>
      </c>
      <c r="B28" s="366" t="str">
        <f>IF(ISBLANK(Entry!$B34),"- Blank -",Entry!B34)</f>
        <v>- Blank -</v>
      </c>
      <c r="C28" s="366" t="str">
        <f>IF(ISBLANK(Entry!$B34),"- Blank -",Entry!C34)</f>
        <v>- Blank -</v>
      </c>
      <c r="D28" s="371" t="str">
        <f>IF(ISBLANK(Entry!$B34),"",Entry!T34)</f>
        <v/>
      </c>
      <c r="E28" s="367" t="str">
        <f t="shared" si="1"/>
        <v/>
      </c>
      <c r="G28" s="323" t="str">
        <f t="shared" si="2"/>
        <v/>
      </c>
    </row>
    <row r="29" spans="1:7" x14ac:dyDescent="0.25">
      <c r="A29" s="365" t="str">
        <f>IF(ISBLANK(Entry!$B35),"",Entry!A35)</f>
        <v/>
      </c>
      <c r="B29" s="366" t="str">
        <f>IF(ISBLANK(Entry!$B35),"- Blank -",Entry!B35)</f>
        <v>- Blank -</v>
      </c>
      <c r="C29" s="366" t="str">
        <f>IF(ISBLANK(Entry!$B35),"- Blank -",Entry!C35)</f>
        <v>- Blank -</v>
      </c>
      <c r="D29" s="371" t="str">
        <f>IF(ISBLANK(Entry!$B35),"",Entry!T35)</f>
        <v/>
      </c>
      <c r="E29" s="367" t="str">
        <f t="shared" si="1"/>
        <v/>
      </c>
      <c r="G29" s="323" t="str">
        <f t="shared" si="2"/>
        <v/>
      </c>
    </row>
    <row r="30" spans="1:7" x14ac:dyDescent="0.25">
      <c r="A30" s="365" t="str">
        <f>IF(ISBLANK(Entry!$B36),"",Entry!A36)</f>
        <v/>
      </c>
      <c r="B30" s="366" t="str">
        <f>IF(ISBLANK(Entry!$B36),"- Blank -",Entry!B36)</f>
        <v>- Blank -</v>
      </c>
      <c r="C30" s="366" t="str">
        <f>IF(ISBLANK(Entry!$B36),"- Blank -",Entry!C36)</f>
        <v>- Blank -</v>
      </c>
      <c r="D30" s="371" t="str">
        <f>IF(ISBLANK(Entry!$B36),"",Entry!T36)</f>
        <v/>
      </c>
      <c r="E30" s="367" t="str">
        <f t="shared" si="1"/>
        <v/>
      </c>
      <c r="G30" s="323" t="str">
        <f t="shared" si="2"/>
        <v/>
      </c>
    </row>
    <row r="31" spans="1:7" x14ac:dyDescent="0.25">
      <c r="A31" s="365" t="str">
        <f>IF(ISBLANK(Entry!$B37),"",Entry!A37)</f>
        <v/>
      </c>
      <c r="B31" s="366" t="str">
        <f>IF(ISBLANK(Entry!$B37),"- Blank -",Entry!B37)</f>
        <v>- Blank -</v>
      </c>
      <c r="C31" s="366" t="str">
        <f>IF(ISBLANK(Entry!$B37),"- Blank -",Entry!C37)</f>
        <v>- Blank -</v>
      </c>
      <c r="D31" s="371" t="str">
        <f>IF(ISBLANK(Entry!$B37),"",Entry!T37)</f>
        <v/>
      </c>
      <c r="E31" s="367" t="str">
        <f t="shared" si="1"/>
        <v/>
      </c>
      <c r="G31" s="323" t="str">
        <f t="shared" si="2"/>
        <v/>
      </c>
    </row>
    <row r="32" spans="1:7" x14ac:dyDescent="0.25">
      <c r="A32" s="365" t="str">
        <f>IF(ISBLANK(Entry!$B38),"",Entry!A38)</f>
        <v/>
      </c>
      <c r="B32" s="366" t="str">
        <f>IF(ISBLANK(Entry!$B38),"- Blank -",Entry!B38)</f>
        <v>- Blank -</v>
      </c>
      <c r="C32" s="366" t="str">
        <f>IF(ISBLANK(Entry!$B38),"- Blank -",Entry!C38)</f>
        <v>- Blank -</v>
      </c>
      <c r="D32" s="371" t="str">
        <f>IF(ISBLANK(Entry!$B38),"",Entry!T38)</f>
        <v/>
      </c>
      <c r="E32" s="367" t="str">
        <f t="shared" si="1"/>
        <v/>
      </c>
      <c r="G32" s="323" t="str">
        <f t="shared" si="2"/>
        <v/>
      </c>
    </row>
    <row r="33" spans="1:7" x14ac:dyDescent="0.25">
      <c r="A33" s="365" t="str">
        <f>IF(ISBLANK(Entry!$B39),"",Entry!A39)</f>
        <v/>
      </c>
      <c r="B33" s="366" t="str">
        <f>IF(ISBLANK(Entry!$B39),"- Blank -",Entry!B39)</f>
        <v>- Blank -</v>
      </c>
      <c r="C33" s="366" t="str">
        <f>IF(ISBLANK(Entry!$B39),"- Blank -",Entry!C39)</f>
        <v>- Blank -</v>
      </c>
      <c r="D33" s="371" t="str">
        <f>IF(ISBLANK(Entry!$B39),"",Entry!T39)</f>
        <v/>
      </c>
      <c r="E33" s="367" t="str">
        <f t="shared" si="1"/>
        <v/>
      </c>
      <c r="G33" s="323" t="str">
        <f t="shared" si="2"/>
        <v/>
      </c>
    </row>
    <row r="34" spans="1:7" x14ac:dyDescent="0.25">
      <c r="A34" s="365" t="str">
        <f>IF(ISBLANK(Entry!$B40),"",Entry!A40)</f>
        <v/>
      </c>
      <c r="B34" s="366" t="str">
        <f>IF(ISBLANK(Entry!$B40),"- Blank -",Entry!B40)</f>
        <v>- Blank -</v>
      </c>
      <c r="C34" s="366" t="str">
        <f>IF(ISBLANK(Entry!$B40),"- Blank -",Entry!C40)</f>
        <v>- Blank -</v>
      </c>
      <c r="D34" s="371" t="str">
        <f>IF(ISBLANK(Entry!$B40),"",Entry!T40)</f>
        <v/>
      </c>
      <c r="E34" s="367" t="str">
        <f t="shared" si="1"/>
        <v/>
      </c>
      <c r="G34" s="323" t="str">
        <f t="shared" si="2"/>
        <v/>
      </c>
    </row>
    <row r="35" spans="1:7" x14ac:dyDescent="0.25">
      <c r="A35" s="365" t="str">
        <f>IF(ISBLANK(Entry!$B41),"",Entry!A41)</f>
        <v/>
      </c>
      <c r="B35" s="366" t="str">
        <f>IF(ISBLANK(Entry!$B41),"- Blank -",Entry!B41)</f>
        <v>- Blank -</v>
      </c>
      <c r="C35" s="366" t="str">
        <f>IF(ISBLANK(Entry!$B41),"- Blank -",Entry!C41)</f>
        <v>- Blank -</v>
      </c>
      <c r="D35" s="371" t="str">
        <f>IF(ISBLANK(Entry!$B41),"",Entry!T41)</f>
        <v/>
      </c>
      <c r="E35" s="367" t="str">
        <f t="shared" si="1"/>
        <v/>
      </c>
      <c r="G35" s="323" t="str">
        <f t="shared" si="2"/>
        <v/>
      </c>
    </row>
    <row r="36" spans="1:7" x14ac:dyDescent="0.25">
      <c r="A36" s="365" t="str">
        <f>IF(ISBLANK(Entry!$B42),"",Entry!A42)</f>
        <v/>
      </c>
      <c r="B36" s="366" t="str">
        <f>IF(ISBLANK(Entry!$B42),"- Blank -",Entry!B42)</f>
        <v>- Blank -</v>
      </c>
      <c r="C36" s="366" t="str">
        <f>IF(ISBLANK(Entry!$B42),"- Blank -",Entry!C42)</f>
        <v>- Blank -</v>
      </c>
      <c r="D36" s="371" t="str">
        <f>IF(ISBLANK(Entry!$B42),"",Entry!T42)</f>
        <v/>
      </c>
      <c r="E36" s="367" t="str">
        <f t="shared" si="1"/>
        <v/>
      </c>
      <c r="G36" s="323" t="str">
        <f t="shared" si="2"/>
        <v/>
      </c>
    </row>
    <row r="37" spans="1:7" x14ac:dyDescent="0.25">
      <c r="A37" s="365" t="str">
        <f>IF(ISBLANK(Entry!$B43),"",Entry!A43)</f>
        <v/>
      </c>
      <c r="B37" s="366" t="str">
        <f>IF(ISBLANK(Entry!$B43),"- Blank -",Entry!B43)</f>
        <v>- Blank -</v>
      </c>
      <c r="C37" s="366" t="str">
        <f>IF(ISBLANK(Entry!$B43),"- Blank -",Entry!C43)</f>
        <v>- Blank -</v>
      </c>
      <c r="D37" s="371" t="str">
        <f>IF(ISBLANK(Entry!$B43),"",Entry!T43)</f>
        <v/>
      </c>
      <c r="E37" s="367" t="str">
        <f t="shared" si="1"/>
        <v/>
      </c>
      <c r="G37" s="323" t="str">
        <f t="shared" si="2"/>
        <v/>
      </c>
    </row>
    <row r="38" spans="1:7" x14ac:dyDescent="0.25">
      <c r="A38" s="365" t="str">
        <f>IF(ISBLANK(Entry!$B44),"",Entry!A44)</f>
        <v/>
      </c>
      <c r="B38" s="366" t="str">
        <f>IF(ISBLANK(Entry!$B44),"- Blank -",Entry!B44)</f>
        <v>- Blank -</v>
      </c>
      <c r="C38" s="366" t="str">
        <f>IF(ISBLANK(Entry!$B44),"- Blank -",Entry!C44)</f>
        <v>- Blank -</v>
      </c>
      <c r="D38" s="371" t="str">
        <f>IF(ISBLANK(Entry!$B44),"",Entry!T44)</f>
        <v/>
      </c>
      <c r="E38" s="367" t="str">
        <f t="shared" si="1"/>
        <v/>
      </c>
      <c r="G38" s="323" t="str">
        <f t="shared" si="2"/>
        <v/>
      </c>
    </row>
    <row r="39" spans="1:7" x14ac:dyDescent="0.25">
      <c r="A39" s="365" t="str">
        <f>IF(ISBLANK(Entry!$B45),"",Entry!A45)</f>
        <v/>
      </c>
      <c r="B39" s="366" t="str">
        <f>IF(ISBLANK(Entry!$B45),"- Blank -",Entry!B45)</f>
        <v>- Blank -</v>
      </c>
      <c r="C39" s="366" t="str">
        <f>IF(ISBLANK(Entry!$B45),"- Blank -",Entry!C45)</f>
        <v>- Blank -</v>
      </c>
      <c r="D39" s="371" t="str">
        <f>IF(ISBLANK(Entry!$B45),"",Entry!T45)</f>
        <v/>
      </c>
      <c r="E39" s="367" t="str">
        <f t="shared" si="1"/>
        <v/>
      </c>
      <c r="G39" s="323" t="str">
        <f t="shared" si="2"/>
        <v/>
      </c>
    </row>
    <row r="40" spans="1:7" x14ac:dyDescent="0.25">
      <c r="A40" s="365" t="str">
        <f>IF(ISBLANK(Entry!$B46),"",Entry!A46)</f>
        <v/>
      </c>
      <c r="B40" s="366" t="str">
        <f>IF(ISBLANK(Entry!$B46),"- Blank -",Entry!B46)</f>
        <v>- Blank -</v>
      </c>
      <c r="C40" s="366" t="str">
        <f>IF(ISBLANK(Entry!$B46),"- Blank -",Entry!C46)</f>
        <v>- Blank -</v>
      </c>
      <c r="D40" s="371" t="str">
        <f>IF(ISBLANK(Entry!$B46),"",Entry!T46)</f>
        <v/>
      </c>
      <c r="E40" s="367" t="str">
        <f t="shared" si="1"/>
        <v/>
      </c>
      <c r="G40" s="323" t="str">
        <f t="shared" si="2"/>
        <v/>
      </c>
    </row>
    <row r="41" spans="1:7" x14ac:dyDescent="0.25">
      <c r="A41" s="365" t="str">
        <f>IF(ISBLANK(Entry!$B47),"",Entry!A47)</f>
        <v/>
      </c>
      <c r="B41" s="366" t="str">
        <f>IF(ISBLANK(Entry!$B47),"- Blank -",Entry!B47)</f>
        <v>- Blank -</v>
      </c>
      <c r="C41" s="366" t="str">
        <f>IF(ISBLANK(Entry!$B47),"- Blank -",Entry!C47)</f>
        <v>- Blank -</v>
      </c>
      <c r="D41" s="371" t="str">
        <f>IF(ISBLANK(Entry!$B47),"",Entry!T47)</f>
        <v/>
      </c>
      <c r="E41" s="367" t="str">
        <f t="shared" si="1"/>
        <v/>
      </c>
      <c r="G41" s="323" t="str">
        <f t="shared" si="2"/>
        <v/>
      </c>
    </row>
    <row r="42" spans="1:7" x14ac:dyDescent="0.25">
      <c r="A42" s="365" t="str">
        <f>IF(ISBLANK(Entry!$B48),"",Entry!A48)</f>
        <v/>
      </c>
      <c r="B42" s="366" t="str">
        <f>IF(ISBLANK(Entry!$B48),"- Blank -",Entry!B48)</f>
        <v>- Blank -</v>
      </c>
      <c r="C42" s="366" t="str">
        <f>IF(ISBLANK(Entry!$B48),"- Blank -",Entry!C48)</f>
        <v>- Blank -</v>
      </c>
      <c r="D42" s="371" t="str">
        <f>IF(ISBLANK(Entry!$B48),"",Entry!T48)</f>
        <v/>
      </c>
      <c r="E42" s="367" t="str">
        <f t="shared" si="1"/>
        <v/>
      </c>
      <c r="G42" s="323" t="str">
        <f t="shared" si="2"/>
        <v/>
      </c>
    </row>
    <row r="43" spans="1:7" x14ac:dyDescent="0.25">
      <c r="A43" s="365" t="str">
        <f>IF(ISBLANK(Entry!$B49),"",Entry!A49)</f>
        <v/>
      </c>
      <c r="B43" s="366" t="str">
        <f>IF(ISBLANK(Entry!$B49),"- Blank -",Entry!B49)</f>
        <v>- Blank -</v>
      </c>
      <c r="C43" s="366" t="str">
        <f>IF(ISBLANK(Entry!$B49),"- Blank -",Entry!C49)</f>
        <v>- Blank -</v>
      </c>
      <c r="D43" s="371" t="str">
        <f>IF(ISBLANK(Entry!$B49),"",Entry!T49)</f>
        <v/>
      </c>
      <c r="E43" s="367" t="str">
        <f t="shared" si="1"/>
        <v/>
      </c>
      <c r="G43" s="323" t="str">
        <f t="shared" si="2"/>
        <v/>
      </c>
    </row>
    <row r="44" spans="1:7" x14ac:dyDescent="0.25">
      <c r="A44" s="365" t="str">
        <f>IF(ISBLANK(Entry!$B50),"",Entry!A50)</f>
        <v/>
      </c>
      <c r="B44" s="366" t="str">
        <f>IF(ISBLANK(Entry!$B50),"- Blank -",Entry!B50)</f>
        <v>- Blank -</v>
      </c>
      <c r="C44" s="366" t="str">
        <f>IF(ISBLANK(Entry!$B50),"- Blank -",Entry!C50)</f>
        <v>- Blank -</v>
      </c>
      <c r="D44" s="371" t="str">
        <f>IF(ISBLANK(Entry!$B50),"",Entry!T50)</f>
        <v/>
      </c>
      <c r="E44" s="367" t="str">
        <f t="shared" si="1"/>
        <v/>
      </c>
      <c r="G44" s="323" t="str">
        <f t="shared" si="2"/>
        <v/>
      </c>
    </row>
    <row r="45" spans="1:7" x14ac:dyDescent="0.25">
      <c r="A45" s="365" t="str">
        <f>IF(ISBLANK(Entry!$B51),"",Entry!A51)</f>
        <v/>
      </c>
      <c r="B45" s="366" t="str">
        <f>IF(ISBLANK(Entry!$B51),"- Blank -",Entry!B51)</f>
        <v>- Blank -</v>
      </c>
      <c r="C45" s="366" t="str">
        <f>IF(ISBLANK(Entry!$B51),"- Blank -",Entry!C51)</f>
        <v>- Blank -</v>
      </c>
      <c r="D45" s="371" t="str">
        <f>IF(ISBLANK(Entry!$B51),"",Entry!T51)</f>
        <v/>
      </c>
      <c r="E45" s="367" t="str">
        <f t="shared" si="1"/>
        <v/>
      </c>
      <c r="G45" s="323" t="str">
        <f t="shared" si="2"/>
        <v/>
      </c>
    </row>
    <row r="46" spans="1:7" x14ac:dyDescent="0.25">
      <c r="A46" s="365" t="str">
        <f>IF(ISBLANK(Entry!$B52),"",Entry!A52)</f>
        <v/>
      </c>
      <c r="B46" s="366" t="str">
        <f>IF(ISBLANK(Entry!$B52),"- Blank -",Entry!B52)</f>
        <v>- Blank -</v>
      </c>
      <c r="C46" s="366" t="str">
        <f>IF(ISBLANK(Entry!$B52),"- Blank -",Entry!C52)</f>
        <v>- Blank -</v>
      </c>
      <c r="D46" s="371" t="str">
        <f>IF(ISBLANK(Entry!$B52),"",Entry!T52)</f>
        <v/>
      </c>
      <c r="E46" s="367" t="str">
        <f t="shared" si="1"/>
        <v/>
      </c>
      <c r="G46" s="323" t="str">
        <f t="shared" si="2"/>
        <v/>
      </c>
    </row>
    <row r="47" spans="1:7" x14ac:dyDescent="0.25">
      <c r="A47" s="365" t="str">
        <f>IF(ISBLANK(Entry!$B53),"",Entry!A53)</f>
        <v/>
      </c>
      <c r="B47" s="366" t="str">
        <f>IF(ISBLANK(Entry!$B53),"- Blank -",Entry!B53)</f>
        <v>- Blank -</v>
      </c>
      <c r="C47" s="366" t="str">
        <f>IF(ISBLANK(Entry!$B53),"- Blank -",Entry!C53)</f>
        <v>- Blank -</v>
      </c>
      <c r="D47" s="371" t="str">
        <f>IF(ISBLANK(Entry!$B53),"",Entry!T53)</f>
        <v/>
      </c>
      <c r="E47" s="367" t="str">
        <f t="shared" si="1"/>
        <v/>
      </c>
      <c r="G47" s="323" t="str">
        <f t="shared" si="2"/>
        <v/>
      </c>
    </row>
    <row r="48" spans="1:7" x14ac:dyDescent="0.25">
      <c r="A48" s="365" t="str">
        <f>IF(ISBLANK(Entry!$B54),"",Entry!A54)</f>
        <v/>
      </c>
      <c r="B48" s="366" t="str">
        <f>IF(ISBLANK(Entry!$B54),"- Blank -",Entry!B54)</f>
        <v>- Blank -</v>
      </c>
      <c r="C48" s="366" t="str">
        <f>IF(ISBLANK(Entry!$B54),"- Blank -",Entry!C54)</f>
        <v>- Blank -</v>
      </c>
      <c r="D48" s="371" t="str">
        <f>IF(ISBLANK(Entry!$B54),"",Entry!T54)</f>
        <v/>
      </c>
      <c r="E48" s="367" t="str">
        <f t="shared" si="1"/>
        <v/>
      </c>
      <c r="G48" s="323" t="str">
        <f t="shared" si="2"/>
        <v/>
      </c>
    </row>
    <row r="49" spans="1:7" x14ac:dyDescent="0.25">
      <c r="A49" s="365" t="str">
        <f>IF(ISBLANK(Entry!$B55),"",Entry!A55)</f>
        <v/>
      </c>
      <c r="B49" s="366" t="str">
        <f>IF(ISBLANK(Entry!$B55),"- Blank -",Entry!B55)</f>
        <v>- Blank -</v>
      </c>
      <c r="C49" s="366" t="str">
        <f>IF(ISBLANK(Entry!$B55),"- Blank -",Entry!C55)</f>
        <v>- Blank -</v>
      </c>
      <c r="D49" s="371" t="str">
        <f>IF(ISBLANK(Entry!$B55),"",Entry!T55)</f>
        <v/>
      </c>
      <c r="E49" s="367" t="str">
        <f t="shared" si="1"/>
        <v/>
      </c>
      <c r="G49" s="323" t="str">
        <f t="shared" si="2"/>
        <v/>
      </c>
    </row>
    <row r="50" spans="1:7" x14ac:dyDescent="0.25">
      <c r="A50" s="365" t="str">
        <f>IF(ISBLANK(Entry!$B56),"",Entry!A56)</f>
        <v/>
      </c>
      <c r="B50" s="366" t="str">
        <f>IF(ISBLANK(Entry!$B56),"- Blank -",Entry!B56)</f>
        <v>- Blank -</v>
      </c>
      <c r="C50" s="366" t="str">
        <f>IF(ISBLANK(Entry!$B56),"- Blank -",Entry!C56)</f>
        <v>- Blank -</v>
      </c>
      <c r="D50" s="371" t="str">
        <f>IF(ISBLANK(Entry!$B56),"",Entry!T56)</f>
        <v/>
      </c>
      <c r="E50" s="367" t="str">
        <f t="shared" si="1"/>
        <v/>
      </c>
      <c r="G50" s="323" t="str">
        <f t="shared" si="2"/>
        <v/>
      </c>
    </row>
    <row r="51" spans="1:7" x14ac:dyDescent="0.25">
      <c r="A51" s="365" t="str">
        <f>IF(ISBLANK(Entry!$B57),"",Entry!A57)</f>
        <v/>
      </c>
      <c r="B51" s="366" t="str">
        <f>IF(ISBLANK(Entry!$B57),"- Blank -",Entry!B57)</f>
        <v>- Blank -</v>
      </c>
      <c r="C51" s="366" t="str">
        <f>IF(ISBLANK(Entry!$B57),"- Blank -",Entry!C57)</f>
        <v>- Blank -</v>
      </c>
      <c r="D51" s="371" t="str">
        <f>IF(ISBLANK(Entry!$B57),"",Entry!T57)</f>
        <v/>
      </c>
      <c r="E51" s="367" t="str">
        <f t="shared" si="1"/>
        <v/>
      </c>
      <c r="G51" s="323" t="str">
        <f t="shared" si="2"/>
        <v/>
      </c>
    </row>
    <row r="52" spans="1:7" x14ac:dyDescent="0.25">
      <c r="A52" s="365" t="str">
        <f>IF(ISBLANK(Entry!$B58),"",Entry!A58)</f>
        <v/>
      </c>
      <c r="B52" s="366" t="str">
        <f>IF(ISBLANK(Entry!$B58),"- Blank -",Entry!B58)</f>
        <v>- Blank -</v>
      </c>
      <c r="C52" s="366" t="str">
        <f>IF(ISBLANK(Entry!$B58),"- Blank -",Entry!C58)</f>
        <v>- Blank -</v>
      </c>
      <c r="D52" s="371" t="str">
        <f>IF(ISBLANK(Entry!$B58),"",Entry!T58)</f>
        <v/>
      </c>
      <c r="E52" s="367" t="str">
        <f t="shared" si="1"/>
        <v/>
      </c>
      <c r="G52" s="323" t="str">
        <f t="shared" si="2"/>
        <v/>
      </c>
    </row>
    <row r="53" spans="1:7" x14ac:dyDescent="0.25">
      <c r="A53" s="365" t="str">
        <f>IF(ISBLANK(Entry!$B59),"",Entry!A59)</f>
        <v/>
      </c>
      <c r="B53" s="366" t="str">
        <f>IF(ISBLANK(Entry!$B59),"- Blank -",Entry!B59)</f>
        <v>- Blank -</v>
      </c>
      <c r="C53" s="366" t="str">
        <f>IF(ISBLANK(Entry!$B59),"- Blank -",Entry!C59)</f>
        <v>- Blank -</v>
      </c>
      <c r="D53" s="371" t="str">
        <f>IF(ISBLANK(Entry!$B59),"",Entry!T59)</f>
        <v/>
      </c>
      <c r="E53" s="367" t="str">
        <f t="shared" si="1"/>
        <v/>
      </c>
      <c r="G53" s="323" t="str">
        <f t="shared" si="2"/>
        <v/>
      </c>
    </row>
    <row r="54" spans="1:7" x14ac:dyDescent="0.25">
      <c r="A54" s="365" t="str">
        <f>IF(ISBLANK(Entry!$B60),"",Entry!A60)</f>
        <v/>
      </c>
      <c r="B54" s="366" t="str">
        <f>IF(ISBLANK(Entry!$B60),"- Blank -",Entry!B60)</f>
        <v>- Blank -</v>
      </c>
      <c r="C54" s="366" t="str">
        <f>IF(ISBLANK(Entry!$B60),"- Blank -",Entry!C60)</f>
        <v>- Blank -</v>
      </c>
      <c r="D54" s="371" t="str">
        <f>IF(ISBLANK(Entry!$B60),"",Entry!T60)</f>
        <v/>
      </c>
      <c r="E54" s="367" t="str">
        <f t="shared" si="1"/>
        <v/>
      </c>
      <c r="G54" s="323" t="str">
        <f t="shared" si="2"/>
        <v/>
      </c>
    </row>
    <row r="55" spans="1:7" x14ac:dyDescent="0.25">
      <c r="A55" s="365" t="str">
        <f>IF(ISBLANK(Entry!$B61),"",Entry!A61)</f>
        <v/>
      </c>
      <c r="B55" s="366" t="str">
        <f>IF(ISBLANK(Entry!$B61),"- Blank -",Entry!B61)</f>
        <v>- Blank -</v>
      </c>
      <c r="C55" s="366" t="str">
        <f>IF(ISBLANK(Entry!$B61),"- Blank -",Entry!C61)</f>
        <v>- Blank -</v>
      </c>
      <c r="D55" s="371" t="str">
        <f>IF(ISBLANK(Entry!$B61),"",Entry!T61)</f>
        <v/>
      </c>
      <c r="E55" s="367" t="str">
        <f t="shared" si="1"/>
        <v/>
      </c>
      <c r="G55" s="323" t="str">
        <f t="shared" si="2"/>
        <v/>
      </c>
    </row>
    <row r="56" spans="1:7" x14ac:dyDescent="0.25">
      <c r="A56" s="365" t="str">
        <f>IF(ISBLANK(Entry!$B62),"",Entry!A62)</f>
        <v/>
      </c>
      <c r="B56" s="366" t="str">
        <f>IF(ISBLANK(Entry!$B62),"- Blank -",Entry!B62)</f>
        <v>- Blank -</v>
      </c>
      <c r="C56" s="366" t="str">
        <f>IF(ISBLANK(Entry!$B62),"- Blank -",Entry!C62)</f>
        <v>- Blank -</v>
      </c>
      <c r="D56" s="371" t="str">
        <f>IF(ISBLANK(Entry!$B62),"",Entry!T62)</f>
        <v/>
      </c>
      <c r="E56" s="367" t="str">
        <f t="shared" si="1"/>
        <v/>
      </c>
      <c r="G56" s="323" t="str">
        <f t="shared" si="2"/>
        <v/>
      </c>
    </row>
    <row r="57" spans="1:7" x14ac:dyDescent="0.25">
      <c r="A57" s="365" t="str">
        <f>IF(ISBLANK(Entry!$B63),"",Entry!A63)</f>
        <v/>
      </c>
      <c r="B57" s="366" t="str">
        <f>IF(ISBLANK(Entry!$B63),"- Blank -",Entry!B63)</f>
        <v>- Blank -</v>
      </c>
      <c r="C57" s="366" t="str">
        <f>IF(ISBLANK(Entry!$B63),"- Blank -",Entry!C63)</f>
        <v>- Blank -</v>
      </c>
      <c r="D57" s="371" t="str">
        <f>IF(ISBLANK(Entry!$B63),"",Entry!T63)</f>
        <v/>
      </c>
      <c r="E57" s="367" t="str">
        <f t="shared" si="1"/>
        <v/>
      </c>
      <c r="G57" s="323" t="str">
        <f t="shared" si="2"/>
        <v/>
      </c>
    </row>
    <row r="58" spans="1:7" x14ac:dyDescent="0.25">
      <c r="A58" s="365" t="str">
        <f>IF(ISBLANK(Entry!$B64),"",Entry!A64)</f>
        <v/>
      </c>
      <c r="B58" s="366" t="str">
        <f>IF(ISBLANK(Entry!$B64),"- Blank -",Entry!B64)</f>
        <v>- Blank -</v>
      </c>
      <c r="C58" s="366" t="str">
        <f>IF(ISBLANK(Entry!$B64),"- Blank -",Entry!C64)</f>
        <v>- Blank -</v>
      </c>
      <c r="D58" s="371" t="str">
        <f>IF(ISBLANK(Entry!$B64),"",Entry!T64)</f>
        <v/>
      </c>
      <c r="E58" s="367" t="str">
        <f t="shared" si="1"/>
        <v/>
      </c>
      <c r="G58" s="323" t="str">
        <f t="shared" si="2"/>
        <v/>
      </c>
    </row>
    <row r="59" spans="1:7" x14ac:dyDescent="0.25">
      <c r="A59" s="368" t="str">
        <f>IF(ISBLANK(Entry!$B65),"",Entry!A65)</f>
        <v/>
      </c>
      <c r="B59" s="369" t="str">
        <f>IF(ISBLANK(Entry!$B65),"- Blank -",Entry!B65)</f>
        <v>- Blank -</v>
      </c>
      <c r="C59" s="369" t="str">
        <f>IF(ISBLANK(Entry!$B65),"- Blank -",Entry!C65)</f>
        <v>- Blank -</v>
      </c>
      <c r="D59" s="371" t="str">
        <f>IF(ISBLANK(Entry!$B65),"",Entry!T65)</f>
        <v/>
      </c>
      <c r="E59" s="370" t="str">
        <f t="shared" si="1"/>
        <v/>
      </c>
      <c r="G59" s="323" t="str">
        <f t="shared" si="2"/>
        <v/>
      </c>
    </row>
  </sheetData>
  <sheetProtection sheet="1" objects="1" scenarios="1" selectLockedCell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55"/>
  <sheetViews>
    <sheetView view="pageLayout" zoomScaleNormal="130" workbookViewId="0">
      <selection activeCell="C62" sqref="C62"/>
    </sheetView>
  </sheetViews>
  <sheetFormatPr defaultRowHeight="15" x14ac:dyDescent="0.25"/>
  <cols>
    <col min="1" max="1" width="3.5703125" customWidth="1"/>
    <col min="2" max="2" width="12.140625" customWidth="1"/>
    <col min="3" max="38" width="3.28515625" customWidth="1"/>
    <col min="39" max="39" width="3.7109375" hidden="1" customWidth="1"/>
    <col min="40" max="51" width="9.140625" hidden="1" customWidth="1"/>
    <col min="52" max="52" width="9.140625" customWidth="1"/>
  </cols>
  <sheetData>
    <row r="1" spans="1:51" ht="15.75" thickBot="1" x14ac:dyDescent="0.3">
      <c r="A1" s="589" t="str">
        <f>CONCATENATE(Entry!B12," (Section ",RIGHT(Entry!C12,1),")")</f>
        <v>CSE 107 (Section 1)</v>
      </c>
      <c r="B1" s="590"/>
      <c r="C1" s="595" t="str">
        <f>Entry!D12</f>
        <v>Mid Term 1</v>
      </c>
      <c r="D1" s="626"/>
      <c r="E1" s="627"/>
      <c r="F1" s="591">
        <f>Entry!G12</f>
        <v>20</v>
      </c>
      <c r="G1" s="631" t="str">
        <f>Entry!H12</f>
        <v>Total</v>
      </c>
      <c r="H1" s="595" t="str">
        <f>Entry!J12</f>
        <v>Mid Term 2</v>
      </c>
      <c r="I1" s="596"/>
      <c r="J1" s="597"/>
      <c r="K1" s="593">
        <f>Entry!M12</f>
        <v>20</v>
      </c>
      <c r="L1" s="601" t="str">
        <f>Entry!N12</f>
        <v>Total</v>
      </c>
      <c r="M1" s="595" t="str">
        <f>Entry!P12</f>
        <v>Final</v>
      </c>
      <c r="N1" s="596"/>
      <c r="O1" s="597"/>
      <c r="P1" s="593">
        <f>Entry!S12</f>
        <v>20</v>
      </c>
      <c r="Q1" s="601" t="str">
        <f>Entry!T12</f>
        <v>Total</v>
      </c>
      <c r="R1" s="620" t="str">
        <f>Entry!V12</f>
        <v>Class particiaption</v>
      </c>
      <c r="S1" s="621"/>
      <c r="T1" s="622"/>
      <c r="U1" s="593">
        <f>Entry!Y12</f>
        <v>5</v>
      </c>
      <c r="V1" s="601" t="str">
        <f>Entry!Z12</f>
        <v>Total</v>
      </c>
      <c r="W1" s="620" t="str">
        <f>Entry!AB12</f>
        <v>Class Test</v>
      </c>
      <c r="X1" s="621"/>
      <c r="Y1" s="622"/>
      <c r="Z1" s="593">
        <f>Entry!AE12</f>
        <v>10</v>
      </c>
      <c r="AA1" s="601" t="str">
        <f>Entry!AF12</f>
        <v>Total</v>
      </c>
      <c r="AB1" s="620" t="str">
        <f>Entry!AH12</f>
        <v>Project/ Assignment</v>
      </c>
      <c r="AC1" s="621"/>
      <c r="AD1" s="622"/>
      <c r="AE1" s="593">
        <f>Entry!AK12</f>
        <v>10</v>
      </c>
      <c r="AF1" s="601" t="str">
        <f>Entry!AL12</f>
        <v>Total</v>
      </c>
      <c r="AG1" s="595" t="str">
        <f>Entry!AN12</f>
        <v>Lab</v>
      </c>
      <c r="AH1" s="596"/>
      <c r="AI1" s="597"/>
      <c r="AJ1" s="593">
        <f>Entry!AQ12</f>
        <v>15</v>
      </c>
      <c r="AK1" s="601" t="str">
        <f>Entry!AR12</f>
        <v>Total</v>
      </c>
      <c r="AL1" s="604" t="str">
        <f>Entry!AT12</f>
        <v>Grand Total</v>
      </c>
      <c r="AM1" s="607" t="str">
        <f>Entry!AU12</f>
        <v>Letter Grade</v>
      </c>
      <c r="AN1" s="610" t="str">
        <f>Entry!AV12</f>
        <v>CO Distribution</v>
      </c>
      <c r="AO1" s="611"/>
      <c r="AP1" s="611"/>
      <c r="AQ1" s="612"/>
      <c r="AR1" s="616" t="str">
        <f>Entry!AZ12</f>
        <v>Individual CO Achievement (Threshold value is 70%)</v>
      </c>
      <c r="AS1" s="616"/>
      <c r="AT1" s="616"/>
      <c r="AU1" s="616"/>
      <c r="AV1" s="616"/>
      <c r="AW1" s="616"/>
      <c r="AX1" s="616"/>
      <c r="AY1" s="617"/>
    </row>
    <row r="2" spans="1:51" ht="15.75" customHeight="1" thickBot="1" x14ac:dyDescent="0.3">
      <c r="A2" s="580" t="str">
        <f>CONCATENATE(Entry!B13,", ",Entry!C14)</f>
        <v>Object Oriented Programming, Fall 2018</v>
      </c>
      <c r="B2" s="581"/>
      <c r="C2" s="628"/>
      <c r="D2" s="629"/>
      <c r="E2" s="630"/>
      <c r="F2" s="592"/>
      <c r="G2" s="632"/>
      <c r="H2" s="598"/>
      <c r="I2" s="599"/>
      <c r="J2" s="600"/>
      <c r="K2" s="594"/>
      <c r="L2" s="602"/>
      <c r="M2" s="598"/>
      <c r="N2" s="599"/>
      <c r="O2" s="600"/>
      <c r="P2" s="594"/>
      <c r="Q2" s="602"/>
      <c r="R2" s="623"/>
      <c r="S2" s="624"/>
      <c r="T2" s="625"/>
      <c r="U2" s="594"/>
      <c r="V2" s="602"/>
      <c r="W2" s="623"/>
      <c r="X2" s="624"/>
      <c r="Y2" s="625"/>
      <c r="Z2" s="594"/>
      <c r="AA2" s="602"/>
      <c r="AB2" s="623"/>
      <c r="AC2" s="624"/>
      <c r="AD2" s="625"/>
      <c r="AE2" s="594"/>
      <c r="AF2" s="602"/>
      <c r="AG2" s="598"/>
      <c r="AH2" s="599"/>
      <c r="AI2" s="600"/>
      <c r="AJ2" s="594"/>
      <c r="AK2" s="602"/>
      <c r="AL2" s="605"/>
      <c r="AM2" s="608"/>
      <c r="AN2" s="613"/>
      <c r="AO2" s="614"/>
      <c r="AP2" s="614"/>
      <c r="AQ2" s="615"/>
      <c r="AR2" s="618"/>
      <c r="AS2" s="618"/>
      <c r="AT2" s="618"/>
      <c r="AU2" s="618"/>
      <c r="AV2" s="618"/>
      <c r="AW2" s="618"/>
      <c r="AX2" s="618"/>
      <c r="AY2" s="619"/>
    </row>
    <row r="3" spans="1:51" ht="15.75" thickBot="1" x14ac:dyDescent="0.3">
      <c r="A3" s="582"/>
      <c r="B3" s="583"/>
      <c r="C3" s="124" t="str">
        <f>Entry!D14</f>
        <v>CO1</v>
      </c>
      <c r="D3" s="124" t="str">
        <f>Entry!E14</f>
        <v>CO2</v>
      </c>
      <c r="E3" s="125" t="str">
        <f>Entry!F14</f>
        <v>CO3</v>
      </c>
      <c r="F3" s="126" t="str">
        <f>Entry!G14</f>
        <v>CO4</v>
      </c>
      <c r="G3" s="633"/>
      <c r="H3" s="125" t="str">
        <f>Entry!J14</f>
        <v>CO1</v>
      </c>
      <c r="I3" s="124" t="str">
        <f>Entry!K14</f>
        <v>CO2</v>
      </c>
      <c r="J3" s="124" t="str">
        <f>Entry!L14</f>
        <v>CO3</v>
      </c>
      <c r="K3" s="127" t="str">
        <f>Entry!M14</f>
        <v>CO4</v>
      </c>
      <c r="L3" s="603"/>
      <c r="M3" s="128" t="str">
        <f>Entry!P14</f>
        <v>CO1</v>
      </c>
      <c r="N3" s="124" t="str">
        <f>Entry!Q14</f>
        <v>CO2</v>
      </c>
      <c r="O3" s="124" t="str">
        <f>Entry!R14</f>
        <v>CO3</v>
      </c>
      <c r="P3" s="124" t="str">
        <f>Entry!S14</f>
        <v>CO4</v>
      </c>
      <c r="Q3" s="603"/>
      <c r="R3" s="128" t="str">
        <f>Entry!V14</f>
        <v>CO1</v>
      </c>
      <c r="S3" s="124" t="str">
        <f>Entry!W14</f>
        <v>CO2</v>
      </c>
      <c r="T3" s="124" t="str">
        <f>Entry!X14</f>
        <v>CO3</v>
      </c>
      <c r="U3" s="124" t="str">
        <f>Entry!Y14</f>
        <v>CO4</v>
      </c>
      <c r="V3" s="603"/>
      <c r="W3" s="128" t="str">
        <f>Entry!AB14</f>
        <v>CO1</v>
      </c>
      <c r="X3" s="124" t="str">
        <f>Entry!AC14</f>
        <v>CO2</v>
      </c>
      <c r="Y3" s="124" t="str">
        <f>Entry!AD14</f>
        <v>CO3</v>
      </c>
      <c r="Z3" s="124" t="str">
        <f>Entry!AE14</f>
        <v>CO4</v>
      </c>
      <c r="AA3" s="603"/>
      <c r="AB3" s="128" t="str">
        <f>Entry!AH14</f>
        <v>CO1</v>
      </c>
      <c r="AC3" s="124" t="str">
        <f>Entry!AI14</f>
        <v>CO2</v>
      </c>
      <c r="AD3" s="124" t="str">
        <f>Entry!AJ14</f>
        <v>CO3</v>
      </c>
      <c r="AE3" s="124" t="str">
        <f>Entry!AK14</f>
        <v>CO4</v>
      </c>
      <c r="AF3" s="603"/>
      <c r="AG3" s="128" t="str">
        <f>Entry!AN14</f>
        <v>CO1</v>
      </c>
      <c r="AH3" s="124" t="str">
        <f>Entry!AO14</f>
        <v>CO2</v>
      </c>
      <c r="AI3" s="124" t="str">
        <f>Entry!AP14</f>
        <v>CO3</v>
      </c>
      <c r="AJ3" s="124" t="str">
        <f>Entry!AQ14</f>
        <v>CO4</v>
      </c>
      <c r="AK3" s="603"/>
      <c r="AL3" s="606"/>
      <c r="AM3" s="608"/>
      <c r="AN3" s="129" t="str">
        <f>Entry!AV14</f>
        <v>CO1</v>
      </c>
      <c r="AO3" s="130" t="str">
        <f>Entry!AW14</f>
        <v>CO2</v>
      </c>
      <c r="AP3" s="130" t="str">
        <f>Entry!AX14</f>
        <v>CO3</v>
      </c>
      <c r="AQ3" s="131" t="str">
        <f>Entry!AY14</f>
        <v>CO4</v>
      </c>
      <c r="AR3" s="132" t="str">
        <f>Entry!AZ14</f>
        <v>CO1</v>
      </c>
      <c r="AS3" s="133" t="str">
        <f>Entry!BA14</f>
        <v>CO2</v>
      </c>
      <c r="AT3" s="133" t="str">
        <f>Entry!BB14</f>
        <v>CO3</v>
      </c>
      <c r="AU3" s="133" t="str">
        <f>Entry!BC14</f>
        <v>CO4</v>
      </c>
      <c r="AV3" s="134" t="str">
        <f>Entry!BD14</f>
        <v>CO1</v>
      </c>
      <c r="AW3" s="135" t="str">
        <f>Entry!BE14</f>
        <v>CO2</v>
      </c>
      <c r="AX3" s="134" t="str">
        <f>Entry!BF14</f>
        <v>CO3</v>
      </c>
      <c r="AY3" s="134" t="str">
        <f>Entry!BG14</f>
        <v>CO4</v>
      </c>
    </row>
    <row r="4" spans="1:51" ht="15.75" thickBot="1" x14ac:dyDescent="0.3">
      <c r="A4" s="584"/>
      <c r="B4" s="585"/>
      <c r="C4" s="123">
        <f>Entry!D15*ratio_mid1</f>
        <v>5</v>
      </c>
      <c r="D4" s="123">
        <f>Entry!E15*ratio_mid1</f>
        <v>7.5</v>
      </c>
      <c r="E4" s="123">
        <f>Entry!F15*ratio_mid1</f>
        <v>7.5</v>
      </c>
      <c r="F4" s="123">
        <f>Entry!G15*ratio_mid1</f>
        <v>0</v>
      </c>
      <c r="G4" s="136">
        <f>Entry!H15*ratio_mid1</f>
        <v>20</v>
      </c>
      <c r="H4" s="123">
        <f>Entry!J15*ratio_mid2</f>
        <v>0</v>
      </c>
      <c r="I4" s="123">
        <f>Entry!K15*ratio_mid2</f>
        <v>15</v>
      </c>
      <c r="J4" s="123">
        <f>Entry!L15*ratio_mid2</f>
        <v>5</v>
      </c>
      <c r="K4" s="123">
        <f>Entry!M15*ratio_mid2</f>
        <v>0</v>
      </c>
      <c r="L4" s="137">
        <f>Entry!N15*ratio_mid2</f>
        <v>20</v>
      </c>
      <c r="M4" s="123">
        <f>Entry!P15*ratio_final</f>
        <v>0</v>
      </c>
      <c r="N4" s="123">
        <f>Entry!Q15*ratio_final</f>
        <v>15</v>
      </c>
      <c r="O4" s="123">
        <f>Entry!R15*ratio_final</f>
        <v>5</v>
      </c>
      <c r="P4" s="123">
        <f>Entry!S15*ratio_final</f>
        <v>0</v>
      </c>
      <c r="Q4" s="136">
        <f>Entry!T15*ratio_final</f>
        <v>20</v>
      </c>
      <c r="R4" s="123">
        <f>Entry!V15*ratio_attendance</f>
        <v>1.66</v>
      </c>
      <c r="S4" s="123">
        <f>Entry!W15*ratio_attendance</f>
        <v>1.67</v>
      </c>
      <c r="T4" s="123">
        <f>Entry!X15*ratio_attendance</f>
        <v>1.67</v>
      </c>
      <c r="U4" s="123">
        <f>Entry!Y15*ratio_attendance</f>
        <v>0</v>
      </c>
      <c r="V4" s="136">
        <f>Entry!Z15*ratio_attendance</f>
        <v>5</v>
      </c>
      <c r="W4" s="123">
        <f>Entry!AB15*ratio_quiz</f>
        <v>3.33</v>
      </c>
      <c r="X4" s="123">
        <f>Entry!AC15*ratio_quiz</f>
        <v>3.33</v>
      </c>
      <c r="Y4" s="123">
        <f>Entry!AD15*ratio_quiz</f>
        <v>3.34</v>
      </c>
      <c r="Z4" s="123">
        <f>Entry!AE15*ratio_quiz</f>
        <v>0</v>
      </c>
      <c r="AA4" s="136">
        <f>Entry!AF15*ratio_quiz</f>
        <v>10</v>
      </c>
      <c r="AB4" s="123">
        <f>Entry!AH15*ratio_project</f>
        <v>0</v>
      </c>
      <c r="AC4" s="123">
        <f>Entry!AI15*ratio_project</f>
        <v>0</v>
      </c>
      <c r="AD4" s="123">
        <f>Entry!AJ15*ratio_project</f>
        <v>0</v>
      </c>
      <c r="AE4" s="123">
        <f>Entry!AK15*ratio_project</f>
        <v>10</v>
      </c>
      <c r="AF4" s="136">
        <f>Entry!AL15*ratio_project</f>
        <v>10</v>
      </c>
      <c r="AG4" s="123">
        <f>Entry!AN15*ratio_lab</f>
        <v>0</v>
      </c>
      <c r="AH4" s="123">
        <f>Entry!AO15*ratio_lab</f>
        <v>0</v>
      </c>
      <c r="AI4" s="123">
        <f>Entry!AP15*ratio_lab</f>
        <v>0</v>
      </c>
      <c r="AJ4" s="123">
        <f>Entry!AQ15*ratio_lab</f>
        <v>15</v>
      </c>
      <c r="AK4" s="136">
        <f>Entry!AR15*ratio_lab</f>
        <v>15</v>
      </c>
      <c r="AL4" s="124">
        <f>Entry!AT15</f>
        <v>100</v>
      </c>
      <c r="AM4" s="609"/>
      <c r="AN4" s="129">
        <f>Entry!AV15</f>
        <v>9.99</v>
      </c>
      <c r="AO4" s="130">
        <f>Entry!AW15</f>
        <v>42.5</v>
      </c>
      <c r="AP4" s="130">
        <f>Entry!AX15</f>
        <v>22.51</v>
      </c>
      <c r="AQ4" s="131">
        <f>Entry!AY15</f>
        <v>25</v>
      </c>
      <c r="AR4" s="138">
        <f>Entry!AZ15</f>
        <v>1</v>
      </c>
      <c r="AS4" s="139">
        <f>Entry!BA15</f>
        <v>1</v>
      </c>
      <c r="AT4" s="139">
        <f>Entry!BB15</f>
        <v>1</v>
      </c>
      <c r="AU4" s="139">
        <f>Entry!BC15</f>
        <v>1</v>
      </c>
      <c r="AV4" s="586" t="str">
        <f>Entry!BD15</f>
        <v>If CO achieved (≥70%) then 1, else 0</v>
      </c>
      <c r="AW4" s="587"/>
      <c r="AX4" s="587"/>
      <c r="AY4" s="588"/>
    </row>
    <row r="5" spans="1:51" x14ac:dyDescent="0.25">
      <c r="A5" s="140">
        <f>Entry!A16</f>
        <v>1</v>
      </c>
      <c r="B5" s="141" t="str">
        <f>IF(ISBLANK(Entry!B16),"- Blank -",Entry!B16)</f>
        <v>- Blank -</v>
      </c>
      <c r="C5" s="142">
        <f>Entry!D16*ratio_mid1</f>
        <v>0</v>
      </c>
      <c r="D5" s="143">
        <f>Entry!E16*ratio_mid1</f>
        <v>0</v>
      </c>
      <c r="E5" s="143">
        <f>Entry!F16*ratio_mid1</f>
        <v>0</v>
      </c>
      <c r="F5" s="143">
        <f>Entry!G16*ratio_mid1</f>
        <v>0</v>
      </c>
      <c r="G5" s="341">
        <f>Entry!H16*ratio_mid1</f>
        <v>0</v>
      </c>
      <c r="H5" s="142">
        <f>Entry!J16*ratio_mid2</f>
        <v>0</v>
      </c>
      <c r="I5" s="143">
        <f>Entry!K16*ratio_mid2</f>
        <v>0</v>
      </c>
      <c r="J5" s="143">
        <f>Entry!L16*ratio_mid2</f>
        <v>0</v>
      </c>
      <c r="K5" s="143">
        <f>Entry!M16*ratio_mid2</f>
        <v>0</v>
      </c>
      <c r="L5" s="341">
        <f>Entry!N16*ratio_mid2</f>
        <v>0</v>
      </c>
      <c r="M5" s="142">
        <f>Entry!P16*ratio_final</f>
        <v>0</v>
      </c>
      <c r="N5" s="143">
        <f>Entry!Q16*ratio_final</f>
        <v>0</v>
      </c>
      <c r="O5" s="143">
        <f>Entry!R16*ratio_final</f>
        <v>0</v>
      </c>
      <c r="P5" s="143">
        <f>Entry!S16*ratio_final</f>
        <v>0</v>
      </c>
      <c r="Q5" s="145">
        <f>Entry!T16*ratio_final</f>
        <v>0</v>
      </c>
      <c r="R5" s="142">
        <f>Entry!V16*ratio_attendance</f>
        <v>0</v>
      </c>
      <c r="S5" s="143">
        <f>Entry!W16*ratio_attendance</f>
        <v>0</v>
      </c>
      <c r="T5" s="143">
        <f>Entry!X16*ratio_attendance</f>
        <v>0</v>
      </c>
      <c r="U5" s="143">
        <f>Entry!Y16*ratio_attendance</f>
        <v>0</v>
      </c>
      <c r="V5" s="145">
        <f>Entry!Z16*ratio_attendance</f>
        <v>0</v>
      </c>
      <c r="W5" s="142">
        <f>Entry!AB16*ratio_quiz</f>
        <v>0</v>
      </c>
      <c r="X5" s="143">
        <f>Entry!AC16*ratio_quiz</f>
        <v>0</v>
      </c>
      <c r="Y5" s="143">
        <f>Entry!AD16*ratio_quiz</f>
        <v>0</v>
      </c>
      <c r="Z5" s="143">
        <f>Entry!AE16*ratio_quiz</f>
        <v>0</v>
      </c>
      <c r="AA5" s="145">
        <f>Entry!AF16*ratio_quiz</f>
        <v>0</v>
      </c>
      <c r="AB5" s="142">
        <f>Entry!AH16*ratio_project</f>
        <v>0</v>
      </c>
      <c r="AC5" s="143">
        <f>Entry!AI16*ratio_project</f>
        <v>0</v>
      </c>
      <c r="AD5" s="143">
        <f>Entry!AJ16*ratio_project</f>
        <v>0</v>
      </c>
      <c r="AE5" s="143">
        <f>Entry!AK16*ratio_project</f>
        <v>9</v>
      </c>
      <c r="AF5" s="145">
        <f>Entry!AL16*ratio_project</f>
        <v>9</v>
      </c>
      <c r="AG5" s="142">
        <f>Entry!AN16*ratio_lab</f>
        <v>0</v>
      </c>
      <c r="AH5" s="143">
        <f>Entry!AO16*ratio_lab</f>
        <v>0</v>
      </c>
      <c r="AI5" s="143">
        <f>Entry!AP16*ratio_lab</f>
        <v>0</v>
      </c>
      <c r="AJ5" s="143">
        <f>Entry!AQ16*ratio_lab</f>
        <v>14</v>
      </c>
      <c r="AK5" s="145">
        <f>Entry!AR16*ratio_lab</f>
        <v>14</v>
      </c>
      <c r="AL5" s="335">
        <f>Entry!AT16</f>
        <v>23</v>
      </c>
      <c r="AM5" s="338" t="str">
        <f>Entry!AU16</f>
        <v/>
      </c>
      <c r="AN5" s="146">
        <f>Entry!AV16</f>
        <v>0</v>
      </c>
      <c r="AO5" s="146">
        <f>Entry!AW16</f>
        <v>0</v>
      </c>
      <c r="AP5" s="146">
        <f>Entry!AX16</f>
        <v>0</v>
      </c>
      <c r="AQ5" s="146">
        <f>Entry!AY16</f>
        <v>23</v>
      </c>
      <c r="AR5" s="147">
        <f>Entry!AZ16</f>
        <v>0</v>
      </c>
      <c r="AS5" s="148">
        <f>Entry!BA16</f>
        <v>0</v>
      </c>
      <c r="AT5" s="148">
        <f>Entry!BB16</f>
        <v>0</v>
      </c>
      <c r="AU5" s="149">
        <f>Entry!BC16</f>
        <v>0.92</v>
      </c>
      <c r="AV5" s="150">
        <f>Entry!BD16</f>
        <v>0</v>
      </c>
      <c r="AW5" s="151">
        <f>Entry!BE16</f>
        <v>0</v>
      </c>
      <c r="AX5" s="151">
        <f>Entry!BF16</f>
        <v>0</v>
      </c>
      <c r="AY5" s="152">
        <f>Entry!BG16</f>
        <v>1</v>
      </c>
    </row>
    <row r="6" spans="1:51" x14ac:dyDescent="0.25">
      <c r="A6" s="153">
        <f>Entry!A17</f>
        <v>2</v>
      </c>
      <c r="B6" s="141" t="str">
        <f>IF(ISBLANK(Entry!B17),"- Blank -",Entry!B17)</f>
        <v>- Blank -</v>
      </c>
      <c r="C6" s="154">
        <f>Entry!D17*ratio_mid1</f>
        <v>0</v>
      </c>
      <c r="D6" s="155">
        <f>Entry!E17*ratio_mid1</f>
        <v>0</v>
      </c>
      <c r="E6" s="155">
        <f>Entry!F17*ratio_mid1</f>
        <v>0</v>
      </c>
      <c r="F6" s="155">
        <f>Entry!G17*ratio_mid1</f>
        <v>0</v>
      </c>
      <c r="G6" s="156">
        <f>Entry!H17*ratio_mid1</f>
        <v>0</v>
      </c>
      <c r="H6" s="157">
        <f>Entry!J17*ratio_mid2</f>
        <v>0</v>
      </c>
      <c r="I6" s="158">
        <f>Entry!K17*ratio_mid2</f>
        <v>0</v>
      </c>
      <c r="J6" s="158">
        <f>Entry!L17*ratio_mid2</f>
        <v>0</v>
      </c>
      <c r="K6" s="158">
        <f>Entry!M17*ratio_mid2</f>
        <v>0</v>
      </c>
      <c r="L6" s="144">
        <f>Entry!N17*ratio_mid2</f>
        <v>0</v>
      </c>
      <c r="M6" s="154">
        <f>Entry!P17*ratio_final</f>
        <v>0</v>
      </c>
      <c r="N6" s="155">
        <f>Entry!Q17*ratio_final</f>
        <v>0</v>
      </c>
      <c r="O6" s="155">
        <f>Entry!R17*ratio_final</f>
        <v>0</v>
      </c>
      <c r="P6" s="155">
        <f>Entry!S17*ratio_final</f>
        <v>0</v>
      </c>
      <c r="Q6" s="156">
        <f>Entry!T17*ratio_final</f>
        <v>0</v>
      </c>
      <c r="R6" s="154">
        <f>Entry!V17*ratio_attendance</f>
        <v>0</v>
      </c>
      <c r="S6" s="155">
        <f>Entry!W17*ratio_attendance</f>
        <v>0</v>
      </c>
      <c r="T6" s="155">
        <f>Entry!X17*ratio_attendance</f>
        <v>0</v>
      </c>
      <c r="U6" s="155">
        <f>Entry!Y17*ratio_attendance</f>
        <v>0</v>
      </c>
      <c r="V6" s="156">
        <f>Entry!Z17*ratio_attendance</f>
        <v>0</v>
      </c>
      <c r="W6" s="154">
        <f>Entry!AB17*ratio_quiz</f>
        <v>0</v>
      </c>
      <c r="X6" s="155">
        <f>Entry!AC17*ratio_quiz</f>
        <v>0</v>
      </c>
      <c r="Y6" s="155">
        <f>Entry!AD17*ratio_quiz</f>
        <v>0</v>
      </c>
      <c r="Z6" s="155">
        <f>Entry!AE17*ratio_quiz</f>
        <v>0</v>
      </c>
      <c r="AA6" s="156">
        <f>Entry!AF17*ratio_quiz</f>
        <v>0</v>
      </c>
      <c r="AB6" s="154">
        <f>Entry!AH17*ratio_project</f>
        <v>0</v>
      </c>
      <c r="AC6" s="155">
        <f>Entry!AI17*ratio_project</f>
        <v>0</v>
      </c>
      <c r="AD6" s="155">
        <f>Entry!AJ17*ratio_project</f>
        <v>0</v>
      </c>
      <c r="AE6" s="155">
        <f>Entry!AK17*ratio_project</f>
        <v>9</v>
      </c>
      <c r="AF6" s="156">
        <f>Entry!AL17*ratio_project</f>
        <v>9</v>
      </c>
      <c r="AG6" s="154">
        <f>Entry!AN17*ratio_lab</f>
        <v>0</v>
      </c>
      <c r="AH6" s="155">
        <f>Entry!AO17*ratio_lab</f>
        <v>0</v>
      </c>
      <c r="AI6" s="155">
        <f>Entry!AP17*ratio_lab</f>
        <v>0</v>
      </c>
      <c r="AJ6" s="155">
        <f>Entry!AQ17*ratio_lab</f>
        <v>13</v>
      </c>
      <c r="AK6" s="156">
        <f>Entry!AR17*ratio_lab</f>
        <v>13</v>
      </c>
      <c r="AL6" s="336">
        <f>Entry!AT17</f>
        <v>22</v>
      </c>
      <c r="AM6" s="333" t="str">
        <f>Entry!AU17</f>
        <v/>
      </c>
      <c r="AN6" s="159">
        <f>Entry!AV17</f>
        <v>0</v>
      </c>
      <c r="AO6" s="160">
        <f>Entry!AW17</f>
        <v>0</v>
      </c>
      <c r="AP6" s="160">
        <f>Entry!AX17</f>
        <v>0</v>
      </c>
      <c r="AQ6" s="161">
        <f>Entry!AY17</f>
        <v>22</v>
      </c>
      <c r="AR6" s="162">
        <f>Entry!AZ17</f>
        <v>0</v>
      </c>
      <c r="AS6" s="163">
        <f>Entry!BA17</f>
        <v>0</v>
      </c>
      <c r="AT6" s="163">
        <f>Entry!BB17</f>
        <v>0</v>
      </c>
      <c r="AU6" s="164">
        <f>Entry!BC17</f>
        <v>0.88</v>
      </c>
      <c r="AV6" s="165">
        <f>Entry!BD17</f>
        <v>0</v>
      </c>
      <c r="AW6" s="166">
        <f>Entry!BE17</f>
        <v>0</v>
      </c>
      <c r="AX6" s="166">
        <f>Entry!BF17</f>
        <v>0</v>
      </c>
      <c r="AY6" s="167">
        <f>Entry!BG17</f>
        <v>1</v>
      </c>
    </row>
    <row r="7" spans="1:51" x14ac:dyDescent="0.25">
      <c r="A7" s="153">
        <f>Entry!A18</f>
        <v>3</v>
      </c>
      <c r="B7" s="141" t="str">
        <f>IF(ISBLANK(Entry!B18),"- Blank -",Entry!B18)</f>
        <v>- Blank -</v>
      </c>
      <c r="C7" s="154">
        <f>Entry!D18*ratio_mid1</f>
        <v>0</v>
      </c>
      <c r="D7" s="155">
        <f>Entry!E18*ratio_mid1</f>
        <v>0</v>
      </c>
      <c r="E7" s="155">
        <f>Entry!F18*ratio_mid1</f>
        <v>0</v>
      </c>
      <c r="F7" s="155">
        <f>Entry!G18*ratio_mid1</f>
        <v>0</v>
      </c>
      <c r="G7" s="156">
        <f>Entry!H18*ratio_mid1</f>
        <v>0</v>
      </c>
      <c r="H7" s="157">
        <f>Entry!J18*ratio_mid2</f>
        <v>0</v>
      </c>
      <c r="I7" s="158">
        <f>Entry!K18*ratio_mid2</f>
        <v>0</v>
      </c>
      <c r="J7" s="158">
        <f>Entry!L18*ratio_mid2</f>
        <v>0</v>
      </c>
      <c r="K7" s="158">
        <f>Entry!M18*ratio_mid2</f>
        <v>0</v>
      </c>
      <c r="L7" s="144">
        <f>Entry!N18*ratio_mid2</f>
        <v>0</v>
      </c>
      <c r="M7" s="154">
        <f>Entry!P18*ratio_final</f>
        <v>0</v>
      </c>
      <c r="N7" s="155">
        <f>Entry!Q18*ratio_final</f>
        <v>0</v>
      </c>
      <c r="O7" s="155">
        <f>Entry!R18*ratio_final</f>
        <v>0</v>
      </c>
      <c r="P7" s="155">
        <f>Entry!S18*ratio_final</f>
        <v>0</v>
      </c>
      <c r="Q7" s="156">
        <f>Entry!T18*ratio_final</f>
        <v>0</v>
      </c>
      <c r="R7" s="154">
        <f>Entry!V18*ratio_attendance</f>
        <v>0</v>
      </c>
      <c r="S7" s="155">
        <f>Entry!W18*ratio_attendance</f>
        <v>0</v>
      </c>
      <c r="T7" s="155">
        <f>Entry!X18*ratio_attendance</f>
        <v>0</v>
      </c>
      <c r="U7" s="155">
        <f>Entry!Y18*ratio_attendance</f>
        <v>0</v>
      </c>
      <c r="V7" s="156">
        <f>Entry!Z18*ratio_attendance</f>
        <v>0</v>
      </c>
      <c r="W7" s="154">
        <f>Entry!AB18*ratio_quiz</f>
        <v>0</v>
      </c>
      <c r="X7" s="155">
        <f>Entry!AC18*ratio_quiz</f>
        <v>0</v>
      </c>
      <c r="Y7" s="155">
        <f>Entry!AD18*ratio_quiz</f>
        <v>0</v>
      </c>
      <c r="Z7" s="155">
        <f>Entry!AE18*ratio_quiz</f>
        <v>0</v>
      </c>
      <c r="AA7" s="156">
        <f>Entry!AF18*ratio_quiz</f>
        <v>0</v>
      </c>
      <c r="AB7" s="154">
        <f>Entry!AH18*ratio_project</f>
        <v>0</v>
      </c>
      <c r="AC7" s="155">
        <f>Entry!AI18*ratio_project</f>
        <v>0</v>
      </c>
      <c r="AD7" s="155">
        <f>Entry!AJ18*ratio_project</f>
        <v>0</v>
      </c>
      <c r="AE7" s="155">
        <f>Entry!AK18*ratio_project</f>
        <v>6</v>
      </c>
      <c r="AF7" s="156">
        <f>Entry!AL18*ratio_project</f>
        <v>6</v>
      </c>
      <c r="AG7" s="154">
        <f>Entry!AN18*ratio_lab</f>
        <v>0</v>
      </c>
      <c r="AH7" s="155">
        <f>Entry!AO18*ratio_lab</f>
        <v>0</v>
      </c>
      <c r="AI7" s="155">
        <f>Entry!AP18*ratio_lab</f>
        <v>0</v>
      </c>
      <c r="AJ7" s="155">
        <f>Entry!AQ18*ratio_lab</f>
        <v>12</v>
      </c>
      <c r="AK7" s="156">
        <f>Entry!AR18*ratio_lab</f>
        <v>12</v>
      </c>
      <c r="AL7" s="336">
        <f>Entry!AT18</f>
        <v>18</v>
      </c>
      <c r="AM7" s="333" t="str">
        <f>Entry!AU18</f>
        <v/>
      </c>
      <c r="AN7" s="159">
        <f>Entry!AV18</f>
        <v>0</v>
      </c>
      <c r="AO7" s="160">
        <f>Entry!AW18</f>
        <v>0</v>
      </c>
      <c r="AP7" s="160">
        <f>Entry!AX18</f>
        <v>0</v>
      </c>
      <c r="AQ7" s="161">
        <f>Entry!AY18</f>
        <v>18</v>
      </c>
      <c r="AR7" s="162">
        <f>Entry!AZ18</f>
        <v>0</v>
      </c>
      <c r="AS7" s="163">
        <f>Entry!BA18</f>
        <v>0</v>
      </c>
      <c r="AT7" s="163">
        <f>Entry!BB18</f>
        <v>0</v>
      </c>
      <c r="AU7" s="164">
        <f>Entry!BC18</f>
        <v>0.72</v>
      </c>
      <c r="AV7" s="165">
        <f>Entry!BD18</f>
        <v>0</v>
      </c>
      <c r="AW7" s="166">
        <f>Entry!BE18</f>
        <v>0</v>
      </c>
      <c r="AX7" s="166">
        <f>Entry!BF18</f>
        <v>0</v>
      </c>
      <c r="AY7" s="167">
        <f>Entry!BG18</f>
        <v>1</v>
      </c>
    </row>
    <row r="8" spans="1:51" x14ac:dyDescent="0.25">
      <c r="A8" s="153">
        <f>Entry!A19</f>
        <v>4</v>
      </c>
      <c r="B8" s="141" t="str">
        <f>IF(ISBLANK(Entry!B19),"- Blank -",Entry!B19)</f>
        <v>- Blank -</v>
      </c>
      <c r="C8" s="154">
        <f>Entry!D19*ratio_mid1</f>
        <v>0</v>
      </c>
      <c r="D8" s="155">
        <f>Entry!E19*ratio_mid1</f>
        <v>0</v>
      </c>
      <c r="E8" s="155">
        <f>Entry!F19*ratio_mid1</f>
        <v>0</v>
      </c>
      <c r="F8" s="155">
        <f>Entry!G19*ratio_mid1</f>
        <v>0</v>
      </c>
      <c r="G8" s="156">
        <f>Entry!H19*ratio_mid1</f>
        <v>0</v>
      </c>
      <c r="H8" s="157">
        <f>Entry!J19*ratio_mid2</f>
        <v>0</v>
      </c>
      <c r="I8" s="158">
        <f>Entry!K19*ratio_mid2</f>
        <v>0</v>
      </c>
      <c r="J8" s="158">
        <f>Entry!L19*ratio_mid2</f>
        <v>0</v>
      </c>
      <c r="K8" s="158">
        <f>Entry!M19*ratio_mid2</f>
        <v>0</v>
      </c>
      <c r="L8" s="144">
        <f>Entry!N19*ratio_mid2</f>
        <v>0</v>
      </c>
      <c r="M8" s="154">
        <f>Entry!P19*ratio_final</f>
        <v>0</v>
      </c>
      <c r="N8" s="155">
        <f>Entry!Q19*ratio_final</f>
        <v>0</v>
      </c>
      <c r="O8" s="155">
        <f>Entry!R19*ratio_final</f>
        <v>0</v>
      </c>
      <c r="P8" s="155">
        <f>Entry!S19*ratio_final</f>
        <v>0</v>
      </c>
      <c r="Q8" s="156">
        <f>Entry!T19*ratio_final</f>
        <v>0</v>
      </c>
      <c r="R8" s="154">
        <f>Entry!V19*ratio_attendance</f>
        <v>0</v>
      </c>
      <c r="S8" s="155">
        <f>Entry!W19*ratio_attendance</f>
        <v>0</v>
      </c>
      <c r="T8" s="155">
        <f>Entry!X19*ratio_attendance</f>
        <v>0</v>
      </c>
      <c r="U8" s="155">
        <f>Entry!Y19*ratio_attendance</f>
        <v>0</v>
      </c>
      <c r="V8" s="156">
        <f>Entry!Z19*ratio_attendance</f>
        <v>0</v>
      </c>
      <c r="W8" s="154">
        <f>Entry!AB19*ratio_quiz</f>
        <v>0</v>
      </c>
      <c r="X8" s="155">
        <f>Entry!AC19*ratio_quiz</f>
        <v>0</v>
      </c>
      <c r="Y8" s="155">
        <f>Entry!AD19*ratio_quiz</f>
        <v>0</v>
      </c>
      <c r="Z8" s="155">
        <f>Entry!AE19*ratio_quiz</f>
        <v>0</v>
      </c>
      <c r="AA8" s="156">
        <f>Entry!AF19*ratio_quiz</f>
        <v>0</v>
      </c>
      <c r="AB8" s="154">
        <f>Entry!AH19*ratio_project</f>
        <v>0</v>
      </c>
      <c r="AC8" s="155">
        <f>Entry!AI19*ratio_project</f>
        <v>0</v>
      </c>
      <c r="AD8" s="155">
        <f>Entry!AJ19*ratio_project</f>
        <v>0</v>
      </c>
      <c r="AE8" s="155">
        <f>Entry!AK19*ratio_project</f>
        <v>7</v>
      </c>
      <c r="AF8" s="156">
        <f>Entry!AL19*ratio_project</f>
        <v>7</v>
      </c>
      <c r="AG8" s="154">
        <f>Entry!AN19*ratio_lab</f>
        <v>0</v>
      </c>
      <c r="AH8" s="155">
        <f>Entry!AO19*ratio_lab</f>
        <v>0</v>
      </c>
      <c r="AI8" s="155">
        <f>Entry!AP19*ratio_lab</f>
        <v>0</v>
      </c>
      <c r="AJ8" s="155">
        <f>Entry!AQ19*ratio_lab</f>
        <v>12</v>
      </c>
      <c r="AK8" s="156">
        <f>Entry!AR19*ratio_lab</f>
        <v>12</v>
      </c>
      <c r="AL8" s="336">
        <f>Entry!AT19</f>
        <v>19</v>
      </c>
      <c r="AM8" s="333" t="str">
        <f>Entry!AU19</f>
        <v/>
      </c>
      <c r="AN8" s="159">
        <f>Entry!AV19</f>
        <v>0</v>
      </c>
      <c r="AO8" s="160">
        <f>Entry!AW19</f>
        <v>0</v>
      </c>
      <c r="AP8" s="160">
        <f>Entry!AX19</f>
        <v>0</v>
      </c>
      <c r="AQ8" s="161">
        <f>Entry!AY19</f>
        <v>19</v>
      </c>
      <c r="AR8" s="162">
        <f>Entry!AZ19</f>
        <v>0</v>
      </c>
      <c r="AS8" s="163">
        <f>Entry!BA19</f>
        <v>0</v>
      </c>
      <c r="AT8" s="163">
        <f>Entry!BB19</f>
        <v>0</v>
      </c>
      <c r="AU8" s="164">
        <f>Entry!BC19</f>
        <v>0.76</v>
      </c>
      <c r="AV8" s="165">
        <f>Entry!BD19</f>
        <v>0</v>
      </c>
      <c r="AW8" s="166">
        <f>Entry!BE19</f>
        <v>0</v>
      </c>
      <c r="AX8" s="166">
        <f>Entry!BF19</f>
        <v>0</v>
      </c>
      <c r="AY8" s="167">
        <f>Entry!BG19</f>
        <v>1</v>
      </c>
    </row>
    <row r="9" spans="1:51" x14ac:dyDescent="0.25">
      <c r="A9" s="153">
        <f>Entry!A20</f>
        <v>5</v>
      </c>
      <c r="B9" s="141" t="str">
        <f>IF(ISBLANK(Entry!B20),"- Blank -",Entry!B20)</f>
        <v>- Blank -</v>
      </c>
      <c r="C9" s="154">
        <f>Entry!D20*ratio_mid1</f>
        <v>0</v>
      </c>
      <c r="D9" s="155">
        <f>Entry!E20*ratio_mid1</f>
        <v>0</v>
      </c>
      <c r="E9" s="155">
        <f>Entry!F20*ratio_mid1</f>
        <v>0</v>
      </c>
      <c r="F9" s="155">
        <f>Entry!G20*ratio_mid1</f>
        <v>0</v>
      </c>
      <c r="G9" s="156">
        <f>Entry!H20*ratio_mid1</f>
        <v>0</v>
      </c>
      <c r="H9" s="157">
        <f>Entry!J20*ratio_mid2</f>
        <v>0</v>
      </c>
      <c r="I9" s="158">
        <f>Entry!K20*ratio_mid2</f>
        <v>0</v>
      </c>
      <c r="J9" s="158">
        <f>Entry!L20*ratio_mid2</f>
        <v>0</v>
      </c>
      <c r="K9" s="158">
        <f>Entry!M20*ratio_mid2</f>
        <v>0</v>
      </c>
      <c r="L9" s="144">
        <f>Entry!N20*ratio_mid2</f>
        <v>0</v>
      </c>
      <c r="M9" s="154">
        <f>Entry!P20*ratio_final</f>
        <v>0</v>
      </c>
      <c r="N9" s="155">
        <f>Entry!Q20*ratio_final</f>
        <v>0</v>
      </c>
      <c r="O9" s="155">
        <f>Entry!R20*ratio_final</f>
        <v>0</v>
      </c>
      <c r="P9" s="155">
        <f>Entry!S20*ratio_final</f>
        <v>0</v>
      </c>
      <c r="Q9" s="156">
        <f>Entry!T20*ratio_final</f>
        <v>0</v>
      </c>
      <c r="R9" s="154">
        <f>Entry!V20*ratio_attendance</f>
        <v>0</v>
      </c>
      <c r="S9" s="155">
        <f>Entry!W20*ratio_attendance</f>
        <v>0</v>
      </c>
      <c r="T9" s="155">
        <f>Entry!X20*ratio_attendance</f>
        <v>0</v>
      </c>
      <c r="U9" s="155">
        <f>Entry!Y20*ratio_attendance</f>
        <v>0</v>
      </c>
      <c r="V9" s="156">
        <f>Entry!Z20*ratio_attendance</f>
        <v>0</v>
      </c>
      <c r="W9" s="154">
        <f>Entry!AB20*ratio_quiz</f>
        <v>0</v>
      </c>
      <c r="X9" s="155">
        <f>Entry!AC20*ratio_quiz</f>
        <v>0</v>
      </c>
      <c r="Y9" s="155">
        <f>Entry!AD20*ratio_quiz</f>
        <v>0</v>
      </c>
      <c r="Z9" s="155">
        <f>Entry!AE20*ratio_quiz</f>
        <v>0</v>
      </c>
      <c r="AA9" s="156">
        <f>Entry!AF20*ratio_quiz</f>
        <v>0</v>
      </c>
      <c r="AB9" s="154">
        <f>Entry!AH20*ratio_project</f>
        <v>0</v>
      </c>
      <c r="AC9" s="155">
        <f>Entry!AI20*ratio_project</f>
        <v>0</v>
      </c>
      <c r="AD9" s="155">
        <f>Entry!AJ20*ratio_project</f>
        <v>0</v>
      </c>
      <c r="AE9" s="155">
        <f>Entry!AK20*ratio_project</f>
        <v>8.5</v>
      </c>
      <c r="AF9" s="156">
        <f>Entry!AL20*ratio_project</f>
        <v>8.5</v>
      </c>
      <c r="AG9" s="154">
        <f>Entry!AN20*ratio_lab</f>
        <v>0</v>
      </c>
      <c r="AH9" s="155">
        <f>Entry!AO20*ratio_lab</f>
        <v>0</v>
      </c>
      <c r="AI9" s="155">
        <f>Entry!AP20*ratio_lab</f>
        <v>0</v>
      </c>
      <c r="AJ9" s="155">
        <f>Entry!AQ20*ratio_lab</f>
        <v>13</v>
      </c>
      <c r="AK9" s="156">
        <f>Entry!AR20*ratio_lab</f>
        <v>13</v>
      </c>
      <c r="AL9" s="336">
        <f>Entry!AT20</f>
        <v>22</v>
      </c>
      <c r="AM9" s="333" t="str">
        <f>Entry!AU20</f>
        <v/>
      </c>
      <c r="AN9" s="159">
        <f>Entry!AV20</f>
        <v>0</v>
      </c>
      <c r="AO9" s="160">
        <f>Entry!AW20</f>
        <v>0</v>
      </c>
      <c r="AP9" s="160">
        <f>Entry!AX20</f>
        <v>0</v>
      </c>
      <c r="AQ9" s="161">
        <f>Entry!AY20</f>
        <v>21.5</v>
      </c>
      <c r="AR9" s="162">
        <f>Entry!AZ20</f>
        <v>0</v>
      </c>
      <c r="AS9" s="163">
        <f>Entry!BA20</f>
        <v>0</v>
      </c>
      <c r="AT9" s="163">
        <f>Entry!BB20</f>
        <v>0</v>
      </c>
      <c r="AU9" s="164">
        <f>Entry!BC20</f>
        <v>0.86</v>
      </c>
      <c r="AV9" s="165">
        <f>Entry!BD20</f>
        <v>0</v>
      </c>
      <c r="AW9" s="166">
        <f>Entry!BE20</f>
        <v>0</v>
      </c>
      <c r="AX9" s="166">
        <f>Entry!BF20</f>
        <v>0</v>
      </c>
      <c r="AY9" s="167">
        <f>Entry!BG20</f>
        <v>1</v>
      </c>
    </row>
    <row r="10" spans="1:51" x14ac:dyDescent="0.25">
      <c r="A10" s="153">
        <f>Entry!A21</f>
        <v>6</v>
      </c>
      <c r="B10" s="141" t="str">
        <f>IF(ISBLANK(Entry!B21),"- Blank -",Entry!B21)</f>
        <v>- Blank -</v>
      </c>
      <c r="C10" s="154">
        <f>Entry!D21*ratio_mid1</f>
        <v>0</v>
      </c>
      <c r="D10" s="155">
        <f>Entry!E21*ratio_mid1</f>
        <v>0</v>
      </c>
      <c r="E10" s="155">
        <f>Entry!F21*ratio_mid1</f>
        <v>0</v>
      </c>
      <c r="F10" s="155">
        <f>Entry!G21*ratio_mid1</f>
        <v>0</v>
      </c>
      <c r="G10" s="156">
        <f>Entry!H21*ratio_mid1</f>
        <v>0</v>
      </c>
      <c r="H10" s="157">
        <f>Entry!J21*ratio_mid2</f>
        <v>0</v>
      </c>
      <c r="I10" s="158">
        <f>Entry!K21*ratio_mid2</f>
        <v>0</v>
      </c>
      <c r="J10" s="158">
        <f>Entry!L21*ratio_mid2</f>
        <v>0</v>
      </c>
      <c r="K10" s="158">
        <f>Entry!M21*ratio_mid2</f>
        <v>0</v>
      </c>
      <c r="L10" s="144">
        <f>Entry!N21*ratio_mid2</f>
        <v>0</v>
      </c>
      <c r="M10" s="154">
        <f>Entry!P21*ratio_final</f>
        <v>0</v>
      </c>
      <c r="N10" s="155">
        <f>Entry!Q21*ratio_final</f>
        <v>0</v>
      </c>
      <c r="O10" s="155">
        <f>Entry!R21*ratio_final</f>
        <v>0</v>
      </c>
      <c r="P10" s="155">
        <f>Entry!S21*ratio_final</f>
        <v>0</v>
      </c>
      <c r="Q10" s="156">
        <f>Entry!T21*ratio_final</f>
        <v>0</v>
      </c>
      <c r="R10" s="154">
        <f>Entry!V21*ratio_attendance</f>
        <v>0</v>
      </c>
      <c r="S10" s="155">
        <f>Entry!W21*ratio_attendance</f>
        <v>0</v>
      </c>
      <c r="T10" s="155">
        <f>Entry!X21*ratio_attendance</f>
        <v>0</v>
      </c>
      <c r="U10" s="155">
        <f>Entry!Y21*ratio_attendance</f>
        <v>0</v>
      </c>
      <c r="V10" s="156">
        <f>Entry!Z21*ratio_attendance</f>
        <v>0</v>
      </c>
      <c r="W10" s="154">
        <f>Entry!AB21*ratio_quiz</f>
        <v>0</v>
      </c>
      <c r="X10" s="155">
        <f>Entry!AC21*ratio_quiz</f>
        <v>0</v>
      </c>
      <c r="Y10" s="155">
        <f>Entry!AD21*ratio_quiz</f>
        <v>0</v>
      </c>
      <c r="Z10" s="155">
        <f>Entry!AE21*ratio_quiz</f>
        <v>0</v>
      </c>
      <c r="AA10" s="156">
        <f>Entry!AF21*ratio_quiz</f>
        <v>0</v>
      </c>
      <c r="AB10" s="154">
        <f>Entry!AH21*ratio_project</f>
        <v>0</v>
      </c>
      <c r="AC10" s="155">
        <f>Entry!AI21*ratio_project</f>
        <v>0</v>
      </c>
      <c r="AD10" s="155">
        <f>Entry!AJ21*ratio_project</f>
        <v>0</v>
      </c>
      <c r="AE10" s="155">
        <f>Entry!AK21*ratio_project</f>
        <v>7.5</v>
      </c>
      <c r="AF10" s="156">
        <f>Entry!AL21*ratio_project</f>
        <v>7.5</v>
      </c>
      <c r="AG10" s="154">
        <f>Entry!AN21*ratio_lab</f>
        <v>0</v>
      </c>
      <c r="AH10" s="155">
        <f>Entry!AO21*ratio_lab</f>
        <v>0</v>
      </c>
      <c r="AI10" s="155">
        <f>Entry!AP21*ratio_lab</f>
        <v>0</v>
      </c>
      <c r="AJ10" s="155">
        <f>Entry!AQ21*ratio_lab</f>
        <v>11</v>
      </c>
      <c r="AK10" s="156">
        <f>Entry!AR21*ratio_lab</f>
        <v>11</v>
      </c>
      <c r="AL10" s="336">
        <f>Entry!AT21</f>
        <v>19</v>
      </c>
      <c r="AM10" s="333" t="str">
        <f>Entry!AU21</f>
        <v/>
      </c>
      <c r="AN10" s="159">
        <f>Entry!AV21</f>
        <v>0</v>
      </c>
      <c r="AO10" s="160">
        <f>Entry!AW21</f>
        <v>0</v>
      </c>
      <c r="AP10" s="160">
        <f>Entry!AX21</f>
        <v>0</v>
      </c>
      <c r="AQ10" s="161">
        <f>Entry!AY21</f>
        <v>18.5</v>
      </c>
      <c r="AR10" s="162">
        <f>Entry!AZ21</f>
        <v>0</v>
      </c>
      <c r="AS10" s="163">
        <f>Entry!BA21</f>
        <v>0</v>
      </c>
      <c r="AT10" s="163">
        <f>Entry!BB21</f>
        <v>0</v>
      </c>
      <c r="AU10" s="164">
        <f>Entry!BC21</f>
        <v>0.74</v>
      </c>
      <c r="AV10" s="165">
        <f>Entry!BD21</f>
        <v>0</v>
      </c>
      <c r="AW10" s="166">
        <f>Entry!BE21</f>
        <v>0</v>
      </c>
      <c r="AX10" s="166">
        <f>Entry!BF21</f>
        <v>0</v>
      </c>
      <c r="AY10" s="167">
        <f>Entry!BG21</f>
        <v>1</v>
      </c>
    </row>
    <row r="11" spans="1:51" x14ac:dyDescent="0.25">
      <c r="A11" s="153">
        <f>Entry!A22</f>
        <v>7</v>
      </c>
      <c r="B11" s="141" t="str">
        <f>IF(ISBLANK(Entry!B22),"- Blank -",Entry!B22)</f>
        <v>- Blank -</v>
      </c>
      <c r="C11" s="154">
        <f>Entry!D22*ratio_mid1</f>
        <v>0</v>
      </c>
      <c r="D11" s="155">
        <f>Entry!E22*ratio_mid1</f>
        <v>0</v>
      </c>
      <c r="E11" s="155">
        <f>Entry!F22*ratio_mid1</f>
        <v>0</v>
      </c>
      <c r="F11" s="155">
        <f>Entry!G22*ratio_mid1</f>
        <v>0</v>
      </c>
      <c r="G11" s="156">
        <f>Entry!H22*ratio_mid1</f>
        <v>0</v>
      </c>
      <c r="H11" s="157">
        <f>Entry!J22</f>
        <v>0</v>
      </c>
      <c r="I11" s="158">
        <f>Entry!K22</f>
        <v>0</v>
      </c>
      <c r="J11" s="158">
        <f>Entry!L22</f>
        <v>0</v>
      </c>
      <c r="K11" s="158">
        <f>Entry!M22</f>
        <v>0</v>
      </c>
      <c r="L11" s="144">
        <f>Entry!N22</f>
        <v>0</v>
      </c>
      <c r="M11" s="154">
        <f>Entry!P22</f>
        <v>0</v>
      </c>
      <c r="N11" s="155">
        <f>Entry!Q22</f>
        <v>0</v>
      </c>
      <c r="O11" s="155">
        <f>Entry!R22</f>
        <v>0</v>
      </c>
      <c r="P11" s="155">
        <f>Entry!S22</f>
        <v>0</v>
      </c>
      <c r="Q11" s="156">
        <f>Entry!T22</f>
        <v>0</v>
      </c>
      <c r="R11" s="154">
        <f>Entry!V22</f>
        <v>0</v>
      </c>
      <c r="S11" s="155">
        <f>Entry!W22</f>
        <v>0</v>
      </c>
      <c r="T11" s="155">
        <f>Entry!X22</f>
        <v>0</v>
      </c>
      <c r="U11" s="155">
        <f>Entry!Y22</f>
        <v>0</v>
      </c>
      <c r="V11" s="156">
        <f>Entry!Z22</f>
        <v>0</v>
      </c>
      <c r="W11" s="154">
        <f>Entry!AB22</f>
        <v>0</v>
      </c>
      <c r="X11" s="155">
        <f>Entry!AC22</f>
        <v>0</v>
      </c>
      <c r="Y11" s="155">
        <f>Entry!AD22</f>
        <v>0</v>
      </c>
      <c r="Z11" s="155">
        <f>Entry!AE22</f>
        <v>0</v>
      </c>
      <c r="AA11" s="156">
        <f>Entry!AF22</f>
        <v>0</v>
      </c>
      <c r="AB11" s="154">
        <f>Entry!AH22</f>
        <v>0</v>
      </c>
      <c r="AC11" s="155">
        <f>Entry!AI22</f>
        <v>0</v>
      </c>
      <c r="AD11" s="155">
        <f>Entry!AJ22</f>
        <v>0</v>
      </c>
      <c r="AE11" s="155">
        <f>Entry!AK22</f>
        <v>0</v>
      </c>
      <c r="AF11" s="156">
        <f>Entry!AL22</f>
        <v>0</v>
      </c>
      <c r="AG11" s="154">
        <f>Entry!AN22</f>
        <v>0</v>
      </c>
      <c r="AH11" s="155">
        <f>Entry!AO22</f>
        <v>0</v>
      </c>
      <c r="AI11" s="155">
        <f>Entry!AP22</f>
        <v>0</v>
      </c>
      <c r="AJ11" s="155">
        <f>Entry!AQ22</f>
        <v>8</v>
      </c>
      <c r="AK11" s="156">
        <f>Entry!AR22</f>
        <v>8</v>
      </c>
      <c r="AL11" s="336">
        <f>Entry!AT22</f>
        <v>8</v>
      </c>
      <c r="AM11" s="333" t="str">
        <f>Entry!AU22</f>
        <v/>
      </c>
      <c r="AN11" s="159">
        <f>Entry!AV22</f>
        <v>0</v>
      </c>
      <c r="AO11" s="160">
        <f>Entry!AW22</f>
        <v>0</v>
      </c>
      <c r="AP11" s="160">
        <f>Entry!AX22</f>
        <v>0</v>
      </c>
      <c r="AQ11" s="161">
        <f>Entry!AY22</f>
        <v>8</v>
      </c>
      <c r="AR11" s="162">
        <f>Entry!AZ22</f>
        <v>0</v>
      </c>
      <c r="AS11" s="163">
        <f>Entry!BA22</f>
        <v>0</v>
      </c>
      <c r="AT11" s="163">
        <f>Entry!BB22</f>
        <v>0</v>
      </c>
      <c r="AU11" s="164">
        <f>Entry!BC22</f>
        <v>0.32</v>
      </c>
      <c r="AV11" s="165">
        <f>Entry!BD22</f>
        <v>0</v>
      </c>
      <c r="AW11" s="166">
        <f>Entry!BE22</f>
        <v>0</v>
      </c>
      <c r="AX11" s="166">
        <f>Entry!BF22</f>
        <v>0</v>
      </c>
      <c r="AY11" s="167">
        <f>Entry!BG22</f>
        <v>0</v>
      </c>
    </row>
    <row r="12" spans="1:51" x14ac:dyDescent="0.25">
      <c r="A12" s="153">
        <f>Entry!A23</f>
        <v>8</v>
      </c>
      <c r="B12" s="141" t="str">
        <f>IF(ISBLANK(Entry!B23),"- Blank -",Entry!B23)</f>
        <v>- Blank -</v>
      </c>
      <c r="C12" s="154">
        <f>Entry!D23*ratio_mid1</f>
        <v>0</v>
      </c>
      <c r="D12" s="155">
        <f>Entry!E23*ratio_mid1</f>
        <v>0</v>
      </c>
      <c r="E12" s="155">
        <f>Entry!F23*ratio_mid1</f>
        <v>0</v>
      </c>
      <c r="F12" s="155">
        <f>Entry!G23*ratio_mid1</f>
        <v>0</v>
      </c>
      <c r="G12" s="156">
        <f>Entry!H23*ratio_mid1</f>
        <v>0</v>
      </c>
      <c r="H12" s="157">
        <f>Entry!J23</f>
        <v>0</v>
      </c>
      <c r="I12" s="158">
        <f>Entry!K23</f>
        <v>0</v>
      </c>
      <c r="J12" s="158">
        <f>Entry!L23</f>
        <v>0</v>
      </c>
      <c r="K12" s="158">
        <f>Entry!M23</f>
        <v>0</v>
      </c>
      <c r="L12" s="144">
        <f>Entry!N23</f>
        <v>0</v>
      </c>
      <c r="M12" s="154">
        <f>Entry!P23</f>
        <v>0</v>
      </c>
      <c r="N12" s="155">
        <f>Entry!Q23</f>
        <v>0</v>
      </c>
      <c r="O12" s="155">
        <f>Entry!R23</f>
        <v>0</v>
      </c>
      <c r="P12" s="155">
        <f>Entry!S23</f>
        <v>0</v>
      </c>
      <c r="Q12" s="156">
        <f>Entry!T23</f>
        <v>0</v>
      </c>
      <c r="R12" s="154">
        <f>Entry!V23</f>
        <v>0</v>
      </c>
      <c r="S12" s="155">
        <f>Entry!W23</f>
        <v>0</v>
      </c>
      <c r="T12" s="155">
        <f>Entry!X23</f>
        <v>0</v>
      </c>
      <c r="U12" s="155">
        <f>Entry!Y23</f>
        <v>0</v>
      </c>
      <c r="V12" s="156">
        <f>Entry!Z23</f>
        <v>0</v>
      </c>
      <c r="W12" s="154">
        <f>Entry!AB23</f>
        <v>0</v>
      </c>
      <c r="X12" s="155">
        <f>Entry!AC23</f>
        <v>0</v>
      </c>
      <c r="Y12" s="155">
        <f>Entry!AD23</f>
        <v>0</v>
      </c>
      <c r="Z12" s="155">
        <f>Entry!AE23</f>
        <v>0</v>
      </c>
      <c r="AA12" s="156">
        <f>Entry!AF23</f>
        <v>0</v>
      </c>
      <c r="AB12" s="154">
        <f>Entry!AH23</f>
        <v>0</v>
      </c>
      <c r="AC12" s="155">
        <f>Entry!AI23</f>
        <v>0</v>
      </c>
      <c r="AD12" s="155">
        <f>Entry!AJ23</f>
        <v>0</v>
      </c>
      <c r="AE12" s="155">
        <f>Entry!AK23</f>
        <v>5</v>
      </c>
      <c r="AF12" s="156">
        <f>Entry!AL23</f>
        <v>5</v>
      </c>
      <c r="AG12" s="154">
        <f>Entry!AN23</f>
        <v>0</v>
      </c>
      <c r="AH12" s="155">
        <f>Entry!AO23</f>
        <v>0</v>
      </c>
      <c r="AI12" s="155">
        <f>Entry!AP23</f>
        <v>0</v>
      </c>
      <c r="AJ12" s="155">
        <f>Entry!AQ23</f>
        <v>11</v>
      </c>
      <c r="AK12" s="156">
        <f>Entry!AR23</f>
        <v>11</v>
      </c>
      <c r="AL12" s="336">
        <f>Entry!AT23</f>
        <v>16</v>
      </c>
      <c r="AM12" s="333" t="str">
        <f>Entry!AU23</f>
        <v/>
      </c>
      <c r="AN12" s="159">
        <f>Entry!AV23</f>
        <v>0</v>
      </c>
      <c r="AO12" s="160">
        <f>Entry!AW23</f>
        <v>0</v>
      </c>
      <c r="AP12" s="160">
        <f>Entry!AX23</f>
        <v>0</v>
      </c>
      <c r="AQ12" s="161">
        <f>Entry!AY23</f>
        <v>16</v>
      </c>
      <c r="AR12" s="162">
        <f>Entry!AZ23</f>
        <v>0</v>
      </c>
      <c r="AS12" s="163">
        <f>Entry!BA23</f>
        <v>0</v>
      </c>
      <c r="AT12" s="163">
        <f>Entry!BB23</f>
        <v>0</v>
      </c>
      <c r="AU12" s="164">
        <f>Entry!BC23</f>
        <v>0.64</v>
      </c>
      <c r="AV12" s="165">
        <f>Entry!BD23</f>
        <v>0</v>
      </c>
      <c r="AW12" s="166">
        <f>Entry!BE23</f>
        <v>0</v>
      </c>
      <c r="AX12" s="166">
        <f>Entry!BF23</f>
        <v>0</v>
      </c>
      <c r="AY12" s="167">
        <f>Entry!BG23</f>
        <v>0</v>
      </c>
    </row>
    <row r="13" spans="1:51" x14ac:dyDescent="0.25">
      <c r="A13" s="153">
        <f>Entry!A24</f>
        <v>9</v>
      </c>
      <c r="B13" s="141" t="str">
        <f>IF(ISBLANK(Entry!B24),"- Blank -",Entry!B24)</f>
        <v>- Blank -</v>
      </c>
      <c r="C13" s="154">
        <f>Entry!D24*ratio_mid1</f>
        <v>0</v>
      </c>
      <c r="D13" s="155">
        <f>Entry!E24*ratio_mid1</f>
        <v>0</v>
      </c>
      <c r="E13" s="155">
        <f>Entry!F24*ratio_mid1</f>
        <v>0</v>
      </c>
      <c r="F13" s="155">
        <f>Entry!G24*ratio_mid1</f>
        <v>0</v>
      </c>
      <c r="G13" s="156">
        <f>Entry!H24*ratio_mid1</f>
        <v>0</v>
      </c>
      <c r="H13" s="157">
        <f>Entry!J24</f>
        <v>0</v>
      </c>
      <c r="I13" s="158">
        <f>Entry!K24</f>
        <v>0</v>
      </c>
      <c r="J13" s="158">
        <f>Entry!L24</f>
        <v>0</v>
      </c>
      <c r="K13" s="158">
        <f>Entry!M24</f>
        <v>0</v>
      </c>
      <c r="L13" s="144">
        <f>Entry!N24</f>
        <v>0</v>
      </c>
      <c r="M13" s="154">
        <f>Entry!P24</f>
        <v>0</v>
      </c>
      <c r="N13" s="155">
        <f>Entry!Q24</f>
        <v>0</v>
      </c>
      <c r="O13" s="155">
        <f>Entry!R24</f>
        <v>0</v>
      </c>
      <c r="P13" s="155">
        <f>Entry!S24</f>
        <v>0</v>
      </c>
      <c r="Q13" s="156">
        <f>Entry!T24</f>
        <v>0</v>
      </c>
      <c r="R13" s="154">
        <f>Entry!V24</f>
        <v>0</v>
      </c>
      <c r="S13" s="155">
        <f>Entry!W24</f>
        <v>0</v>
      </c>
      <c r="T13" s="155">
        <f>Entry!X24</f>
        <v>0</v>
      </c>
      <c r="U13" s="155">
        <f>Entry!Y24</f>
        <v>0</v>
      </c>
      <c r="V13" s="156">
        <f>Entry!Z24</f>
        <v>0</v>
      </c>
      <c r="W13" s="154">
        <f>Entry!AB24</f>
        <v>0</v>
      </c>
      <c r="X13" s="155">
        <f>Entry!AC24</f>
        <v>0</v>
      </c>
      <c r="Y13" s="155">
        <f>Entry!AD24</f>
        <v>0</v>
      </c>
      <c r="Z13" s="155">
        <f>Entry!AE24</f>
        <v>0</v>
      </c>
      <c r="AA13" s="156">
        <f>Entry!AF24</f>
        <v>0</v>
      </c>
      <c r="AB13" s="154">
        <f>Entry!AH24</f>
        <v>0</v>
      </c>
      <c r="AC13" s="155">
        <f>Entry!AI24</f>
        <v>0</v>
      </c>
      <c r="AD13" s="155">
        <f>Entry!AJ24</f>
        <v>0</v>
      </c>
      <c r="AE13" s="155">
        <f>Entry!AK24</f>
        <v>7.5</v>
      </c>
      <c r="AF13" s="156">
        <f>Entry!AL24</f>
        <v>7.5</v>
      </c>
      <c r="AG13" s="154">
        <f>Entry!AN24</f>
        <v>0</v>
      </c>
      <c r="AH13" s="155">
        <f>Entry!AO24</f>
        <v>0</v>
      </c>
      <c r="AI13" s="155">
        <f>Entry!AP24</f>
        <v>0</v>
      </c>
      <c r="AJ13" s="155">
        <f>Entry!AQ24</f>
        <v>12</v>
      </c>
      <c r="AK13" s="156">
        <f>Entry!AR24</f>
        <v>12</v>
      </c>
      <c r="AL13" s="336">
        <f>Entry!AT24</f>
        <v>20</v>
      </c>
      <c r="AM13" s="333" t="str">
        <f>Entry!AU24</f>
        <v/>
      </c>
      <c r="AN13" s="159">
        <f>Entry!AV24</f>
        <v>0</v>
      </c>
      <c r="AO13" s="160">
        <f>Entry!AW24</f>
        <v>0</v>
      </c>
      <c r="AP13" s="160">
        <f>Entry!AX24</f>
        <v>0</v>
      </c>
      <c r="AQ13" s="161">
        <f>Entry!AY24</f>
        <v>19.5</v>
      </c>
      <c r="AR13" s="162">
        <f>Entry!AZ24</f>
        <v>0</v>
      </c>
      <c r="AS13" s="163">
        <f>Entry!BA24</f>
        <v>0</v>
      </c>
      <c r="AT13" s="163">
        <f>Entry!BB24</f>
        <v>0</v>
      </c>
      <c r="AU13" s="164">
        <f>Entry!BC24</f>
        <v>0.78</v>
      </c>
      <c r="AV13" s="165">
        <f>Entry!BD24</f>
        <v>0</v>
      </c>
      <c r="AW13" s="166">
        <f>Entry!BE24</f>
        <v>0</v>
      </c>
      <c r="AX13" s="166">
        <f>Entry!BF24</f>
        <v>0</v>
      </c>
      <c r="AY13" s="167">
        <f>Entry!BG24</f>
        <v>1</v>
      </c>
    </row>
    <row r="14" spans="1:51" x14ac:dyDescent="0.25">
      <c r="A14" s="153">
        <f>Entry!A25</f>
        <v>10</v>
      </c>
      <c r="B14" s="141" t="str">
        <f>IF(ISBLANK(Entry!B25),"- Blank -",Entry!B25)</f>
        <v>- Blank -</v>
      </c>
      <c r="C14" s="154">
        <f>Entry!D25*ratio_mid1</f>
        <v>0</v>
      </c>
      <c r="D14" s="155">
        <f>Entry!E25*ratio_mid1</f>
        <v>0</v>
      </c>
      <c r="E14" s="155">
        <f>Entry!F25*ratio_mid1</f>
        <v>0</v>
      </c>
      <c r="F14" s="155">
        <f>Entry!G25*ratio_mid1</f>
        <v>0</v>
      </c>
      <c r="G14" s="156">
        <f>Entry!H25*ratio_mid1</f>
        <v>0</v>
      </c>
      <c r="H14" s="157">
        <f>Entry!J25</f>
        <v>0</v>
      </c>
      <c r="I14" s="158">
        <f>Entry!K25</f>
        <v>0</v>
      </c>
      <c r="J14" s="158">
        <f>Entry!L25</f>
        <v>0</v>
      </c>
      <c r="K14" s="158">
        <f>Entry!M25</f>
        <v>0</v>
      </c>
      <c r="L14" s="144">
        <f>Entry!N25</f>
        <v>0</v>
      </c>
      <c r="M14" s="154">
        <f>Entry!P25</f>
        <v>0</v>
      </c>
      <c r="N14" s="155">
        <f>Entry!Q25</f>
        <v>0</v>
      </c>
      <c r="O14" s="155">
        <f>Entry!R25</f>
        <v>0</v>
      </c>
      <c r="P14" s="155">
        <f>Entry!S25</f>
        <v>0</v>
      </c>
      <c r="Q14" s="156">
        <f>Entry!T25</f>
        <v>0</v>
      </c>
      <c r="R14" s="154">
        <f>Entry!V25</f>
        <v>0</v>
      </c>
      <c r="S14" s="155">
        <f>Entry!W25</f>
        <v>0</v>
      </c>
      <c r="T14" s="155">
        <f>Entry!X25</f>
        <v>0</v>
      </c>
      <c r="U14" s="155">
        <f>Entry!Y25</f>
        <v>0</v>
      </c>
      <c r="V14" s="156">
        <f>Entry!Z25</f>
        <v>0</v>
      </c>
      <c r="W14" s="154">
        <f>Entry!AB25</f>
        <v>0</v>
      </c>
      <c r="X14" s="155">
        <f>Entry!AC25</f>
        <v>0</v>
      </c>
      <c r="Y14" s="155">
        <f>Entry!AD25</f>
        <v>0</v>
      </c>
      <c r="Z14" s="155">
        <f>Entry!AE25</f>
        <v>0</v>
      </c>
      <c r="AA14" s="156">
        <f>Entry!AF25</f>
        <v>0</v>
      </c>
      <c r="AB14" s="154">
        <f>Entry!AH25</f>
        <v>0</v>
      </c>
      <c r="AC14" s="155">
        <f>Entry!AI25</f>
        <v>0</v>
      </c>
      <c r="AD14" s="155">
        <f>Entry!AJ25</f>
        <v>0</v>
      </c>
      <c r="AE14" s="155">
        <f>Entry!AK25</f>
        <v>7</v>
      </c>
      <c r="AF14" s="156">
        <f>Entry!AL25</f>
        <v>7</v>
      </c>
      <c r="AG14" s="154">
        <f>Entry!AN25</f>
        <v>0</v>
      </c>
      <c r="AH14" s="155">
        <f>Entry!AO25</f>
        <v>0</v>
      </c>
      <c r="AI14" s="155">
        <f>Entry!AP25</f>
        <v>0</v>
      </c>
      <c r="AJ14" s="155">
        <f>Entry!AQ25</f>
        <v>12</v>
      </c>
      <c r="AK14" s="156">
        <f>Entry!AR25</f>
        <v>12</v>
      </c>
      <c r="AL14" s="336">
        <f>Entry!AT25</f>
        <v>19</v>
      </c>
      <c r="AM14" s="333" t="str">
        <f>Entry!AU25</f>
        <v/>
      </c>
      <c r="AN14" s="159">
        <f>Entry!AV25</f>
        <v>0</v>
      </c>
      <c r="AO14" s="160">
        <f>Entry!AW25</f>
        <v>0</v>
      </c>
      <c r="AP14" s="160">
        <f>Entry!AX25</f>
        <v>0</v>
      </c>
      <c r="AQ14" s="161">
        <f>Entry!AY25</f>
        <v>19</v>
      </c>
      <c r="AR14" s="162">
        <f>Entry!AZ25</f>
        <v>0</v>
      </c>
      <c r="AS14" s="163">
        <f>Entry!BA25</f>
        <v>0</v>
      </c>
      <c r="AT14" s="163">
        <f>Entry!BB25</f>
        <v>0</v>
      </c>
      <c r="AU14" s="164">
        <f>Entry!BC25</f>
        <v>0.76</v>
      </c>
      <c r="AV14" s="165">
        <f>Entry!BD25</f>
        <v>0</v>
      </c>
      <c r="AW14" s="166">
        <f>Entry!BE25</f>
        <v>0</v>
      </c>
      <c r="AX14" s="166">
        <f>Entry!BF25</f>
        <v>0</v>
      </c>
      <c r="AY14" s="167">
        <f>Entry!BG25</f>
        <v>1</v>
      </c>
    </row>
    <row r="15" spans="1:51" x14ac:dyDescent="0.25">
      <c r="A15" s="153">
        <f>Entry!A26</f>
        <v>11</v>
      </c>
      <c r="B15" s="141" t="str">
        <f>IF(ISBLANK(Entry!B26),"- Blank -",Entry!B26)</f>
        <v>- Blank -</v>
      </c>
      <c r="C15" s="154">
        <f>Entry!D26*ratio_mid1</f>
        <v>0</v>
      </c>
      <c r="D15" s="155">
        <f>Entry!E26*ratio_mid1</f>
        <v>0</v>
      </c>
      <c r="E15" s="155">
        <f>Entry!F26*ratio_mid1</f>
        <v>0</v>
      </c>
      <c r="F15" s="155">
        <f>Entry!G26*ratio_mid1</f>
        <v>0</v>
      </c>
      <c r="G15" s="156">
        <f>Entry!H26*ratio_mid1</f>
        <v>0</v>
      </c>
      <c r="H15" s="157">
        <f>Entry!J26</f>
        <v>0</v>
      </c>
      <c r="I15" s="158">
        <f>Entry!K26</f>
        <v>0</v>
      </c>
      <c r="J15" s="158">
        <f>Entry!L26</f>
        <v>0</v>
      </c>
      <c r="K15" s="158">
        <f>Entry!M26</f>
        <v>0</v>
      </c>
      <c r="L15" s="144">
        <f>Entry!N26</f>
        <v>0</v>
      </c>
      <c r="M15" s="154">
        <f>Entry!P26</f>
        <v>0</v>
      </c>
      <c r="N15" s="155">
        <f>Entry!Q26</f>
        <v>0</v>
      </c>
      <c r="O15" s="155">
        <f>Entry!R26</f>
        <v>0</v>
      </c>
      <c r="P15" s="155">
        <f>Entry!S26</f>
        <v>0</v>
      </c>
      <c r="Q15" s="156">
        <f>Entry!T26</f>
        <v>0</v>
      </c>
      <c r="R15" s="154">
        <f>Entry!V26</f>
        <v>0</v>
      </c>
      <c r="S15" s="155">
        <f>Entry!W26</f>
        <v>0</v>
      </c>
      <c r="T15" s="155">
        <f>Entry!X26</f>
        <v>0</v>
      </c>
      <c r="U15" s="155">
        <f>Entry!Y26</f>
        <v>0</v>
      </c>
      <c r="V15" s="156">
        <f>Entry!Z26</f>
        <v>0</v>
      </c>
      <c r="W15" s="154">
        <f>Entry!AB26</f>
        <v>0</v>
      </c>
      <c r="X15" s="155">
        <f>Entry!AC26</f>
        <v>0</v>
      </c>
      <c r="Y15" s="155">
        <f>Entry!AD26</f>
        <v>0</v>
      </c>
      <c r="Z15" s="155">
        <f>Entry!AE26</f>
        <v>0</v>
      </c>
      <c r="AA15" s="156">
        <f>Entry!AF26</f>
        <v>0</v>
      </c>
      <c r="AB15" s="154">
        <f>Entry!AH26</f>
        <v>0</v>
      </c>
      <c r="AC15" s="155">
        <f>Entry!AI26</f>
        <v>0</v>
      </c>
      <c r="AD15" s="155">
        <f>Entry!AJ26</f>
        <v>0</v>
      </c>
      <c r="AE15" s="155">
        <f>Entry!AK26</f>
        <v>0</v>
      </c>
      <c r="AF15" s="156">
        <f>Entry!AL26</f>
        <v>0</v>
      </c>
      <c r="AG15" s="154">
        <f>Entry!AN26</f>
        <v>0</v>
      </c>
      <c r="AH15" s="155">
        <f>Entry!AO26</f>
        <v>0</v>
      </c>
      <c r="AI15" s="155">
        <f>Entry!AP26</f>
        <v>0</v>
      </c>
      <c r="AJ15" s="155">
        <f>Entry!AQ26</f>
        <v>0</v>
      </c>
      <c r="AK15" s="156">
        <f>Entry!AR26</f>
        <v>0</v>
      </c>
      <c r="AL15" s="336">
        <f>Entry!AT26</f>
        <v>0</v>
      </c>
      <c r="AM15" s="333" t="str">
        <f>Entry!AU26</f>
        <v>W (Withdrawn)</v>
      </c>
      <c r="AN15" s="159">
        <f>Entry!AV26</f>
        <v>0</v>
      </c>
      <c r="AO15" s="160">
        <f>Entry!AW26</f>
        <v>0</v>
      </c>
      <c r="AP15" s="160">
        <f>Entry!AX26</f>
        <v>0</v>
      </c>
      <c r="AQ15" s="161">
        <f>Entry!AY26</f>
        <v>0</v>
      </c>
      <c r="AR15" s="162">
        <f>Entry!AZ26</f>
        <v>0</v>
      </c>
      <c r="AS15" s="163">
        <f>Entry!BA26</f>
        <v>0</v>
      </c>
      <c r="AT15" s="163">
        <f>Entry!BB26</f>
        <v>0</v>
      </c>
      <c r="AU15" s="164">
        <f>Entry!BC26</f>
        <v>0</v>
      </c>
      <c r="AV15" s="165">
        <f>Entry!BD26</f>
        <v>0</v>
      </c>
      <c r="AW15" s="166">
        <f>Entry!BE26</f>
        <v>0</v>
      </c>
      <c r="AX15" s="166">
        <f>Entry!BF26</f>
        <v>0</v>
      </c>
      <c r="AY15" s="167">
        <f>Entry!BG26</f>
        <v>0</v>
      </c>
    </row>
    <row r="16" spans="1:51" x14ac:dyDescent="0.25">
      <c r="A16" s="153">
        <f>Entry!A27</f>
        <v>12</v>
      </c>
      <c r="B16" s="141" t="str">
        <f>IF(ISBLANK(Entry!B27),"- Blank -",Entry!B27)</f>
        <v>- Blank -</v>
      </c>
      <c r="C16" s="154">
        <f>Entry!D27*ratio_mid1</f>
        <v>0</v>
      </c>
      <c r="D16" s="155">
        <f>Entry!E27*ratio_mid1</f>
        <v>0</v>
      </c>
      <c r="E16" s="155">
        <f>Entry!F27*ratio_mid1</f>
        <v>0</v>
      </c>
      <c r="F16" s="155">
        <f>Entry!G27*ratio_mid1</f>
        <v>0</v>
      </c>
      <c r="G16" s="156">
        <f>Entry!H27*ratio_mid1</f>
        <v>0</v>
      </c>
      <c r="H16" s="157">
        <f>Entry!J27</f>
        <v>0</v>
      </c>
      <c r="I16" s="158">
        <f>Entry!K27</f>
        <v>0</v>
      </c>
      <c r="J16" s="158">
        <f>Entry!L27</f>
        <v>0</v>
      </c>
      <c r="K16" s="158">
        <f>Entry!M27</f>
        <v>0</v>
      </c>
      <c r="L16" s="144">
        <f>Entry!N27</f>
        <v>0</v>
      </c>
      <c r="M16" s="154">
        <f>Entry!P27</f>
        <v>0</v>
      </c>
      <c r="N16" s="155">
        <f>Entry!Q27</f>
        <v>0</v>
      </c>
      <c r="O16" s="155">
        <f>Entry!R27</f>
        <v>0</v>
      </c>
      <c r="P16" s="155">
        <f>Entry!S27</f>
        <v>0</v>
      </c>
      <c r="Q16" s="156">
        <f>Entry!T27</f>
        <v>0</v>
      </c>
      <c r="R16" s="154">
        <f>Entry!V27</f>
        <v>0</v>
      </c>
      <c r="S16" s="155">
        <f>Entry!W27</f>
        <v>0</v>
      </c>
      <c r="T16" s="155">
        <f>Entry!X27</f>
        <v>0</v>
      </c>
      <c r="U16" s="155">
        <f>Entry!Y27</f>
        <v>0</v>
      </c>
      <c r="V16" s="156">
        <f>Entry!Z27</f>
        <v>0</v>
      </c>
      <c r="W16" s="154">
        <f>Entry!AB27</f>
        <v>0</v>
      </c>
      <c r="X16" s="155">
        <f>Entry!AC27</f>
        <v>0</v>
      </c>
      <c r="Y16" s="155">
        <f>Entry!AD27</f>
        <v>0</v>
      </c>
      <c r="Z16" s="155">
        <f>Entry!AE27</f>
        <v>0</v>
      </c>
      <c r="AA16" s="156">
        <f>Entry!AF27</f>
        <v>0</v>
      </c>
      <c r="AB16" s="154">
        <f>Entry!AH27</f>
        <v>0</v>
      </c>
      <c r="AC16" s="155">
        <f>Entry!AI27</f>
        <v>0</v>
      </c>
      <c r="AD16" s="155">
        <f>Entry!AJ27</f>
        <v>0</v>
      </c>
      <c r="AE16" s="155">
        <f>Entry!AK27</f>
        <v>0</v>
      </c>
      <c r="AF16" s="156">
        <f>Entry!AL27</f>
        <v>0</v>
      </c>
      <c r="AG16" s="154">
        <f>Entry!AN27</f>
        <v>0</v>
      </c>
      <c r="AH16" s="155">
        <f>Entry!AO27</f>
        <v>0</v>
      </c>
      <c r="AI16" s="155">
        <f>Entry!AP27</f>
        <v>0</v>
      </c>
      <c r="AJ16" s="155">
        <f>Entry!AQ27</f>
        <v>0</v>
      </c>
      <c r="AK16" s="156">
        <f>Entry!AR27</f>
        <v>0</v>
      </c>
      <c r="AL16" s="336">
        <f>Entry!AT27</f>
        <v>0</v>
      </c>
      <c r="AM16" s="333" t="str">
        <f>Entry!AU27</f>
        <v>W (Withdrawn)</v>
      </c>
      <c r="AN16" s="159">
        <f>Entry!AV27</f>
        <v>0</v>
      </c>
      <c r="AO16" s="160">
        <f>Entry!AW27</f>
        <v>0</v>
      </c>
      <c r="AP16" s="160">
        <f>Entry!AX27</f>
        <v>0</v>
      </c>
      <c r="AQ16" s="161">
        <f>Entry!AY27</f>
        <v>0</v>
      </c>
      <c r="AR16" s="162">
        <f>Entry!AZ27</f>
        <v>0</v>
      </c>
      <c r="AS16" s="163">
        <f>Entry!BA27</f>
        <v>0</v>
      </c>
      <c r="AT16" s="163">
        <f>Entry!BB27</f>
        <v>0</v>
      </c>
      <c r="AU16" s="164">
        <f>Entry!BC27</f>
        <v>0</v>
      </c>
      <c r="AV16" s="165">
        <f>Entry!BD27</f>
        <v>0</v>
      </c>
      <c r="AW16" s="166">
        <f>Entry!BE27</f>
        <v>0</v>
      </c>
      <c r="AX16" s="166">
        <f>Entry!BF27</f>
        <v>0</v>
      </c>
      <c r="AY16" s="167">
        <f>Entry!BG27</f>
        <v>0</v>
      </c>
    </row>
    <row r="17" spans="1:51" x14ac:dyDescent="0.25">
      <c r="A17" s="153">
        <f>Entry!A28</f>
        <v>13</v>
      </c>
      <c r="B17" s="141" t="str">
        <f>IF(ISBLANK(Entry!B28),"- Blank -",Entry!B28)</f>
        <v>- Blank -</v>
      </c>
      <c r="C17" s="154">
        <f>Entry!D28*ratio_mid1</f>
        <v>0</v>
      </c>
      <c r="D17" s="155">
        <f>Entry!E28*ratio_mid1</f>
        <v>0</v>
      </c>
      <c r="E17" s="155">
        <f>Entry!F28*ratio_mid1</f>
        <v>0</v>
      </c>
      <c r="F17" s="155">
        <f>Entry!G28*ratio_mid1</f>
        <v>0</v>
      </c>
      <c r="G17" s="156">
        <f>Entry!H28*ratio_mid1</f>
        <v>0</v>
      </c>
      <c r="H17" s="157">
        <f>Entry!J28</f>
        <v>0</v>
      </c>
      <c r="I17" s="158">
        <f>Entry!K28</f>
        <v>0</v>
      </c>
      <c r="J17" s="158">
        <f>Entry!L28</f>
        <v>0</v>
      </c>
      <c r="K17" s="158">
        <f>Entry!M28</f>
        <v>0</v>
      </c>
      <c r="L17" s="144">
        <f>Entry!N28</f>
        <v>0</v>
      </c>
      <c r="M17" s="154">
        <f>Entry!P28</f>
        <v>0</v>
      </c>
      <c r="N17" s="155">
        <f>Entry!Q28</f>
        <v>0</v>
      </c>
      <c r="O17" s="155">
        <f>Entry!R28</f>
        <v>0</v>
      </c>
      <c r="P17" s="155">
        <f>Entry!S28</f>
        <v>0</v>
      </c>
      <c r="Q17" s="156">
        <f>Entry!T28</f>
        <v>0</v>
      </c>
      <c r="R17" s="154">
        <f>Entry!V28</f>
        <v>0</v>
      </c>
      <c r="S17" s="155">
        <f>Entry!W28</f>
        <v>0</v>
      </c>
      <c r="T17" s="155">
        <f>Entry!X28</f>
        <v>0</v>
      </c>
      <c r="U17" s="155">
        <f>Entry!Y28</f>
        <v>0</v>
      </c>
      <c r="V17" s="156">
        <f>Entry!Z28</f>
        <v>0</v>
      </c>
      <c r="W17" s="154">
        <f>Entry!AB28</f>
        <v>0</v>
      </c>
      <c r="X17" s="155">
        <f>Entry!AC28</f>
        <v>0</v>
      </c>
      <c r="Y17" s="155">
        <f>Entry!AD28</f>
        <v>0</v>
      </c>
      <c r="Z17" s="155">
        <f>Entry!AE28</f>
        <v>0</v>
      </c>
      <c r="AA17" s="156">
        <f>Entry!AF28</f>
        <v>0</v>
      </c>
      <c r="AB17" s="154">
        <f>Entry!AH28</f>
        <v>0</v>
      </c>
      <c r="AC17" s="155">
        <f>Entry!AI28</f>
        <v>0</v>
      </c>
      <c r="AD17" s="155">
        <f>Entry!AJ28</f>
        <v>0</v>
      </c>
      <c r="AE17" s="155">
        <f>Entry!AK28</f>
        <v>7</v>
      </c>
      <c r="AF17" s="156">
        <f>Entry!AL28</f>
        <v>7</v>
      </c>
      <c r="AG17" s="154">
        <f>Entry!AN28</f>
        <v>0</v>
      </c>
      <c r="AH17" s="155">
        <f>Entry!AO28</f>
        <v>0</v>
      </c>
      <c r="AI17" s="155">
        <f>Entry!AP28</f>
        <v>0</v>
      </c>
      <c r="AJ17" s="155">
        <f>Entry!AQ28</f>
        <v>12</v>
      </c>
      <c r="AK17" s="156">
        <f>Entry!AR28</f>
        <v>12</v>
      </c>
      <c r="AL17" s="336">
        <f>Entry!AT28</f>
        <v>19</v>
      </c>
      <c r="AM17" s="333" t="str">
        <f>Entry!AU28</f>
        <v/>
      </c>
      <c r="AN17" s="159">
        <f>Entry!AV28</f>
        <v>0</v>
      </c>
      <c r="AO17" s="160">
        <f>Entry!AW28</f>
        <v>0</v>
      </c>
      <c r="AP17" s="160">
        <f>Entry!AX28</f>
        <v>0</v>
      </c>
      <c r="AQ17" s="161">
        <f>Entry!AY28</f>
        <v>19</v>
      </c>
      <c r="AR17" s="162">
        <f>Entry!AZ28</f>
        <v>0</v>
      </c>
      <c r="AS17" s="163">
        <f>Entry!BA28</f>
        <v>0</v>
      </c>
      <c r="AT17" s="163">
        <f>Entry!BB28</f>
        <v>0</v>
      </c>
      <c r="AU17" s="164">
        <f>Entry!BC28</f>
        <v>0.76</v>
      </c>
      <c r="AV17" s="165">
        <f>Entry!BD28</f>
        <v>0</v>
      </c>
      <c r="AW17" s="166">
        <f>Entry!BE28</f>
        <v>0</v>
      </c>
      <c r="AX17" s="166">
        <f>Entry!BF28</f>
        <v>0</v>
      </c>
      <c r="AY17" s="167">
        <f>Entry!BG28</f>
        <v>1</v>
      </c>
    </row>
    <row r="18" spans="1:51" x14ac:dyDescent="0.25">
      <c r="A18" s="153">
        <f>Entry!A29</f>
        <v>14</v>
      </c>
      <c r="B18" s="141" t="str">
        <f>IF(ISBLANK(Entry!B29),"- Blank -",Entry!B29)</f>
        <v>- Blank -</v>
      </c>
      <c r="C18" s="154">
        <f>Entry!D29*ratio_mid1</f>
        <v>0</v>
      </c>
      <c r="D18" s="155">
        <f>Entry!E29*ratio_mid1</f>
        <v>0</v>
      </c>
      <c r="E18" s="155">
        <f>Entry!F29*ratio_mid1</f>
        <v>0</v>
      </c>
      <c r="F18" s="155">
        <f>Entry!G29*ratio_mid1</f>
        <v>0</v>
      </c>
      <c r="G18" s="156">
        <f>Entry!H29*ratio_mid1</f>
        <v>0</v>
      </c>
      <c r="H18" s="157">
        <f>Entry!J29</f>
        <v>0</v>
      </c>
      <c r="I18" s="158">
        <f>Entry!K29</f>
        <v>0</v>
      </c>
      <c r="J18" s="158">
        <f>Entry!L29</f>
        <v>0</v>
      </c>
      <c r="K18" s="158">
        <f>Entry!M29</f>
        <v>0</v>
      </c>
      <c r="L18" s="144">
        <f>Entry!N29</f>
        <v>0</v>
      </c>
      <c r="M18" s="154">
        <f>Entry!P29</f>
        <v>0</v>
      </c>
      <c r="N18" s="155">
        <f>Entry!Q29</f>
        <v>0</v>
      </c>
      <c r="O18" s="155">
        <f>Entry!R29</f>
        <v>0</v>
      </c>
      <c r="P18" s="155">
        <f>Entry!S29</f>
        <v>0</v>
      </c>
      <c r="Q18" s="156">
        <f>Entry!T29</f>
        <v>0</v>
      </c>
      <c r="R18" s="154">
        <f>Entry!V29</f>
        <v>0</v>
      </c>
      <c r="S18" s="155">
        <f>Entry!W29</f>
        <v>0</v>
      </c>
      <c r="T18" s="155">
        <f>Entry!X29</f>
        <v>0</v>
      </c>
      <c r="U18" s="155">
        <f>Entry!Y29</f>
        <v>0</v>
      </c>
      <c r="V18" s="156">
        <f>Entry!Z29</f>
        <v>0</v>
      </c>
      <c r="W18" s="154">
        <f>Entry!AB29</f>
        <v>0</v>
      </c>
      <c r="X18" s="155">
        <f>Entry!AC29</f>
        <v>0</v>
      </c>
      <c r="Y18" s="155">
        <f>Entry!AD29</f>
        <v>0</v>
      </c>
      <c r="Z18" s="155">
        <f>Entry!AE29</f>
        <v>0</v>
      </c>
      <c r="AA18" s="156">
        <f>Entry!AF29</f>
        <v>0</v>
      </c>
      <c r="AB18" s="154">
        <f>Entry!AH29</f>
        <v>0</v>
      </c>
      <c r="AC18" s="155">
        <f>Entry!AI29</f>
        <v>0</v>
      </c>
      <c r="AD18" s="155">
        <f>Entry!AJ29</f>
        <v>0</v>
      </c>
      <c r="AE18" s="155">
        <f>Entry!AK29</f>
        <v>7</v>
      </c>
      <c r="AF18" s="156">
        <f>Entry!AL29</f>
        <v>7</v>
      </c>
      <c r="AG18" s="154">
        <f>Entry!AN29</f>
        <v>0</v>
      </c>
      <c r="AH18" s="155">
        <f>Entry!AO29</f>
        <v>0</v>
      </c>
      <c r="AI18" s="155">
        <f>Entry!AP29</f>
        <v>0</v>
      </c>
      <c r="AJ18" s="155">
        <f>Entry!AQ29</f>
        <v>13</v>
      </c>
      <c r="AK18" s="156">
        <f>Entry!AR29</f>
        <v>13</v>
      </c>
      <c r="AL18" s="336">
        <f>Entry!AT29</f>
        <v>20</v>
      </c>
      <c r="AM18" s="333" t="str">
        <f>Entry!AU29</f>
        <v/>
      </c>
      <c r="AN18" s="159">
        <f>Entry!AV29</f>
        <v>0</v>
      </c>
      <c r="AO18" s="160">
        <f>Entry!AW29</f>
        <v>0</v>
      </c>
      <c r="AP18" s="160">
        <f>Entry!AX29</f>
        <v>0</v>
      </c>
      <c r="AQ18" s="161">
        <f>Entry!AY29</f>
        <v>20</v>
      </c>
      <c r="AR18" s="162">
        <f>Entry!AZ29</f>
        <v>0</v>
      </c>
      <c r="AS18" s="163">
        <f>Entry!BA29</f>
        <v>0</v>
      </c>
      <c r="AT18" s="163">
        <f>Entry!BB29</f>
        <v>0</v>
      </c>
      <c r="AU18" s="164">
        <f>Entry!BC29</f>
        <v>0.8</v>
      </c>
      <c r="AV18" s="165">
        <f>Entry!BD29</f>
        <v>0</v>
      </c>
      <c r="AW18" s="166">
        <f>Entry!BE29</f>
        <v>0</v>
      </c>
      <c r="AX18" s="166">
        <f>Entry!BF29</f>
        <v>0</v>
      </c>
      <c r="AY18" s="167">
        <f>Entry!BG29</f>
        <v>1</v>
      </c>
    </row>
    <row r="19" spans="1:51" x14ac:dyDescent="0.25">
      <c r="A19" s="153">
        <f>Entry!A30</f>
        <v>15</v>
      </c>
      <c r="B19" s="141" t="str">
        <f>IF(ISBLANK(Entry!B30),"- Blank -",Entry!B30)</f>
        <v>- Blank -</v>
      </c>
      <c r="C19" s="154">
        <f>Entry!D30*ratio_mid1</f>
        <v>0</v>
      </c>
      <c r="D19" s="155">
        <f>Entry!E30*ratio_mid1</f>
        <v>0</v>
      </c>
      <c r="E19" s="155">
        <f>Entry!F30*ratio_mid1</f>
        <v>0</v>
      </c>
      <c r="F19" s="155">
        <f>Entry!G30*ratio_mid1</f>
        <v>0</v>
      </c>
      <c r="G19" s="156">
        <f>Entry!H30*ratio_mid1</f>
        <v>0</v>
      </c>
      <c r="H19" s="157">
        <f>Entry!J30</f>
        <v>0</v>
      </c>
      <c r="I19" s="158">
        <f>Entry!K30</f>
        <v>0</v>
      </c>
      <c r="J19" s="158">
        <f>Entry!L30</f>
        <v>0</v>
      </c>
      <c r="K19" s="158">
        <f>Entry!M30</f>
        <v>0</v>
      </c>
      <c r="L19" s="144">
        <f>Entry!N30</f>
        <v>0</v>
      </c>
      <c r="M19" s="154">
        <f>Entry!P30</f>
        <v>0</v>
      </c>
      <c r="N19" s="155">
        <f>Entry!Q30</f>
        <v>0</v>
      </c>
      <c r="O19" s="155">
        <f>Entry!R30</f>
        <v>0</v>
      </c>
      <c r="P19" s="155">
        <f>Entry!S30</f>
        <v>0</v>
      </c>
      <c r="Q19" s="156">
        <f>Entry!T30</f>
        <v>0</v>
      </c>
      <c r="R19" s="154">
        <f>Entry!V30</f>
        <v>0</v>
      </c>
      <c r="S19" s="155">
        <f>Entry!W30</f>
        <v>0</v>
      </c>
      <c r="T19" s="155">
        <f>Entry!X30</f>
        <v>0</v>
      </c>
      <c r="U19" s="155">
        <f>Entry!Y30</f>
        <v>0</v>
      </c>
      <c r="V19" s="156">
        <f>Entry!Z30</f>
        <v>0</v>
      </c>
      <c r="W19" s="154">
        <f>Entry!AB30</f>
        <v>0</v>
      </c>
      <c r="X19" s="155">
        <f>Entry!AC30</f>
        <v>0</v>
      </c>
      <c r="Y19" s="155">
        <f>Entry!AD30</f>
        <v>0</v>
      </c>
      <c r="Z19" s="155">
        <f>Entry!AE30</f>
        <v>0</v>
      </c>
      <c r="AA19" s="156">
        <f>Entry!AF30</f>
        <v>0</v>
      </c>
      <c r="AB19" s="154">
        <f>Entry!AH30</f>
        <v>0</v>
      </c>
      <c r="AC19" s="155">
        <f>Entry!AI30</f>
        <v>0</v>
      </c>
      <c r="AD19" s="155">
        <f>Entry!AJ30</f>
        <v>0</v>
      </c>
      <c r="AE19" s="155">
        <f>Entry!AK30</f>
        <v>0</v>
      </c>
      <c r="AF19" s="156">
        <f>Entry!AL30</f>
        <v>0</v>
      </c>
      <c r="AG19" s="154">
        <f>Entry!AN30</f>
        <v>0</v>
      </c>
      <c r="AH19" s="155">
        <f>Entry!AO30</f>
        <v>0</v>
      </c>
      <c r="AI19" s="155">
        <f>Entry!AP30</f>
        <v>0</v>
      </c>
      <c r="AJ19" s="155">
        <f>Entry!AQ30</f>
        <v>0</v>
      </c>
      <c r="AK19" s="156">
        <f>Entry!AR30</f>
        <v>0</v>
      </c>
      <c r="AL19" s="336">
        <f>Entry!AT30</f>
        <v>0</v>
      </c>
      <c r="AM19" s="333" t="str">
        <f>Entry!AU30</f>
        <v>W (Withdrawn)</v>
      </c>
      <c r="AN19" s="159">
        <f>Entry!AV30</f>
        <v>0</v>
      </c>
      <c r="AO19" s="160">
        <f>Entry!AW30</f>
        <v>0</v>
      </c>
      <c r="AP19" s="160">
        <f>Entry!AX30</f>
        <v>0</v>
      </c>
      <c r="AQ19" s="161">
        <f>Entry!AY30</f>
        <v>0</v>
      </c>
      <c r="AR19" s="162">
        <f>Entry!AZ30</f>
        <v>0</v>
      </c>
      <c r="AS19" s="163">
        <f>Entry!BA30</f>
        <v>0</v>
      </c>
      <c r="AT19" s="163">
        <f>Entry!BB30</f>
        <v>0</v>
      </c>
      <c r="AU19" s="164">
        <f>Entry!BC30</f>
        <v>0</v>
      </c>
      <c r="AV19" s="165">
        <f>Entry!BD30</f>
        <v>0</v>
      </c>
      <c r="AW19" s="166">
        <f>Entry!BE30</f>
        <v>0</v>
      </c>
      <c r="AX19" s="166">
        <f>Entry!BF30</f>
        <v>0</v>
      </c>
      <c r="AY19" s="167">
        <f>Entry!BG30</f>
        <v>0</v>
      </c>
    </row>
    <row r="20" spans="1:51" x14ac:dyDescent="0.25">
      <c r="A20" s="153">
        <f>Entry!A31</f>
        <v>16</v>
      </c>
      <c r="B20" s="141" t="str">
        <f>IF(ISBLANK(Entry!B31),"- Blank -",Entry!B31)</f>
        <v>- Blank -</v>
      </c>
      <c r="C20" s="154">
        <f>Entry!D31*ratio_mid1</f>
        <v>0</v>
      </c>
      <c r="D20" s="155">
        <f>Entry!E31*ratio_mid1</f>
        <v>0</v>
      </c>
      <c r="E20" s="155">
        <f>Entry!F31*ratio_mid1</f>
        <v>0</v>
      </c>
      <c r="F20" s="155">
        <f>Entry!G31*ratio_mid1</f>
        <v>0</v>
      </c>
      <c r="G20" s="156">
        <f>Entry!H31*ratio_mid1</f>
        <v>0</v>
      </c>
      <c r="H20" s="157">
        <f>Entry!J31</f>
        <v>0</v>
      </c>
      <c r="I20" s="158">
        <f>Entry!K31</f>
        <v>0</v>
      </c>
      <c r="J20" s="158">
        <f>Entry!L31</f>
        <v>0</v>
      </c>
      <c r="K20" s="158">
        <f>Entry!M31</f>
        <v>0</v>
      </c>
      <c r="L20" s="144">
        <f>Entry!N31</f>
        <v>0</v>
      </c>
      <c r="M20" s="154">
        <f>Entry!P31</f>
        <v>0</v>
      </c>
      <c r="N20" s="155">
        <f>Entry!Q31</f>
        <v>0</v>
      </c>
      <c r="O20" s="155">
        <f>Entry!R31</f>
        <v>0</v>
      </c>
      <c r="P20" s="155">
        <f>Entry!S31</f>
        <v>0</v>
      </c>
      <c r="Q20" s="156">
        <f>Entry!T31</f>
        <v>0</v>
      </c>
      <c r="R20" s="154">
        <f>Entry!V31</f>
        <v>0</v>
      </c>
      <c r="S20" s="155">
        <f>Entry!W31</f>
        <v>0</v>
      </c>
      <c r="T20" s="155">
        <f>Entry!X31</f>
        <v>0</v>
      </c>
      <c r="U20" s="155">
        <f>Entry!Y31</f>
        <v>0</v>
      </c>
      <c r="V20" s="156">
        <f>Entry!Z31</f>
        <v>0</v>
      </c>
      <c r="W20" s="154">
        <f>Entry!AB31</f>
        <v>0</v>
      </c>
      <c r="X20" s="155">
        <f>Entry!AC31</f>
        <v>0</v>
      </c>
      <c r="Y20" s="155">
        <f>Entry!AD31</f>
        <v>0</v>
      </c>
      <c r="Z20" s="155">
        <f>Entry!AE31</f>
        <v>0</v>
      </c>
      <c r="AA20" s="156">
        <f>Entry!AF31</f>
        <v>0</v>
      </c>
      <c r="AB20" s="154">
        <f>Entry!AH31</f>
        <v>0</v>
      </c>
      <c r="AC20" s="155">
        <f>Entry!AI31</f>
        <v>0</v>
      </c>
      <c r="AD20" s="155">
        <f>Entry!AJ31</f>
        <v>0</v>
      </c>
      <c r="AE20" s="155">
        <f>Entry!AK31</f>
        <v>2</v>
      </c>
      <c r="AF20" s="156">
        <f>Entry!AL31</f>
        <v>2</v>
      </c>
      <c r="AG20" s="154">
        <f>Entry!AN31</f>
        <v>0</v>
      </c>
      <c r="AH20" s="155">
        <f>Entry!AO31</f>
        <v>0</v>
      </c>
      <c r="AI20" s="155">
        <f>Entry!AP31</f>
        <v>0</v>
      </c>
      <c r="AJ20" s="155">
        <f>Entry!AQ31</f>
        <v>8</v>
      </c>
      <c r="AK20" s="156">
        <f>Entry!AR31</f>
        <v>8</v>
      </c>
      <c r="AL20" s="336">
        <f>Entry!AT31</f>
        <v>10</v>
      </c>
      <c r="AM20" s="333" t="str">
        <f>Entry!AU31</f>
        <v/>
      </c>
      <c r="AN20" s="159">
        <f>Entry!AV31</f>
        <v>0</v>
      </c>
      <c r="AO20" s="160">
        <f>Entry!AW31</f>
        <v>0</v>
      </c>
      <c r="AP20" s="160">
        <f>Entry!AX31</f>
        <v>0</v>
      </c>
      <c r="AQ20" s="161">
        <f>Entry!AY31</f>
        <v>10</v>
      </c>
      <c r="AR20" s="162">
        <f>Entry!AZ31</f>
        <v>0</v>
      </c>
      <c r="AS20" s="163">
        <f>Entry!BA31</f>
        <v>0</v>
      </c>
      <c r="AT20" s="163">
        <f>Entry!BB31</f>
        <v>0</v>
      </c>
      <c r="AU20" s="164">
        <f>Entry!BC31</f>
        <v>0.4</v>
      </c>
      <c r="AV20" s="165">
        <f>Entry!BD31</f>
        <v>0</v>
      </c>
      <c r="AW20" s="166">
        <f>Entry!BE31</f>
        <v>0</v>
      </c>
      <c r="AX20" s="166">
        <f>Entry!BF31</f>
        <v>0</v>
      </c>
      <c r="AY20" s="167">
        <f>Entry!BG31</f>
        <v>0</v>
      </c>
    </row>
    <row r="21" spans="1:51" x14ac:dyDescent="0.25">
      <c r="A21" s="153">
        <f>Entry!A32</f>
        <v>17</v>
      </c>
      <c r="B21" s="141" t="str">
        <f>IF(ISBLANK(Entry!B32),"- Blank -",Entry!B32)</f>
        <v>- Blank -</v>
      </c>
      <c r="C21" s="154">
        <f>Entry!D32*ratio_mid1</f>
        <v>0</v>
      </c>
      <c r="D21" s="155">
        <f>Entry!E32*ratio_mid1</f>
        <v>0</v>
      </c>
      <c r="E21" s="155">
        <f>Entry!F32*ratio_mid1</f>
        <v>0</v>
      </c>
      <c r="F21" s="155">
        <f>Entry!G32*ratio_mid1</f>
        <v>0</v>
      </c>
      <c r="G21" s="156">
        <f>Entry!H32*ratio_mid1</f>
        <v>0</v>
      </c>
      <c r="H21" s="157">
        <f>Entry!J32</f>
        <v>0</v>
      </c>
      <c r="I21" s="158">
        <f>Entry!K32</f>
        <v>0</v>
      </c>
      <c r="J21" s="158">
        <f>Entry!L32</f>
        <v>0</v>
      </c>
      <c r="K21" s="158">
        <f>Entry!M32</f>
        <v>0</v>
      </c>
      <c r="L21" s="144">
        <f>Entry!N32</f>
        <v>0</v>
      </c>
      <c r="M21" s="154">
        <f>Entry!P32</f>
        <v>0</v>
      </c>
      <c r="N21" s="155">
        <f>Entry!Q32</f>
        <v>0</v>
      </c>
      <c r="O21" s="155">
        <f>Entry!R32</f>
        <v>0</v>
      </c>
      <c r="P21" s="155">
        <f>Entry!S32</f>
        <v>0</v>
      </c>
      <c r="Q21" s="156">
        <f>Entry!T32</f>
        <v>0</v>
      </c>
      <c r="R21" s="154">
        <f>Entry!V32</f>
        <v>0</v>
      </c>
      <c r="S21" s="155">
        <f>Entry!W32</f>
        <v>0</v>
      </c>
      <c r="T21" s="155">
        <f>Entry!X32</f>
        <v>0</v>
      </c>
      <c r="U21" s="155">
        <f>Entry!Y32</f>
        <v>0</v>
      </c>
      <c r="V21" s="156">
        <f>Entry!Z32</f>
        <v>0</v>
      </c>
      <c r="W21" s="154">
        <f>Entry!AB32</f>
        <v>0</v>
      </c>
      <c r="X21" s="155">
        <f>Entry!AC32</f>
        <v>0</v>
      </c>
      <c r="Y21" s="155">
        <f>Entry!AD32</f>
        <v>0</v>
      </c>
      <c r="Z21" s="155">
        <f>Entry!AE32</f>
        <v>0</v>
      </c>
      <c r="AA21" s="156">
        <f>Entry!AF32</f>
        <v>0</v>
      </c>
      <c r="AB21" s="154">
        <f>Entry!AH32</f>
        <v>0</v>
      </c>
      <c r="AC21" s="155">
        <f>Entry!AI32</f>
        <v>0</v>
      </c>
      <c r="AD21" s="155">
        <f>Entry!AJ32</f>
        <v>0</v>
      </c>
      <c r="AE21" s="155">
        <f>Entry!AK32</f>
        <v>7.5</v>
      </c>
      <c r="AF21" s="156">
        <f>Entry!AL32</f>
        <v>7.5</v>
      </c>
      <c r="AG21" s="154">
        <f>Entry!AN32</f>
        <v>0</v>
      </c>
      <c r="AH21" s="155">
        <f>Entry!AO32</f>
        <v>0</v>
      </c>
      <c r="AI21" s="155">
        <f>Entry!AP32</f>
        <v>0</v>
      </c>
      <c r="AJ21" s="155">
        <f>Entry!AQ32</f>
        <v>11</v>
      </c>
      <c r="AK21" s="156">
        <f>Entry!AR32</f>
        <v>11</v>
      </c>
      <c r="AL21" s="336">
        <f>Entry!AT32</f>
        <v>19</v>
      </c>
      <c r="AM21" s="333" t="str">
        <f>Entry!AU32</f>
        <v/>
      </c>
      <c r="AN21" s="159">
        <f>Entry!AV32</f>
        <v>0</v>
      </c>
      <c r="AO21" s="160">
        <f>Entry!AW32</f>
        <v>0</v>
      </c>
      <c r="AP21" s="160">
        <f>Entry!AX32</f>
        <v>0</v>
      </c>
      <c r="AQ21" s="161">
        <f>Entry!AY32</f>
        <v>18.5</v>
      </c>
      <c r="AR21" s="162">
        <f>Entry!AZ32</f>
        <v>0</v>
      </c>
      <c r="AS21" s="163">
        <f>Entry!BA32</f>
        <v>0</v>
      </c>
      <c r="AT21" s="163">
        <f>Entry!BB32</f>
        <v>0</v>
      </c>
      <c r="AU21" s="164">
        <f>Entry!BC32</f>
        <v>0.74</v>
      </c>
      <c r="AV21" s="165">
        <f>Entry!BD32</f>
        <v>0</v>
      </c>
      <c r="AW21" s="166">
        <f>Entry!BE32</f>
        <v>0</v>
      </c>
      <c r="AX21" s="166">
        <f>Entry!BF32</f>
        <v>0</v>
      </c>
      <c r="AY21" s="167">
        <f>Entry!BG32</f>
        <v>1</v>
      </c>
    </row>
    <row r="22" spans="1:51" x14ac:dyDescent="0.25">
      <c r="A22" s="153">
        <f>Entry!A33</f>
        <v>18</v>
      </c>
      <c r="B22" s="141" t="str">
        <f>IF(ISBLANK(Entry!B33),"- Blank -",Entry!B33)</f>
        <v>- Blank -</v>
      </c>
      <c r="C22" s="154">
        <f>Entry!D33*ratio_mid1</f>
        <v>0</v>
      </c>
      <c r="D22" s="155">
        <f>Entry!E33*ratio_mid1</f>
        <v>0</v>
      </c>
      <c r="E22" s="155">
        <f>Entry!F33*ratio_mid1</f>
        <v>0</v>
      </c>
      <c r="F22" s="155">
        <f>Entry!G33*ratio_mid1</f>
        <v>0</v>
      </c>
      <c r="G22" s="156">
        <f>Entry!H33*ratio_mid1</f>
        <v>0</v>
      </c>
      <c r="H22" s="157">
        <f>Entry!J33</f>
        <v>0</v>
      </c>
      <c r="I22" s="158">
        <f>Entry!K33</f>
        <v>0</v>
      </c>
      <c r="J22" s="158">
        <f>Entry!L33</f>
        <v>0</v>
      </c>
      <c r="K22" s="158">
        <f>Entry!M33</f>
        <v>0</v>
      </c>
      <c r="L22" s="144">
        <f>Entry!N33</f>
        <v>0</v>
      </c>
      <c r="M22" s="154">
        <f>Entry!P33</f>
        <v>0</v>
      </c>
      <c r="N22" s="155">
        <f>Entry!Q33</f>
        <v>0</v>
      </c>
      <c r="O22" s="155">
        <f>Entry!R33</f>
        <v>0</v>
      </c>
      <c r="P22" s="155">
        <f>Entry!S33</f>
        <v>0</v>
      </c>
      <c r="Q22" s="156">
        <f>Entry!T33</f>
        <v>0</v>
      </c>
      <c r="R22" s="154">
        <f>Entry!V33</f>
        <v>0</v>
      </c>
      <c r="S22" s="155">
        <f>Entry!W33</f>
        <v>0</v>
      </c>
      <c r="T22" s="155">
        <f>Entry!X33</f>
        <v>0</v>
      </c>
      <c r="U22" s="155">
        <f>Entry!Y33</f>
        <v>0</v>
      </c>
      <c r="V22" s="156">
        <f>Entry!Z33</f>
        <v>0</v>
      </c>
      <c r="W22" s="154">
        <f>Entry!AB33</f>
        <v>0</v>
      </c>
      <c r="X22" s="155">
        <f>Entry!AC33</f>
        <v>0</v>
      </c>
      <c r="Y22" s="155">
        <f>Entry!AD33</f>
        <v>0</v>
      </c>
      <c r="Z22" s="155">
        <f>Entry!AE33</f>
        <v>0</v>
      </c>
      <c r="AA22" s="156">
        <f>Entry!AF33</f>
        <v>0</v>
      </c>
      <c r="AB22" s="154">
        <f>Entry!AH33</f>
        <v>0</v>
      </c>
      <c r="AC22" s="155">
        <f>Entry!AI33</f>
        <v>0</v>
      </c>
      <c r="AD22" s="155">
        <f>Entry!AJ33</f>
        <v>0</v>
      </c>
      <c r="AE22" s="155">
        <f>Entry!AK33</f>
        <v>7</v>
      </c>
      <c r="AF22" s="156">
        <f>Entry!AL33</f>
        <v>7</v>
      </c>
      <c r="AG22" s="154">
        <f>Entry!AN33</f>
        <v>0</v>
      </c>
      <c r="AH22" s="155">
        <f>Entry!AO33</f>
        <v>0</v>
      </c>
      <c r="AI22" s="155">
        <f>Entry!AP33</f>
        <v>0</v>
      </c>
      <c r="AJ22" s="155">
        <f>Entry!AQ33</f>
        <v>12</v>
      </c>
      <c r="AK22" s="156">
        <f>Entry!AR33</f>
        <v>12</v>
      </c>
      <c r="AL22" s="336">
        <f>Entry!AT33</f>
        <v>19</v>
      </c>
      <c r="AM22" s="333" t="str">
        <f>Entry!AU33</f>
        <v/>
      </c>
      <c r="AN22" s="159">
        <f>Entry!AV33</f>
        <v>0</v>
      </c>
      <c r="AO22" s="160">
        <f>Entry!AW33</f>
        <v>0</v>
      </c>
      <c r="AP22" s="160">
        <f>Entry!AX33</f>
        <v>0</v>
      </c>
      <c r="AQ22" s="161">
        <f>Entry!AY33</f>
        <v>19</v>
      </c>
      <c r="AR22" s="162">
        <f>Entry!AZ33</f>
        <v>0</v>
      </c>
      <c r="AS22" s="163">
        <f>Entry!BA33</f>
        <v>0</v>
      </c>
      <c r="AT22" s="163">
        <f>Entry!BB33</f>
        <v>0</v>
      </c>
      <c r="AU22" s="164">
        <f>Entry!BC33</f>
        <v>0.76</v>
      </c>
      <c r="AV22" s="165">
        <f>Entry!BD33</f>
        <v>0</v>
      </c>
      <c r="AW22" s="166">
        <f>Entry!BE33</f>
        <v>0</v>
      </c>
      <c r="AX22" s="166">
        <f>Entry!BF33</f>
        <v>0</v>
      </c>
      <c r="AY22" s="167">
        <f>Entry!BG33</f>
        <v>1</v>
      </c>
    </row>
    <row r="23" spans="1:51" x14ac:dyDescent="0.25">
      <c r="A23" s="153">
        <f>Entry!A34</f>
        <v>19</v>
      </c>
      <c r="B23" s="141" t="str">
        <f>IF(ISBLANK(Entry!B34),"- Blank -",Entry!B34)</f>
        <v>- Blank -</v>
      </c>
      <c r="C23" s="154">
        <f>Entry!D34*ratio_mid1</f>
        <v>0</v>
      </c>
      <c r="D23" s="155">
        <f>Entry!E34*ratio_mid1</f>
        <v>0</v>
      </c>
      <c r="E23" s="155">
        <f>Entry!F34*ratio_mid1</f>
        <v>0</v>
      </c>
      <c r="F23" s="155">
        <f>Entry!G34*ratio_mid1</f>
        <v>0</v>
      </c>
      <c r="G23" s="156">
        <f>Entry!H34*ratio_mid1</f>
        <v>0</v>
      </c>
      <c r="H23" s="157">
        <f>Entry!J34</f>
        <v>0</v>
      </c>
      <c r="I23" s="158">
        <f>Entry!K34</f>
        <v>0</v>
      </c>
      <c r="J23" s="158">
        <f>Entry!L34</f>
        <v>0</v>
      </c>
      <c r="K23" s="158">
        <f>Entry!M34</f>
        <v>0</v>
      </c>
      <c r="L23" s="144">
        <f>Entry!N34</f>
        <v>0</v>
      </c>
      <c r="M23" s="154">
        <f>Entry!P34</f>
        <v>0</v>
      </c>
      <c r="N23" s="155">
        <f>Entry!Q34</f>
        <v>0</v>
      </c>
      <c r="O23" s="155">
        <f>Entry!R34</f>
        <v>0</v>
      </c>
      <c r="P23" s="155">
        <f>Entry!S34</f>
        <v>0</v>
      </c>
      <c r="Q23" s="156">
        <f>Entry!T34</f>
        <v>0</v>
      </c>
      <c r="R23" s="154">
        <f>Entry!V34</f>
        <v>0</v>
      </c>
      <c r="S23" s="155">
        <f>Entry!W34</f>
        <v>0</v>
      </c>
      <c r="T23" s="155">
        <f>Entry!X34</f>
        <v>0</v>
      </c>
      <c r="U23" s="155">
        <f>Entry!Y34</f>
        <v>0</v>
      </c>
      <c r="V23" s="156">
        <f>Entry!Z34</f>
        <v>0</v>
      </c>
      <c r="W23" s="154">
        <f>Entry!AB34</f>
        <v>0</v>
      </c>
      <c r="X23" s="155">
        <f>Entry!AC34</f>
        <v>0</v>
      </c>
      <c r="Y23" s="155">
        <f>Entry!AD34</f>
        <v>0</v>
      </c>
      <c r="Z23" s="155">
        <f>Entry!AE34</f>
        <v>0</v>
      </c>
      <c r="AA23" s="156">
        <f>Entry!AF34</f>
        <v>0</v>
      </c>
      <c r="AB23" s="154">
        <f>Entry!AH34</f>
        <v>0</v>
      </c>
      <c r="AC23" s="155">
        <f>Entry!AI34</f>
        <v>0</v>
      </c>
      <c r="AD23" s="155">
        <f>Entry!AJ34</f>
        <v>0</v>
      </c>
      <c r="AE23" s="155">
        <f>Entry!AK34</f>
        <v>0</v>
      </c>
      <c r="AF23" s="156">
        <f>Entry!AL34</f>
        <v>0</v>
      </c>
      <c r="AG23" s="154">
        <f>Entry!AN34</f>
        <v>0</v>
      </c>
      <c r="AH23" s="155">
        <f>Entry!AO34</f>
        <v>0</v>
      </c>
      <c r="AI23" s="155">
        <f>Entry!AP34</f>
        <v>0</v>
      </c>
      <c r="AJ23" s="155">
        <f>Entry!AQ34</f>
        <v>0</v>
      </c>
      <c r="AK23" s="156">
        <f>Entry!AR34</f>
        <v>0</v>
      </c>
      <c r="AL23" s="336">
        <f>Entry!AT34</f>
        <v>0</v>
      </c>
      <c r="AM23" s="333" t="str">
        <f>Entry!AU34</f>
        <v>W (Withdrawn)</v>
      </c>
      <c r="AN23" s="159">
        <f>Entry!AV34</f>
        <v>0</v>
      </c>
      <c r="AO23" s="160">
        <f>Entry!AW34</f>
        <v>0</v>
      </c>
      <c r="AP23" s="160">
        <f>Entry!AX34</f>
        <v>0</v>
      </c>
      <c r="AQ23" s="161">
        <f>Entry!AY34</f>
        <v>0</v>
      </c>
      <c r="AR23" s="162">
        <f>Entry!AZ34</f>
        <v>0</v>
      </c>
      <c r="AS23" s="163">
        <f>Entry!BA34</f>
        <v>0</v>
      </c>
      <c r="AT23" s="163">
        <f>Entry!BB34</f>
        <v>0</v>
      </c>
      <c r="AU23" s="164">
        <f>Entry!BC34</f>
        <v>0</v>
      </c>
      <c r="AV23" s="165">
        <f>Entry!BD34</f>
        <v>0</v>
      </c>
      <c r="AW23" s="166">
        <f>Entry!BE34</f>
        <v>0</v>
      </c>
      <c r="AX23" s="166">
        <f>Entry!BF34</f>
        <v>0</v>
      </c>
      <c r="AY23" s="167">
        <f>Entry!BG34</f>
        <v>0</v>
      </c>
    </row>
    <row r="24" spans="1:51" x14ac:dyDescent="0.25">
      <c r="A24" s="153">
        <f>Entry!A35</f>
        <v>20</v>
      </c>
      <c r="B24" s="141" t="str">
        <f>IF(ISBLANK(Entry!B35),"- Blank -",Entry!B35)</f>
        <v>- Blank -</v>
      </c>
      <c r="C24" s="154">
        <f>Entry!D35*ratio_mid1</f>
        <v>0</v>
      </c>
      <c r="D24" s="155">
        <f>Entry!E35*ratio_mid1</f>
        <v>0</v>
      </c>
      <c r="E24" s="155">
        <f>Entry!F35*ratio_mid1</f>
        <v>0</v>
      </c>
      <c r="F24" s="155">
        <f>Entry!G35*ratio_mid1</f>
        <v>0</v>
      </c>
      <c r="G24" s="156">
        <f>Entry!H35*ratio_mid1</f>
        <v>0</v>
      </c>
      <c r="H24" s="157">
        <f>Entry!J35</f>
        <v>0</v>
      </c>
      <c r="I24" s="158">
        <f>Entry!K35</f>
        <v>0</v>
      </c>
      <c r="J24" s="158">
        <f>Entry!L35</f>
        <v>0</v>
      </c>
      <c r="K24" s="158">
        <f>Entry!M35</f>
        <v>0</v>
      </c>
      <c r="L24" s="144">
        <f>Entry!N35</f>
        <v>0</v>
      </c>
      <c r="M24" s="154">
        <f>Entry!P35</f>
        <v>0</v>
      </c>
      <c r="N24" s="155">
        <f>Entry!Q35</f>
        <v>0</v>
      </c>
      <c r="O24" s="155">
        <f>Entry!R35</f>
        <v>0</v>
      </c>
      <c r="P24" s="155">
        <f>Entry!S35</f>
        <v>0</v>
      </c>
      <c r="Q24" s="156">
        <f>Entry!T35</f>
        <v>0</v>
      </c>
      <c r="R24" s="154">
        <f>Entry!V35</f>
        <v>0</v>
      </c>
      <c r="S24" s="155">
        <f>Entry!W35</f>
        <v>0</v>
      </c>
      <c r="T24" s="155">
        <f>Entry!X35</f>
        <v>0</v>
      </c>
      <c r="U24" s="155">
        <f>Entry!Y35</f>
        <v>0</v>
      </c>
      <c r="V24" s="156">
        <f>Entry!Z35</f>
        <v>0</v>
      </c>
      <c r="W24" s="154">
        <f>Entry!AB35</f>
        <v>0</v>
      </c>
      <c r="X24" s="155">
        <f>Entry!AC35</f>
        <v>0</v>
      </c>
      <c r="Y24" s="155">
        <f>Entry!AD35</f>
        <v>0</v>
      </c>
      <c r="Z24" s="155">
        <f>Entry!AE35</f>
        <v>0</v>
      </c>
      <c r="AA24" s="156">
        <f>Entry!AF35</f>
        <v>0</v>
      </c>
      <c r="AB24" s="154">
        <f>Entry!AH35</f>
        <v>0</v>
      </c>
      <c r="AC24" s="155">
        <f>Entry!AI35</f>
        <v>0</v>
      </c>
      <c r="AD24" s="155">
        <f>Entry!AJ35</f>
        <v>0</v>
      </c>
      <c r="AE24" s="155">
        <f>Entry!AK35</f>
        <v>5</v>
      </c>
      <c r="AF24" s="156">
        <f>Entry!AL35</f>
        <v>5</v>
      </c>
      <c r="AG24" s="154">
        <f>Entry!AN35</f>
        <v>0</v>
      </c>
      <c r="AH24" s="155">
        <f>Entry!AO35</f>
        <v>0</v>
      </c>
      <c r="AI24" s="155">
        <f>Entry!AP35</f>
        <v>0</v>
      </c>
      <c r="AJ24" s="155">
        <f>Entry!AQ35</f>
        <v>13</v>
      </c>
      <c r="AK24" s="156">
        <f>Entry!AR35</f>
        <v>13</v>
      </c>
      <c r="AL24" s="336">
        <f>Entry!AT35</f>
        <v>18</v>
      </c>
      <c r="AM24" s="333" t="str">
        <f>Entry!AU35</f>
        <v/>
      </c>
      <c r="AN24" s="159">
        <f>Entry!AV35</f>
        <v>0</v>
      </c>
      <c r="AO24" s="160">
        <f>Entry!AW35</f>
        <v>0</v>
      </c>
      <c r="AP24" s="160">
        <f>Entry!AX35</f>
        <v>0</v>
      </c>
      <c r="AQ24" s="161">
        <f>Entry!AY35</f>
        <v>18</v>
      </c>
      <c r="AR24" s="162">
        <f>Entry!AZ35</f>
        <v>0</v>
      </c>
      <c r="AS24" s="163">
        <f>Entry!BA35</f>
        <v>0</v>
      </c>
      <c r="AT24" s="163">
        <f>Entry!BB35</f>
        <v>0</v>
      </c>
      <c r="AU24" s="164">
        <f>Entry!BC35</f>
        <v>0.72</v>
      </c>
      <c r="AV24" s="165">
        <f>Entry!BD35</f>
        <v>0</v>
      </c>
      <c r="AW24" s="166">
        <f>Entry!BE35</f>
        <v>0</v>
      </c>
      <c r="AX24" s="166">
        <f>Entry!BF35</f>
        <v>0</v>
      </c>
      <c r="AY24" s="167">
        <f>Entry!BG35</f>
        <v>1</v>
      </c>
    </row>
    <row r="25" spans="1:51" x14ac:dyDescent="0.25">
      <c r="A25" s="153">
        <f>Entry!A36</f>
        <v>21</v>
      </c>
      <c r="B25" s="141" t="str">
        <f>IF(ISBLANK(Entry!B36),"- Blank -",Entry!B36)</f>
        <v>- Blank -</v>
      </c>
      <c r="C25" s="154">
        <f>Entry!D36*ratio_mid1</f>
        <v>0</v>
      </c>
      <c r="D25" s="155">
        <f>Entry!E36*ratio_mid1</f>
        <v>0</v>
      </c>
      <c r="E25" s="155">
        <f>Entry!F36*ratio_mid1</f>
        <v>0</v>
      </c>
      <c r="F25" s="155">
        <f>Entry!G36*ratio_mid1</f>
        <v>0</v>
      </c>
      <c r="G25" s="156">
        <f>Entry!H36*ratio_mid1</f>
        <v>0</v>
      </c>
      <c r="H25" s="157">
        <f>Entry!J36</f>
        <v>0</v>
      </c>
      <c r="I25" s="158">
        <f>Entry!K36</f>
        <v>0</v>
      </c>
      <c r="J25" s="158">
        <f>Entry!L36</f>
        <v>0</v>
      </c>
      <c r="K25" s="158">
        <f>Entry!M36</f>
        <v>0</v>
      </c>
      <c r="L25" s="144">
        <f>Entry!N36</f>
        <v>0</v>
      </c>
      <c r="M25" s="154">
        <f>Entry!P36</f>
        <v>0</v>
      </c>
      <c r="N25" s="155">
        <f>Entry!Q36</f>
        <v>0</v>
      </c>
      <c r="O25" s="155">
        <f>Entry!R36</f>
        <v>0</v>
      </c>
      <c r="P25" s="155">
        <f>Entry!S36</f>
        <v>0</v>
      </c>
      <c r="Q25" s="156">
        <f>Entry!T36</f>
        <v>0</v>
      </c>
      <c r="R25" s="154">
        <f>Entry!V36</f>
        <v>0</v>
      </c>
      <c r="S25" s="155">
        <f>Entry!W36</f>
        <v>0</v>
      </c>
      <c r="T25" s="155">
        <f>Entry!X36</f>
        <v>0</v>
      </c>
      <c r="U25" s="155">
        <f>Entry!Y36</f>
        <v>0</v>
      </c>
      <c r="V25" s="156">
        <f>Entry!Z36</f>
        <v>0</v>
      </c>
      <c r="W25" s="154">
        <f>Entry!AB36</f>
        <v>0</v>
      </c>
      <c r="X25" s="155">
        <f>Entry!AC36</f>
        <v>0</v>
      </c>
      <c r="Y25" s="155">
        <f>Entry!AD36</f>
        <v>0</v>
      </c>
      <c r="Z25" s="155">
        <f>Entry!AE36</f>
        <v>0</v>
      </c>
      <c r="AA25" s="156">
        <f>Entry!AF36</f>
        <v>0</v>
      </c>
      <c r="AB25" s="154">
        <f>Entry!AH36</f>
        <v>0</v>
      </c>
      <c r="AC25" s="155">
        <f>Entry!AI36</f>
        <v>0</v>
      </c>
      <c r="AD25" s="155">
        <f>Entry!AJ36</f>
        <v>0</v>
      </c>
      <c r="AE25" s="155">
        <f>Entry!AK36</f>
        <v>9</v>
      </c>
      <c r="AF25" s="156">
        <f>Entry!AL36</f>
        <v>9</v>
      </c>
      <c r="AG25" s="154">
        <f>Entry!AN36</f>
        <v>0</v>
      </c>
      <c r="AH25" s="155">
        <f>Entry!AO36</f>
        <v>0</v>
      </c>
      <c r="AI25" s="155">
        <f>Entry!AP36</f>
        <v>0</v>
      </c>
      <c r="AJ25" s="155">
        <f>Entry!AQ36</f>
        <v>14</v>
      </c>
      <c r="AK25" s="156">
        <f>Entry!AR36</f>
        <v>14</v>
      </c>
      <c r="AL25" s="336">
        <f>Entry!AT36</f>
        <v>23</v>
      </c>
      <c r="AM25" s="333" t="str">
        <f>Entry!AU36</f>
        <v/>
      </c>
      <c r="AN25" s="159">
        <f>Entry!AV36</f>
        <v>0</v>
      </c>
      <c r="AO25" s="160">
        <f>Entry!AW36</f>
        <v>0</v>
      </c>
      <c r="AP25" s="160">
        <f>Entry!AX36</f>
        <v>0</v>
      </c>
      <c r="AQ25" s="161">
        <f>Entry!AY36</f>
        <v>23</v>
      </c>
      <c r="AR25" s="162">
        <f>Entry!AZ36</f>
        <v>0</v>
      </c>
      <c r="AS25" s="163">
        <f>Entry!BA36</f>
        <v>0</v>
      </c>
      <c r="AT25" s="163">
        <f>Entry!BB36</f>
        <v>0</v>
      </c>
      <c r="AU25" s="164">
        <f>Entry!BC36</f>
        <v>0.92</v>
      </c>
      <c r="AV25" s="165">
        <f>Entry!BD36</f>
        <v>0</v>
      </c>
      <c r="AW25" s="166">
        <f>Entry!BE36</f>
        <v>0</v>
      </c>
      <c r="AX25" s="166">
        <f>Entry!BF36</f>
        <v>0</v>
      </c>
      <c r="AY25" s="167">
        <f>Entry!BG36</f>
        <v>1</v>
      </c>
    </row>
    <row r="26" spans="1:51" x14ac:dyDescent="0.25">
      <c r="A26" s="153">
        <f>Entry!A37</f>
        <v>22</v>
      </c>
      <c r="B26" s="141" t="str">
        <f>IF(ISBLANK(Entry!B37),"- Blank -",Entry!B37)</f>
        <v>- Blank -</v>
      </c>
      <c r="C26" s="154">
        <f>Entry!D37*ratio_mid1</f>
        <v>0</v>
      </c>
      <c r="D26" s="155">
        <f>Entry!E37*ratio_mid1</f>
        <v>0</v>
      </c>
      <c r="E26" s="155">
        <f>Entry!F37*ratio_mid1</f>
        <v>0</v>
      </c>
      <c r="F26" s="155">
        <f>Entry!G37*ratio_mid1</f>
        <v>0</v>
      </c>
      <c r="G26" s="156">
        <f>Entry!H37*ratio_mid1</f>
        <v>0</v>
      </c>
      <c r="H26" s="157">
        <f>Entry!J37</f>
        <v>0</v>
      </c>
      <c r="I26" s="158">
        <f>Entry!K37</f>
        <v>0</v>
      </c>
      <c r="J26" s="158">
        <f>Entry!L37</f>
        <v>0</v>
      </c>
      <c r="K26" s="158">
        <f>Entry!M37</f>
        <v>0</v>
      </c>
      <c r="L26" s="144">
        <f>Entry!N37</f>
        <v>0</v>
      </c>
      <c r="M26" s="154">
        <f>Entry!P37</f>
        <v>0</v>
      </c>
      <c r="N26" s="155">
        <f>Entry!Q37</f>
        <v>0</v>
      </c>
      <c r="O26" s="155">
        <f>Entry!R37</f>
        <v>0</v>
      </c>
      <c r="P26" s="155">
        <f>Entry!S37</f>
        <v>0</v>
      </c>
      <c r="Q26" s="156">
        <f>Entry!T37</f>
        <v>0</v>
      </c>
      <c r="R26" s="154">
        <f>Entry!V37</f>
        <v>0</v>
      </c>
      <c r="S26" s="155">
        <f>Entry!W37</f>
        <v>0</v>
      </c>
      <c r="T26" s="155">
        <f>Entry!X37</f>
        <v>0</v>
      </c>
      <c r="U26" s="155">
        <f>Entry!Y37</f>
        <v>0</v>
      </c>
      <c r="V26" s="156">
        <f>Entry!Z37</f>
        <v>0</v>
      </c>
      <c r="W26" s="154">
        <f>Entry!AB37</f>
        <v>0</v>
      </c>
      <c r="X26" s="155">
        <f>Entry!AC37</f>
        <v>0</v>
      </c>
      <c r="Y26" s="155">
        <f>Entry!AD37</f>
        <v>0</v>
      </c>
      <c r="Z26" s="155">
        <f>Entry!AE37</f>
        <v>0</v>
      </c>
      <c r="AA26" s="156">
        <f>Entry!AF37</f>
        <v>0</v>
      </c>
      <c r="AB26" s="154">
        <f>Entry!AH37</f>
        <v>0</v>
      </c>
      <c r="AC26" s="155">
        <f>Entry!AI37</f>
        <v>0</v>
      </c>
      <c r="AD26" s="155">
        <f>Entry!AJ37</f>
        <v>0</v>
      </c>
      <c r="AE26" s="155">
        <f>Entry!AK37</f>
        <v>5</v>
      </c>
      <c r="AF26" s="156">
        <f>Entry!AL37</f>
        <v>5</v>
      </c>
      <c r="AG26" s="154">
        <f>Entry!AN37</f>
        <v>0</v>
      </c>
      <c r="AH26" s="155">
        <f>Entry!AO37</f>
        <v>0</v>
      </c>
      <c r="AI26" s="155">
        <f>Entry!AP37</f>
        <v>0</v>
      </c>
      <c r="AJ26" s="155">
        <f>Entry!AQ37</f>
        <v>13</v>
      </c>
      <c r="AK26" s="156">
        <f>Entry!AR37</f>
        <v>13</v>
      </c>
      <c r="AL26" s="336">
        <f>Entry!AT37</f>
        <v>18</v>
      </c>
      <c r="AM26" s="333" t="str">
        <f>Entry!AU37</f>
        <v/>
      </c>
      <c r="AN26" s="159">
        <f>Entry!AV37</f>
        <v>0</v>
      </c>
      <c r="AO26" s="160">
        <f>Entry!AW37</f>
        <v>0</v>
      </c>
      <c r="AP26" s="160">
        <f>Entry!AX37</f>
        <v>0</v>
      </c>
      <c r="AQ26" s="161">
        <f>Entry!AY37</f>
        <v>18</v>
      </c>
      <c r="AR26" s="162">
        <f>Entry!AZ37</f>
        <v>0</v>
      </c>
      <c r="AS26" s="163">
        <f>Entry!BA37</f>
        <v>0</v>
      </c>
      <c r="AT26" s="163">
        <f>Entry!BB37</f>
        <v>0</v>
      </c>
      <c r="AU26" s="164">
        <f>Entry!BC37</f>
        <v>0.72</v>
      </c>
      <c r="AV26" s="165">
        <f>Entry!BD37</f>
        <v>0</v>
      </c>
      <c r="AW26" s="166">
        <f>Entry!BE37</f>
        <v>0</v>
      </c>
      <c r="AX26" s="166">
        <f>Entry!BF37</f>
        <v>0</v>
      </c>
      <c r="AY26" s="167">
        <f>Entry!BG37</f>
        <v>1</v>
      </c>
    </row>
    <row r="27" spans="1:51" x14ac:dyDescent="0.25">
      <c r="A27" s="153">
        <f>Entry!A38</f>
        <v>23</v>
      </c>
      <c r="B27" s="141" t="str">
        <f>IF(ISBLANK(Entry!B38),"- Blank -",Entry!B38)</f>
        <v>- Blank -</v>
      </c>
      <c r="C27" s="154">
        <f>Entry!D38*ratio_mid1</f>
        <v>0</v>
      </c>
      <c r="D27" s="155">
        <f>Entry!E38*ratio_mid1</f>
        <v>0</v>
      </c>
      <c r="E27" s="155">
        <f>Entry!F38*ratio_mid1</f>
        <v>0</v>
      </c>
      <c r="F27" s="155">
        <f>Entry!G38*ratio_mid1</f>
        <v>0</v>
      </c>
      <c r="G27" s="156">
        <f>Entry!H38*ratio_mid1</f>
        <v>0</v>
      </c>
      <c r="H27" s="157">
        <f>Entry!J38</f>
        <v>0</v>
      </c>
      <c r="I27" s="158">
        <f>Entry!K38</f>
        <v>0</v>
      </c>
      <c r="J27" s="158">
        <f>Entry!L38</f>
        <v>0</v>
      </c>
      <c r="K27" s="158">
        <f>Entry!M38</f>
        <v>0</v>
      </c>
      <c r="L27" s="144">
        <f>Entry!N38</f>
        <v>0</v>
      </c>
      <c r="M27" s="154">
        <f>Entry!P38</f>
        <v>0</v>
      </c>
      <c r="N27" s="155">
        <f>Entry!Q38</f>
        <v>0</v>
      </c>
      <c r="O27" s="155">
        <f>Entry!R38</f>
        <v>0</v>
      </c>
      <c r="P27" s="155">
        <f>Entry!S38</f>
        <v>0</v>
      </c>
      <c r="Q27" s="156">
        <f>Entry!T38</f>
        <v>0</v>
      </c>
      <c r="R27" s="154">
        <f>Entry!V38</f>
        <v>0</v>
      </c>
      <c r="S27" s="155">
        <f>Entry!W38</f>
        <v>0</v>
      </c>
      <c r="T27" s="155">
        <f>Entry!X38</f>
        <v>0</v>
      </c>
      <c r="U27" s="155">
        <f>Entry!Y38</f>
        <v>0</v>
      </c>
      <c r="V27" s="156">
        <f>Entry!Z38</f>
        <v>0</v>
      </c>
      <c r="W27" s="154">
        <f>Entry!AB38</f>
        <v>0</v>
      </c>
      <c r="X27" s="155">
        <f>Entry!AC38</f>
        <v>0</v>
      </c>
      <c r="Y27" s="155">
        <f>Entry!AD38</f>
        <v>0</v>
      </c>
      <c r="Z27" s="155">
        <f>Entry!AE38</f>
        <v>0</v>
      </c>
      <c r="AA27" s="156">
        <f>Entry!AF38</f>
        <v>0</v>
      </c>
      <c r="AB27" s="154">
        <f>Entry!AH38</f>
        <v>0</v>
      </c>
      <c r="AC27" s="155">
        <f>Entry!AI38</f>
        <v>0</v>
      </c>
      <c r="AD27" s="155">
        <f>Entry!AJ38</f>
        <v>0</v>
      </c>
      <c r="AE27" s="155">
        <f>Entry!AK38</f>
        <v>0</v>
      </c>
      <c r="AF27" s="156">
        <f>Entry!AL38</f>
        <v>0</v>
      </c>
      <c r="AG27" s="154">
        <f>Entry!AN38</f>
        <v>0</v>
      </c>
      <c r="AH27" s="155">
        <f>Entry!AO38</f>
        <v>0</v>
      </c>
      <c r="AI27" s="155">
        <f>Entry!AP38</f>
        <v>0</v>
      </c>
      <c r="AJ27" s="155">
        <f>Entry!AQ38</f>
        <v>0</v>
      </c>
      <c r="AK27" s="156">
        <f>Entry!AR38</f>
        <v>0</v>
      </c>
      <c r="AL27" s="336">
        <f>Entry!AT38</f>
        <v>0</v>
      </c>
      <c r="AM27" s="333" t="str">
        <f>Entry!AU38</f>
        <v/>
      </c>
      <c r="AN27" s="159">
        <f>Entry!AV38</f>
        <v>0</v>
      </c>
      <c r="AO27" s="160">
        <f>Entry!AW38</f>
        <v>0</v>
      </c>
      <c r="AP27" s="160">
        <f>Entry!AX38</f>
        <v>0</v>
      </c>
      <c r="AQ27" s="161">
        <f>Entry!AY38</f>
        <v>0</v>
      </c>
      <c r="AR27" s="162">
        <f>Entry!AZ38</f>
        <v>0</v>
      </c>
      <c r="AS27" s="163">
        <f>Entry!BA38</f>
        <v>0</v>
      </c>
      <c r="AT27" s="163">
        <f>Entry!BB38</f>
        <v>0</v>
      </c>
      <c r="AU27" s="164">
        <f>Entry!BC38</f>
        <v>0</v>
      </c>
      <c r="AV27" s="165">
        <f>Entry!BD38</f>
        <v>0</v>
      </c>
      <c r="AW27" s="166">
        <f>Entry!BE38</f>
        <v>0</v>
      </c>
      <c r="AX27" s="166">
        <f>Entry!BF38</f>
        <v>0</v>
      </c>
      <c r="AY27" s="167">
        <f>Entry!BG38</f>
        <v>0</v>
      </c>
    </row>
    <row r="28" spans="1:51" x14ac:dyDescent="0.25">
      <c r="A28" s="153">
        <f>Entry!A39</f>
        <v>24</v>
      </c>
      <c r="B28" s="141" t="str">
        <f>IF(ISBLANK(Entry!B39),"- Blank -",Entry!B39)</f>
        <v>- Blank -</v>
      </c>
      <c r="C28" s="154">
        <f>Entry!D39*ratio_mid1</f>
        <v>0</v>
      </c>
      <c r="D28" s="155">
        <f>Entry!E39*ratio_mid1</f>
        <v>0</v>
      </c>
      <c r="E28" s="155">
        <f>Entry!F39*ratio_mid1</f>
        <v>0</v>
      </c>
      <c r="F28" s="155">
        <f>Entry!G39*ratio_mid1</f>
        <v>0</v>
      </c>
      <c r="G28" s="156">
        <f>Entry!H39*ratio_mid1</f>
        <v>0</v>
      </c>
      <c r="H28" s="157">
        <f>Entry!J39</f>
        <v>0</v>
      </c>
      <c r="I28" s="158">
        <f>Entry!K39</f>
        <v>0</v>
      </c>
      <c r="J28" s="158">
        <f>Entry!L39</f>
        <v>0</v>
      </c>
      <c r="K28" s="158">
        <f>Entry!M39</f>
        <v>0</v>
      </c>
      <c r="L28" s="144">
        <f>Entry!N39</f>
        <v>0</v>
      </c>
      <c r="M28" s="154">
        <f>Entry!P39</f>
        <v>0</v>
      </c>
      <c r="N28" s="155">
        <f>Entry!Q39</f>
        <v>0</v>
      </c>
      <c r="O28" s="155">
        <f>Entry!R39</f>
        <v>0</v>
      </c>
      <c r="P28" s="155">
        <f>Entry!S39</f>
        <v>0</v>
      </c>
      <c r="Q28" s="156">
        <f>Entry!T39</f>
        <v>0</v>
      </c>
      <c r="R28" s="154">
        <f>Entry!V39</f>
        <v>0</v>
      </c>
      <c r="S28" s="155">
        <f>Entry!W39</f>
        <v>0</v>
      </c>
      <c r="T28" s="155">
        <f>Entry!X39</f>
        <v>0</v>
      </c>
      <c r="U28" s="155">
        <f>Entry!Y39</f>
        <v>0</v>
      </c>
      <c r="V28" s="156">
        <f>Entry!Z39</f>
        <v>0</v>
      </c>
      <c r="W28" s="154">
        <f>Entry!AB39</f>
        <v>0</v>
      </c>
      <c r="X28" s="155">
        <f>Entry!AC39</f>
        <v>0</v>
      </c>
      <c r="Y28" s="155">
        <f>Entry!AD39</f>
        <v>0</v>
      </c>
      <c r="Z28" s="155">
        <f>Entry!AE39</f>
        <v>0</v>
      </c>
      <c r="AA28" s="156">
        <f>Entry!AF39</f>
        <v>0</v>
      </c>
      <c r="AB28" s="154">
        <f>Entry!AH39</f>
        <v>0</v>
      </c>
      <c r="AC28" s="155">
        <f>Entry!AI39</f>
        <v>0</v>
      </c>
      <c r="AD28" s="155">
        <f>Entry!AJ39</f>
        <v>0</v>
      </c>
      <c r="AE28" s="155">
        <f>Entry!AK39</f>
        <v>0</v>
      </c>
      <c r="AF28" s="156">
        <f>Entry!AL39</f>
        <v>0</v>
      </c>
      <c r="AG28" s="154">
        <f>Entry!AN39</f>
        <v>0</v>
      </c>
      <c r="AH28" s="155">
        <f>Entry!AO39</f>
        <v>0</v>
      </c>
      <c r="AI28" s="155">
        <f>Entry!AP39</f>
        <v>0</v>
      </c>
      <c r="AJ28" s="155">
        <f>Entry!AQ39</f>
        <v>0</v>
      </c>
      <c r="AK28" s="156">
        <f>Entry!AR39</f>
        <v>0</v>
      </c>
      <c r="AL28" s="336">
        <f>Entry!AT39</f>
        <v>0</v>
      </c>
      <c r="AM28" s="333" t="str">
        <f>Entry!AU39</f>
        <v/>
      </c>
      <c r="AN28" s="159">
        <f>Entry!AV39</f>
        <v>0</v>
      </c>
      <c r="AO28" s="160">
        <f>Entry!AW39</f>
        <v>0</v>
      </c>
      <c r="AP28" s="160">
        <f>Entry!AX39</f>
        <v>0</v>
      </c>
      <c r="AQ28" s="161">
        <f>Entry!AY39</f>
        <v>0</v>
      </c>
      <c r="AR28" s="162">
        <f>Entry!AZ39</f>
        <v>0</v>
      </c>
      <c r="AS28" s="163">
        <f>Entry!BA39</f>
        <v>0</v>
      </c>
      <c r="AT28" s="163">
        <f>Entry!BB39</f>
        <v>0</v>
      </c>
      <c r="AU28" s="164">
        <f>Entry!BC39</f>
        <v>0</v>
      </c>
      <c r="AV28" s="165">
        <f>Entry!BD39</f>
        <v>0</v>
      </c>
      <c r="AW28" s="166">
        <f>Entry!BE39</f>
        <v>0</v>
      </c>
      <c r="AX28" s="166">
        <f>Entry!BF39</f>
        <v>0</v>
      </c>
      <c r="AY28" s="167">
        <f>Entry!BG39</f>
        <v>0</v>
      </c>
    </row>
    <row r="29" spans="1:51" x14ac:dyDescent="0.25">
      <c r="A29" s="153">
        <f>Entry!A40</f>
        <v>25</v>
      </c>
      <c r="B29" s="141" t="str">
        <f>IF(ISBLANK(Entry!B40),"- Blank -",Entry!B40)</f>
        <v>- Blank -</v>
      </c>
      <c r="C29" s="154">
        <f>Entry!D40*ratio_mid1</f>
        <v>0</v>
      </c>
      <c r="D29" s="155">
        <f>Entry!E40*ratio_mid1</f>
        <v>0</v>
      </c>
      <c r="E29" s="155">
        <f>Entry!F40*ratio_mid1</f>
        <v>0</v>
      </c>
      <c r="F29" s="155">
        <f>Entry!G40*ratio_mid1</f>
        <v>0</v>
      </c>
      <c r="G29" s="156">
        <f>Entry!H40*ratio_mid1</f>
        <v>0</v>
      </c>
      <c r="H29" s="157">
        <f>Entry!J40</f>
        <v>0</v>
      </c>
      <c r="I29" s="158">
        <f>Entry!K40</f>
        <v>0</v>
      </c>
      <c r="J29" s="158">
        <f>Entry!L40</f>
        <v>0</v>
      </c>
      <c r="K29" s="158">
        <f>Entry!M40</f>
        <v>0</v>
      </c>
      <c r="L29" s="144">
        <f>Entry!N40</f>
        <v>0</v>
      </c>
      <c r="M29" s="154">
        <f>Entry!P40</f>
        <v>0</v>
      </c>
      <c r="N29" s="155">
        <f>Entry!Q40</f>
        <v>0</v>
      </c>
      <c r="O29" s="155">
        <f>Entry!R40</f>
        <v>0</v>
      </c>
      <c r="P29" s="155">
        <f>Entry!S40</f>
        <v>0</v>
      </c>
      <c r="Q29" s="156">
        <f>Entry!T40</f>
        <v>0</v>
      </c>
      <c r="R29" s="154">
        <f>Entry!V40</f>
        <v>0</v>
      </c>
      <c r="S29" s="155">
        <f>Entry!W40</f>
        <v>0</v>
      </c>
      <c r="T29" s="155">
        <f>Entry!X40</f>
        <v>0</v>
      </c>
      <c r="U29" s="155">
        <f>Entry!Y40</f>
        <v>0</v>
      </c>
      <c r="V29" s="156">
        <f>Entry!Z40</f>
        <v>0</v>
      </c>
      <c r="W29" s="154">
        <f>Entry!AB40</f>
        <v>0</v>
      </c>
      <c r="X29" s="155">
        <f>Entry!AC40</f>
        <v>0</v>
      </c>
      <c r="Y29" s="155">
        <f>Entry!AD40</f>
        <v>0</v>
      </c>
      <c r="Z29" s="155">
        <f>Entry!AE40</f>
        <v>0</v>
      </c>
      <c r="AA29" s="156">
        <f>Entry!AF40</f>
        <v>0</v>
      </c>
      <c r="AB29" s="154">
        <f>Entry!AH40</f>
        <v>0</v>
      </c>
      <c r="AC29" s="155">
        <f>Entry!AI40</f>
        <v>0</v>
      </c>
      <c r="AD29" s="155">
        <f>Entry!AJ40</f>
        <v>0</v>
      </c>
      <c r="AE29" s="155">
        <f>Entry!AK40</f>
        <v>0</v>
      </c>
      <c r="AF29" s="156">
        <f>Entry!AL40</f>
        <v>0</v>
      </c>
      <c r="AG29" s="154">
        <f>Entry!AN40</f>
        <v>0</v>
      </c>
      <c r="AH29" s="155">
        <f>Entry!AO40</f>
        <v>0</v>
      </c>
      <c r="AI29" s="155">
        <f>Entry!AP40</f>
        <v>0</v>
      </c>
      <c r="AJ29" s="155">
        <f>Entry!AQ40</f>
        <v>0</v>
      </c>
      <c r="AK29" s="156">
        <f>Entry!AR40</f>
        <v>0</v>
      </c>
      <c r="AL29" s="336">
        <f>Entry!AT40</f>
        <v>0</v>
      </c>
      <c r="AM29" s="333" t="str">
        <f>Entry!AU40</f>
        <v/>
      </c>
      <c r="AN29" s="159">
        <f>Entry!AV40</f>
        <v>0</v>
      </c>
      <c r="AO29" s="160">
        <f>Entry!AW40</f>
        <v>0</v>
      </c>
      <c r="AP29" s="160">
        <f>Entry!AX40</f>
        <v>0</v>
      </c>
      <c r="AQ29" s="161">
        <f>Entry!AY40</f>
        <v>0</v>
      </c>
      <c r="AR29" s="162">
        <f>Entry!AZ40</f>
        <v>0</v>
      </c>
      <c r="AS29" s="163">
        <f>Entry!BA40</f>
        <v>0</v>
      </c>
      <c r="AT29" s="163">
        <f>Entry!BB40</f>
        <v>0</v>
      </c>
      <c r="AU29" s="164">
        <f>Entry!BC40</f>
        <v>0</v>
      </c>
      <c r="AV29" s="165">
        <f>Entry!BD40</f>
        <v>0</v>
      </c>
      <c r="AW29" s="166">
        <f>Entry!BE40</f>
        <v>0</v>
      </c>
      <c r="AX29" s="166">
        <f>Entry!BF40</f>
        <v>0</v>
      </c>
      <c r="AY29" s="167">
        <f>Entry!BG40</f>
        <v>0</v>
      </c>
    </row>
    <row r="30" spans="1:51" x14ac:dyDescent="0.25">
      <c r="A30" s="153">
        <f>Entry!A41</f>
        <v>26</v>
      </c>
      <c r="B30" s="141" t="str">
        <f>IF(ISBLANK(Entry!B41),"- Blank -",Entry!B41)</f>
        <v>- Blank -</v>
      </c>
      <c r="C30" s="154">
        <f>Entry!D41*ratio_mid1</f>
        <v>0</v>
      </c>
      <c r="D30" s="155">
        <f>Entry!E41*ratio_mid1</f>
        <v>0</v>
      </c>
      <c r="E30" s="155">
        <f>Entry!F41*ratio_mid1</f>
        <v>0</v>
      </c>
      <c r="F30" s="155">
        <f>Entry!G41*ratio_mid1</f>
        <v>0</v>
      </c>
      <c r="G30" s="156">
        <f>Entry!H41*ratio_mid1</f>
        <v>0</v>
      </c>
      <c r="H30" s="157">
        <f>Entry!J41</f>
        <v>0</v>
      </c>
      <c r="I30" s="158">
        <f>Entry!K41</f>
        <v>0</v>
      </c>
      <c r="J30" s="158">
        <f>Entry!L41</f>
        <v>0</v>
      </c>
      <c r="K30" s="158">
        <f>Entry!M41</f>
        <v>0</v>
      </c>
      <c r="L30" s="144">
        <f>Entry!N41</f>
        <v>0</v>
      </c>
      <c r="M30" s="154">
        <f>Entry!P41</f>
        <v>0</v>
      </c>
      <c r="N30" s="155">
        <f>Entry!Q41</f>
        <v>0</v>
      </c>
      <c r="O30" s="155">
        <f>Entry!R41</f>
        <v>0</v>
      </c>
      <c r="P30" s="155">
        <f>Entry!S41</f>
        <v>0</v>
      </c>
      <c r="Q30" s="156">
        <f>Entry!T41</f>
        <v>0</v>
      </c>
      <c r="R30" s="154">
        <f>Entry!V41</f>
        <v>0</v>
      </c>
      <c r="S30" s="155">
        <f>Entry!W41</f>
        <v>0</v>
      </c>
      <c r="T30" s="155">
        <f>Entry!X41</f>
        <v>0</v>
      </c>
      <c r="U30" s="155">
        <f>Entry!Y41</f>
        <v>0</v>
      </c>
      <c r="V30" s="156">
        <f>Entry!Z41</f>
        <v>0</v>
      </c>
      <c r="W30" s="154">
        <f>Entry!AB41</f>
        <v>0</v>
      </c>
      <c r="X30" s="155">
        <f>Entry!AC41</f>
        <v>0</v>
      </c>
      <c r="Y30" s="155">
        <f>Entry!AD41</f>
        <v>0</v>
      </c>
      <c r="Z30" s="155">
        <f>Entry!AE41</f>
        <v>0</v>
      </c>
      <c r="AA30" s="156">
        <f>Entry!AF41</f>
        <v>0</v>
      </c>
      <c r="AB30" s="154">
        <f>Entry!AH41</f>
        <v>0</v>
      </c>
      <c r="AC30" s="155">
        <f>Entry!AI41</f>
        <v>0</v>
      </c>
      <c r="AD30" s="155">
        <f>Entry!AJ41</f>
        <v>0</v>
      </c>
      <c r="AE30" s="155">
        <f>Entry!AK41</f>
        <v>0</v>
      </c>
      <c r="AF30" s="156">
        <f>Entry!AL41</f>
        <v>0</v>
      </c>
      <c r="AG30" s="154">
        <f>Entry!AN41</f>
        <v>0</v>
      </c>
      <c r="AH30" s="155">
        <f>Entry!AO41</f>
        <v>0</v>
      </c>
      <c r="AI30" s="155">
        <f>Entry!AP41</f>
        <v>0</v>
      </c>
      <c r="AJ30" s="155">
        <f>Entry!AQ41</f>
        <v>0</v>
      </c>
      <c r="AK30" s="156">
        <f>Entry!AR41</f>
        <v>0</v>
      </c>
      <c r="AL30" s="336">
        <f>Entry!AT41</f>
        <v>0</v>
      </c>
      <c r="AM30" s="333" t="str">
        <f>Entry!AU41</f>
        <v/>
      </c>
      <c r="AN30" s="159">
        <f>Entry!AV41</f>
        <v>0</v>
      </c>
      <c r="AO30" s="160">
        <f>Entry!AW41</f>
        <v>0</v>
      </c>
      <c r="AP30" s="160">
        <f>Entry!AX41</f>
        <v>0</v>
      </c>
      <c r="AQ30" s="161">
        <f>Entry!AY41</f>
        <v>0</v>
      </c>
      <c r="AR30" s="162">
        <f>Entry!AZ41</f>
        <v>0</v>
      </c>
      <c r="AS30" s="163">
        <f>Entry!BA41</f>
        <v>0</v>
      </c>
      <c r="AT30" s="163">
        <f>Entry!BB41</f>
        <v>0</v>
      </c>
      <c r="AU30" s="164">
        <f>Entry!BC41</f>
        <v>0</v>
      </c>
      <c r="AV30" s="165">
        <f>Entry!BD41</f>
        <v>0</v>
      </c>
      <c r="AW30" s="166">
        <f>Entry!BE41</f>
        <v>0</v>
      </c>
      <c r="AX30" s="166">
        <f>Entry!BF41</f>
        <v>0</v>
      </c>
      <c r="AY30" s="167">
        <f>Entry!BG41</f>
        <v>0</v>
      </c>
    </row>
    <row r="31" spans="1:51" x14ac:dyDescent="0.25">
      <c r="A31" s="153">
        <f>Entry!A42</f>
        <v>27</v>
      </c>
      <c r="B31" s="141" t="str">
        <f>IF(ISBLANK(Entry!B42),"- Blank -",Entry!B42)</f>
        <v>- Blank -</v>
      </c>
      <c r="C31" s="154">
        <f>Entry!D42*ratio_mid1</f>
        <v>0</v>
      </c>
      <c r="D31" s="155">
        <f>Entry!E42*ratio_mid1</f>
        <v>0</v>
      </c>
      <c r="E31" s="155">
        <f>Entry!F42*ratio_mid1</f>
        <v>0</v>
      </c>
      <c r="F31" s="155">
        <f>Entry!G42*ratio_mid1</f>
        <v>0</v>
      </c>
      <c r="G31" s="156">
        <f>Entry!H42*ratio_mid1</f>
        <v>0</v>
      </c>
      <c r="H31" s="157">
        <f>Entry!J42</f>
        <v>0</v>
      </c>
      <c r="I31" s="158">
        <f>Entry!K42</f>
        <v>0</v>
      </c>
      <c r="J31" s="158">
        <f>Entry!L42</f>
        <v>0</v>
      </c>
      <c r="K31" s="158">
        <f>Entry!M42</f>
        <v>0</v>
      </c>
      <c r="L31" s="144">
        <f>Entry!N42</f>
        <v>0</v>
      </c>
      <c r="M31" s="154">
        <f>Entry!P42</f>
        <v>0</v>
      </c>
      <c r="N31" s="155">
        <f>Entry!Q42</f>
        <v>0</v>
      </c>
      <c r="O31" s="155">
        <f>Entry!R42</f>
        <v>0</v>
      </c>
      <c r="P31" s="155">
        <f>Entry!S42</f>
        <v>0</v>
      </c>
      <c r="Q31" s="156">
        <f>Entry!T42</f>
        <v>0</v>
      </c>
      <c r="R31" s="154">
        <f>Entry!V42</f>
        <v>0</v>
      </c>
      <c r="S31" s="155">
        <f>Entry!W42</f>
        <v>0</v>
      </c>
      <c r="T31" s="155">
        <f>Entry!X42</f>
        <v>0</v>
      </c>
      <c r="U31" s="155">
        <f>Entry!Y42</f>
        <v>0</v>
      </c>
      <c r="V31" s="156">
        <f>Entry!Z42</f>
        <v>0</v>
      </c>
      <c r="W31" s="154">
        <f>Entry!AB42</f>
        <v>0</v>
      </c>
      <c r="X31" s="155">
        <f>Entry!AC42</f>
        <v>0</v>
      </c>
      <c r="Y31" s="155">
        <f>Entry!AD42</f>
        <v>0</v>
      </c>
      <c r="Z31" s="155">
        <f>Entry!AE42</f>
        <v>0</v>
      </c>
      <c r="AA31" s="156">
        <f>Entry!AF42</f>
        <v>0</v>
      </c>
      <c r="AB31" s="154">
        <f>Entry!AH42</f>
        <v>0</v>
      </c>
      <c r="AC31" s="155">
        <f>Entry!AI42</f>
        <v>0</v>
      </c>
      <c r="AD31" s="155">
        <f>Entry!AJ42</f>
        <v>0</v>
      </c>
      <c r="AE31" s="155">
        <f>Entry!AK42</f>
        <v>0</v>
      </c>
      <c r="AF31" s="156">
        <f>Entry!AL42</f>
        <v>0</v>
      </c>
      <c r="AG31" s="154">
        <f>Entry!AN42</f>
        <v>0</v>
      </c>
      <c r="AH31" s="155">
        <f>Entry!AO42</f>
        <v>0</v>
      </c>
      <c r="AI31" s="155">
        <f>Entry!AP42</f>
        <v>0</v>
      </c>
      <c r="AJ31" s="155">
        <f>Entry!AQ42</f>
        <v>0</v>
      </c>
      <c r="AK31" s="156">
        <f>Entry!AR42</f>
        <v>0</v>
      </c>
      <c r="AL31" s="336">
        <f>Entry!AT42</f>
        <v>0</v>
      </c>
      <c r="AM31" s="333" t="str">
        <f>Entry!AU42</f>
        <v/>
      </c>
      <c r="AN31" s="159">
        <f>Entry!AV42</f>
        <v>0</v>
      </c>
      <c r="AO31" s="160">
        <f>Entry!AW42</f>
        <v>0</v>
      </c>
      <c r="AP31" s="160">
        <f>Entry!AX42</f>
        <v>0</v>
      </c>
      <c r="AQ31" s="161">
        <f>Entry!AY42</f>
        <v>0</v>
      </c>
      <c r="AR31" s="162">
        <f>Entry!AZ42</f>
        <v>0</v>
      </c>
      <c r="AS31" s="163">
        <f>Entry!BA42</f>
        <v>0</v>
      </c>
      <c r="AT31" s="163">
        <f>Entry!BB42</f>
        <v>0</v>
      </c>
      <c r="AU31" s="164">
        <f>Entry!BC42</f>
        <v>0</v>
      </c>
      <c r="AV31" s="165">
        <f>Entry!BD42</f>
        <v>0</v>
      </c>
      <c r="AW31" s="166">
        <f>Entry!BE42</f>
        <v>0</v>
      </c>
      <c r="AX31" s="166">
        <f>Entry!BF42</f>
        <v>0</v>
      </c>
      <c r="AY31" s="167">
        <f>Entry!BG42</f>
        <v>0</v>
      </c>
    </row>
    <row r="32" spans="1:51" x14ac:dyDescent="0.25">
      <c r="A32" s="153">
        <f>Entry!A43</f>
        <v>28</v>
      </c>
      <c r="B32" s="141" t="str">
        <f>IF(ISBLANK(Entry!B43),"- Blank -",Entry!B43)</f>
        <v>- Blank -</v>
      </c>
      <c r="C32" s="154">
        <f>Entry!D43*ratio_mid1</f>
        <v>0</v>
      </c>
      <c r="D32" s="155">
        <f>Entry!E43*ratio_mid1</f>
        <v>0</v>
      </c>
      <c r="E32" s="155">
        <f>Entry!F43*ratio_mid1</f>
        <v>0</v>
      </c>
      <c r="F32" s="155">
        <f>Entry!G43*ratio_mid1</f>
        <v>0</v>
      </c>
      <c r="G32" s="156">
        <f>Entry!H43*ratio_mid1</f>
        <v>0</v>
      </c>
      <c r="H32" s="157">
        <f>Entry!J43</f>
        <v>0</v>
      </c>
      <c r="I32" s="158">
        <f>Entry!K43</f>
        <v>0</v>
      </c>
      <c r="J32" s="158">
        <f>Entry!L43</f>
        <v>0</v>
      </c>
      <c r="K32" s="158">
        <f>Entry!M43</f>
        <v>0</v>
      </c>
      <c r="L32" s="144">
        <f>Entry!N43</f>
        <v>0</v>
      </c>
      <c r="M32" s="154">
        <f>Entry!P43</f>
        <v>0</v>
      </c>
      <c r="N32" s="155">
        <f>Entry!Q43</f>
        <v>0</v>
      </c>
      <c r="O32" s="155">
        <f>Entry!R43</f>
        <v>0</v>
      </c>
      <c r="P32" s="155">
        <f>Entry!S43</f>
        <v>0</v>
      </c>
      <c r="Q32" s="156">
        <f>Entry!T43</f>
        <v>0</v>
      </c>
      <c r="R32" s="154">
        <f>Entry!V43</f>
        <v>0</v>
      </c>
      <c r="S32" s="155">
        <f>Entry!W43</f>
        <v>0</v>
      </c>
      <c r="T32" s="155">
        <f>Entry!X43</f>
        <v>0</v>
      </c>
      <c r="U32" s="155">
        <f>Entry!Y43</f>
        <v>0</v>
      </c>
      <c r="V32" s="156">
        <f>Entry!Z43</f>
        <v>0</v>
      </c>
      <c r="W32" s="154">
        <f>Entry!AB43</f>
        <v>0</v>
      </c>
      <c r="X32" s="155">
        <f>Entry!AC43</f>
        <v>0</v>
      </c>
      <c r="Y32" s="155">
        <f>Entry!AD43</f>
        <v>0</v>
      </c>
      <c r="Z32" s="155">
        <f>Entry!AE43</f>
        <v>0</v>
      </c>
      <c r="AA32" s="156">
        <f>Entry!AF43</f>
        <v>0</v>
      </c>
      <c r="AB32" s="154">
        <f>Entry!AH43</f>
        <v>0</v>
      </c>
      <c r="AC32" s="155">
        <f>Entry!AI43</f>
        <v>0</v>
      </c>
      <c r="AD32" s="155">
        <f>Entry!AJ43</f>
        <v>0</v>
      </c>
      <c r="AE32" s="155">
        <f>Entry!AK43</f>
        <v>0</v>
      </c>
      <c r="AF32" s="156">
        <f>Entry!AL43</f>
        <v>0</v>
      </c>
      <c r="AG32" s="154">
        <f>Entry!AN43</f>
        <v>0</v>
      </c>
      <c r="AH32" s="155">
        <f>Entry!AO43</f>
        <v>0</v>
      </c>
      <c r="AI32" s="155">
        <f>Entry!AP43</f>
        <v>0</v>
      </c>
      <c r="AJ32" s="155">
        <f>Entry!AQ43</f>
        <v>0</v>
      </c>
      <c r="AK32" s="156">
        <f>Entry!AR43</f>
        <v>0</v>
      </c>
      <c r="AL32" s="336">
        <f>Entry!AT43</f>
        <v>0</v>
      </c>
      <c r="AM32" s="333" t="str">
        <f>Entry!AU43</f>
        <v/>
      </c>
      <c r="AN32" s="159">
        <f>Entry!AV43</f>
        <v>0</v>
      </c>
      <c r="AO32" s="160">
        <f>Entry!AW43</f>
        <v>0</v>
      </c>
      <c r="AP32" s="160">
        <f>Entry!AX43</f>
        <v>0</v>
      </c>
      <c r="AQ32" s="161">
        <f>Entry!AY43</f>
        <v>0</v>
      </c>
      <c r="AR32" s="162">
        <f>Entry!AZ43</f>
        <v>0</v>
      </c>
      <c r="AS32" s="163">
        <f>Entry!BA43</f>
        <v>0</v>
      </c>
      <c r="AT32" s="163">
        <f>Entry!BB43</f>
        <v>0</v>
      </c>
      <c r="AU32" s="164">
        <f>Entry!BC43</f>
        <v>0</v>
      </c>
      <c r="AV32" s="165">
        <f>Entry!BD43</f>
        <v>0</v>
      </c>
      <c r="AW32" s="166">
        <f>Entry!BE43</f>
        <v>0</v>
      </c>
      <c r="AX32" s="166">
        <f>Entry!BF43</f>
        <v>0</v>
      </c>
      <c r="AY32" s="167">
        <f>Entry!BG43</f>
        <v>0</v>
      </c>
    </row>
    <row r="33" spans="1:51" x14ac:dyDescent="0.25">
      <c r="A33" s="153">
        <f>Entry!A44</f>
        <v>29</v>
      </c>
      <c r="B33" s="141" t="str">
        <f>IF(ISBLANK(Entry!B44),"- Blank -",Entry!B44)</f>
        <v>- Blank -</v>
      </c>
      <c r="C33" s="154">
        <f>Entry!D44*ratio_mid1</f>
        <v>0</v>
      </c>
      <c r="D33" s="155">
        <f>Entry!E44*ratio_mid1</f>
        <v>0</v>
      </c>
      <c r="E33" s="155">
        <f>Entry!F44*ratio_mid1</f>
        <v>0</v>
      </c>
      <c r="F33" s="155">
        <f>Entry!G44*ratio_mid1</f>
        <v>0</v>
      </c>
      <c r="G33" s="156">
        <f>Entry!H44*ratio_mid1</f>
        <v>0</v>
      </c>
      <c r="H33" s="157">
        <f>Entry!J44</f>
        <v>0</v>
      </c>
      <c r="I33" s="158">
        <f>Entry!K44</f>
        <v>0</v>
      </c>
      <c r="J33" s="158">
        <f>Entry!L44</f>
        <v>0</v>
      </c>
      <c r="K33" s="158">
        <f>Entry!M44</f>
        <v>0</v>
      </c>
      <c r="L33" s="144">
        <f>Entry!N44</f>
        <v>0</v>
      </c>
      <c r="M33" s="154">
        <f>Entry!P44</f>
        <v>0</v>
      </c>
      <c r="N33" s="155">
        <f>Entry!Q44</f>
        <v>0</v>
      </c>
      <c r="O33" s="155">
        <f>Entry!R44</f>
        <v>0</v>
      </c>
      <c r="P33" s="155">
        <f>Entry!S44</f>
        <v>0</v>
      </c>
      <c r="Q33" s="156">
        <f>Entry!T44</f>
        <v>0</v>
      </c>
      <c r="R33" s="154">
        <f>Entry!V44</f>
        <v>0</v>
      </c>
      <c r="S33" s="155">
        <f>Entry!W44</f>
        <v>0</v>
      </c>
      <c r="T33" s="155">
        <f>Entry!X44</f>
        <v>0</v>
      </c>
      <c r="U33" s="155">
        <f>Entry!Y44</f>
        <v>0</v>
      </c>
      <c r="V33" s="156">
        <f>Entry!Z44</f>
        <v>0</v>
      </c>
      <c r="W33" s="154">
        <f>Entry!AB44</f>
        <v>0</v>
      </c>
      <c r="X33" s="155">
        <f>Entry!AC44</f>
        <v>0</v>
      </c>
      <c r="Y33" s="155">
        <f>Entry!AD44</f>
        <v>0</v>
      </c>
      <c r="Z33" s="155">
        <f>Entry!AE44</f>
        <v>0</v>
      </c>
      <c r="AA33" s="156">
        <f>Entry!AF44</f>
        <v>0</v>
      </c>
      <c r="AB33" s="154">
        <f>Entry!AH44</f>
        <v>0</v>
      </c>
      <c r="AC33" s="155">
        <f>Entry!AI44</f>
        <v>0</v>
      </c>
      <c r="AD33" s="155">
        <f>Entry!AJ44</f>
        <v>0</v>
      </c>
      <c r="AE33" s="155">
        <f>Entry!AK44</f>
        <v>0</v>
      </c>
      <c r="AF33" s="156">
        <f>Entry!AL44</f>
        <v>0</v>
      </c>
      <c r="AG33" s="154">
        <f>Entry!AN44</f>
        <v>0</v>
      </c>
      <c r="AH33" s="155">
        <f>Entry!AO44</f>
        <v>0</v>
      </c>
      <c r="AI33" s="155">
        <f>Entry!AP44</f>
        <v>0</v>
      </c>
      <c r="AJ33" s="155">
        <f>Entry!AQ44</f>
        <v>0</v>
      </c>
      <c r="AK33" s="156">
        <f>Entry!AR44</f>
        <v>0</v>
      </c>
      <c r="AL33" s="336">
        <f>Entry!AT44</f>
        <v>0</v>
      </c>
      <c r="AM33" s="333" t="str">
        <f>Entry!AU44</f>
        <v/>
      </c>
      <c r="AN33" s="159">
        <f>Entry!AV44</f>
        <v>0</v>
      </c>
      <c r="AO33" s="160">
        <f>Entry!AW44</f>
        <v>0</v>
      </c>
      <c r="AP33" s="160">
        <f>Entry!AX44</f>
        <v>0</v>
      </c>
      <c r="AQ33" s="161">
        <f>Entry!AY44</f>
        <v>0</v>
      </c>
      <c r="AR33" s="162">
        <f>Entry!AZ44</f>
        <v>0</v>
      </c>
      <c r="AS33" s="163">
        <f>Entry!BA44</f>
        <v>0</v>
      </c>
      <c r="AT33" s="163">
        <f>Entry!BB44</f>
        <v>0</v>
      </c>
      <c r="AU33" s="164">
        <f>Entry!BC44</f>
        <v>0</v>
      </c>
      <c r="AV33" s="165">
        <f>Entry!BD44</f>
        <v>0</v>
      </c>
      <c r="AW33" s="166">
        <f>Entry!BE44</f>
        <v>0</v>
      </c>
      <c r="AX33" s="166">
        <f>Entry!BF44</f>
        <v>0</v>
      </c>
      <c r="AY33" s="167">
        <f>Entry!BG44</f>
        <v>0</v>
      </c>
    </row>
    <row r="34" spans="1:51" ht="15.75" thickBot="1" x14ac:dyDescent="0.3">
      <c r="A34" s="348">
        <f>Entry!A45</f>
        <v>30</v>
      </c>
      <c r="B34" s="349" t="str">
        <f>IF(ISBLANK(Entry!B45),"- Blank -",Entry!B45)</f>
        <v>- Blank -</v>
      </c>
      <c r="C34" s="342">
        <f>Entry!D45*ratio_mid1</f>
        <v>0</v>
      </c>
      <c r="D34" s="343">
        <f>Entry!E45*ratio_mid1</f>
        <v>0</v>
      </c>
      <c r="E34" s="343">
        <f>Entry!F45*ratio_mid1</f>
        <v>0</v>
      </c>
      <c r="F34" s="343">
        <f>Entry!G45*ratio_mid1</f>
        <v>0</v>
      </c>
      <c r="G34" s="344">
        <f>Entry!H45*ratio_mid1</f>
        <v>0</v>
      </c>
      <c r="H34" s="345">
        <f>Entry!J45</f>
        <v>0</v>
      </c>
      <c r="I34" s="346">
        <f>Entry!K45</f>
        <v>0</v>
      </c>
      <c r="J34" s="346">
        <f>Entry!L45</f>
        <v>0</v>
      </c>
      <c r="K34" s="346">
        <f>Entry!M45</f>
        <v>0</v>
      </c>
      <c r="L34" s="347">
        <f>Entry!N45</f>
        <v>0</v>
      </c>
      <c r="M34" s="342">
        <f>Entry!P45</f>
        <v>0</v>
      </c>
      <c r="N34" s="343">
        <f>Entry!Q45</f>
        <v>0</v>
      </c>
      <c r="O34" s="343">
        <f>Entry!R45</f>
        <v>0</v>
      </c>
      <c r="P34" s="343">
        <f>Entry!S45</f>
        <v>0</v>
      </c>
      <c r="Q34" s="344">
        <f>Entry!T45</f>
        <v>0</v>
      </c>
      <c r="R34" s="342">
        <f>Entry!V45</f>
        <v>0</v>
      </c>
      <c r="S34" s="343">
        <f>Entry!W45</f>
        <v>0</v>
      </c>
      <c r="T34" s="343">
        <f>Entry!X45</f>
        <v>0</v>
      </c>
      <c r="U34" s="343">
        <f>Entry!Y45</f>
        <v>0</v>
      </c>
      <c r="V34" s="344">
        <f>Entry!Z45</f>
        <v>0</v>
      </c>
      <c r="W34" s="342">
        <f>Entry!AB45</f>
        <v>0</v>
      </c>
      <c r="X34" s="343">
        <f>Entry!AC45</f>
        <v>0</v>
      </c>
      <c r="Y34" s="343">
        <f>Entry!AD45</f>
        <v>0</v>
      </c>
      <c r="Z34" s="343">
        <f>Entry!AE45</f>
        <v>0</v>
      </c>
      <c r="AA34" s="344">
        <f>Entry!AF45</f>
        <v>0</v>
      </c>
      <c r="AB34" s="342">
        <f>Entry!AH45</f>
        <v>0</v>
      </c>
      <c r="AC34" s="343">
        <f>Entry!AI45</f>
        <v>0</v>
      </c>
      <c r="AD34" s="343">
        <f>Entry!AJ45</f>
        <v>0</v>
      </c>
      <c r="AE34" s="343">
        <f>Entry!AK45</f>
        <v>0</v>
      </c>
      <c r="AF34" s="344">
        <f>Entry!AL45</f>
        <v>0</v>
      </c>
      <c r="AG34" s="342">
        <f>Entry!AN45</f>
        <v>0</v>
      </c>
      <c r="AH34" s="343">
        <f>Entry!AO45</f>
        <v>0</v>
      </c>
      <c r="AI34" s="343">
        <f>Entry!AP45</f>
        <v>0</v>
      </c>
      <c r="AJ34" s="343">
        <f>Entry!AQ45</f>
        <v>0</v>
      </c>
      <c r="AK34" s="344">
        <f>Entry!AR45</f>
        <v>0</v>
      </c>
      <c r="AL34" s="339">
        <f>Entry!AT45</f>
        <v>0</v>
      </c>
      <c r="AM34" s="333" t="str">
        <f>Entry!AU45</f>
        <v/>
      </c>
      <c r="AN34" s="159">
        <f>Entry!AV45</f>
        <v>0</v>
      </c>
      <c r="AO34" s="160">
        <f>Entry!AW45</f>
        <v>0</v>
      </c>
      <c r="AP34" s="160">
        <f>Entry!AX45</f>
        <v>0</v>
      </c>
      <c r="AQ34" s="161">
        <f>Entry!AY45</f>
        <v>0</v>
      </c>
      <c r="AR34" s="162">
        <f>Entry!AZ45</f>
        <v>0</v>
      </c>
      <c r="AS34" s="163">
        <f>Entry!BA45</f>
        <v>0</v>
      </c>
      <c r="AT34" s="163">
        <f>Entry!BB45</f>
        <v>0</v>
      </c>
      <c r="AU34" s="164">
        <f>Entry!BC45</f>
        <v>0</v>
      </c>
      <c r="AV34" s="165">
        <f>Entry!BD45</f>
        <v>0</v>
      </c>
      <c r="AW34" s="166">
        <f>Entry!BE45</f>
        <v>0</v>
      </c>
      <c r="AX34" s="166">
        <f>Entry!BF45</f>
        <v>0</v>
      </c>
      <c r="AY34" s="167">
        <f>Entry!BG45</f>
        <v>0</v>
      </c>
    </row>
    <row r="35" spans="1:51" ht="15.75" thickTop="1" x14ac:dyDescent="0.25">
      <c r="A35" s="140">
        <f>Entry!A46</f>
        <v>31</v>
      </c>
      <c r="B35" s="141" t="str">
        <f>IF(ISBLANK(Entry!B46),"- Blank -",Entry!B46)</f>
        <v>- Blank -</v>
      </c>
      <c r="C35" s="340">
        <f>Entry!D46*ratio_mid1</f>
        <v>0</v>
      </c>
      <c r="D35" s="158">
        <f>Entry!E46*ratio_mid1</f>
        <v>0</v>
      </c>
      <c r="E35" s="158">
        <f>Entry!F46*ratio_mid1</f>
        <v>0</v>
      </c>
      <c r="F35" s="158">
        <f>Entry!G46*ratio_mid1</f>
        <v>0</v>
      </c>
      <c r="G35" s="156">
        <f>Entry!H46*ratio_mid1</f>
        <v>0</v>
      </c>
      <c r="H35" s="157">
        <f>Entry!J46</f>
        <v>0</v>
      </c>
      <c r="I35" s="158">
        <f>Entry!K46</f>
        <v>0</v>
      </c>
      <c r="J35" s="158">
        <f>Entry!L46</f>
        <v>0</v>
      </c>
      <c r="K35" s="158">
        <f>Entry!M46</f>
        <v>0</v>
      </c>
      <c r="L35" s="144">
        <f>Entry!N46</f>
        <v>0</v>
      </c>
      <c r="M35" s="340">
        <f>Entry!P46</f>
        <v>0</v>
      </c>
      <c r="N35" s="158">
        <f>Entry!Q46</f>
        <v>0</v>
      </c>
      <c r="O35" s="158">
        <f>Entry!R46</f>
        <v>0</v>
      </c>
      <c r="P35" s="158">
        <f>Entry!S46</f>
        <v>0</v>
      </c>
      <c r="Q35" s="156">
        <f>Entry!T46</f>
        <v>0</v>
      </c>
      <c r="R35" s="340">
        <f>Entry!V46</f>
        <v>0</v>
      </c>
      <c r="S35" s="158">
        <f>Entry!W46</f>
        <v>0</v>
      </c>
      <c r="T35" s="158">
        <f>Entry!X46</f>
        <v>0</v>
      </c>
      <c r="U35" s="158">
        <f>Entry!Y46</f>
        <v>0</v>
      </c>
      <c r="V35" s="156">
        <f>Entry!Z46</f>
        <v>0</v>
      </c>
      <c r="W35" s="340">
        <f>Entry!AB46</f>
        <v>0</v>
      </c>
      <c r="X35" s="158">
        <f>Entry!AC46</f>
        <v>0</v>
      </c>
      <c r="Y35" s="158">
        <f>Entry!AD46</f>
        <v>0</v>
      </c>
      <c r="Z35" s="158">
        <f>Entry!AE46</f>
        <v>0</v>
      </c>
      <c r="AA35" s="156">
        <f>Entry!AF46</f>
        <v>0</v>
      </c>
      <c r="AB35" s="340">
        <f>Entry!AH46</f>
        <v>0</v>
      </c>
      <c r="AC35" s="158">
        <f>Entry!AI46</f>
        <v>0</v>
      </c>
      <c r="AD35" s="158">
        <f>Entry!AJ46</f>
        <v>0</v>
      </c>
      <c r="AE35" s="158">
        <f>Entry!AK46</f>
        <v>0</v>
      </c>
      <c r="AF35" s="156">
        <f>Entry!AL46</f>
        <v>0</v>
      </c>
      <c r="AG35" s="340">
        <f>Entry!AN46</f>
        <v>0</v>
      </c>
      <c r="AH35" s="158">
        <f>Entry!AO46</f>
        <v>0</v>
      </c>
      <c r="AI35" s="158">
        <f>Entry!AP46</f>
        <v>0</v>
      </c>
      <c r="AJ35" s="158">
        <f>Entry!AQ46</f>
        <v>0</v>
      </c>
      <c r="AK35" s="156">
        <f>Entry!AR46</f>
        <v>0</v>
      </c>
      <c r="AL35" s="335">
        <f>Entry!AT46</f>
        <v>0</v>
      </c>
      <c r="AM35" s="333" t="str">
        <f>Entry!AU46</f>
        <v/>
      </c>
      <c r="AN35" s="159">
        <f>Entry!AV46</f>
        <v>0</v>
      </c>
      <c r="AO35" s="160">
        <f>Entry!AW46</f>
        <v>0</v>
      </c>
      <c r="AP35" s="160">
        <f>Entry!AX46</f>
        <v>0</v>
      </c>
      <c r="AQ35" s="161">
        <f>Entry!AY46</f>
        <v>0</v>
      </c>
      <c r="AR35" s="162">
        <f>Entry!AZ46</f>
        <v>0</v>
      </c>
      <c r="AS35" s="163">
        <f>Entry!BA46</f>
        <v>0</v>
      </c>
      <c r="AT35" s="163">
        <f>Entry!BB46</f>
        <v>0</v>
      </c>
      <c r="AU35" s="164">
        <f>Entry!BC46</f>
        <v>0</v>
      </c>
      <c r="AV35" s="165">
        <f>Entry!BD46</f>
        <v>0</v>
      </c>
      <c r="AW35" s="166">
        <f>Entry!BE46</f>
        <v>0</v>
      </c>
      <c r="AX35" s="166">
        <f>Entry!BF46</f>
        <v>0</v>
      </c>
      <c r="AY35" s="167">
        <f>Entry!BG46</f>
        <v>0</v>
      </c>
    </row>
    <row r="36" spans="1:51" x14ac:dyDescent="0.25">
      <c r="A36" s="153">
        <f>Entry!A47</f>
        <v>32</v>
      </c>
      <c r="B36" s="141" t="str">
        <f>IF(ISBLANK(Entry!B47),"- Blank -",Entry!B47)</f>
        <v>- Blank -</v>
      </c>
      <c r="C36" s="154">
        <f>Entry!D47*ratio_mid1</f>
        <v>0</v>
      </c>
      <c r="D36" s="155">
        <f>Entry!E47*ratio_mid1</f>
        <v>0</v>
      </c>
      <c r="E36" s="155">
        <f>Entry!F47*ratio_mid1</f>
        <v>0</v>
      </c>
      <c r="F36" s="155">
        <f>Entry!G47*ratio_mid1</f>
        <v>0</v>
      </c>
      <c r="G36" s="156">
        <f>Entry!H47*ratio_mid1</f>
        <v>0</v>
      </c>
      <c r="H36" s="157">
        <f>Entry!J47</f>
        <v>0</v>
      </c>
      <c r="I36" s="158">
        <f>Entry!K47</f>
        <v>0</v>
      </c>
      <c r="J36" s="158">
        <f>Entry!L47</f>
        <v>0</v>
      </c>
      <c r="K36" s="158">
        <f>Entry!M47</f>
        <v>0</v>
      </c>
      <c r="L36" s="144">
        <f>Entry!N47</f>
        <v>0</v>
      </c>
      <c r="M36" s="154">
        <f>Entry!P47</f>
        <v>0</v>
      </c>
      <c r="N36" s="155">
        <f>Entry!Q47</f>
        <v>0</v>
      </c>
      <c r="O36" s="155">
        <f>Entry!R47</f>
        <v>0</v>
      </c>
      <c r="P36" s="155">
        <f>Entry!S47</f>
        <v>0</v>
      </c>
      <c r="Q36" s="156">
        <f>Entry!T47</f>
        <v>0</v>
      </c>
      <c r="R36" s="154">
        <f>Entry!V47</f>
        <v>0</v>
      </c>
      <c r="S36" s="155">
        <f>Entry!W47</f>
        <v>0</v>
      </c>
      <c r="T36" s="155">
        <f>Entry!X47</f>
        <v>0</v>
      </c>
      <c r="U36" s="155">
        <f>Entry!Y47</f>
        <v>0</v>
      </c>
      <c r="V36" s="156">
        <f>Entry!Z47</f>
        <v>0</v>
      </c>
      <c r="W36" s="154">
        <f>Entry!AB47</f>
        <v>0</v>
      </c>
      <c r="X36" s="155">
        <f>Entry!AC47</f>
        <v>0</v>
      </c>
      <c r="Y36" s="155">
        <f>Entry!AD47</f>
        <v>0</v>
      </c>
      <c r="Z36" s="155">
        <f>Entry!AE47</f>
        <v>0</v>
      </c>
      <c r="AA36" s="156">
        <f>Entry!AF47</f>
        <v>0</v>
      </c>
      <c r="AB36" s="154">
        <f>Entry!AH47</f>
        <v>0</v>
      </c>
      <c r="AC36" s="155">
        <f>Entry!AI47</f>
        <v>0</v>
      </c>
      <c r="AD36" s="155">
        <f>Entry!AJ47</f>
        <v>0</v>
      </c>
      <c r="AE36" s="155">
        <f>Entry!AK47</f>
        <v>0</v>
      </c>
      <c r="AF36" s="156">
        <f>Entry!AL47</f>
        <v>0</v>
      </c>
      <c r="AG36" s="154">
        <f>Entry!AN47</f>
        <v>0</v>
      </c>
      <c r="AH36" s="155">
        <f>Entry!AO47</f>
        <v>0</v>
      </c>
      <c r="AI36" s="155">
        <f>Entry!AP47</f>
        <v>0</v>
      </c>
      <c r="AJ36" s="155">
        <f>Entry!AQ47</f>
        <v>0</v>
      </c>
      <c r="AK36" s="156">
        <f>Entry!AR47</f>
        <v>0</v>
      </c>
      <c r="AL36" s="336">
        <f>Entry!AT47</f>
        <v>0</v>
      </c>
      <c r="AM36" s="333" t="str">
        <f>Entry!AU47</f>
        <v/>
      </c>
      <c r="AN36" s="159">
        <f>Entry!AV47</f>
        <v>0</v>
      </c>
      <c r="AO36" s="160">
        <f>Entry!AW47</f>
        <v>0</v>
      </c>
      <c r="AP36" s="160">
        <f>Entry!AX47</f>
        <v>0</v>
      </c>
      <c r="AQ36" s="161">
        <f>Entry!AY47</f>
        <v>0</v>
      </c>
      <c r="AR36" s="162">
        <f>Entry!AZ47</f>
        <v>0</v>
      </c>
      <c r="AS36" s="163">
        <f>Entry!BA47</f>
        <v>0</v>
      </c>
      <c r="AT36" s="163">
        <f>Entry!BB47</f>
        <v>0</v>
      </c>
      <c r="AU36" s="164">
        <f>Entry!BC47</f>
        <v>0</v>
      </c>
      <c r="AV36" s="165">
        <f>Entry!BD47</f>
        <v>0</v>
      </c>
      <c r="AW36" s="166">
        <f>Entry!BE47</f>
        <v>0</v>
      </c>
      <c r="AX36" s="166">
        <f>Entry!BF47</f>
        <v>0</v>
      </c>
      <c r="AY36" s="167">
        <f>Entry!BG47</f>
        <v>0</v>
      </c>
    </row>
    <row r="37" spans="1:51" x14ac:dyDescent="0.25">
      <c r="A37" s="153">
        <f>Entry!A48</f>
        <v>33</v>
      </c>
      <c r="B37" s="141" t="str">
        <f>IF(ISBLANK(Entry!B48),"- Blank -",Entry!B48)</f>
        <v>- Blank -</v>
      </c>
      <c r="C37" s="154">
        <f>Entry!D48*ratio_mid1</f>
        <v>0</v>
      </c>
      <c r="D37" s="155">
        <f>Entry!E48*ratio_mid1</f>
        <v>0</v>
      </c>
      <c r="E37" s="155">
        <f>Entry!F48*ratio_mid1</f>
        <v>0</v>
      </c>
      <c r="F37" s="155">
        <f>Entry!G48*ratio_mid1</f>
        <v>0</v>
      </c>
      <c r="G37" s="156">
        <f>Entry!H48*ratio_mid1</f>
        <v>0</v>
      </c>
      <c r="H37" s="157">
        <f>Entry!J48</f>
        <v>0</v>
      </c>
      <c r="I37" s="158">
        <f>Entry!K48</f>
        <v>0</v>
      </c>
      <c r="J37" s="158">
        <f>Entry!L48</f>
        <v>0</v>
      </c>
      <c r="K37" s="158">
        <f>Entry!M48</f>
        <v>0</v>
      </c>
      <c r="L37" s="144">
        <f>Entry!N48</f>
        <v>0</v>
      </c>
      <c r="M37" s="154">
        <f>Entry!P48</f>
        <v>0</v>
      </c>
      <c r="N37" s="155">
        <f>Entry!Q48</f>
        <v>0</v>
      </c>
      <c r="O37" s="155">
        <f>Entry!R48</f>
        <v>0</v>
      </c>
      <c r="P37" s="155">
        <f>Entry!S48</f>
        <v>0</v>
      </c>
      <c r="Q37" s="156">
        <f>Entry!T48</f>
        <v>0</v>
      </c>
      <c r="R37" s="154">
        <f>Entry!V48</f>
        <v>0</v>
      </c>
      <c r="S37" s="155">
        <f>Entry!W48</f>
        <v>0</v>
      </c>
      <c r="T37" s="155">
        <f>Entry!X48</f>
        <v>0</v>
      </c>
      <c r="U37" s="155">
        <f>Entry!Y48</f>
        <v>0</v>
      </c>
      <c r="V37" s="156">
        <f>Entry!Z48</f>
        <v>0</v>
      </c>
      <c r="W37" s="154">
        <f>Entry!AB48</f>
        <v>0</v>
      </c>
      <c r="X37" s="155">
        <f>Entry!AC48</f>
        <v>0</v>
      </c>
      <c r="Y37" s="155">
        <f>Entry!AD48</f>
        <v>0</v>
      </c>
      <c r="Z37" s="155">
        <f>Entry!AE48</f>
        <v>0</v>
      </c>
      <c r="AA37" s="156">
        <f>Entry!AF48</f>
        <v>0</v>
      </c>
      <c r="AB37" s="154">
        <f>Entry!AH48</f>
        <v>0</v>
      </c>
      <c r="AC37" s="155">
        <f>Entry!AI48</f>
        <v>0</v>
      </c>
      <c r="AD37" s="155">
        <f>Entry!AJ48</f>
        <v>0</v>
      </c>
      <c r="AE37" s="155">
        <f>Entry!AK48</f>
        <v>0</v>
      </c>
      <c r="AF37" s="156">
        <f>Entry!AL48</f>
        <v>0</v>
      </c>
      <c r="AG37" s="154">
        <f>Entry!AN48</f>
        <v>0</v>
      </c>
      <c r="AH37" s="155">
        <f>Entry!AO48</f>
        <v>0</v>
      </c>
      <c r="AI37" s="155">
        <f>Entry!AP48</f>
        <v>0</v>
      </c>
      <c r="AJ37" s="155">
        <f>Entry!AQ48</f>
        <v>0</v>
      </c>
      <c r="AK37" s="156">
        <f>Entry!AR48</f>
        <v>0</v>
      </c>
      <c r="AL37" s="336">
        <f>Entry!AT48</f>
        <v>0</v>
      </c>
      <c r="AM37" s="333" t="str">
        <f>Entry!AU48</f>
        <v/>
      </c>
      <c r="AN37" s="159">
        <f>Entry!AV48</f>
        <v>0</v>
      </c>
      <c r="AO37" s="160">
        <f>Entry!AW48</f>
        <v>0</v>
      </c>
      <c r="AP37" s="160">
        <f>Entry!AX48</f>
        <v>0</v>
      </c>
      <c r="AQ37" s="161">
        <f>Entry!AY48</f>
        <v>0</v>
      </c>
      <c r="AR37" s="162">
        <f>Entry!AZ48</f>
        <v>0</v>
      </c>
      <c r="AS37" s="163">
        <f>Entry!BA48</f>
        <v>0</v>
      </c>
      <c r="AT37" s="163">
        <f>Entry!BB48</f>
        <v>0</v>
      </c>
      <c r="AU37" s="164">
        <f>Entry!BC48</f>
        <v>0</v>
      </c>
      <c r="AV37" s="165">
        <f>Entry!BD48</f>
        <v>0</v>
      </c>
      <c r="AW37" s="166">
        <f>Entry!BE48</f>
        <v>0</v>
      </c>
      <c r="AX37" s="166">
        <f>Entry!BF48</f>
        <v>0</v>
      </c>
      <c r="AY37" s="167">
        <f>Entry!BG48</f>
        <v>0</v>
      </c>
    </row>
    <row r="38" spans="1:51" x14ac:dyDescent="0.25">
      <c r="A38" s="153">
        <f>Entry!A49</f>
        <v>34</v>
      </c>
      <c r="B38" s="141" t="str">
        <f>IF(ISBLANK(Entry!B49),"- Blank -",Entry!B49)</f>
        <v>- Blank -</v>
      </c>
      <c r="C38" s="154">
        <f>Entry!D49*ratio_mid1</f>
        <v>0</v>
      </c>
      <c r="D38" s="155">
        <f>Entry!E49*ratio_mid1</f>
        <v>0</v>
      </c>
      <c r="E38" s="155">
        <f>Entry!F49*ratio_mid1</f>
        <v>0</v>
      </c>
      <c r="F38" s="155">
        <f>Entry!G49*ratio_mid1</f>
        <v>0</v>
      </c>
      <c r="G38" s="156">
        <f>Entry!H49*ratio_mid1</f>
        <v>0</v>
      </c>
      <c r="H38" s="157">
        <f>Entry!J49</f>
        <v>0</v>
      </c>
      <c r="I38" s="158">
        <f>Entry!K49</f>
        <v>0</v>
      </c>
      <c r="J38" s="158">
        <f>Entry!L49</f>
        <v>0</v>
      </c>
      <c r="K38" s="158">
        <f>Entry!M49</f>
        <v>0</v>
      </c>
      <c r="L38" s="144">
        <f>Entry!N49</f>
        <v>0</v>
      </c>
      <c r="M38" s="154">
        <f>Entry!P49</f>
        <v>0</v>
      </c>
      <c r="N38" s="155">
        <f>Entry!Q49</f>
        <v>0</v>
      </c>
      <c r="O38" s="155">
        <f>Entry!R49</f>
        <v>0</v>
      </c>
      <c r="P38" s="155">
        <f>Entry!S49</f>
        <v>0</v>
      </c>
      <c r="Q38" s="156">
        <f>Entry!T49</f>
        <v>0</v>
      </c>
      <c r="R38" s="154">
        <f>Entry!V49</f>
        <v>0</v>
      </c>
      <c r="S38" s="155">
        <f>Entry!W49</f>
        <v>0</v>
      </c>
      <c r="T38" s="155">
        <f>Entry!X49</f>
        <v>0</v>
      </c>
      <c r="U38" s="155">
        <f>Entry!Y49</f>
        <v>0</v>
      </c>
      <c r="V38" s="156">
        <f>Entry!Z49</f>
        <v>0</v>
      </c>
      <c r="W38" s="154">
        <f>Entry!AB49</f>
        <v>0</v>
      </c>
      <c r="X38" s="155">
        <f>Entry!AC49</f>
        <v>0</v>
      </c>
      <c r="Y38" s="155">
        <f>Entry!AD49</f>
        <v>0</v>
      </c>
      <c r="Z38" s="155">
        <f>Entry!AE49</f>
        <v>0</v>
      </c>
      <c r="AA38" s="156">
        <f>Entry!AF49</f>
        <v>0</v>
      </c>
      <c r="AB38" s="154">
        <f>Entry!AH49</f>
        <v>0</v>
      </c>
      <c r="AC38" s="155">
        <f>Entry!AI49</f>
        <v>0</v>
      </c>
      <c r="AD38" s="155">
        <f>Entry!AJ49</f>
        <v>0</v>
      </c>
      <c r="AE38" s="155">
        <f>Entry!AK49</f>
        <v>0</v>
      </c>
      <c r="AF38" s="156">
        <f>Entry!AL49</f>
        <v>0</v>
      </c>
      <c r="AG38" s="154">
        <f>Entry!AN49</f>
        <v>0</v>
      </c>
      <c r="AH38" s="155">
        <f>Entry!AO49</f>
        <v>0</v>
      </c>
      <c r="AI38" s="155">
        <f>Entry!AP49</f>
        <v>0</v>
      </c>
      <c r="AJ38" s="155">
        <f>Entry!AQ49</f>
        <v>0</v>
      </c>
      <c r="AK38" s="156">
        <f>Entry!AR49</f>
        <v>0</v>
      </c>
      <c r="AL38" s="336">
        <f>Entry!AT49</f>
        <v>0</v>
      </c>
      <c r="AM38" s="333" t="str">
        <f>Entry!AU49</f>
        <v/>
      </c>
      <c r="AN38" s="159">
        <f>Entry!AV49</f>
        <v>0</v>
      </c>
      <c r="AO38" s="160">
        <f>Entry!AW49</f>
        <v>0</v>
      </c>
      <c r="AP38" s="160">
        <f>Entry!AX49</f>
        <v>0</v>
      </c>
      <c r="AQ38" s="161">
        <f>Entry!AY49</f>
        <v>0</v>
      </c>
      <c r="AR38" s="162">
        <f>Entry!AZ49</f>
        <v>0</v>
      </c>
      <c r="AS38" s="163">
        <f>Entry!BA49</f>
        <v>0</v>
      </c>
      <c r="AT38" s="163">
        <f>Entry!BB49</f>
        <v>0</v>
      </c>
      <c r="AU38" s="164">
        <f>Entry!BC49</f>
        <v>0</v>
      </c>
      <c r="AV38" s="165">
        <f>Entry!BD49</f>
        <v>0</v>
      </c>
      <c r="AW38" s="166">
        <f>Entry!BE49</f>
        <v>0</v>
      </c>
      <c r="AX38" s="166">
        <f>Entry!BF49</f>
        <v>0</v>
      </c>
      <c r="AY38" s="167">
        <f>Entry!BG49</f>
        <v>0</v>
      </c>
    </row>
    <row r="39" spans="1:51" x14ac:dyDescent="0.25">
      <c r="A39" s="153">
        <f>Entry!A50</f>
        <v>35</v>
      </c>
      <c r="B39" s="141" t="str">
        <f>IF(ISBLANK(Entry!B50),"- Blank -",Entry!B50)</f>
        <v>- Blank -</v>
      </c>
      <c r="C39" s="154">
        <f>Entry!D50*ratio_mid1</f>
        <v>0</v>
      </c>
      <c r="D39" s="155">
        <f>Entry!E50*ratio_mid1</f>
        <v>0</v>
      </c>
      <c r="E39" s="155">
        <f>Entry!F50*ratio_mid1</f>
        <v>0</v>
      </c>
      <c r="F39" s="155">
        <f>Entry!G50*ratio_mid1</f>
        <v>0</v>
      </c>
      <c r="G39" s="156">
        <f>Entry!H50*ratio_mid1</f>
        <v>0</v>
      </c>
      <c r="H39" s="157">
        <f>Entry!J50</f>
        <v>0</v>
      </c>
      <c r="I39" s="158">
        <f>Entry!K50</f>
        <v>0</v>
      </c>
      <c r="J39" s="158">
        <f>Entry!L50</f>
        <v>0</v>
      </c>
      <c r="K39" s="158">
        <f>Entry!M50</f>
        <v>0</v>
      </c>
      <c r="L39" s="144">
        <f>Entry!N50</f>
        <v>0</v>
      </c>
      <c r="M39" s="154">
        <f>Entry!P50</f>
        <v>0</v>
      </c>
      <c r="N39" s="155">
        <f>Entry!Q50</f>
        <v>0</v>
      </c>
      <c r="O39" s="155">
        <f>Entry!R50</f>
        <v>0</v>
      </c>
      <c r="P39" s="155">
        <f>Entry!S50</f>
        <v>0</v>
      </c>
      <c r="Q39" s="156">
        <f>Entry!T50</f>
        <v>0</v>
      </c>
      <c r="R39" s="154">
        <f>Entry!V50</f>
        <v>0</v>
      </c>
      <c r="S39" s="155">
        <f>Entry!W50</f>
        <v>0</v>
      </c>
      <c r="T39" s="155">
        <f>Entry!X50</f>
        <v>0</v>
      </c>
      <c r="U39" s="155">
        <f>Entry!Y50</f>
        <v>0</v>
      </c>
      <c r="V39" s="156">
        <f>Entry!Z50</f>
        <v>0</v>
      </c>
      <c r="W39" s="154">
        <f>Entry!AB50</f>
        <v>0</v>
      </c>
      <c r="X39" s="155">
        <f>Entry!AC50</f>
        <v>0</v>
      </c>
      <c r="Y39" s="155">
        <f>Entry!AD50</f>
        <v>0</v>
      </c>
      <c r="Z39" s="155">
        <f>Entry!AE50</f>
        <v>0</v>
      </c>
      <c r="AA39" s="156">
        <f>Entry!AF50</f>
        <v>0</v>
      </c>
      <c r="AB39" s="154">
        <f>Entry!AH50</f>
        <v>0</v>
      </c>
      <c r="AC39" s="155">
        <f>Entry!AI50</f>
        <v>0</v>
      </c>
      <c r="AD39" s="155">
        <f>Entry!AJ50</f>
        <v>0</v>
      </c>
      <c r="AE39" s="155">
        <f>Entry!AK50</f>
        <v>0</v>
      </c>
      <c r="AF39" s="156">
        <f>Entry!AL50</f>
        <v>0</v>
      </c>
      <c r="AG39" s="154">
        <f>Entry!AN50</f>
        <v>0</v>
      </c>
      <c r="AH39" s="155">
        <f>Entry!AO50</f>
        <v>0</v>
      </c>
      <c r="AI39" s="155">
        <f>Entry!AP50</f>
        <v>0</v>
      </c>
      <c r="AJ39" s="155">
        <f>Entry!AQ50</f>
        <v>0</v>
      </c>
      <c r="AK39" s="156">
        <f>Entry!AR50</f>
        <v>0</v>
      </c>
      <c r="AL39" s="336">
        <f>Entry!AT50</f>
        <v>0</v>
      </c>
      <c r="AM39" s="333" t="str">
        <f>Entry!AU50</f>
        <v/>
      </c>
      <c r="AN39" s="159">
        <f>Entry!AV50</f>
        <v>0</v>
      </c>
      <c r="AO39" s="160">
        <f>Entry!AW50</f>
        <v>0</v>
      </c>
      <c r="AP39" s="160">
        <f>Entry!AX50</f>
        <v>0</v>
      </c>
      <c r="AQ39" s="161">
        <f>Entry!AY50</f>
        <v>0</v>
      </c>
      <c r="AR39" s="162">
        <f>Entry!AZ50</f>
        <v>0</v>
      </c>
      <c r="AS39" s="163">
        <f>Entry!BA50</f>
        <v>0</v>
      </c>
      <c r="AT39" s="163">
        <f>Entry!BB50</f>
        <v>0</v>
      </c>
      <c r="AU39" s="164">
        <f>Entry!BC50</f>
        <v>0</v>
      </c>
      <c r="AV39" s="165">
        <f>Entry!BD50</f>
        <v>0</v>
      </c>
      <c r="AW39" s="166">
        <f>Entry!BE50</f>
        <v>0</v>
      </c>
      <c r="AX39" s="166">
        <f>Entry!BF50</f>
        <v>0</v>
      </c>
      <c r="AY39" s="167">
        <f>Entry!BG50</f>
        <v>0</v>
      </c>
    </row>
    <row r="40" spans="1:51" x14ac:dyDescent="0.25">
      <c r="A40" s="153">
        <f>Entry!A51</f>
        <v>36</v>
      </c>
      <c r="B40" s="141" t="str">
        <f>IF(ISBLANK(Entry!B51),"- Blank -",Entry!B51)</f>
        <v>- Blank -</v>
      </c>
      <c r="C40" s="154">
        <f>Entry!D51*ratio_mid1</f>
        <v>0</v>
      </c>
      <c r="D40" s="155">
        <f>Entry!E51*ratio_mid1</f>
        <v>0</v>
      </c>
      <c r="E40" s="155">
        <f>Entry!F51*ratio_mid1</f>
        <v>0</v>
      </c>
      <c r="F40" s="155">
        <f>Entry!G51*ratio_mid1</f>
        <v>0</v>
      </c>
      <c r="G40" s="156">
        <f>Entry!H51*ratio_mid1</f>
        <v>0</v>
      </c>
      <c r="H40" s="157">
        <f>Entry!J51</f>
        <v>0</v>
      </c>
      <c r="I40" s="158">
        <f>Entry!K51</f>
        <v>0</v>
      </c>
      <c r="J40" s="158">
        <f>Entry!L51</f>
        <v>0</v>
      </c>
      <c r="K40" s="158">
        <f>Entry!M51</f>
        <v>0</v>
      </c>
      <c r="L40" s="144">
        <f>Entry!N51</f>
        <v>0</v>
      </c>
      <c r="M40" s="154">
        <f>Entry!P51</f>
        <v>0</v>
      </c>
      <c r="N40" s="155">
        <f>Entry!Q51</f>
        <v>0</v>
      </c>
      <c r="O40" s="155">
        <f>Entry!R51</f>
        <v>0</v>
      </c>
      <c r="P40" s="155">
        <f>Entry!S51</f>
        <v>0</v>
      </c>
      <c r="Q40" s="156">
        <f>Entry!T51</f>
        <v>0</v>
      </c>
      <c r="R40" s="154">
        <f>Entry!V51</f>
        <v>0</v>
      </c>
      <c r="S40" s="155">
        <f>Entry!W51</f>
        <v>0</v>
      </c>
      <c r="T40" s="155">
        <f>Entry!X51</f>
        <v>0</v>
      </c>
      <c r="U40" s="155">
        <f>Entry!Y51</f>
        <v>0</v>
      </c>
      <c r="V40" s="156">
        <f>Entry!Z51</f>
        <v>0</v>
      </c>
      <c r="W40" s="154">
        <f>Entry!AB51</f>
        <v>0</v>
      </c>
      <c r="X40" s="155">
        <f>Entry!AC51</f>
        <v>0</v>
      </c>
      <c r="Y40" s="155">
        <f>Entry!AD51</f>
        <v>0</v>
      </c>
      <c r="Z40" s="155">
        <f>Entry!AE51</f>
        <v>0</v>
      </c>
      <c r="AA40" s="156">
        <f>Entry!AF51</f>
        <v>0</v>
      </c>
      <c r="AB40" s="154">
        <f>Entry!AH51</f>
        <v>0</v>
      </c>
      <c r="AC40" s="155">
        <f>Entry!AI51</f>
        <v>0</v>
      </c>
      <c r="AD40" s="155">
        <f>Entry!AJ51</f>
        <v>0</v>
      </c>
      <c r="AE40" s="155">
        <f>Entry!AK51</f>
        <v>0</v>
      </c>
      <c r="AF40" s="156">
        <f>Entry!AL51</f>
        <v>0</v>
      </c>
      <c r="AG40" s="154">
        <f>Entry!AN51</f>
        <v>0</v>
      </c>
      <c r="AH40" s="155">
        <f>Entry!AO51</f>
        <v>0</v>
      </c>
      <c r="AI40" s="155">
        <f>Entry!AP51</f>
        <v>0</v>
      </c>
      <c r="AJ40" s="155">
        <f>Entry!AQ51</f>
        <v>0</v>
      </c>
      <c r="AK40" s="156">
        <f>Entry!AR51</f>
        <v>0</v>
      </c>
      <c r="AL40" s="336">
        <f>Entry!AT51</f>
        <v>0</v>
      </c>
      <c r="AM40" s="333" t="str">
        <f>Entry!AU51</f>
        <v/>
      </c>
      <c r="AN40" s="159">
        <f>Entry!AV51</f>
        <v>0</v>
      </c>
      <c r="AO40" s="160">
        <f>Entry!AW51</f>
        <v>0</v>
      </c>
      <c r="AP40" s="160">
        <f>Entry!AX51</f>
        <v>0</v>
      </c>
      <c r="AQ40" s="161">
        <f>Entry!AY51</f>
        <v>0</v>
      </c>
      <c r="AR40" s="162">
        <f>Entry!AZ51</f>
        <v>0</v>
      </c>
      <c r="AS40" s="163">
        <f>Entry!BA51</f>
        <v>0</v>
      </c>
      <c r="AT40" s="163">
        <f>Entry!BB51</f>
        <v>0</v>
      </c>
      <c r="AU40" s="164">
        <f>Entry!BC51</f>
        <v>0</v>
      </c>
      <c r="AV40" s="165">
        <f>Entry!BD51</f>
        <v>0</v>
      </c>
      <c r="AW40" s="166">
        <f>Entry!BE51</f>
        <v>0</v>
      </c>
      <c r="AX40" s="166">
        <f>Entry!BF51</f>
        <v>0</v>
      </c>
      <c r="AY40" s="167">
        <f>Entry!BG51</f>
        <v>0</v>
      </c>
    </row>
    <row r="41" spans="1:51" x14ac:dyDescent="0.25">
      <c r="A41" s="153">
        <f>Entry!A52</f>
        <v>37</v>
      </c>
      <c r="B41" s="141" t="str">
        <f>IF(ISBLANK(Entry!B52),"- Blank -",Entry!B52)</f>
        <v>- Blank -</v>
      </c>
      <c r="C41" s="154">
        <f>Entry!D52*ratio_mid1</f>
        <v>0</v>
      </c>
      <c r="D41" s="155">
        <f>Entry!E52*ratio_mid1</f>
        <v>0</v>
      </c>
      <c r="E41" s="155">
        <f>Entry!F52*ratio_mid1</f>
        <v>0</v>
      </c>
      <c r="F41" s="155">
        <f>Entry!G52*ratio_mid1</f>
        <v>0</v>
      </c>
      <c r="G41" s="156">
        <f>Entry!H52*ratio_mid1</f>
        <v>0</v>
      </c>
      <c r="H41" s="157">
        <f>Entry!J52</f>
        <v>0</v>
      </c>
      <c r="I41" s="158">
        <f>Entry!K52</f>
        <v>0</v>
      </c>
      <c r="J41" s="158">
        <f>Entry!L52</f>
        <v>0</v>
      </c>
      <c r="K41" s="158">
        <f>Entry!M52</f>
        <v>0</v>
      </c>
      <c r="L41" s="144">
        <f>Entry!N52</f>
        <v>0</v>
      </c>
      <c r="M41" s="154">
        <f>Entry!P52</f>
        <v>0</v>
      </c>
      <c r="N41" s="155">
        <f>Entry!Q52</f>
        <v>0</v>
      </c>
      <c r="O41" s="155">
        <f>Entry!R52</f>
        <v>0</v>
      </c>
      <c r="P41" s="155">
        <f>Entry!S52</f>
        <v>0</v>
      </c>
      <c r="Q41" s="156">
        <f>Entry!T52</f>
        <v>0</v>
      </c>
      <c r="R41" s="154">
        <f>Entry!V52</f>
        <v>0</v>
      </c>
      <c r="S41" s="155">
        <f>Entry!W52</f>
        <v>0</v>
      </c>
      <c r="T41" s="155">
        <f>Entry!X52</f>
        <v>0</v>
      </c>
      <c r="U41" s="155">
        <f>Entry!Y52</f>
        <v>0</v>
      </c>
      <c r="V41" s="156">
        <f>Entry!Z52</f>
        <v>0</v>
      </c>
      <c r="W41" s="154">
        <f>Entry!AB52</f>
        <v>0</v>
      </c>
      <c r="X41" s="155">
        <f>Entry!AC52</f>
        <v>0</v>
      </c>
      <c r="Y41" s="155">
        <f>Entry!AD52</f>
        <v>0</v>
      </c>
      <c r="Z41" s="155">
        <f>Entry!AE52</f>
        <v>0</v>
      </c>
      <c r="AA41" s="156">
        <f>Entry!AF52</f>
        <v>0</v>
      </c>
      <c r="AB41" s="154">
        <f>Entry!AH52</f>
        <v>0</v>
      </c>
      <c r="AC41" s="155">
        <f>Entry!AI52</f>
        <v>0</v>
      </c>
      <c r="AD41" s="155">
        <f>Entry!AJ52</f>
        <v>0</v>
      </c>
      <c r="AE41" s="155">
        <f>Entry!AK52</f>
        <v>0</v>
      </c>
      <c r="AF41" s="156">
        <f>Entry!AL52</f>
        <v>0</v>
      </c>
      <c r="AG41" s="154">
        <f>Entry!AN52</f>
        <v>0</v>
      </c>
      <c r="AH41" s="155">
        <f>Entry!AO52</f>
        <v>0</v>
      </c>
      <c r="AI41" s="155">
        <f>Entry!AP52</f>
        <v>0</v>
      </c>
      <c r="AJ41" s="155">
        <f>Entry!AQ52</f>
        <v>0</v>
      </c>
      <c r="AK41" s="156">
        <f>Entry!AR52</f>
        <v>0</v>
      </c>
      <c r="AL41" s="336">
        <f>Entry!AT52</f>
        <v>0</v>
      </c>
      <c r="AM41" s="333" t="str">
        <f>Entry!AU52</f>
        <v/>
      </c>
      <c r="AN41" s="159">
        <f>Entry!AV52</f>
        <v>0</v>
      </c>
      <c r="AO41" s="160">
        <f>Entry!AW52</f>
        <v>0</v>
      </c>
      <c r="AP41" s="160">
        <f>Entry!AX52</f>
        <v>0</v>
      </c>
      <c r="AQ41" s="161">
        <f>Entry!AY52</f>
        <v>0</v>
      </c>
      <c r="AR41" s="162">
        <f>Entry!AZ52</f>
        <v>0</v>
      </c>
      <c r="AS41" s="163">
        <f>Entry!BA52</f>
        <v>0</v>
      </c>
      <c r="AT41" s="163">
        <f>Entry!BB52</f>
        <v>0</v>
      </c>
      <c r="AU41" s="164">
        <f>Entry!BC52</f>
        <v>0</v>
      </c>
      <c r="AV41" s="165">
        <f>Entry!BD52</f>
        <v>0</v>
      </c>
      <c r="AW41" s="166">
        <f>Entry!BE52</f>
        <v>0</v>
      </c>
      <c r="AX41" s="166">
        <f>Entry!BF52</f>
        <v>0</v>
      </c>
      <c r="AY41" s="167">
        <f>Entry!BG52</f>
        <v>0</v>
      </c>
    </row>
    <row r="42" spans="1:51" x14ac:dyDescent="0.25">
      <c r="A42" s="153">
        <f>Entry!A53</f>
        <v>38</v>
      </c>
      <c r="B42" s="141" t="str">
        <f>IF(ISBLANK(Entry!B53),"- Blank -",Entry!B53)</f>
        <v>- Blank -</v>
      </c>
      <c r="C42" s="154">
        <f>Entry!D53*ratio_mid1</f>
        <v>0</v>
      </c>
      <c r="D42" s="155">
        <f>Entry!E53*ratio_mid1</f>
        <v>0</v>
      </c>
      <c r="E42" s="155">
        <f>Entry!F53*ratio_mid1</f>
        <v>0</v>
      </c>
      <c r="F42" s="155">
        <f>Entry!G53*ratio_mid1</f>
        <v>0</v>
      </c>
      <c r="G42" s="156">
        <f>Entry!H53*ratio_mid1</f>
        <v>0</v>
      </c>
      <c r="H42" s="157">
        <f>Entry!J53</f>
        <v>0</v>
      </c>
      <c r="I42" s="158">
        <f>Entry!K53</f>
        <v>0</v>
      </c>
      <c r="J42" s="158">
        <f>Entry!L53</f>
        <v>0</v>
      </c>
      <c r="K42" s="158">
        <f>Entry!M53</f>
        <v>0</v>
      </c>
      <c r="L42" s="144">
        <f>Entry!N53</f>
        <v>0</v>
      </c>
      <c r="M42" s="154">
        <f>Entry!P53</f>
        <v>0</v>
      </c>
      <c r="N42" s="155">
        <f>Entry!Q53</f>
        <v>0</v>
      </c>
      <c r="O42" s="155">
        <f>Entry!R53</f>
        <v>0</v>
      </c>
      <c r="P42" s="155">
        <f>Entry!S53</f>
        <v>0</v>
      </c>
      <c r="Q42" s="156">
        <f>Entry!T53</f>
        <v>0</v>
      </c>
      <c r="R42" s="154">
        <f>Entry!V53</f>
        <v>0</v>
      </c>
      <c r="S42" s="155">
        <f>Entry!W53</f>
        <v>0</v>
      </c>
      <c r="T42" s="155">
        <f>Entry!X53</f>
        <v>0</v>
      </c>
      <c r="U42" s="155">
        <f>Entry!Y53</f>
        <v>0</v>
      </c>
      <c r="V42" s="156">
        <f>Entry!Z53</f>
        <v>0</v>
      </c>
      <c r="W42" s="154">
        <f>Entry!AB53</f>
        <v>0</v>
      </c>
      <c r="X42" s="155">
        <f>Entry!AC53</f>
        <v>0</v>
      </c>
      <c r="Y42" s="155">
        <f>Entry!AD53</f>
        <v>0</v>
      </c>
      <c r="Z42" s="155">
        <f>Entry!AE53</f>
        <v>0</v>
      </c>
      <c r="AA42" s="156">
        <f>Entry!AF53</f>
        <v>0</v>
      </c>
      <c r="AB42" s="154">
        <f>Entry!AH53</f>
        <v>0</v>
      </c>
      <c r="AC42" s="155">
        <f>Entry!AI53</f>
        <v>0</v>
      </c>
      <c r="AD42" s="155">
        <f>Entry!AJ53</f>
        <v>0</v>
      </c>
      <c r="AE42" s="155">
        <f>Entry!AK53</f>
        <v>0</v>
      </c>
      <c r="AF42" s="156">
        <f>Entry!AL53</f>
        <v>0</v>
      </c>
      <c r="AG42" s="154">
        <f>Entry!AN53</f>
        <v>0</v>
      </c>
      <c r="AH42" s="155">
        <f>Entry!AO53</f>
        <v>0</v>
      </c>
      <c r="AI42" s="155">
        <f>Entry!AP53</f>
        <v>0</v>
      </c>
      <c r="AJ42" s="155">
        <f>Entry!AQ53</f>
        <v>0</v>
      </c>
      <c r="AK42" s="156">
        <f>Entry!AR53</f>
        <v>0</v>
      </c>
      <c r="AL42" s="336">
        <f>Entry!AT53</f>
        <v>0</v>
      </c>
      <c r="AM42" s="333" t="str">
        <f>Entry!AU53</f>
        <v/>
      </c>
      <c r="AN42" s="159">
        <f>Entry!AV53</f>
        <v>0</v>
      </c>
      <c r="AO42" s="160">
        <f>Entry!AW53</f>
        <v>0</v>
      </c>
      <c r="AP42" s="160">
        <f>Entry!AX53</f>
        <v>0</v>
      </c>
      <c r="AQ42" s="161">
        <f>Entry!AY53</f>
        <v>0</v>
      </c>
      <c r="AR42" s="162">
        <f>Entry!AZ53</f>
        <v>0</v>
      </c>
      <c r="AS42" s="163">
        <f>Entry!BA53</f>
        <v>0</v>
      </c>
      <c r="AT42" s="163">
        <f>Entry!BB53</f>
        <v>0</v>
      </c>
      <c r="AU42" s="164">
        <f>Entry!BC53</f>
        <v>0</v>
      </c>
      <c r="AV42" s="165">
        <f>Entry!BD53</f>
        <v>0</v>
      </c>
      <c r="AW42" s="166">
        <f>Entry!BE53</f>
        <v>0</v>
      </c>
      <c r="AX42" s="166">
        <f>Entry!BF53</f>
        <v>0</v>
      </c>
      <c r="AY42" s="167">
        <f>Entry!BG53</f>
        <v>0</v>
      </c>
    </row>
    <row r="43" spans="1:51" x14ac:dyDescent="0.25">
      <c r="A43" s="153">
        <f>Entry!A54</f>
        <v>39</v>
      </c>
      <c r="B43" s="141" t="str">
        <f>IF(ISBLANK(Entry!B54),"- Blank -",Entry!B54)</f>
        <v>- Blank -</v>
      </c>
      <c r="C43" s="154">
        <f>Entry!D54*ratio_mid1</f>
        <v>0</v>
      </c>
      <c r="D43" s="155">
        <f>Entry!E54*ratio_mid1</f>
        <v>0</v>
      </c>
      <c r="E43" s="155">
        <f>Entry!F54*ratio_mid1</f>
        <v>0</v>
      </c>
      <c r="F43" s="155">
        <f>Entry!G54*ratio_mid1</f>
        <v>0</v>
      </c>
      <c r="G43" s="156">
        <f>Entry!H54*ratio_mid1</f>
        <v>0</v>
      </c>
      <c r="H43" s="157">
        <f>Entry!J54</f>
        <v>0</v>
      </c>
      <c r="I43" s="158">
        <f>Entry!K54</f>
        <v>0</v>
      </c>
      <c r="J43" s="158">
        <f>Entry!L54</f>
        <v>0</v>
      </c>
      <c r="K43" s="158">
        <f>Entry!M54</f>
        <v>0</v>
      </c>
      <c r="L43" s="144">
        <f>Entry!N54</f>
        <v>0</v>
      </c>
      <c r="M43" s="154">
        <f>Entry!P54</f>
        <v>0</v>
      </c>
      <c r="N43" s="155">
        <f>Entry!Q54</f>
        <v>0</v>
      </c>
      <c r="O43" s="155">
        <f>Entry!R54</f>
        <v>0</v>
      </c>
      <c r="P43" s="155">
        <f>Entry!S54</f>
        <v>0</v>
      </c>
      <c r="Q43" s="156">
        <f>Entry!T54</f>
        <v>0</v>
      </c>
      <c r="R43" s="154">
        <f>Entry!V54</f>
        <v>0</v>
      </c>
      <c r="S43" s="155">
        <f>Entry!W54</f>
        <v>0</v>
      </c>
      <c r="T43" s="155">
        <f>Entry!X54</f>
        <v>0</v>
      </c>
      <c r="U43" s="155">
        <f>Entry!Y54</f>
        <v>0</v>
      </c>
      <c r="V43" s="156">
        <f>Entry!Z54</f>
        <v>0</v>
      </c>
      <c r="W43" s="154">
        <f>Entry!AB54</f>
        <v>0</v>
      </c>
      <c r="X43" s="155">
        <f>Entry!AC54</f>
        <v>0</v>
      </c>
      <c r="Y43" s="155">
        <f>Entry!AD54</f>
        <v>0</v>
      </c>
      <c r="Z43" s="155">
        <f>Entry!AE54</f>
        <v>0</v>
      </c>
      <c r="AA43" s="156">
        <f>Entry!AF54</f>
        <v>0</v>
      </c>
      <c r="AB43" s="154">
        <f>Entry!AH54</f>
        <v>0</v>
      </c>
      <c r="AC43" s="155">
        <f>Entry!AI54</f>
        <v>0</v>
      </c>
      <c r="AD43" s="155">
        <f>Entry!AJ54</f>
        <v>0</v>
      </c>
      <c r="AE43" s="155">
        <f>Entry!AK54</f>
        <v>0</v>
      </c>
      <c r="AF43" s="156">
        <f>Entry!AL54</f>
        <v>0</v>
      </c>
      <c r="AG43" s="154">
        <f>Entry!AN54</f>
        <v>0</v>
      </c>
      <c r="AH43" s="155">
        <f>Entry!AO54</f>
        <v>0</v>
      </c>
      <c r="AI43" s="155">
        <f>Entry!AP54</f>
        <v>0</v>
      </c>
      <c r="AJ43" s="155">
        <f>Entry!AQ54</f>
        <v>0</v>
      </c>
      <c r="AK43" s="156">
        <f>Entry!AR54</f>
        <v>0</v>
      </c>
      <c r="AL43" s="336">
        <f>Entry!AT54</f>
        <v>0</v>
      </c>
      <c r="AM43" s="333" t="str">
        <f>Entry!AU54</f>
        <v/>
      </c>
      <c r="AN43" s="159">
        <f>Entry!AV54</f>
        <v>0</v>
      </c>
      <c r="AO43" s="160">
        <f>Entry!AW54</f>
        <v>0</v>
      </c>
      <c r="AP43" s="160">
        <f>Entry!AX54</f>
        <v>0</v>
      </c>
      <c r="AQ43" s="161">
        <f>Entry!AY54</f>
        <v>0</v>
      </c>
      <c r="AR43" s="162">
        <f>Entry!AZ54</f>
        <v>0</v>
      </c>
      <c r="AS43" s="163">
        <f>Entry!BA54</f>
        <v>0</v>
      </c>
      <c r="AT43" s="163">
        <f>Entry!BB54</f>
        <v>0</v>
      </c>
      <c r="AU43" s="164">
        <f>Entry!BC54</f>
        <v>0</v>
      </c>
      <c r="AV43" s="165">
        <f>Entry!BD54</f>
        <v>0</v>
      </c>
      <c r="AW43" s="166">
        <f>Entry!BE54</f>
        <v>0</v>
      </c>
      <c r="AX43" s="166">
        <f>Entry!BF54</f>
        <v>0</v>
      </c>
      <c r="AY43" s="167">
        <f>Entry!BG54</f>
        <v>0</v>
      </c>
    </row>
    <row r="44" spans="1:51" x14ac:dyDescent="0.25">
      <c r="A44" s="153">
        <f>Entry!A55</f>
        <v>40</v>
      </c>
      <c r="B44" s="141" t="str">
        <f>IF(ISBLANK(Entry!B55),"- Blank -",Entry!B55)</f>
        <v>- Blank -</v>
      </c>
      <c r="C44" s="154">
        <f>Entry!D55*ratio_mid1</f>
        <v>0</v>
      </c>
      <c r="D44" s="155">
        <f>Entry!E55*ratio_mid1</f>
        <v>0</v>
      </c>
      <c r="E44" s="155">
        <f>Entry!F55*ratio_mid1</f>
        <v>0</v>
      </c>
      <c r="F44" s="155">
        <f>Entry!G55*ratio_mid1</f>
        <v>0</v>
      </c>
      <c r="G44" s="156">
        <f>Entry!H55*ratio_mid1</f>
        <v>0</v>
      </c>
      <c r="H44" s="157">
        <f>Entry!J55</f>
        <v>0</v>
      </c>
      <c r="I44" s="158">
        <f>Entry!K55</f>
        <v>0</v>
      </c>
      <c r="J44" s="158">
        <f>Entry!L55</f>
        <v>0</v>
      </c>
      <c r="K44" s="158">
        <f>Entry!M55</f>
        <v>0</v>
      </c>
      <c r="L44" s="144">
        <f>Entry!N55</f>
        <v>0</v>
      </c>
      <c r="M44" s="154">
        <f>Entry!P55</f>
        <v>0</v>
      </c>
      <c r="N44" s="155">
        <f>Entry!Q55</f>
        <v>0</v>
      </c>
      <c r="O44" s="155">
        <f>Entry!R55</f>
        <v>0</v>
      </c>
      <c r="P44" s="155">
        <f>Entry!S55</f>
        <v>0</v>
      </c>
      <c r="Q44" s="156">
        <f>Entry!T55</f>
        <v>0</v>
      </c>
      <c r="R44" s="154">
        <f>Entry!V55</f>
        <v>0</v>
      </c>
      <c r="S44" s="155">
        <f>Entry!W55</f>
        <v>0</v>
      </c>
      <c r="T44" s="155">
        <f>Entry!X55</f>
        <v>0</v>
      </c>
      <c r="U44" s="155">
        <f>Entry!Y55</f>
        <v>0</v>
      </c>
      <c r="V44" s="156">
        <f>Entry!Z55</f>
        <v>0</v>
      </c>
      <c r="W44" s="154">
        <f>Entry!AB55</f>
        <v>0</v>
      </c>
      <c r="X44" s="155">
        <f>Entry!AC55</f>
        <v>0</v>
      </c>
      <c r="Y44" s="155">
        <f>Entry!AD55</f>
        <v>0</v>
      </c>
      <c r="Z44" s="155">
        <f>Entry!AE55</f>
        <v>0</v>
      </c>
      <c r="AA44" s="156">
        <f>Entry!AF55</f>
        <v>0</v>
      </c>
      <c r="AB44" s="154">
        <f>Entry!AH55</f>
        <v>0</v>
      </c>
      <c r="AC44" s="155">
        <f>Entry!AI55</f>
        <v>0</v>
      </c>
      <c r="AD44" s="155">
        <f>Entry!AJ55</f>
        <v>0</v>
      </c>
      <c r="AE44" s="155">
        <f>Entry!AK55</f>
        <v>0</v>
      </c>
      <c r="AF44" s="156">
        <f>Entry!AL55</f>
        <v>0</v>
      </c>
      <c r="AG44" s="154">
        <f>Entry!AN55</f>
        <v>0</v>
      </c>
      <c r="AH44" s="155">
        <f>Entry!AO55</f>
        <v>0</v>
      </c>
      <c r="AI44" s="155">
        <f>Entry!AP55</f>
        <v>0</v>
      </c>
      <c r="AJ44" s="155">
        <f>Entry!AQ55</f>
        <v>0</v>
      </c>
      <c r="AK44" s="156">
        <f>Entry!AR55</f>
        <v>0</v>
      </c>
      <c r="AL44" s="336">
        <f>Entry!AT55</f>
        <v>0</v>
      </c>
      <c r="AM44" s="333" t="str">
        <f>Entry!AU55</f>
        <v/>
      </c>
      <c r="AN44" s="159">
        <f>Entry!AV55</f>
        <v>0</v>
      </c>
      <c r="AO44" s="160">
        <f>Entry!AW55</f>
        <v>0</v>
      </c>
      <c r="AP44" s="160">
        <f>Entry!AX55</f>
        <v>0</v>
      </c>
      <c r="AQ44" s="161">
        <f>Entry!AY55</f>
        <v>0</v>
      </c>
      <c r="AR44" s="162">
        <f>Entry!AZ55</f>
        <v>0</v>
      </c>
      <c r="AS44" s="163">
        <f>Entry!BA55</f>
        <v>0</v>
      </c>
      <c r="AT44" s="163">
        <f>Entry!BB55</f>
        <v>0</v>
      </c>
      <c r="AU44" s="164">
        <f>Entry!BC55</f>
        <v>0</v>
      </c>
      <c r="AV44" s="165">
        <f>Entry!BD55</f>
        <v>0</v>
      </c>
      <c r="AW44" s="166">
        <f>Entry!BE55</f>
        <v>0</v>
      </c>
      <c r="AX44" s="166">
        <f>Entry!BF55</f>
        <v>0</v>
      </c>
      <c r="AY44" s="167">
        <f>Entry!BG55</f>
        <v>0</v>
      </c>
    </row>
    <row r="45" spans="1:51" x14ac:dyDescent="0.25">
      <c r="A45" s="153">
        <f>Entry!A56</f>
        <v>41</v>
      </c>
      <c r="B45" s="168" t="str">
        <f>IF(ISBLANK(Entry!B56),"- Blank -",Entry!B56)</f>
        <v>- Blank -</v>
      </c>
      <c r="C45" s="154">
        <f>Entry!D56*ratio_mid1</f>
        <v>0</v>
      </c>
      <c r="D45" s="155">
        <f>Entry!E56*ratio_mid1</f>
        <v>0</v>
      </c>
      <c r="E45" s="155">
        <f>Entry!F56*ratio_mid1</f>
        <v>0</v>
      </c>
      <c r="F45" s="155">
        <f>Entry!G56*ratio_mid1</f>
        <v>0</v>
      </c>
      <c r="G45" s="156">
        <f>Entry!H56*ratio_mid1</f>
        <v>0</v>
      </c>
      <c r="H45" s="157">
        <f>Entry!J56</f>
        <v>0</v>
      </c>
      <c r="I45" s="158">
        <f>Entry!K56</f>
        <v>0</v>
      </c>
      <c r="J45" s="158">
        <f>Entry!L56</f>
        <v>0</v>
      </c>
      <c r="K45" s="158">
        <f>Entry!M56</f>
        <v>0</v>
      </c>
      <c r="L45" s="144">
        <f>Entry!N56</f>
        <v>0</v>
      </c>
      <c r="M45" s="154">
        <f>Entry!P56</f>
        <v>0</v>
      </c>
      <c r="N45" s="155">
        <f>Entry!Q56</f>
        <v>0</v>
      </c>
      <c r="O45" s="155">
        <f>Entry!R56</f>
        <v>0</v>
      </c>
      <c r="P45" s="155">
        <f>Entry!S56</f>
        <v>0</v>
      </c>
      <c r="Q45" s="156">
        <f>Entry!T56</f>
        <v>0</v>
      </c>
      <c r="R45" s="154">
        <f>Entry!V56</f>
        <v>0</v>
      </c>
      <c r="S45" s="155">
        <f>Entry!W56</f>
        <v>0</v>
      </c>
      <c r="T45" s="155">
        <f>Entry!X56</f>
        <v>0</v>
      </c>
      <c r="U45" s="155">
        <f>Entry!Y56</f>
        <v>0</v>
      </c>
      <c r="V45" s="156">
        <f>Entry!Z56</f>
        <v>0</v>
      </c>
      <c r="W45" s="154">
        <f>Entry!AB56</f>
        <v>0</v>
      </c>
      <c r="X45" s="155">
        <f>Entry!AC56</f>
        <v>0</v>
      </c>
      <c r="Y45" s="155">
        <f>Entry!AD56</f>
        <v>0</v>
      </c>
      <c r="Z45" s="155">
        <f>Entry!AE56</f>
        <v>0</v>
      </c>
      <c r="AA45" s="156">
        <f>Entry!AF56</f>
        <v>0</v>
      </c>
      <c r="AB45" s="154">
        <f>Entry!AH56</f>
        <v>0</v>
      </c>
      <c r="AC45" s="155">
        <f>Entry!AI56</f>
        <v>0</v>
      </c>
      <c r="AD45" s="155">
        <f>Entry!AJ56</f>
        <v>0</v>
      </c>
      <c r="AE45" s="155">
        <f>Entry!AK56</f>
        <v>0</v>
      </c>
      <c r="AF45" s="156">
        <f>Entry!AL56</f>
        <v>0</v>
      </c>
      <c r="AG45" s="154">
        <f>Entry!AN56</f>
        <v>0</v>
      </c>
      <c r="AH45" s="155">
        <f>Entry!AO56</f>
        <v>0</v>
      </c>
      <c r="AI45" s="155">
        <f>Entry!AP56</f>
        <v>0</v>
      </c>
      <c r="AJ45" s="155">
        <f>Entry!AQ56</f>
        <v>0</v>
      </c>
      <c r="AK45" s="156">
        <f>Entry!AR56</f>
        <v>0</v>
      </c>
      <c r="AL45" s="336">
        <f>Entry!AT56</f>
        <v>0</v>
      </c>
      <c r="AM45" s="333" t="str">
        <f>Entry!AU56</f>
        <v/>
      </c>
      <c r="AN45" s="159">
        <f>Entry!AV56</f>
        <v>0</v>
      </c>
      <c r="AO45" s="160">
        <f>Entry!AW56</f>
        <v>0</v>
      </c>
      <c r="AP45" s="160">
        <f>Entry!AX56</f>
        <v>0</v>
      </c>
      <c r="AQ45" s="161">
        <f>Entry!AY56</f>
        <v>0</v>
      </c>
      <c r="AR45" s="162">
        <f>Entry!AZ56</f>
        <v>0</v>
      </c>
      <c r="AS45" s="163">
        <f>Entry!BA56</f>
        <v>0</v>
      </c>
      <c r="AT45" s="163">
        <f>Entry!BB56</f>
        <v>0</v>
      </c>
      <c r="AU45" s="164">
        <f>Entry!BC56</f>
        <v>0</v>
      </c>
      <c r="AV45" s="165">
        <f>Entry!BD56</f>
        <v>0</v>
      </c>
      <c r="AW45" s="166">
        <f>Entry!BE56</f>
        <v>0</v>
      </c>
      <c r="AX45" s="166">
        <f>Entry!BF56</f>
        <v>0</v>
      </c>
      <c r="AY45" s="167">
        <f>Entry!BG56</f>
        <v>0</v>
      </c>
    </row>
    <row r="46" spans="1:51" x14ac:dyDescent="0.25">
      <c r="A46" s="153">
        <f>Entry!A57</f>
        <v>42</v>
      </c>
      <c r="B46" s="168" t="str">
        <f>IF(ISBLANK(Entry!B57),"- Blank -",Entry!B57)</f>
        <v>- Blank -</v>
      </c>
      <c r="C46" s="154">
        <f>Entry!D57*ratio_mid1</f>
        <v>0</v>
      </c>
      <c r="D46" s="155">
        <f>Entry!E57*ratio_mid1</f>
        <v>0</v>
      </c>
      <c r="E46" s="155">
        <f>Entry!F57*ratio_mid1</f>
        <v>0</v>
      </c>
      <c r="F46" s="155">
        <f>Entry!G57*ratio_mid1</f>
        <v>0</v>
      </c>
      <c r="G46" s="156">
        <f>Entry!H57*ratio_mid1</f>
        <v>0</v>
      </c>
      <c r="H46" s="157">
        <f>Entry!J57</f>
        <v>0</v>
      </c>
      <c r="I46" s="158">
        <f>Entry!K57</f>
        <v>0</v>
      </c>
      <c r="J46" s="158">
        <f>Entry!L57</f>
        <v>0</v>
      </c>
      <c r="K46" s="158">
        <f>Entry!M57</f>
        <v>0</v>
      </c>
      <c r="L46" s="144">
        <f>Entry!N57</f>
        <v>0</v>
      </c>
      <c r="M46" s="154">
        <f>Entry!P57</f>
        <v>0</v>
      </c>
      <c r="N46" s="155">
        <f>Entry!Q57</f>
        <v>0</v>
      </c>
      <c r="O46" s="155">
        <f>Entry!R57</f>
        <v>0</v>
      </c>
      <c r="P46" s="155">
        <f>Entry!S57</f>
        <v>0</v>
      </c>
      <c r="Q46" s="156">
        <f>Entry!T57</f>
        <v>0</v>
      </c>
      <c r="R46" s="154">
        <f>Entry!V57</f>
        <v>0</v>
      </c>
      <c r="S46" s="155">
        <f>Entry!W57</f>
        <v>0</v>
      </c>
      <c r="T46" s="155">
        <f>Entry!X57</f>
        <v>0</v>
      </c>
      <c r="U46" s="155">
        <f>Entry!Y57</f>
        <v>0</v>
      </c>
      <c r="V46" s="156">
        <f>Entry!Z57</f>
        <v>0</v>
      </c>
      <c r="W46" s="154">
        <f>Entry!AB57</f>
        <v>0</v>
      </c>
      <c r="X46" s="155">
        <f>Entry!AC57</f>
        <v>0</v>
      </c>
      <c r="Y46" s="155">
        <f>Entry!AD57</f>
        <v>0</v>
      </c>
      <c r="Z46" s="155">
        <f>Entry!AE57</f>
        <v>0</v>
      </c>
      <c r="AA46" s="156">
        <f>Entry!AF57</f>
        <v>0</v>
      </c>
      <c r="AB46" s="154">
        <f>Entry!AH57</f>
        <v>0</v>
      </c>
      <c r="AC46" s="155">
        <f>Entry!AI57</f>
        <v>0</v>
      </c>
      <c r="AD46" s="155">
        <f>Entry!AJ57</f>
        <v>0</v>
      </c>
      <c r="AE46" s="155">
        <f>Entry!AK57</f>
        <v>0</v>
      </c>
      <c r="AF46" s="156">
        <f>Entry!AL57</f>
        <v>0</v>
      </c>
      <c r="AG46" s="154">
        <f>Entry!AN57</f>
        <v>0</v>
      </c>
      <c r="AH46" s="155">
        <f>Entry!AO57</f>
        <v>0</v>
      </c>
      <c r="AI46" s="155">
        <f>Entry!AP57</f>
        <v>0</v>
      </c>
      <c r="AJ46" s="155">
        <f>Entry!AQ57</f>
        <v>0</v>
      </c>
      <c r="AK46" s="156">
        <f>Entry!AR57</f>
        <v>0</v>
      </c>
      <c r="AL46" s="336">
        <f>Entry!AT57</f>
        <v>0</v>
      </c>
      <c r="AM46" s="333" t="str">
        <f>Entry!AU57</f>
        <v/>
      </c>
      <c r="AN46" s="159">
        <f>Entry!AV57</f>
        <v>0</v>
      </c>
      <c r="AO46" s="160">
        <f>Entry!AW57</f>
        <v>0</v>
      </c>
      <c r="AP46" s="160">
        <f>Entry!AX57</f>
        <v>0</v>
      </c>
      <c r="AQ46" s="161">
        <f>Entry!AY57</f>
        <v>0</v>
      </c>
      <c r="AR46" s="162">
        <f>Entry!AZ57</f>
        <v>0</v>
      </c>
      <c r="AS46" s="163">
        <f>Entry!BA57</f>
        <v>0</v>
      </c>
      <c r="AT46" s="163">
        <f>Entry!BB57</f>
        <v>0</v>
      </c>
      <c r="AU46" s="164">
        <f>Entry!BC57</f>
        <v>0</v>
      </c>
      <c r="AV46" s="165">
        <f>Entry!BD57</f>
        <v>0</v>
      </c>
      <c r="AW46" s="166">
        <f>Entry!BE57</f>
        <v>0</v>
      </c>
      <c r="AX46" s="166">
        <f>Entry!BF57</f>
        <v>0</v>
      </c>
      <c r="AY46" s="167">
        <f>Entry!BG57</f>
        <v>0</v>
      </c>
    </row>
    <row r="47" spans="1:51" x14ac:dyDescent="0.25">
      <c r="A47" s="153">
        <f>Entry!A58</f>
        <v>43</v>
      </c>
      <c r="B47" s="168" t="str">
        <f>IF(ISBLANK(Entry!B58),"- Blank -",Entry!B58)</f>
        <v>- Blank -</v>
      </c>
      <c r="C47" s="154">
        <f>Entry!D58*ratio_mid1</f>
        <v>0</v>
      </c>
      <c r="D47" s="155">
        <f>Entry!E58*ratio_mid1</f>
        <v>0</v>
      </c>
      <c r="E47" s="155">
        <f>Entry!F58*ratio_mid1</f>
        <v>0</v>
      </c>
      <c r="F47" s="155">
        <f>Entry!G58*ratio_mid1</f>
        <v>0</v>
      </c>
      <c r="G47" s="156">
        <f>Entry!H58*ratio_mid1</f>
        <v>0</v>
      </c>
      <c r="H47" s="157">
        <f>Entry!J58</f>
        <v>0</v>
      </c>
      <c r="I47" s="158">
        <f>Entry!K58</f>
        <v>0</v>
      </c>
      <c r="J47" s="158">
        <f>Entry!L58</f>
        <v>0</v>
      </c>
      <c r="K47" s="158">
        <f>Entry!M58</f>
        <v>0</v>
      </c>
      <c r="L47" s="144">
        <f>Entry!N58</f>
        <v>0</v>
      </c>
      <c r="M47" s="154">
        <f>Entry!P58</f>
        <v>0</v>
      </c>
      <c r="N47" s="155">
        <f>Entry!Q58</f>
        <v>0</v>
      </c>
      <c r="O47" s="155">
        <f>Entry!R58</f>
        <v>0</v>
      </c>
      <c r="P47" s="155">
        <f>Entry!S58</f>
        <v>0</v>
      </c>
      <c r="Q47" s="156">
        <f>Entry!T58</f>
        <v>0</v>
      </c>
      <c r="R47" s="154">
        <f>Entry!V58</f>
        <v>0</v>
      </c>
      <c r="S47" s="155">
        <f>Entry!W58</f>
        <v>0</v>
      </c>
      <c r="T47" s="155">
        <f>Entry!X58</f>
        <v>0</v>
      </c>
      <c r="U47" s="155">
        <f>Entry!Y58</f>
        <v>0</v>
      </c>
      <c r="V47" s="156">
        <f>Entry!Z58</f>
        <v>0</v>
      </c>
      <c r="W47" s="154">
        <f>Entry!AB58</f>
        <v>0</v>
      </c>
      <c r="X47" s="155">
        <f>Entry!AC58</f>
        <v>0</v>
      </c>
      <c r="Y47" s="155">
        <f>Entry!AD58</f>
        <v>0</v>
      </c>
      <c r="Z47" s="155">
        <f>Entry!AE58</f>
        <v>0</v>
      </c>
      <c r="AA47" s="156">
        <f>Entry!AF58</f>
        <v>0</v>
      </c>
      <c r="AB47" s="154">
        <f>Entry!AH58</f>
        <v>0</v>
      </c>
      <c r="AC47" s="155">
        <f>Entry!AI58</f>
        <v>0</v>
      </c>
      <c r="AD47" s="155">
        <f>Entry!AJ58</f>
        <v>0</v>
      </c>
      <c r="AE47" s="155">
        <f>Entry!AK58</f>
        <v>0</v>
      </c>
      <c r="AF47" s="156">
        <f>Entry!AL58</f>
        <v>0</v>
      </c>
      <c r="AG47" s="154">
        <f>Entry!AN58</f>
        <v>0</v>
      </c>
      <c r="AH47" s="155">
        <f>Entry!AO58</f>
        <v>0</v>
      </c>
      <c r="AI47" s="155">
        <f>Entry!AP58</f>
        <v>0</v>
      </c>
      <c r="AJ47" s="155">
        <f>Entry!AQ58</f>
        <v>0</v>
      </c>
      <c r="AK47" s="156">
        <f>Entry!AR58</f>
        <v>0</v>
      </c>
      <c r="AL47" s="336">
        <f>Entry!AT58</f>
        <v>0</v>
      </c>
      <c r="AM47" s="333" t="str">
        <f>Entry!AU58</f>
        <v/>
      </c>
      <c r="AN47" s="159">
        <f>Entry!AV58</f>
        <v>0</v>
      </c>
      <c r="AO47" s="160">
        <f>Entry!AW58</f>
        <v>0</v>
      </c>
      <c r="AP47" s="160">
        <f>Entry!AX58</f>
        <v>0</v>
      </c>
      <c r="AQ47" s="161">
        <f>Entry!AY58</f>
        <v>0</v>
      </c>
      <c r="AR47" s="162">
        <f>Entry!AZ58</f>
        <v>0</v>
      </c>
      <c r="AS47" s="163">
        <f>Entry!BA58</f>
        <v>0</v>
      </c>
      <c r="AT47" s="163">
        <f>Entry!BB58</f>
        <v>0</v>
      </c>
      <c r="AU47" s="164">
        <f>Entry!BC58</f>
        <v>0</v>
      </c>
      <c r="AV47" s="165">
        <f>Entry!BD58</f>
        <v>0</v>
      </c>
      <c r="AW47" s="166">
        <f>Entry!BE58</f>
        <v>0</v>
      </c>
      <c r="AX47" s="166">
        <f>Entry!BF58</f>
        <v>0</v>
      </c>
      <c r="AY47" s="167">
        <f>Entry!BG58</f>
        <v>0</v>
      </c>
    </row>
    <row r="48" spans="1:51" x14ac:dyDescent="0.25">
      <c r="A48" s="153">
        <f>Entry!A59</f>
        <v>44</v>
      </c>
      <c r="B48" s="168" t="str">
        <f>IF(ISBLANK(Entry!B59),"- Blank -",Entry!B59)</f>
        <v>- Blank -</v>
      </c>
      <c r="C48" s="154">
        <f>Entry!D59*ratio_mid1</f>
        <v>0</v>
      </c>
      <c r="D48" s="155">
        <f>Entry!E59*ratio_mid1</f>
        <v>0</v>
      </c>
      <c r="E48" s="155">
        <f>Entry!F59*ratio_mid1</f>
        <v>0</v>
      </c>
      <c r="F48" s="155">
        <f>Entry!G59*ratio_mid1</f>
        <v>0</v>
      </c>
      <c r="G48" s="156">
        <f>Entry!H59*ratio_mid1</f>
        <v>0</v>
      </c>
      <c r="H48" s="157">
        <f>Entry!J59</f>
        <v>0</v>
      </c>
      <c r="I48" s="158">
        <f>Entry!K59</f>
        <v>0</v>
      </c>
      <c r="J48" s="158">
        <f>Entry!L59</f>
        <v>0</v>
      </c>
      <c r="K48" s="158">
        <f>Entry!M59</f>
        <v>0</v>
      </c>
      <c r="L48" s="144">
        <f>Entry!N59</f>
        <v>0</v>
      </c>
      <c r="M48" s="154">
        <f>Entry!P59</f>
        <v>0</v>
      </c>
      <c r="N48" s="155">
        <f>Entry!Q59</f>
        <v>0</v>
      </c>
      <c r="O48" s="155">
        <f>Entry!R59</f>
        <v>0</v>
      </c>
      <c r="P48" s="155">
        <f>Entry!S59</f>
        <v>0</v>
      </c>
      <c r="Q48" s="156">
        <f>Entry!T59</f>
        <v>0</v>
      </c>
      <c r="R48" s="154">
        <f>Entry!V59</f>
        <v>0</v>
      </c>
      <c r="S48" s="155">
        <f>Entry!W59</f>
        <v>0</v>
      </c>
      <c r="T48" s="155">
        <f>Entry!X59</f>
        <v>0</v>
      </c>
      <c r="U48" s="155">
        <f>Entry!Y59</f>
        <v>0</v>
      </c>
      <c r="V48" s="156">
        <f>Entry!Z59</f>
        <v>0</v>
      </c>
      <c r="W48" s="154">
        <f>Entry!AB59</f>
        <v>0</v>
      </c>
      <c r="X48" s="155">
        <f>Entry!AC59</f>
        <v>0</v>
      </c>
      <c r="Y48" s="155">
        <f>Entry!AD59</f>
        <v>0</v>
      </c>
      <c r="Z48" s="155">
        <f>Entry!AE59</f>
        <v>0</v>
      </c>
      <c r="AA48" s="156">
        <f>Entry!AF59</f>
        <v>0</v>
      </c>
      <c r="AB48" s="154">
        <f>Entry!AH59</f>
        <v>0</v>
      </c>
      <c r="AC48" s="155">
        <f>Entry!AI59</f>
        <v>0</v>
      </c>
      <c r="AD48" s="155">
        <f>Entry!AJ59</f>
        <v>0</v>
      </c>
      <c r="AE48" s="155">
        <f>Entry!AK59</f>
        <v>0</v>
      </c>
      <c r="AF48" s="156">
        <f>Entry!AL59</f>
        <v>0</v>
      </c>
      <c r="AG48" s="154">
        <f>Entry!AN59</f>
        <v>0</v>
      </c>
      <c r="AH48" s="155">
        <f>Entry!AO59</f>
        <v>0</v>
      </c>
      <c r="AI48" s="155">
        <f>Entry!AP59</f>
        <v>0</v>
      </c>
      <c r="AJ48" s="155">
        <f>Entry!AQ59</f>
        <v>0</v>
      </c>
      <c r="AK48" s="156">
        <f>Entry!AR59</f>
        <v>0</v>
      </c>
      <c r="AL48" s="336">
        <f>Entry!AT59</f>
        <v>0</v>
      </c>
      <c r="AM48" s="333" t="str">
        <f>Entry!AU59</f>
        <v/>
      </c>
      <c r="AN48" s="159">
        <f>Entry!AV59</f>
        <v>0</v>
      </c>
      <c r="AO48" s="160">
        <f>Entry!AW59</f>
        <v>0</v>
      </c>
      <c r="AP48" s="160">
        <f>Entry!AX59</f>
        <v>0</v>
      </c>
      <c r="AQ48" s="161">
        <f>Entry!AY59</f>
        <v>0</v>
      </c>
      <c r="AR48" s="162">
        <f>Entry!AZ59</f>
        <v>0</v>
      </c>
      <c r="AS48" s="163">
        <f>Entry!BA59</f>
        <v>0</v>
      </c>
      <c r="AT48" s="163">
        <f>Entry!BB59</f>
        <v>0</v>
      </c>
      <c r="AU48" s="164">
        <f>Entry!BC59</f>
        <v>0</v>
      </c>
      <c r="AV48" s="165">
        <f>Entry!BD59</f>
        <v>0</v>
      </c>
      <c r="AW48" s="166">
        <f>Entry!BE59</f>
        <v>0</v>
      </c>
      <c r="AX48" s="166">
        <f>Entry!BF59</f>
        <v>0</v>
      </c>
      <c r="AY48" s="167">
        <f>Entry!BG59</f>
        <v>0</v>
      </c>
    </row>
    <row r="49" spans="1:51" x14ac:dyDescent="0.25">
      <c r="A49" s="153">
        <f>Entry!A60</f>
        <v>45</v>
      </c>
      <c r="B49" s="168" t="str">
        <f>IF(ISBLANK(Entry!B60),"- Blank -",Entry!B60)</f>
        <v>- Blank -</v>
      </c>
      <c r="C49" s="154">
        <f>Entry!D60*ratio_mid1</f>
        <v>0</v>
      </c>
      <c r="D49" s="155">
        <f>Entry!E60*ratio_mid1</f>
        <v>0</v>
      </c>
      <c r="E49" s="155">
        <f>Entry!F60*ratio_mid1</f>
        <v>0</v>
      </c>
      <c r="F49" s="155">
        <f>Entry!G60*ratio_mid1</f>
        <v>0</v>
      </c>
      <c r="G49" s="156">
        <f>Entry!H60*ratio_mid1</f>
        <v>0</v>
      </c>
      <c r="H49" s="157">
        <f>Entry!J60</f>
        <v>0</v>
      </c>
      <c r="I49" s="158">
        <f>Entry!K60</f>
        <v>0</v>
      </c>
      <c r="J49" s="158">
        <f>Entry!L60</f>
        <v>0</v>
      </c>
      <c r="K49" s="158">
        <f>Entry!M60</f>
        <v>0</v>
      </c>
      <c r="L49" s="144">
        <f>Entry!N60</f>
        <v>0</v>
      </c>
      <c r="M49" s="154">
        <f>Entry!P60</f>
        <v>0</v>
      </c>
      <c r="N49" s="155">
        <f>Entry!Q60</f>
        <v>0</v>
      </c>
      <c r="O49" s="155">
        <f>Entry!R60</f>
        <v>0</v>
      </c>
      <c r="P49" s="155">
        <f>Entry!S60</f>
        <v>0</v>
      </c>
      <c r="Q49" s="156">
        <f>Entry!T60</f>
        <v>0</v>
      </c>
      <c r="R49" s="154">
        <f>Entry!V60</f>
        <v>0</v>
      </c>
      <c r="S49" s="155">
        <f>Entry!W60</f>
        <v>0</v>
      </c>
      <c r="T49" s="155">
        <f>Entry!X60</f>
        <v>0</v>
      </c>
      <c r="U49" s="155">
        <f>Entry!Y60</f>
        <v>0</v>
      </c>
      <c r="V49" s="156">
        <f>Entry!Z60</f>
        <v>0</v>
      </c>
      <c r="W49" s="154">
        <f>Entry!AB60</f>
        <v>0</v>
      </c>
      <c r="X49" s="155">
        <f>Entry!AC60</f>
        <v>0</v>
      </c>
      <c r="Y49" s="155">
        <f>Entry!AD60</f>
        <v>0</v>
      </c>
      <c r="Z49" s="155">
        <f>Entry!AE60</f>
        <v>0</v>
      </c>
      <c r="AA49" s="156">
        <f>Entry!AF60</f>
        <v>0</v>
      </c>
      <c r="AB49" s="154">
        <f>Entry!AH60</f>
        <v>0</v>
      </c>
      <c r="AC49" s="155">
        <f>Entry!AI60</f>
        <v>0</v>
      </c>
      <c r="AD49" s="155">
        <f>Entry!AJ60</f>
        <v>0</v>
      </c>
      <c r="AE49" s="155">
        <f>Entry!AK60</f>
        <v>0</v>
      </c>
      <c r="AF49" s="156">
        <f>Entry!AL60</f>
        <v>0</v>
      </c>
      <c r="AG49" s="154">
        <f>Entry!AN60</f>
        <v>0</v>
      </c>
      <c r="AH49" s="155">
        <f>Entry!AO60</f>
        <v>0</v>
      </c>
      <c r="AI49" s="155">
        <f>Entry!AP60</f>
        <v>0</v>
      </c>
      <c r="AJ49" s="155">
        <f>Entry!AQ60</f>
        <v>0</v>
      </c>
      <c r="AK49" s="156">
        <f>Entry!AR60</f>
        <v>0</v>
      </c>
      <c r="AL49" s="336">
        <f>Entry!AT60</f>
        <v>0</v>
      </c>
      <c r="AM49" s="333" t="str">
        <f>Entry!AU60</f>
        <v/>
      </c>
      <c r="AN49" s="159">
        <f>Entry!AV60</f>
        <v>0</v>
      </c>
      <c r="AO49" s="160">
        <f>Entry!AW60</f>
        <v>0</v>
      </c>
      <c r="AP49" s="160">
        <f>Entry!AX60</f>
        <v>0</v>
      </c>
      <c r="AQ49" s="161">
        <f>Entry!AY60</f>
        <v>0</v>
      </c>
      <c r="AR49" s="162">
        <f>Entry!AZ60</f>
        <v>0</v>
      </c>
      <c r="AS49" s="163">
        <f>Entry!BA60</f>
        <v>0</v>
      </c>
      <c r="AT49" s="163">
        <f>Entry!BB60</f>
        <v>0</v>
      </c>
      <c r="AU49" s="164">
        <f>Entry!BC60</f>
        <v>0</v>
      </c>
      <c r="AV49" s="165">
        <f>Entry!BD60</f>
        <v>0</v>
      </c>
      <c r="AW49" s="166">
        <f>Entry!BE60</f>
        <v>0</v>
      </c>
      <c r="AX49" s="166">
        <f>Entry!BF60</f>
        <v>0</v>
      </c>
      <c r="AY49" s="167">
        <f>Entry!BG60</f>
        <v>0</v>
      </c>
    </row>
    <row r="50" spans="1:51" x14ac:dyDescent="0.25">
      <c r="A50" s="153">
        <f>Entry!A61</f>
        <v>46</v>
      </c>
      <c r="B50" s="168" t="str">
        <f>IF(ISBLANK(Entry!B61),"- Blank -",Entry!B61)</f>
        <v>- Blank -</v>
      </c>
      <c r="C50" s="154">
        <f>Entry!D61*ratio_mid1</f>
        <v>0</v>
      </c>
      <c r="D50" s="155">
        <f>Entry!E61*ratio_mid1</f>
        <v>0</v>
      </c>
      <c r="E50" s="155">
        <f>Entry!F61*ratio_mid1</f>
        <v>0</v>
      </c>
      <c r="F50" s="155">
        <f>Entry!G61*ratio_mid1</f>
        <v>0</v>
      </c>
      <c r="G50" s="156">
        <f>Entry!H61*ratio_mid1</f>
        <v>0</v>
      </c>
      <c r="H50" s="157">
        <f>Entry!J61</f>
        <v>0</v>
      </c>
      <c r="I50" s="158">
        <f>Entry!K61</f>
        <v>0</v>
      </c>
      <c r="J50" s="158">
        <f>Entry!L61</f>
        <v>0</v>
      </c>
      <c r="K50" s="158">
        <f>Entry!M61</f>
        <v>0</v>
      </c>
      <c r="L50" s="144">
        <f>Entry!N61</f>
        <v>0</v>
      </c>
      <c r="M50" s="154">
        <f>Entry!P61</f>
        <v>0</v>
      </c>
      <c r="N50" s="155">
        <f>Entry!Q61</f>
        <v>0</v>
      </c>
      <c r="O50" s="155">
        <f>Entry!R61</f>
        <v>0</v>
      </c>
      <c r="P50" s="155">
        <f>Entry!S61</f>
        <v>0</v>
      </c>
      <c r="Q50" s="156">
        <f>Entry!T61</f>
        <v>0</v>
      </c>
      <c r="R50" s="154">
        <f>Entry!V61</f>
        <v>0</v>
      </c>
      <c r="S50" s="155">
        <f>Entry!W61</f>
        <v>0</v>
      </c>
      <c r="T50" s="155">
        <f>Entry!X61</f>
        <v>0</v>
      </c>
      <c r="U50" s="155">
        <f>Entry!Y61</f>
        <v>0</v>
      </c>
      <c r="V50" s="156">
        <f>Entry!Z61</f>
        <v>0</v>
      </c>
      <c r="W50" s="154">
        <f>Entry!AB61</f>
        <v>0</v>
      </c>
      <c r="X50" s="155">
        <f>Entry!AC61</f>
        <v>0</v>
      </c>
      <c r="Y50" s="155">
        <f>Entry!AD61</f>
        <v>0</v>
      </c>
      <c r="Z50" s="155">
        <f>Entry!AE61</f>
        <v>0</v>
      </c>
      <c r="AA50" s="156">
        <f>Entry!AF61</f>
        <v>0</v>
      </c>
      <c r="AB50" s="154">
        <f>Entry!AH61</f>
        <v>0</v>
      </c>
      <c r="AC50" s="155">
        <f>Entry!AI61</f>
        <v>0</v>
      </c>
      <c r="AD50" s="155">
        <f>Entry!AJ61</f>
        <v>0</v>
      </c>
      <c r="AE50" s="155">
        <f>Entry!AK61</f>
        <v>0</v>
      </c>
      <c r="AF50" s="156">
        <f>Entry!AL61</f>
        <v>0</v>
      </c>
      <c r="AG50" s="154">
        <f>Entry!AN61</f>
        <v>0</v>
      </c>
      <c r="AH50" s="155">
        <f>Entry!AO61</f>
        <v>0</v>
      </c>
      <c r="AI50" s="155">
        <f>Entry!AP61</f>
        <v>0</v>
      </c>
      <c r="AJ50" s="155">
        <f>Entry!AQ61</f>
        <v>0</v>
      </c>
      <c r="AK50" s="156">
        <f>Entry!AR61</f>
        <v>0</v>
      </c>
      <c r="AL50" s="336">
        <f>Entry!AT61</f>
        <v>0</v>
      </c>
      <c r="AM50" s="333" t="str">
        <f>Entry!AU61</f>
        <v/>
      </c>
      <c r="AN50" s="159">
        <f>Entry!AV61</f>
        <v>0</v>
      </c>
      <c r="AO50" s="160">
        <f>Entry!AW61</f>
        <v>0</v>
      </c>
      <c r="AP50" s="160">
        <f>Entry!AX61</f>
        <v>0</v>
      </c>
      <c r="AQ50" s="161">
        <f>Entry!AY61</f>
        <v>0</v>
      </c>
      <c r="AR50" s="162">
        <f>Entry!AZ61</f>
        <v>0</v>
      </c>
      <c r="AS50" s="163">
        <f>Entry!BA61</f>
        <v>0</v>
      </c>
      <c r="AT50" s="163">
        <f>Entry!BB61</f>
        <v>0</v>
      </c>
      <c r="AU50" s="164">
        <f>Entry!BC61</f>
        <v>0</v>
      </c>
      <c r="AV50" s="165">
        <f>Entry!BD61</f>
        <v>0</v>
      </c>
      <c r="AW50" s="166">
        <f>Entry!BE61</f>
        <v>0</v>
      </c>
      <c r="AX50" s="166">
        <f>Entry!BF61</f>
        <v>0</v>
      </c>
      <c r="AY50" s="167">
        <f>Entry!BG61</f>
        <v>0</v>
      </c>
    </row>
    <row r="51" spans="1:51" x14ac:dyDescent="0.25">
      <c r="A51" s="153">
        <f>Entry!A62</f>
        <v>47</v>
      </c>
      <c r="B51" s="168" t="str">
        <f>IF(ISBLANK(Entry!B62),"- Blank -",Entry!B62)</f>
        <v>- Blank -</v>
      </c>
      <c r="C51" s="154">
        <f>Entry!D62*ratio_mid1</f>
        <v>0</v>
      </c>
      <c r="D51" s="155">
        <f>Entry!E62*ratio_mid1</f>
        <v>0</v>
      </c>
      <c r="E51" s="155">
        <f>Entry!F62*ratio_mid1</f>
        <v>0</v>
      </c>
      <c r="F51" s="155">
        <f>Entry!G62*ratio_mid1</f>
        <v>0</v>
      </c>
      <c r="G51" s="156">
        <f>Entry!H62*ratio_mid1</f>
        <v>0</v>
      </c>
      <c r="H51" s="157">
        <f>Entry!J62</f>
        <v>0</v>
      </c>
      <c r="I51" s="158">
        <f>Entry!K62</f>
        <v>0</v>
      </c>
      <c r="J51" s="158">
        <f>Entry!L62</f>
        <v>0</v>
      </c>
      <c r="K51" s="158">
        <f>Entry!M62</f>
        <v>0</v>
      </c>
      <c r="L51" s="144">
        <f>Entry!N62</f>
        <v>0</v>
      </c>
      <c r="M51" s="154">
        <f>Entry!P62</f>
        <v>0</v>
      </c>
      <c r="N51" s="155">
        <f>Entry!Q62</f>
        <v>0</v>
      </c>
      <c r="O51" s="155">
        <f>Entry!R62</f>
        <v>0</v>
      </c>
      <c r="P51" s="155">
        <f>Entry!S62</f>
        <v>0</v>
      </c>
      <c r="Q51" s="156">
        <f>Entry!T62</f>
        <v>0</v>
      </c>
      <c r="R51" s="154">
        <f>Entry!V62</f>
        <v>0</v>
      </c>
      <c r="S51" s="155">
        <f>Entry!W62</f>
        <v>0</v>
      </c>
      <c r="T51" s="155">
        <f>Entry!X62</f>
        <v>0</v>
      </c>
      <c r="U51" s="155">
        <f>Entry!Y62</f>
        <v>0</v>
      </c>
      <c r="V51" s="156">
        <f>Entry!Z62</f>
        <v>0</v>
      </c>
      <c r="W51" s="154">
        <f>Entry!AB62</f>
        <v>0</v>
      </c>
      <c r="X51" s="155">
        <f>Entry!AC62</f>
        <v>0</v>
      </c>
      <c r="Y51" s="155">
        <f>Entry!AD62</f>
        <v>0</v>
      </c>
      <c r="Z51" s="155">
        <f>Entry!AE62</f>
        <v>0</v>
      </c>
      <c r="AA51" s="156">
        <f>Entry!AF62</f>
        <v>0</v>
      </c>
      <c r="AB51" s="154">
        <f>Entry!AH62</f>
        <v>0</v>
      </c>
      <c r="AC51" s="155">
        <f>Entry!AI62</f>
        <v>0</v>
      </c>
      <c r="AD51" s="155">
        <f>Entry!AJ62</f>
        <v>0</v>
      </c>
      <c r="AE51" s="155">
        <f>Entry!AK62</f>
        <v>0</v>
      </c>
      <c r="AF51" s="156">
        <f>Entry!AL62</f>
        <v>0</v>
      </c>
      <c r="AG51" s="154">
        <f>Entry!AN62</f>
        <v>0</v>
      </c>
      <c r="AH51" s="155">
        <f>Entry!AO62</f>
        <v>0</v>
      </c>
      <c r="AI51" s="155">
        <f>Entry!AP62</f>
        <v>0</v>
      </c>
      <c r="AJ51" s="155">
        <f>Entry!AQ62</f>
        <v>0</v>
      </c>
      <c r="AK51" s="156">
        <f>Entry!AR62</f>
        <v>0</v>
      </c>
      <c r="AL51" s="336">
        <f>Entry!AT62</f>
        <v>0</v>
      </c>
      <c r="AM51" s="333" t="str">
        <f>Entry!AU62</f>
        <v/>
      </c>
      <c r="AN51" s="159">
        <f>Entry!AV62</f>
        <v>0</v>
      </c>
      <c r="AO51" s="160">
        <f>Entry!AW62</f>
        <v>0</v>
      </c>
      <c r="AP51" s="160">
        <f>Entry!AX62</f>
        <v>0</v>
      </c>
      <c r="AQ51" s="161">
        <f>Entry!AY62</f>
        <v>0</v>
      </c>
      <c r="AR51" s="162">
        <f>Entry!AZ62</f>
        <v>0</v>
      </c>
      <c r="AS51" s="163">
        <f>Entry!BA62</f>
        <v>0</v>
      </c>
      <c r="AT51" s="163">
        <f>Entry!BB62</f>
        <v>0</v>
      </c>
      <c r="AU51" s="164">
        <f>Entry!BC62</f>
        <v>0</v>
      </c>
      <c r="AV51" s="165">
        <f>Entry!BD62</f>
        <v>0</v>
      </c>
      <c r="AW51" s="166">
        <f>Entry!BE62</f>
        <v>0</v>
      </c>
      <c r="AX51" s="166">
        <f>Entry!BF62</f>
        <v>0</v>
      </c>
      <c r="AY51" s="167">
        <f>Entry!BG62</f>
        <v>0</v>
      </c>
    </row>
    <row r="52" spans="1:51" x14ac:dyDescent="0.25">
      <c r="A52" s="153">
        <f>Entry!A63</f>
        <v>48</v>
      </c>
      <c r="B52" s="168" t="str">
        <f>IF(ISBLANK(Entry!B63),"- Blank -",Entry!B63)</f>
        <v>- Blank -</v>
      </c>
      <c r="C52" s="154">
        <f>Entry!D63*ratio_mid1</f>
        <v>0</v>
      </c>
      <c r="D52" s="155">
        <f>Entry!E63*ratio_mid1</f>
        <v>0</v>
      </c>
      <c r="E52" s="155">
        <f>Entry!F63*ratio_mid1</f>
        <v>0</v>
      </c>
      <c r="F52" s="155">
        <f>Entry!G63*ratio_mid1</f>
        <v>0</v>
      </c>
      <c r="G52" s="156">
        <f>Entry!H63*ratio_mid1</f>
        <v>0</v>
      </c>
      <c r="H52" s="157">
        <f>Entry!J63</f>
        <v>0</v>
      </c>
      <c r="I52" s="158">
        <f>Entry!K63</f>
        <v>0</v>
      </c>
      <c r="J52" s="158">
        <f>Entry!L63</f>
        <v>0</v>
      </c>
      <c r="K52" s="158">
        <f>Entry!M63</f>
        <v>0</v>
      </c>
      <c r="L52" s="144">
        <f>Entry!N63</f>
        <v>0</v>
      </c>
      <c r="M52" s="154">
        <f>Entry!P63</f>
        <v>0</v>
      </c>
      <c r="N52" s="155">
        <f>Entry!Q63</f>
        <v>0</v>
      </c>
      <c r="O52" s="155">
        <f>Entry!R63</f>
        <v>0</v>
      </c>
      <c r="P52" s="155">
        <f>Entry!S63</f>
        <v>0</v>
      </c>
      <c r="Q52" s="156">
        <f>Entry!T63</f>
        <v>0</v>
      </c>
      <c r="R52" s="154">
        <f>Entry!V63</f>
        <v>0</v>
      </c>
      <c r="S52" s="155">
        <f>Entry!W63</f>
        <v>0</v>
      </c>
      <c r="T52" s="155">
        <f>Entry!X63</f>
        <v>0</v>
      </c>
      <c r="U52" s="155">
        <f>Entry!Y63</f>
        <v>0</v>
      </c>
      <c r="V52" s="156">
        <f>Entry!Z63</f>
        <v>0</v>
      </c>
      <c r="W52" s="154">
        <f>Entry!AB63</f>
        <v>0</v>
      </c>
      <c r="X52" s="155">
        <f>Entry!AC63</f>
        <v>0</v>
      </c>
      <c r="Y52" s="155">
        <f>Entry!AD63</f>
        <v>0</v>
      </c>
      <c r="Z52" s="155">
        <f>Entry!AE63</f>
        <v>0</v>
      </c>
      <c r="AA52" s="156">
        <f>Entry!AF63</f>
        <v>0</v>
      </c>
      <c r="AB52" s="154">
        <f>Entry!AH63</f>
        <v>0</v>
      </c>
      <c r="AC52" s="155">
        <f>Entry!AI63</f>
        <v>0</v>
      </c>
      <c r="AD52" s="155">
        <f>Entry!AJ63</f>
        <v>0</v>
      </c>
      <c r="AE52" s="155">
        <f>Entry!AK63</f>
        <v>0</v>
      </c>
      <c r="AF52" s="156">
        <f>Entry!AL63</f>
        <v>0</v>
      </c>
      <c r="AG52" s="154">
        <f>Entry!AN63</f>
        <v>0</v>
      </c>
      <c r="AH52" s="155">
        <f>Entry!AO63</f>
        <v>0</v>
      </c>
      <c r="AI52" s="155">
        <f>Entry!AP63</f>
        <v>0</v>
      </c>
      <c r="AJ52" s="155">
        <f>Entry!AQ63</f>
        <v>0</v>
      </c>
      <c r="AK52" s="156">
        <f>Entry!AR63</f>
        <v>0</v>
      </c>
      <c r="AL52" s="336">
        <f>Entry!AT63</f>
        <v>0</v>
      </c>
      <c r="AM52" s="333" t="str">
        <f>Entry!AU63</f>
        <v/>
      </c>
      <c r="AN52" s="159">
        <f>Entry!AV63</f>
        <v>0</v>
      </c>
      <c r="AO52" s="160">
        <f>Entry!AW63</f>
        <v>0</v>
      </c>
      <c r="AP52" s="160">
        <f>Entry!AX63</f>
        <v>0</v>
      </c>
      <c r="AQ52" s="161">
        <f>Entry!AY63</f>
        <v>0</v>
      </c>
      <c r="AR52" s="162">
        <f>Entry!AZ63</f>
        <v>0</v>
      </c>
      <c r="AS52" s="163">
        <f>Entry!BA63</f>
        <v>0</v>
      </c>
      <c r="AT52" s="163">
        <f>Entry!BB63</f>
        <v>0</v>
      </c>
      <c r="AU52" s="164">
        <f>Entry!BC63</f>
        <v>0</v>
      </c>
      <c r="AV52" s="165">
        <f>Entry!BD63</f>
        <v>0</v>
      </c>
      <c r="AW52" s="166">
        <f>Entry!BE63</f>
        <v>0</v>
      </c>
      <c r="AX52" s="166">
        <f>Entry!BF63</f>
        <v>0</v>
      </c>
      <c r="AY52" s="167">
        <f>Entry!BG63</f>
        <v>0</v>
      </c>
    </row>
    <row r="53" spans="1:51" x14ac:dyDescent="0.25">
      <c r="A53" s="153">
        <f>Entry!A64</f>
        <v>49</v>
      </c>
      <c r="B53" s="168" t="str">
        <f>IF(ISBLANK(Entry!B64),"- Blank -",Entry!B64)</f>
        <v>- Blank -</v>
      </c>
      <c r="C53" s="154">
        <f>Entry!D64*ratio_mid1</f>
        <v>0</v>
      </c>
      <c r="D53" s="155">
        <f>Entry!E64*ratio_mid1</f>
        <v>0</v>
      </c>
      <c r="E53" s="155">
        <f>Entry!F64*ratio_mid1</f>
        <v>0</v>
      </c>
      <c r="F53" s="155">
        <f>Entry!G64*ratio_mid1</f>
        <v>0</v>
      </c>
      <c r="G53" s="156">
        <f>Entry!H64*ratio_mid1</f>
        <v>0</v>
      </c>
      <c r="H53" s="157">
        <f>Entry!J64</f>
        <v>0</v>
      </c>
      <c r="I53" s="158">
        <f>Entry!K64</f>
        <v>0</v>
      </c>
      <c r="J53" s="158">
        <f>Entry!L64</f>
        <v>0</v>
      </c>
      <c r="K53" s="158">
        <f>Entry!M64</f>
        <v>0</v>
      </c>
      <c r="L53" s="144">
        <f>Entry!N64</f>
        <v>0</v>
      </c>
      <c r="M53" s="154">
        <f>Entry!P64</f>
        <v>0</v>
      </c>
      <c r="N53" s="155">
        <f>Entry!Q64</f>
        <v>0</v>
      </c>
      <c r="O53" s="155">
        <f>Entry!R64</f>
        <v>0</v>
      </c>
      <c r="P53" s="155">
        <f>Entry!S64</f>
        <v>0</v>
      </c>
      <c r="Q53" s="156">
        <f>Entry!T64</f>
        <v>0</v>
      </c>
      <c r="R53" s="154">
        <f>Entry!V64</f>
        <v>0</v>
      </c>
      <c r="S53" s="155">
        <f>Entry!W64</f>
        <v>0</v>
      </c>
      <c r="T53" s="155">
        <f>Entry!X64</f>
        <v>0</v>
      </c>
      <c r="U53" s="155">
        <f>Entry!Y64</f>
        <v>0</v>
      </c>
      <c r="V53" s="156">
        <f>Entry!Z64</f>
        <v>0</v>
      </c>
      <c r="W53" s="154">
        <f>Entry!AB64</f>
        <v>0</v>
      </c>
      <c r="X53" s="155">
        <f>Entry!AC64</f>
        <v>0</v>
      </c>
      <c r="Y53" s="155">
        <f>Entry!AD64</f>
        <v>0</v>
      </c>
      <c r="Z53" s="155">
        <f>Entry!AE64</f>
        <v>0</v>
      </c>
      <c r="AA53" s="156">
        <f>Entry!AF64</f>
        <v>0</v>
      </c>
      <c r="AB53" s="154">
        <f>Entry!AH64</f>
        <v>0</v>
      </c>
      <c r="AC53" s="155">
        <f>Entry!AI64</f>
        <v>0</v>
      </c>
      <c r="AD53" s="155">
        <f>Entry!AJ64</f>
        <v>0</v>
      </c>
      <c r="AE53" s="155">
        <f>Entry!AK64</f>
        <v>0</v>
      </c>
      <c r="AF53" s="156">
        <f>Entry!AL64</f>
        <v>0</v>
      </c>
      <c r="AG53" s="154">
        <f>Entry!AN64</f>
        <v>0</v>
      </c>
      <c r="AH53" s="155">
        <f>Entry!AO64</f>
        <v>0</v>
      </c>
      <c r="AI53" s="155">
        <f>Entry!AP64</f>
        <v>0</v>
      </c>
      <c r="AJ53" s="155">
        <f>Entry!AQ64</f>
        <v>0</v>
      </c>
      <c r="AK53" s="156">
        <f>Entry!AR64</f>
        <v>0</v>
      </c>
      <c r="AL53" s="336">
        <f>Entry!AT64</f>
        <v>0</v>
      </c>
      <c r="AM53" s="333" t="str">
        <f>Entry!AU64</f>
        <v/>
      </c>
      <c r="AN53" s="159">
        <f>Entry!AV64</f>
        <v>0</v>
      </c>
      <c r="AO53" s="160">
        <f>Entry!AW64</f>
        <v>0</v>
      </c>
      <c r="AP53" s="160">
        <f>Entry!AX64</f>
        <v>0</v>
      </c>
      <c r="AQ53" s="161">
        <f>Entry!AY64</f>
        <v>0</v>
      </c>
      <c r="AR53" s="162">
        <f>Entry!AZ64</f>
        <v>0</v>
      </c>
      <c r="AS53" s="163">
        <f>Entry!BA64</f>
        <v>0</v>
      </c>
      <c r="AT53" s="163">
        <f>Entry!BB64</f>
        <v>0</v>
      </c>
      <c r="AU53" s="164">
        <f>Entry!BC64</f>
        <v>0</v>
      </c>
      <c r="AV53" s="165">
        <f>Entry!BD64</f>
        <v>0</v>
      </c>
      <c r="AW53" s="166">
        <f>Entry!BE64</f>
        <v>0</v>
      </c>
      <c r="AX53" s="166">
        <f>Entry!BF64</f>
        <v>0</v>
      </c>
      <c r="AY53" s="167">
        <f>Entry!BG64</f>
        <v>0</v>
      </c>
    </row>
    <row r="54" spans="1:51" ht="15.75" thickBot="1" x14ac:dyDescent="0.3">
      <c r="A54" s="153">
        <f>Entry!A65</f>
        <v>50</v>
      </c>
      <c r="B54" s="168" t="str">
        <f>IF(ISBLANK(Entry!B65),"- Blank -",Entry!B65)</f>
        <v>- Blank -</v>
      </c>
      <c r="C54" s="169">
        <f>Entry!D65*ratio_mid1</f>
        <v>0</v>
      </c>
      <c r="D54" s="170">
        <f>Entry!E65*ratio_mid1</f>
        <v>0</v>
      </c>
      <c r="E54" s="170">
        <f>Entry!F65*ratio_mid1</f>
        <v>0</v>
      </c>
      <c r="F54" s="170">
        <f>Entry!G65*ratio_mid1</f>
        <v>0</v>
      </c>
      <c r="G54" s="171">
        <f>Entry!H65*ratio_mid1</f>
        <v>0</v>
      </c>
      <c r="H54" s="172">
        <f>Entry!J65</f>
        <v>0</v>
      </c>
      <c r="I54" s="173">
        <f>Entry!K65</f>
        <v>0</v>
      </c>
      <c r="J54" s="173">
        <f>Entry!L65</f>
        <v>0</v>
      </c>
      <c r="K54" s="173">
        <f>Entry!M65</f>
        <v>0</v>
      </c>
      <c r="L54" s="174">
        <f>Entry!N65</f>
        <v>0</v>
      </c>
      <c r="M54" s="169">
        <f>Entry!P65</f>
        <v>0</v>
      </c>
      <c r="N54" s="170">
        <f>Entry!Q65</f>
        <v>0</v>
      </c>
      <c r="O54" s="170">
        <f>Entry!R65</f>
        <v>0</v>
      </c>
      <c r="P54" s="170">
        <f>Entry!S65</f>
        <v>0</v>
      </c>
      <c r="Q54" s="171">
        <f>Entry!T65</f>
        <v>0</v>
      </c>
      <c r="R54" s="169">
        <f>Entry!V65</f>
        <v>0</v>
      </c>
      <c r="S54" s="170">
        <f>Entry!W65</f>
        <v>0</v>
      </c>
      <c r="T54" s="170">
        <f>Entry!X65</f>
        <v>0</v>
      </c>
      <c r="U54" s="170">
        <f>Entry!Y65</f>
        <v>0</v>
      </c>
      <c r="V54" s="171">
        <f>Entry!Z65</f>
        <v>0</v>
      </c>
      <c r="W54" s="169">
        <f>Entry!AB65</f>
        <v>0</v>
      </c>
      <c r="X54" s="170">
        <f>Entry!AC65</f>
        <v>0</v>
      </c>
      <c r="Y54" s="170">
        <f>Entry!AD65</f>
        <v>0</v>
      </c>
      <c r="Z54" s="170">
        <f>Entry!AE65</f>
        <v>0</v>
      </c>
      <c r="AA54" s="171">
        <f>Entry!AF65</f>
        <v>0</v>
      </c>
      <c r="AB54" s="169">
        <f>Entry!AH65</f>
        <v>0</v>
      </c>
      <c r="AC54" s="170">
        <f>Entry!AI65</f>
        <v>0</v>
      </c>
      <c r="AD54" s="170">
        <f>Entry!AJ65</f>
        <v>0</v>
      </c>
      <c r="AE54" s="170">
        <f>Entry!AK65</f>
        <v>0</v>
      </c>
      <c r="AF54" s="171">
        <f>Entry!AL65</f>
        <v>0</v>
      </c>
      <c r="AG54" s="169">
        <f>Entry!AN65</f>
        <v>0</v>
      </c>
      <c r="AH54" s="170">
        <f>Entry!AO65</f>
        <v>0</v>
      </c>
      <c r="AI54" s="170">
        <f>Entry!AP65</f>
        <v>0</v>
      </c>
      <c r="AJ54" s="170">
        <f>Entry!AQ65</f>
        <v>0</v>
      </c>
      <c r="AK54" s="171">
        <f>Entry!AR65</f>
        <v>0</v>
      </c>
      <c r="AL54" s="336">
        <f>Entry!AT65</f>
        <v>0</v>
      </c>
      <c r="AM54" s="333" t="str">
        <f>Entry!AU65</f>
        <v/>
      </c>
      <c r="AN54" s="159">
        <f>Entry!AV65</f>
        <v>0</v>
      </c>
      <c r="AO54" s="160">
        <f>Entry!AW65</f>
        <v>0</v>
      </c>
      <c r="AP54" s="160">
        <f>Entry!AX65</f>
        <v>0</v>
      </c>
      <c r="AQ54" s="161">
        <f>Entry!AY65</f>
        <v>0</v>
      </c>
      <c r="AR54" s="162">
        <f>Entry!AZ65</f>
        <v>0</v>
      </c>
      <c r="AS54" s="163">
        <f>Entry!BA65</f>
        <v>0</v>
      </c>
      <c r="AT54" s="163">
        <f>Entry!BB65</f>
        <v>0</v>
      </c>
      <c r="AU54" s="164">
        <f>Entry!BC65</f>
        <v>0</v>
      </c>
      <c r="AV54" s="165">
        <f>Entry!BD65</f>
        <v>0</v>
      </c>
      <c r="AW54" s="166">
        <f>Entry!BE65</f>
        <v>0</v>
      </c>
      <c r="AX54" s="166">
        <f>Entry!BF65</f>
        <v>0</v>
      </c>
      <c r="AY54" s="167">
        <f>Entry!BG65</f>
        <v>0</v>
      </c>
    </row>
    <row r="55" spans="1:51" ht="15.75" thickBot="1" x14ac:dyDescent="0.3">
      <c r="A55" s="175">
        <f>Entry!A66</f>
        <v>0</v>
      </c>
      <c r="B55" s="175" t="str">
        <f>Entry!B66</f>
        <v>Class Average</v>
      </c>
      <c r="C55" s="176" t="e">
        <f>Entry!D66</f>
        <v>#DIV/0!</v>
      </c>
      <c r="D55" s="177" t="e">
        <f>Entry!E66</f>
        <v>#DIV/0!</v>
      </c>
      <c r="E55" s="177" t="e">
        <f>Entry!F66</f>
        <v>#DIV/0!</v>
      </c>
      <c r="F55" s="177" t="e">
        <f>Entry!G66</f>
        <v>#DIV/0!</v>
      </c>
      <c r="G55" s="178" t="e">
        <f>Entry!H66</f>
        <v>#DIV/0!</v>
      </c>
      <c r="H55" s="176" t="e">
        <f>Entry!J66</f>
        <v>#DIV/0!</v>
      </c>
      <c r="I55" s="177" t="e">
        <f>Entry!K66</f>
        <v>#DIV/0!</v>
      </c>
      <c r="J55" s="177" t="e">
        <f>Entry!L66</f>
        <v>#DIV/0!</v>
      </c>
      <c r="K55" s="177" t="e">
        <f>Entry!M66</f>
        <v>#DIV/0!</v>
      </c>
      <c r="L55" s="179" t="e">
        <f>Entry!N66</f>
        <v>#DIV/0!</v>
      </c>
      <c r="M55" s="180" t="e">
        <f>Entry!P66</f>
        <v>#DIV/0!</v>
      </c>
      <c r="N55" s="177" t="e">
        <f>Entry!Q66</f>
        <v>#DIV/0!</v>
      </c>
      <c r="O55" s="177" t="e">
        <f>Entry!R66</f>
        <v>#DIV/0!</v>
      </c>
      <c r="P55" s="177" t="e">
        <f>Entry!S66</f>
        <v>#DIV/0!</v>
      </c>
      <c r="Q55" s="179" t="e">
        <f>Entry!T66</f>
        <v>#DIV/0!</v>
      </c>
      <c r="R55" s="180" t="e">
        <f>Entry!V66</f>
        <v>#DIV/0!</v>
      </c>
      <c r="S55" s="177" t="e">
        <f>Entry!W66</f>
        <v>#DIV/0!</v>
      </c>
      <c r="T55" s="177" t="e">
        <f>Entry!X66</f>
        <v>#DIV/0!</v>
      </c>
      <c r="U55" s="177" t="e">
        <f>Entry!Y66</f>
        <v>#DIV/0!</v>
      </c>
      <c r="V55" s="179" t="e">
        <f>Entry!Z66</f>
        <v>#DIV/0!</v>
      </c>
      <c r="W55" s="180" t="e">
        <f>Entry!AB66</f>
        <v>#DIV/0!</v>
      </c>
      <c r="X55" s="177" t="e">
        <f>Entry!AC66</f>
        <v>#DIV/0!</v>
      </c>
      <c r="Y55" s="177" t="e">
        <f>Entry!AD66</f>
        <v>#DIV/0!</v>
      </c>
      <c r="Z55" s="177" t="e">
        <f>Entry!AE66</f>
        <v>#DIV/0!</v>
      </c>
      <c r="AA55" s="179" t="e">
        <f>Entry!AF66</f>
        <v>#DIV/0!</v>
      </c>
      <c r="AB55" s="180" t="e">
        <f>Entry!AH66</f>
        <v>#DIV/0!</v>
      </c>
      <c r="AC55" s="177" t="e">
        <f>Entry!AI66</f>
        <v>#DIV/0!</v>
      </c>
      <c r="AD55" s="177" t="e">
        <f>Entry!AJ66</f>
        <v>#DIV/0!</v>
      </c>
      <c r="AE55" s="177" t="e">
        <f>Entry!AK66</f>
        <v>#DIV/0!</v>
      </c>
      <c r="AF55" s="179" t="e">
        <f>Entry!AL66</f>
        <v>#DIV/0!</v>
      </c>
      <c r="AG55" s="180" t="e">
        <f>Entry!AN66</f>
        <v>#DIV/0!</v>
      </c>
      <c r="AH55" s="177" t="e">
        <f>Entry!AO66</f>
        <v>#DIV/0!</v>
      </c>
      <c r="AI55" s="177" t="e">
        <f>Entry!AP66</f>
        <v>#DIV/0!</v>
      </c>
      <c r="AJ55" s="177" t="e">
        <f>Entry!AQ66</f>
        <v>#DIV/0!</v>
      </c>
      <c r="AK55" s="179" t="e">
        <f>Entry!AR66</f>
        <v>#DIV/0!</v>
      </c>
      <c r="AL55" s="337">
        <f>Entry!AT66</f>
        <v>-83</v>
      </c>
      <c r="AM55" s="334" t="e">
        <f>Entry!AU66</f>
        <v>#N/A</v>
      </c>
      <c r="AN55" s="181" t="str">
        <f>Entry!AV66</f>
        <v/>
      </c>
      <c r="AO55" s="181" t="str">
        <f>Entry!AW66</f>
        <v/>
      </c>
      <c r="AP55" s="181" t="str">
        <f>Entry!AX66</f>
        <v/>
      </c>
      <c r="AQ55" s="181" t="str">
        <f>Entry!AY66</f>
        <v/>
      </c>
      <c r="AR55" s="182" t="str">
        <f>Entry!AZ66</f>
        <v/>
      </c>
      <c r="AS55" s="182" t="str">
        <f>Entry!BA66</f>
        <v/>
      </c>
      <c r="AT55" s="182" t="str">
        <f>Entry!BB66</f>
        <v/>
      </c>
      <c r="AU55" s="182" t="str">
        <f>Entry!BC66</f>
        <v/>
      </c>
      <c r="AV55" s="182">
        <f>Entry!BD66</f>
        <v>0</v>
      </c>
      <c r="AW55" s="182">
        <f>Entry!BE66</f>
        <v>0</v>
      </c>
      <c r="AX55" s="182">
        <f>Entry!BF66</f>
        <v>0</v>
      </c>
      <c r="AY55" s="182">
        <f>Entry!BG66</f>
        <v>-3.75</v>
      </c>
    </row>
  </sheetData>
  <sheetProtection sheet="1" objects="1" scenarios="1" selectLockedCells="1" selectUnlockedCells="1"/>
  <mergeCells count="28">
    <mergeCell ref="Q1:Q3"/>
    <mergeCell ref="C1:E2"/>
    <mergeCell ref="G1:G3"/>
    <mergeCell ref="H1:J2"/>
    <mergeCell ref="L1:L3"/>
    <mergeCell ref="M1:O2"/>
    <mergeCell ref="W1:Y2"/>
    <mergeCell ref="AA1:AA3"/>
    <mergeCell ref="AB1:AD2"/>
    <mergeCell ref="AF1:AF3"/>
    <mergeCell ref="Z1:Z2"/>
    <mergeCell ref="AE1:AE2"/>
    <mergeCell ref="A2:B4"/>
    <mergeCell ref="AV4:AY4"/>
    <mergeCell ref="A1:B1"/>
    <mergeCell ref="F1:F2"/>
    <mergeCell ref="K1:K2"/>
    <mergeCell ref="P1:P2"/>
    <mergeCell ref="U1:U2"/>
    <mergeCell ref="AG1:AI2"/>
    <mergeCell ref="AK1:AK3"/>
    <mergeCell ref="AL1:AL3"/>
    <mergeCell ref="AM1:AM4"/>
    <mergeCell ref="AN1:AQ2"/>
    <mergeCell ref="AR1:AY2"/>
    <mergeCell ref="AJ1:AJ2"/>
    <mergeCell ref="R1:T2"/>
    <mergeCell ref="V1:V3"/>
  </mergeCells>
  <dataValidations disablePrompts="1" count="4">
    <dataValidation type="whole" showInputMessage="1" showErrorMessage="1" sqref="G4 L4 AK4 V4 Q4 AA4 AF4" xr:uid="{00000000-0002-0000-0600-000000000000}">
      <formula1>F1</formula1>
      <formula2>F1</formula2>
    </dataValidation>
    <dataValidation type="whole" operator="equal" allowBlank="1" showInputMessage="1" showErrorMessage="1" sqref="AN4:AQ4" xr:uid="{00000000-0002-0000-0600-000001000000}">
      <formula1>AN2</formula1>
    </dataValidation>
    <dataValidation type="whole" errorStyle="warning" operator="equal" allowBlank="1" showInputMessage="1" showErrorMessage="1" errorTitle="Total Mark is not 100" error="Please re-check the allocated weights of Mid1, Mid2, Final, Attendance, Quiz, Project and Lab._x000a__x000a_The total mark is not 100." sqref="AL4" xr:uid="{00000000-0002-0000-0600-000002000000}">
      <formula1>100</formula1>
    </dataValidation>
    <dataValidation type="decimal" operator="lessThanOrEqual" allowBlank="1" showInputMessage="1" showErrorMessage="1" sqref="C5:AK54" xr:uid="{00000000-0002-0000-0600-000003000000}">
      <formula1>C$4</formula1>
    </dataValidation>
  </dataValidations>
  <pageMargins left="0.25" right="0.25" top="0.75" bottom="0.75" header="0.3" footer="0.3"/>
  <pageSetup orientation="landscape" r:id="rId1"/>
  <headerFooter>
    <oddHeader>&amp;C&amp;"-,Bold Italic"Course Outcomes Measurement Sheet, Department of CSE, East West University</oddHeader>
    <oddFooter xml:space="preserve">&amp;L&amp;"Arial Narrow,Italic"&amp;10v.13.5 Generated on &amp;D &amp;T&amp;C&amp;"Arial Narrow,Italic"&amp;10Page &amp;P of &amp;N&amp;R&amp;"Arial Narrow,Bold Italic"Signature of the Course Instructor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8"/>
  <sheetViews>
    <sheetView view="pageLayout" zoomScaleSheetLayoutView="100" workbookViewId="0">
      <selection activeCell="A2" sqref="A2:B3"/>
    </sheetView>
  </sheetViews>
  <sheetFormatPr defaultColWidth="9.140625" defaultRowHeight="16.5" x14ac:dyDescent="0.25"/>
  <cols>
    <col min="1" max="1" width="8.140625" style="10" customWidth="1"/>
    <col min="2" max="2" width="14.28515625" style="10" customWidth="1"/>
    <col min="3" max="6" width="6.28515625" style="10" customWidth="1"/>
    <col min="7" max="10" width="6.85546875" style="10" customWidth="1"/>
    <col min="11" max="11" width="12.42578125" style="10" bestFit="1" customWidth="1"/>
    <col min="12" max="14" width="5.7109375" style="10" customWidth="1"/>
    <col min="15" max="16384" width="9.140625" style="10"/>
  </cols>
  <sheetData>
    <row r="1" spans="1:11" s="13" customFormat="1" ht="17.25" customHeight="1" thickBot="1" x14ac:dyDescent="0.3">
      <c r="A1" s="653" t="str">
        <f>CONCATENATE(Entry!B12," (Section ",RIGHT(Entry!C12,1),")")</f>
        <v>CSE 107 (Section 1)</v>
      </c>
      <c r="B1" s="654"/>
      <c r="C1" s="637" t="str">
        <f>Entry!AZ12</f>
        <v>Individual CO Achievement (Threshold value is 70%)</v>
      </c>
      <c r="D1" s="638"/>
      <c r="E1" s="638"/>
      <c r="F1" s="638"/>
      <c r="G1" s="638"/>
      <c r="H1" s="638"/>
      <c r="I1" s="638"/>
      <c r="J1" s="639"/>
      <c r="K1" s="650" t="str">
        <f>Entry!AU12</f>
        <v>Letter Grade</v>
      </c>
    </row>
    <row r="2" spans="1:11" s="7" customFormat="1" ht="16.5" customHeight="1" thickBot="1" x14ac:dyDescent="0.3">
      <c r="A2" s="646" t="str">
        <f>CONCATENATE(Entry!B13,", ",Entry!C14)</f>
        <v>Object Oriented Programming, Fall 2018</v>
      </c>
      <c r="B2" s="647"/>
      <c r="C2" s="640"/>
      <c r="D2" s="641"/>
      <c r="E2" s="641"/>
      <c r="F2" s="641"/>
      <c r="G2" s="641"/>
      <c r="H2" s="641"/>
      <c r="I2" s="641"/>
      <c r="J2" s="642"/>
      <c r="K2" s="651"/>
    </row>
    <row r="3" spans="1:11" s="7" customFormat="1" ht="17.25" thickBot="1" x14ac:dyDescent="0.3">
      <c r="A3" s="648"/>
      <c r="B3" s="649"/>
      <c r="C3" s="30" t="str">
        <f>Entry!AZ14</f>
        <v>CO1</v>
      </c>
      <c r="D3" s="30" t="str">
        <f>Entry!BA14</f>
        <v>CO2</v>
      </c>
      <c r="E3" s="30" t="str">
        <f>Entry!BB14</f>
        <v>CO3</v>
      </c>
      <c r="F3" s="30" t="str">
        <f>Entry!BC14</f>
        <v>CO4</v>
      </c>
      <c r="G3" s="51" t="str">
        <f>Entry!BD14</f>
        <v>CO1</v>
      </c>
      <c r="H3" s="52" t="str">
        <f>Entry!BE14</f>
        <v>CO2</v>
      </c>
      <c r="I3" s="51" t="str">
        <f>Entry!BF14</f>
        <v>CO3</v>
      </c>
      <c r="J3" s="51" t="str">
        <f>Entry!BG14</f>
        <v>CO4</v>
      </c>
      <c r="K3" s="651"/>
    </row>
    <row r="4" spans="1:11" s="7" customFormat="1" ht="17.25" customHeight="1" thickBot="1" x14ac:dyDescent="0.3">
      <c r="A4" s="50" t="str">
        <f>Entry!A15</f>
        <v>SL.</v>
      </c>
      <c r="B4" s="50" t="str">
        <f>Entry!B15</f>
        <v>Student ID</v>
      </c>
      <c r="C4" s="54">
        <f>Entry!AZ15</f>
        <v>1</v>
      </c>
      <c r="D4" s="54">
        <f>Entry!BA15</f>
        <v>1</v>
      </c>
      <c r="E4" s="54">
        <f>Entry!BB15</f>
        <v>1</v>
      </c>
      <c r="F4" s="54">
        <f>Entry!BC15</f>
        <v>1</v>
      </c>
      <c r="G4" s="643" t="str">
        <f>Entry!BD15</f>
        <v>If CO achieved (≥70%) then 1, else 0</v>
      </c>
      <c r="H4" s="644"/>
      <c r="I4" s="644"/>
      <c r="J4" s="645"/>
      <c r="K4" s="652"/>
    </row>
    <row r="5" spans="1:11" s="7" customFormat="1" x14ac:dyDescent="0.25">
      <c r="A5" s="44">
        <f>Entry!A16</f>
        <v>1</v>
      </c>
      <c r="B5" s="23" t="str">
        <f>IF(ISBLANK(Entry!B16),"- Blank -",Entry!B16)</f>
        <v>- Blank -</v>
      </c>
      <c r="C5" s="55" t="str">
        <f>IF(ISBLANK(Entry!B16),"",Entry!AZ16)</f>
        <v/>
      </c>
      <c r="D5" s="56" t="str">
        <f>IF(ISBLANK(Entry!B16),"",Entry!BA16)</f>
        <v/>
      </c>
      <c r="E5" s="56" t="str">
        <f>IF(ISBLANK(Entry!B16),"",Entry!BB16)</f>
        <v/>
      </c>
      <c r="F5" s="57" t="str">
        <f>IF(ISBLANK(Entry!B16),"",Entry!BC16)</f>
        <v/>
      </c>
      <c r="G5" s="117" t="str">
        <f>IF(ISBLANK(Entry!B16),"",Entry!BD16)</f>
        <v/>
      </c>
      <c r="H5" s="118" t="str">
        <f>IF(ISBLANK(Entry!B16),"",Entry!BE16)</f>
        <v/>
      </c>
      <c r="I5" s="118" t="str">
        <f>IF(ISBLANK(Entry!B16),"",Entry!BF16)</f>
        <v/>
      </c>
      <c r="J5" s="119" t="str">
        <f>IF(ISBLANK(Entry!B16),"",Entry!BG16)</f>
        <v/>
      </c>
      <c r="K5" s="63" t="str">
        <f>Entry!AU16</f>
        <v/>
      </c>
    </row>
    <row r="6" spans="1:11" x14ac:dyDescent="0.25">
      <c r="A6" s="45">
        <f>Entry!A17</f>
        <v>2</v>
      </c>
      <c r="B6" s="24" t="str">
        <f>IF(ISBLANK(Entry!B17),"- Blank -",Entry!B17)</f>
        <v>- Blank -</v>
      </c>
      <c r="C6" s="58" t="str">
        <f>IF(ISBLANK(Entry!B17),"",Entry!AZ17)</f>
        <v/>
      </c>
      <c r="D6" s="59" t="str">
        <f>IF(ISBLANK(Entry!B17),"",Entry!BA17)</f>
        <v/>
      </c>
      <c r="E6" s="59" t="str">
        <f>IF(ISBLANK(Entry!B17),"",Entry!BB17)</f>
        <v/>
      </c>
      <c r="F6" s="60" t="str">
        <f>IF(ISBLANK(Entry!B17),"",Entry!BC17)</f>
        <v/>
      </c>
      <c r="G6" s="120" t="str">
        <f>IF(ISBLANK(Entry!B17),"",Entry!BD17)</f>
        <v/>
      </c>
      <c r="H6" s="121" t="str">
        <f>IF(ISBLANK(Entry!B17),"",Entry!BE17)</f>
        <v/>
      </c>
      <c r="I6" s="121" t="str">
        <f>IF(ISBLANK(Entry!B17),"",Entry!BF17)</f>
        <v/>
      </c>
      <c r="J6" s="122" t="str">
        <f>IF(ISBLANK(Entry!B17),"",Entry!BG17)</f>
        <v/>
      </c>
      <c r="K6" s="64" t="str">
        <f>Entry!AU17</f>
        <v/>
      </c>
    </row>
    <row r="7" spans="1:11" x14ac:dyDescent="0.25">
      <c r="A7" s="45">
        <f>Entry!A18</f>
        <v>3</v>
      </c>
      <c r="B7" s="24" t="str">
        <f>IF(ISBLANK(Entry!B18),"- Blank -",Entry!B18)</f>
        <v>- Blank -</v>
      </c>
      <c r="C7" s="58" t="str">
        <f>IF(ISBLANK(Entry!B18),"",Entry!AZ18)</f>
        <v/>
      </c>
      <c r="D7" s="59" t="str">
        <f>IF(ISBLANK(Entry!B18),"",Entry!BA18)</f>
        <v/>
      </c>
      <c r="E7" s="59" t="str">
        <f>IF(ISBLANK(Entry!B18),"",Entry!BB18)</f>
        <v/>
      </c>
      <c r="F7" s="60" t="str">
        <f>IF(ISBLANK(Entry!B18),"",Entry!BC18)</f>
        <v/>
      </c>
      <c r="G7" s="120" t="str">
        <f>IF(ISBLANK(Entry!B18),"",Entry!BD18)</f>
        <v/>
      </c>
      <c r="H7" s="121" t="str">
        <f>IF(ISBLANK(Entry!B18),"",Entry!BE18)</f>
        <v/>
      </c>
      <c r="I7" s="121" t="str">
        <f>IF(ISBLANK(Entry!B18),"",Entry!BF18)</f>
        <v/>
      </c>
      <c r="J7" s="122" t="str">
        <f>IF(ISBLANK(Entry!B18),"",Entry!BG18)</f>
        <v/>
      </c>
      <c r="K7" s="64" t="str">
        <f>Entry!AU18</f>
        <v/>
      </c>
    </row>
    <row r="8" spans="1:11" x14ac:dyDescent="0.25">
      <c r="A8" s="45">
        <f>Entry!A19</f>
        <v>4</v>
      </c>
      <c r="B8" s="24" t="str">
        <f>IF(ISBLANK(Entry!B19),"- Blank -",Entry!B19)</f>
        <v>- Blank -</v>
      </c>
      <c r="C8" s="58" t="str">
        <f>IF(ISBLANK(Entry!B19),"",Entry!AZ19)</f>
        <v/>
      </c>
      <c r="D8" s="59" t="str">
        <f>IF(ISBLANK(Entry!B19),"",Entry!BA19)</f>
        <v/>
      </c>
      <c r="E8" s="59" t="str">
        <f>IF(ISBLANK(Entry!B19),"",Entry!BB19)</f>
        <v/>
      </c>
      <c r="F8" s="60" t="str">
        <f>IF(ISBLANK(Entry!B19),"",Entry!BC19)</f>
        <v/>
      </c>
      <c r="G8" s="120" t="str">
        <f>IF(ISBLANK(Entry!B19),"",Entry!BD19)</f>
        <v/>
      </c>
      <c r="H8" s="121" t="str">
        <f>IF(ISBLANK(Entry!B19),"",Entry!BE19)</f>
        <v/>
      </c>
      <c r="I8" s="121" t="str">
        <f>IF(ISBLANK(Entry!B19),"",Entry!BF19)</f>
        <v/>
      </c>
      <c r="J8" s="122" t="str">
        <f>IF(ISBLANK(Entry!B19),"",Entry!BG19)</f>
        <v/>
      </c>
      <c r="K8" s="64" t="str">
        <f>Entry!AU19</f>
        <v/>
      </c>
    </row>
    <row r="9" spans="1:11" x14ac:dyDescent="0.25">
      <c r="A9" s="45">
        <f>Entry!A20</f>
        <v>5</v>
      </c>
      <c r="B9" s="24" t="str">
        <f>IF(ISBLANK(Entry!B20),"- Blank -",Entry!B20)</f>
        <v>- Blank -</v>
      </c>
      <c r="C9" s="58" t="str">
        <f>IF(ISBLANK(Entry!B20),"",Entry!AZ20)</f>
        <v/>
      </c>
      <c r="D9" s="59" t="str">
        <f>IF(ISBLANK(Entry!B20),"",Entry!BA20)</f>
        <v/>
      </c>
      <c r="E9" s="59" t="str">
        <f>IF(ISBLANK(Entry!B20),"",Entry!BB20)</f>
        <v/>
      </c>
      <c r="F9" s="60" t="str">
        <f>IF(ISBLANK(Entry!B20),"",Entry!BC20)</f>
        <v/>
      </c>
      <c r="G9" s="120" t="str">
        <f>IF(ISBLANK(Entry!B20),"",Entry!BD20)</f>
        <v/>
      </c>
      <c r="H9" s="121" t="str">
        <f>IF(ISBLANK(Entry!B20),"",Entry!BE20)</f>
        <v/>
      </c>
      <c r="I9" s="121" t="str">
        <f>IF(ISBLANK(Entry!B20),"",Entry!BF20)</f>
        <v/>
      </c>
      <c r="J9" s="122" t="str">
        <f>IF(ISBLANK(Entry!B20),"",Entry!BG20)</f>
        <v/>
      </c>
      <c r="K9" s="64" t="str">
        <f>Entry!AU20</f>
        <v/>
      </c>
    </row>
    <row r="10" spans="1:11" x14ac:dyDescent="0.25">
      <c r="A10" s="45">
        <f>Entry!A21</f>
        <v>6</v>
      </c>
      <c r="B10" s="24" t="str">
        <f>IF(ISBLANK(Entry!B21),"- Blank -",Entry!B21)</f>
        <v>- Blank -</v>
      </c>
      <c r="C10" s="58" t="str">
        <f>IF(ISBLANK(Entry!B21),"",Entry!AZ21)</f>
        <v/>
      </c>
      <c r="D10" s="59" t="str">
        <f>IF(ISBLANK(Entry!B21),"",Entry!BA21)</f>
        <v/>
      </c>
      <c r="E10" s="59" t="str">
        <f>IF(ISBLANK(Entry!B21),"",Entry!BB21)</f>
        <v/>
      </c>
      <c r="F10" s="60" t="str">
        <f>IF(ISBLANK(Entry!B21),"",Entry!BC21)</f>
        <v/>
      </c>
      <c r="G10" s="120" t="str">
        <f>IF(ISBLANK(Entry!B21),"",Entry!BD21)</f>
        <v/>
      </c>
      <c r="H10" s="121" t="str">
        <f>IF(ISBLANK(Entry!B21),"",Entry!BE21)</f>
        <v/>
      </c>
      <c r="I10" s="121" t="str">
        <f>IF(ISBLANK(Entry!B21),"",Entry!BF21)</f>
        <v/>
      </c>
      <c r="J10" s="122" t="str">
        <f>IF(ISBLANK(Entry!B21),"",Entry!BG21)</f>
        <v/>
      </c>
      <c r="K10" s="64" t="str">
        <f>Entry!AU21</f>
        <v/>
      </c>
    </row>
    <row r="11" spans="1:11" x14ac:dyDescent="0.25">
      <c r="A11" s="45">
        <f>Entry!A22</f>
        <v>7</v>
      </c>
      <c r="B11" s="24" t="str">
        <f>IF(ISBLANK(Entry!B22),"- Blank -",Entry!B22)</f>
        <v>- Blank -</v>
      </c>
      <c r="C11" s="58" t="str">
        <f>IF(ISBLANK(Entry!B22),"",Entry!AZ22)</f>
        <v/>
      </c>
      <c r="D11" s="59" t="str">
        <f>IF(ISBLANK(Entry!B22),"",Entry!BA22)</f>
        <v/>
      </c>
      <c r="E11" s="59" t="str">
        <f>IF(ISBLANK(Entry!B22),"",Entry!BB22)</f>
        <v/>
      </c>
      <c r="F11" s="60" t="str">
        <f>IF(ISBLANK(Entry!B22),"",Entry!BC22)</f>
        <v/>
      </c>
      <c r="G11" s="120" t="str">
        <f>IF(ISBLANK(Entry!B22),"",Entry!BD22)</f>
        <v/>
      </c>
      <c r="H11" s="121" t="str">
        <f>IF(ISBLANK(Entry!B22),"",Entry!BE22)</f>
        <v/>
      </c>
      <c r="I11" s="121" t="str">
        <f>IF(ISBLANK(Entry!B22),"",Entry!BF22)</f>
        <v/>
      </c>
      <c r="J11" s="122" t="str">
        <f>IF(ISBLANK(Entry!B22),"",Entry!BG22)</f>
        <v/>
      </c>
      <c r="K11" s="64" t="str">
        <f>Entry!AU22</f>
        <v/>
      </c>
    </row>
    <row r="12" spans="1:11" x14ac:dyDescent="0.25">
      <c r="A12" s="45">
        <f>Entry!A23</f>
        <v>8</v>
      </c>
      <c r="B12" s="24" t="str">
        <f>IF(ISBLANK(Entry!B23),"- Blank -",Entry!B23)</f>
        <v>- Blank -</v>
      </c>
      <c r="C12" s="58" t="str">
        <f t="shared" ref="C12:J12" si="0">C11</f>
        <v/>
      </c>
      <c r="D12" s="59" t="str">
        <f t="shared" si="0"/>
        <v/>
      </c>
      <c r="E12" s="59" t="str">
        <f t="shared" si="0"/>
        <v/>
      </c>
      <c r="F12" s="60" t="str">
        <f t="shared" si="0"/>
        <v/>
      </c>
      <c r="G12" s="120" t="str">
        <f t="shared" si="0"/>
        <v/>
      </c>
      <c r="H12" s="121" t="str">
        <f t="shared" si="0"/>
        <v/>
      </c>
      <c r="I12" s="121" t="str">
        <f t="shared" si="0"/>
        <v/>
      </c>
      <c r="J12" s="122" t="str">
        <f t="shared" si="0"/>
        <v/>
      </c>
      <c r="K12" s="64" t="str">
        <f>Entry!AU23</f>
        <v/>
      </c>
    </row>
    <row r="13" spans="1:11" x14ac:dyDescent="0.25">
      <c r="A13" s="45">
        <f>Entry!A24</f>
        <v>9</v>
      </c>
      <c r="B13" s="24" t="str">
        <f>IF(ISBLANK(Entry!B24),"- Blank -",Entry!B24)</f>
        <v>- Blank -</v>
      </c>
      <c r="C13" s="58" t="str">
        <f>IF(ISBLANK(Entry!B24),"",Entry!AZ24)</f>
        <v/>
      </c>
      <c r="D13" s="59" t="str">
        <f>IF(ISBLANK(Entry!B24),"",Entry!BA24)</f>
        <v/>
      </c>
      <c r="E13" s="59" t="str">
        <f>IF(ISBLANK(Entry!B24),"",Entry!BB24)</f>
        <v/>
      </c>
      <c r="F13" s="60" t="str">
        <f>IF(ISBLANK(Entry!B24),"",Entry!BC24)</f>
        <v/>
      </c>
      <c r="G13" s="120" t="str">
        <f>IF(ISBLANK(Entry!B24),"",Entry!BD24)</f>
        <v/>
      </c>
      <c r="H13" s="121" t="str">
        <f>IF(ISBLANK(Entry!B24),"",Entry!BE24)</f>
        <v/>
      </c>
      <c r="I13" s="121" t="str">
        <f>IF(ISBLANK(Entry!B24),"",Entry!BF24)</f>
        <v/>
      </c>
      <c r="J13" s="122" t="str">
        <f>IF(ISBLANK(Entry!B24),"",Entry!BG24)</f>
        <v/>
      </c>
      <c r="K13" s="64" t="str">
        <f>Entry!AU24</f>
        <v/>
      </c>
    </row>
    <row r="14" spans="1:11" x14ac:dyDescent="0.25">
      <c r="A14" s="45">
        <f>Entry!A25</f>
        <v>10</v>
      </c>
      <c r="B14" s="24" t="str">
        <f>IF(ISBLANK(Entry!B25),"- Blank -",Entry!B25)</f>
        <v>- Blank -</v>
      </c>
      <c r="C14" s="58" t="str">
        <f>IF(ISBLANK(Entry!B25),"",Entry!AZ25)</f>
        <v/>
      </c>
      <c r="D14" s="59" t="str">
        <f>IF(ISBLANK(Entry!B25),"",Entry!BA25)</f>
        <v/>
      </c>
      <c r="E14" s="59" t="str">
        <f>IF(ISBLANK(Entry!B25),"",Entry!BB25)</f>
        <v/>
      </c>
      <c r="F14" s="60" t="str">
        <f>IF(ISBLANK(Entry!B25),"",Entry!BC25)</f>
        <v/>
      </c>
      <c r="G14" s="120" t="str">
        <f>IF(ISBLANK(Entry!B25),"",Entry!BD25)</f>
        <v/>
      </c>
      <c r="H14" s="121" t="str">
        <f>IF(ISBLANK(Entry!B25),"",Entry!BE25)</f>
        <v/>
      </c>
      <c r="I14" s="121" t="str">
        <f>IF(ISBLANK(Entry!B25),"",Entry!BF25)</f>
        <v/>
      </c>
      <c r="J14" s="122" t="str">
        <f>IF(ISBLANK(Entry!B25),"",Entry!BG25)</f>
        <v/>
      </c>
      <c r="K14" s="64" t="str">
        <f>Entry!AU25</f>
        <v/>
      </c>
    </row>
    <row r="15" spans="1:11" x14ac:dyDescent="0.25">
      <c r="A15" s="45">
        <f>Entry!A26</f>
        <v>11</v>
      </c>
      <c r="B15" s="24" t="str">
        <f>IF(ISBLANK(Entry!B26),"- Blank -",Entry!B26)</f>
        <v>- Blank -</v>
      </c>
      <c r="C15" s="58" t="str">
        <f>IF(ISBLANK(Entry!B26),"",Entry!AZ26)</f>
        <v/>
      </c>
      <c r="D15" s="59" t="str">
        <f>IF(ISBLANK(Entry!B26),"",Entry!BA26)</f>
        <v/>
      </c>
      <c r="E15" s="59" t="str">
        <f>IF(ISBLANK(Entry!B26),"",Entry!BB26)</f>
        <v/>
      </c>
      <c r="F15" s="60" t="str">
        <f>IF(ISBLANK(Entry!B26),"",Entry!BC26)</f>
        <v/>
      </c>
      <c r="G15" s="120" t="str">
        <f>IF(ISBLANK(Entry!B26),"",Entry!BD26)</f>
        <v/>
      </c>
      <c r="H15" s="121" t="str">
        <f>IF(ISBLANK(Entry!B26),"",Entry!BE26)</f>
        <v/>
      </c>
      <c r="I15" s="121" t="str">
        <f>IF(ISBLANK(Entry!B26),"",Entry!BF26)</f>
        <v/>
      </c>
      <c r="J15" s="122" t="str">
        <f>IF(ISBLANK(Entry!B26),"",Entry!BG26)</f>
        <v/>
      </c>
      <c r="K15" s="64" t="str">
        <f>Entry!AU26</f>
        <v>W (Withdrawn)</v>
      </c>
    </row>
    <row r="16" spans="1:11" x14ac:dyDescent="0.25">
      <c r="A16" s="45">
        <f>Entry!A27</f>
        <v>12</v>
      </c>
      <c r="B16" s="24" t="str">
        <f>IF(ISBLANK(Entry!B27),"- Blank -",Entry!B27)</f>
        <v>- Blank -</v>
      </c>
      <c r="C16" s="58" t="str">
        <f>IF(ISBLANK(Entry!B27),"",Entry!AZ27)</f>
        <v/>
      </c>
      <c r="D16" s="59" t="str">
        <f>IF(ISBLANK(Entry!B27),"",Entry!BA27)</f>
        <v/>
      </c>
      <c r="E16" s="59" t="str">
        <f>IF(ISBLANK(Entry!B27),"",Entry!BB27)</f>
        <v/>
      </c>
      <c r="F16" s="60" t="str">
        <f>IF(ISBLANK(Entry!B27),"",Entry!BC27)</f>
        <v/>
      </c>
      <c r="G16" s="120" t="str">
        <f>IF(ISBLANK(Entry!B27),"",Entry!BD27)</f>
        <v/>
      </c>
      <c r="H16" s="121" t="str">
        <f>IF(ISBLANK(Entry!B27),"",Entry!BE27)</f>
        <v/>
      </c>
      <c r="I16" s="121" t="str">
        <f>IF(ISBLANK(Entry!B27),"",Entry!BF27)</f>
        <v/>
      </c>
      <c r="J16" s="122" t="str">
        <f>IF(ISBLANK(Entry!B27),"",Entry!BG27)</f>
        <v/>
      </c>
      <c r="K16" s="64" t="str">
        <f>Entry!AU27</f>
        <v>W (Withdrawn)</v>
      </c>
    </row>
    <row r="17" spans="1:11" x14ac:dyDescent="0.25">
      <c r="A17" s="45">
        <f>Entry!A28</f>
        <v>13</v>
      </c>
      <c r="B17" s="24" t="str">
        <f>IF(ISBLANK(Entry!B28),"- Blank -",Entry!B28)</f>
        <v>- Blank -</v>
      </c>
      <c r="C17" s="58" t="str">
        <f>IF(ISBLANK(Entry!B28),"",Entry!AZ28)</f>
        <v/>
      </c>
      <c r="D17" s="59" t="str">
        <f>IF(ISBLANK(Entry!B28),"",Entry!BA28)</f>
        <v/>
      </c>
      <c r="E17" s="59" t="str">
        <f>IF(ISBLANK(Entry!B28),"",Entry!BB28)</f>
        <v/>
      </c>
      <c r="F17" s="60" t="str">
        <f>IF(ISBLANK(Entry!B28),"",Entry!BC28)</f>
        <v/>
      </c>
      <c r="G17" s="120" t="str">
        <f>IF(ISBLANK(Entry!B28),"",Entry!BD28)</f>
        <v/>
      </c>
      <c r="H17" s="121" t="str">
        <f>IF(ISBLANK(Entry!B28),"",Entry!BE28)</f>
        <v/>
      </c>
      <c r="I17" s="121" t="str">
        <f>IF(ISBLANK(Entry!B28),"",Entry!BF28)</f>
        <v/>
      </c>
      <c r="J17" s="122" t="str">
        <f>IF(ISBLANK(Entry!B28),"",Entry!BG28)</f>
        <v/>
      </c>
      <c r="K17" s="64" t="str">
        <f>Entry!AU28</f>
        <v/>
      </c>
    </row>
    <row r="18" spans="1:11" x14ac:dyDescent="0.25">
      <c r="A18" s="45">
        <f>Entry!A29</f>
        <v>14</v>
      </c>
      <c r="B18" s="24" t="str">
        <f>IF(ISBLANK(Entry!B29),"- Blank -",Entry!B29)</f>
        <v>- Blank -</v>
      </c>
      <c r="C18" s="58" t="str">
        <f>IF(ISBLANK(Entry!B29),"",Entry!AZ29)</f>
        <v/>
      </c>
      <c r="D18" s="59" t="str">
        <f>IF(ISBLANK(Entry!B29),"",Entry!BA29)</f>
        <v/>
      </c>
      <c r="E18" s="59" t="str">
        <f>IF(ISBLANK(Entry!B29),"",Entry!BB29)</f>
        <v/>
      </c>
      <c r="F18" s="60" t="str">
        <f>IF(ISBLANK(Entry!B29),"",Entry!BC29)</f>
        <v/>
      </c>
      <c r="G18" s="120" t="str">
        <f>IF(ISBLANK(Entry!B29),"",Entry!BD29)</f>
        <v/>
      </c>
      <c r="H18" s="121" t="str">
        <f>IF(ISBLANK(Entry!B29),"",Entry!BE29)</f>
        <v/>
      </c>
      <c r="I18" s="121" t="str">
        <f>IF(ISBLANK(Entry!B29),"",Entry!BF29)</f>
        <v/>
      </c>
      <c r="J18" s="122" t="str">
        <f>IF(ISBLANK(Entry!B29),"",Entry!BG29)</f>
        <v/>
      </c>
      <c r="K18" s="64" t="str">
        <f>Entry!AU29</f>
        <v/>
      </c>
    </row>
    <row r="19" spans="1:11" x14ac:dyDescent="0.25">
      <c r="A19" s="45">
        <f>Entry!A30</f>
        <v>15</v>
      </c>
      <c r="B19" s="24" t="str">
        <f>IF(ISBLANK(Entry!B30),"- Blank -",Entry!B30)</f>
        <v>- Blank -</v>
      </c>
      <c r="C19" s="58" t="str">
        <f>IF(ISBLANK(Entry!B30),"",Entry!AZ30)</f>
        <v/>
      </c>
      <c r="D19" s="59" t="str">
        <f>IF(ISBLANK(Entry!B30),"",Entry!BA30)</f>
        <v/>
      </c>
      <c r="E19" s="59" t="str">
        <f>IF(ISBLANK(Entry!B30),"",Entry!BB30)</f>
        <v/>
      </c>
      <c r="F19" s="60" t="str">
        <f>IF(ISBLANK(Entry!B30),"",Entry!BC30)</f>
        <v/>
      </c>
      <c r="G19" s="120" t="str">
        <f>IF(ISBLANK(Entry!B30),"",Entry!BD30)</f>
        <v/>
      </c>
      <c r="H19" s="121" t="str">
        <f>IF(ISBLANK(Entry!B30),"",Entry!BE30)</f>
        <v/>
      </c>
      <c r="I19" s="121" t="str">
        <f>IF(ISBLANK(Entry!B30),"",Entry!BF30)</f>
        <v/>
      </c>
      <c r="J19" s="122" t="str">
        <f>IF(ISBLANK(Entry!B30),"",Entry!BG30)</f>
        <v/>
      </c>
      <c r="K19" s="64" t="str">
        <f>Entry!AU30</f>
        <v>W (Withdrawn)</v>
      </c>
    </row>
    <row r="20" spans="1:11" x14ac:dyDescent="0.25">
      <c r="A20" s="45">
        <f>Entry!A31</f>
        <v>16</v>
      </c>
      <c r="B20" s="24" t="str">
        <f>IF(ISBLANK(Entry!B31),"- Blank -",Entry!B31)</f>
        <v>- Blank -</v>
      </c>
      <c r="C20" s="58" t="str">
        <f>IF(ISBLANK(Entry!B31),"",Entry!AZ31)</f>
        <v/>
      </c>
      <c r="D20" s="59" t="str">
        <f>IF(ISBLANK(Entry!B31),"",Entry!BA31)</f>
        <v/>
      </c>
      <c r="E20" s="59" t="str">
        <f>IF(ISBLANK(Entry!B31),"",Entry!BB31)</f>
        <v/>
      </c>
      <c r="F20" s="60" t="str">
        <f>IF(ISBLANK(Entry!B31),"",Entry!BC31)</f>
        <v/>
      </c>
      <c r="G20" s="120" t="str">
        <f>IF(ISBLANK(Entry!B31),"",Entry!BD31)</f>
        <v/>
      </c>
      <c r="H20" s="121" t="str">
        <f>IF(ISBLANK(Entry!B31),"",Entry!BE31)</f>
        <v/>
      </c>
      <c r="I20" s="121" t="str">
        <f>IF(ISBLANK(Entry!B31),"",Entry!BF31)</f>
        <v/>
      </c>
      <c r="J20" s="122" t="str">
        <f>IF(ISBLANK(Entry!B31),"",Entry!BG31)</f>
        <v/>
      </c>
      <c r="K20" s="64" t="str">
        <f>Entry!AU31</f>
        <v/>
      </c>
    </row>
    <row r="21" spans="1:11" x14ac:dyDescent="0.25">
      <c r="A21" s="45">
        <f>Entry!A32</f>
        <v>17</v>
      </c>
      <c r="B21" s="24" t="str">
        <f>IF(ISBLANK(Entry!B32),"- Blank -",Entry!B32)</f>
        <v>- Blank -</v>
      </c>
      <c r="C21" s="58" t="str">
        <f>IF(ISBLANK(Entry!B32),"",Entry!AZ32)</f>
        <v/>
      </c>
      <c r="D21" s="59" t="str">
        <f>IF(ISBLANK(Entry!B32),"",Entry!BA32)</f>
        <v/>
      </c>
      <c r="E21" s="59" t="str">
        <f>IF(ISBLANK(Entry!B32),"",Entry!BB32)</f>
        <v/>
      </c>
      <c r="F21" s="60" t="str">
        <f>IF(ISBLANK(Entry!B32),"",Entry!BC32)</f>
        <v/>
      </c>
      <c r="G21" s="120" t="str">
        <f>IF(ISBLANK(Entry!B32),"",Entry!BD32)</f>
        <v/>
      </c>
      <c r="H21" s="121" t="str">
        <f>IF(ISBLANK(Entry!B32),"",Entry!BE32)</f>
        <v/>
      </c>
      <c r="I21" s="121" t="str">
        <f>IF(ISBLANK(Entry!B32),"",Entry!BF32)</f>
        <v/>
      </c>
      <c r="J21" s="122" t="str">
        <f>IF(ISBLANK(Entry!B32),"",Entry!BG32)</f>
        <v/>
      </c>
      <c r="K21" s="64" t="str">
        <f>Entry!AU32</f>
        <v/>
      </c>
    </row>
    <row r="22" spans="1:11" x14ac:dyDescent="0.25">
      <c r="A22" s="45">
        <f>Entry!A33</f>
        <v>18</v>
      </c>
      <c r="B22" s="24" t="str">
        <f>IF(ISBLANK(Entry!B33),"- Blank -",Entry!B33)</f>
        <v>- Blank -</v>
      </c>
      <c r="C22" s="58" t="str">
        <f>IF(ISBLANK(Entry!B33),"",Entry!AZ33)</f>
        <v/>
      </c>
      <c r="D22" s="59" t="str">
        <f>IF(ISBLANK(Entry!B33),"",Entry!BA33)</f>
        <v/>
      </c>
      <c r="E22" s="59" t="str">
        <f>IF(ISBLANK(Entry!B33),"",Entry!BB33)</f>
        <v/>
      </c>
      <c r="F22" s="60" t="str">
        <f>IF(ISBLANK(Entry!B33),"",Entry!BC33)</f>
        <v/>
      </c>
      <c r="G22" s="120" t="str">
        <f>IF(ISBLANK(Entry!B33),"",Entry!BD33)</f>
        <v/>
      </c>
      <c r="H22" s="121" t="str">
        <f>IF(ISBLANK(Entry!B33),"",Entry!BE33)</f>
        <v/>
      </c>
      <c r="I22" s="121" t="str">
        <f>IF(ISBLANK(Entry!B33),"",Entry!BF33)</f>
        <v/>
      </c>
      <c r="J22" s="122" t="str">
        <f>IF(ISBLANK(Entry!B33),"",Entry!BG33)</f>
        <v/>
      </c>
      <c r="K22" s="64" t="str">
        <f>Entry!AU33</f>
        <v/>
      </c>
    </row>
    <row r="23" spans="1:11" x14ac:dyDescent="0.25">
      <c r="A23" s="45">
        <f>Entry!A34</f>
        <v>19</v>
      </c>
      <c r="B23" s="24" t="str">
        <f>IF(ISBLANK(Entry!B34),"- Blank -",Entry!B34)</f>
        <v>- Blank -</v>
      </c>
      <c r="C23" s="58" t="str">
        <f>IF(ISBLANK(Entry!B34),"",Entry!AZ34)</f>
        <v/>
      </c>
      <c r="D23" s="59" t="str">
        <f>IF(ISBLANK(Entry!B34),"",Entry!BA34)</f>
        <v/>
      </c>
      <c r="E23" s="59" t="str">
        <f>IF(ISBLANK(Entry!B34),"",Entry!BB34)</f>
        <v/>
      </c>
      <c r="F23" s="60" t="str">
        <f>IF(ISBLANK(Entry!B34),"",Entry!BC34)</f>
        <v/>
      </c>
      <c r="G23" s="120" t="str">
        <f>IF(ISBLANK(Entry!B34),"",Entry!BD34)</f>
        <v/>
      </c>
      <c r="H23" s="121" t="str">
        <f>IF(ISBLANK(Entry!B34),"",Entry!BE34)</f>
        <v/>
      </c>
      <c r="I23" s="121" t="str">
        <f>IF(ISBLANK(Entry!B34),"",Entry!BF34)</f>
        <v/>
      </c>
      <c r="J23" s="122" t="str">
        <f>IF(ISBLANK(Entry!B34),"",Entry!BG34)</f>
        <v/>
      </c>
      <c r="K23" s="64" t="str">
        <f>Entry!AU34</f>
        <v>W (Withdrawn)</v>
      </c>
    </row>
    <row r="24" spans="1:11" x14ac:dyDescent="0.25">
      <c r="A24" s="45">
        <f>Entry!A35</f>
        <v>20</v>
      </c>
      <c r="B24" s="24" t="str">
        <f>IF(ISBLANK(Entry!B35),"- Blank -",Entry!B35)</f>
        <v>- Blank -</v>
      </c>
      <c r="C24" s="58" t="str">
        <f>IF(ISBLANK(Entry!B35),"",Entry!AZ35)</f>
        <v/>
      </c>
      <c r="D24" s="59" t="str">
        <f>IF(ISBLANK(Entry!B35),"",Entry!BA35)</f>
        <v/>
      </c>
      <c r="E24" s="59" t="str">
        <f>IF(ISBLANK(Entry!B35),"",Entry!BB35)</f>
        <v/>
      </c>
      <c r="F24" s="60" t="str">
        <f>IF(ISBLANK(Entry!B35),"",Entry!BC35)</f>
        <v/>
      </c>
      <c r="G24" s="120" t="str">
        <f>IF(ISBLANK(Entry!B35),"",Entry!BD35)</f>
        <v/>
      </c>
      <c r="H24" s="121" t="str">
        <f>IF(ISBLANK(Entry!B35),"",Entry!BE35)</f>
        <v/>
      </c>
      <c r="I24" s="121" t="str">
        <f>IF(ISBLANK(Entry!B35),"",Entry!BF35)</f>
        <v/>
      </c>
      <c r="J24" s="122" t="str">
        <f>IF(ISBLANK(Entry!B35),"",Entry!BG35)</f>
        <v/>
      </c>
      <c r="K24" s="64" t="str">
        <f>Entry!AU35</f>
        <v/>
      </c>
    </row>
    <row r="25" spans="1:11" x14ac:dyDescent="0.25">
      <c r="A25" s="45">
        <f>Entry!A36</f>
        <v>21</v>
      </c>
      <c r="B25" s="24" t="str">
        <f>IF(ISBLANK(Entry!B36),"- Blank -",Entry!B36)</f>
        <v>- Blank -</v>
      </c>
      <c r="C25" s="58" t="str">
        <f>IF(ISBLANK(Entry!B36),"",Entry!AZ36)</f>
        <v/>
      </c>
      <c r="D25" s="59" t="str">
        <f>IF(ISBLANK(Entry!B36),"",Entry!BA36)</f>
        <v/>
      </c>
      <c r="E25" s="59" t="str">
        <f>IF(ISBLANK(Entry!B36),"",Entry!BB36)</f>
        <v/>
      </c>
      <c r="F25" s="60" t="str">
        <f>IF(ISBLANK(Entry!B36),"",Entry!BC36)</f>
        <v/>
      </c>
      <c r="G25" s="120" t="str">
        <f>IF(ISBLANK(Entry!B36),"",Entry!BD36)</f>
        <v/>
      </c>
      <c r="H25" s="121" t="str">
        <f>IF(ISBLANK(Entry!B36),"",Entry!BE36)</f>
        <v/>
      </c>
      <c r="I25" s="121" t="str">
        <f>IF(ISBLANK(Entry!B36),"",Entry!BF36)</f>
        <v/>
      </c>
      <c r="J25" s="122" t="str">
        <f>IF(ISBLANK(Entry!B36),"",Entry!BG36)</f>
        <v/>
      </c>
      <c r="K25" s="64" t="str">
        <f>Entry!AU36</f>
        <v/>
      </c>
    </row>
    <row r="26" spans="1:11" x14ac:dyDescent="0.25">
      <c r="A26" s="45">
        <f>Entry!A37</f>
        <v>22</v>
      </c>
      <c r="B26" s="24" t="str">
        <f>IF(ISBLANK(Entry!B37),"- Blank -",Entry!B37)</f>
        <v>- Blank -</v>
      </c>
      <c r="C26" s="58" t="str">
        <f>IF(ISBLANK(Entry!B37),"",Entry!AZ37)</f>
        <v/>
      </c>
      <c r="D26" s="59" t="str">
        <f>IF(ISBLANK(Entry!B37),"",Entry!BA37)</f>
        <v/>
      </c>
      <c r="E26" s="59" t="str">
        <f>IF(ISBLANK(Entry!B37),"",Entry!BB37)</f>
        <v/>
      </c>
      <c r="F26" s="60" t="str">
        <f>IF(ISBLANK(Entry!B37),"",Entry!BC37)</f>
        <v/>
      </c>
      <c r="G26" s="120" t="str">
        <f>IF(ISBLANK(Entry!B37),"",Entry!BD37)</f>
        <v/>
      </c>
      <c r="H26" s="121" t="str">
        <f>IF(ISBLANK(Entry!B37),"",Entry!BE37)</f>
        <v/>
      </c>
      <c r="I26" s="121" t="str">
        <f>IF(ISBLANK(Entry!B37),"",Entry!BF37)</f>
        <v/>
      </c>
      <c r="J26" s="122" t="str">
        <f>IF(ISBLANK(Entry!B37),"",Entry!BG37)</f>
        <v/>
      </c>
      <c r="K26" s="64" t="str">
        <f>Entry!AU37</f>
        <v/>
      </c>
    </row>
    <row r="27" spans="1:11" x14ac:dyDescent="0.25">
      <c r="A27" s="45">
        <f>Entry!A38</f>
        <v>23</v>
      </c>
      <c r="B27" s="24" t="str">
        <f>IF(ISBLANK(Entry!B38),"- Blank -",Entry!B38)</f>
        <v>- Blank -</v>
      </c>
      <c r="C27" s="58" t="str">
        <f>IF(ISBLANK(Entry!B38),"",Entry!AZ38)</f>
        <v/>
      </c>
      <c r="D27" s="59" t="str">
        <f>IF(ISBLANK(Entry!B38),"",Entry!BA38)</f>
        <v/>
      </c>
      <c r="E27" s="59" t="str">
        <f>IF(ISBLANK(Entry!B38),"",Entry!BB38)</f>
        <v/>
      </c>
      <c r="F27" s="60" t="str">
        <f>IF(ISBLANK(Entry!B38),"",Entry!BC38)</f>
        <v/>
      </c>
      <c r="G27" s="120" t="str">
        <f>IF(ISBLANK(Entry!B38),"",Entry!BD38)</f>
        <v/>
      </c>
      <c r="H27" s="121" t="str">
        <f>IF(ISBLANK(Entry!B38),"",Entry!BE38)</f>
        <v/>
      </c>
      <c r="I27" s="121" t="str">
        <f>IF(ISBLANK(Entry!B38),"",Entry!BF38)</f>
        <v/>
      </c>
      <c r="J27" s="122" t="str">
        <f>IF(ISBLANK(Entry!B38),"",Entry!BG38)</f>
        <v/>
      </c>
      <c r="K27" s="64" t="str">
        <f>Entry!AU38</f>
        <v/>
      </c>
    </row>
    <row r="28" spans="1:11" x14ac:dyDescent="0.25">
      <c r="A28" s="45">
        <f>Entry!A39</f>
        <v>24</v>
      </c>
      <c r="B28" s="24" t="str">
        <f>IF(ISBLANK(Entry!B39),"- Blank -",Entry!B39)</f>
        <v>- Blank -</v>
      </c>
      <c r="C28" s="58" t="str">
        <f>IF(ISBLANK(Entry!B39),"",Entry!AZ39)</f>
        <v/>
      </c>
      <c r="D28" s="59" t="str">
        <f>IF(ISBLANK(Entry!B39),"",Entry!BA39)</f>
        <v/>
      </c>
      <c r="E28" s="59" t="str">
        <f>IF(ISBLANK(Entry!B39),"",Entry!BB39)</f>
        <v/>
      </c>
      <c r="F28" s="60" t="str">
        <f>IF(ISBLANK(Entry!B39),"",Entry!BC39)</f>
        <v/>
      </c>
      <c r="G28" s="120" t="str">
        <f>IF(ISBLANK(Entry!B39),"",Entry!BD39)</f>
        <v/>
      </c>
      <c r="H28" s="121" t="str">
        <f>IF(ISBLANK(Entry!B39),"",Entry!BE39)</f>
        <v/>
      </c>
      <c r="I28" s="121" t="str">
        <f>IF(ISBLANK(Entry!B39),"",Entry!BF39)</f>
        <v/>
      </c>
      <c r="J28" s="122" t="str">
        <f>IF(ISBLANK(Entry!B39),"",Entry!BG39)</f>
        <v/>
      </c>
      <c r="K28" s="64" t="str">
        <f>Entry!AU39</f>
        <v/>
      </c>
    </row>
    <row r="29" spans="1:11" x14ac:dyDescent="0.25">
      <c r="A29" s="45">
        <f>Entry!A40</f>
        <v>25</v>
      </c>
      <c r="B29" s="24" t="str">
        <f>IF(ISBLANK(Entry!B40),"- Blank -",Entry!B40)</f>
        <v>- Blank -</v>
      </c>
      <c r="C29" s="58" t="str">
        <f>IF(ISBLANK(Entry!B40),"",Entry!AZ40)</f>
        <v/>
      </c>
      <c r="D29" s="59" t="str">
        <f>IF(ISBLANK(Entry!B40),"",Entry!BA40)</f>
        <v/>
      </c>
      <c r="E29" s="59" t="str">
        <f>IF(ISBLANK(Entry!B40),"",Entry!BB40)</f>
        <v/>
      </c>
      <c r="F29" s="60" t="str">
        <f>IF(ISBLANK(Entry!B40),"",Entry!BC40)</f>
        <v/>
      </c>
      <c r="G29" s="120" t="str">
        <f>IF(ISBLANK(Entry!B40),"",Entry!BD40)</f>
        <v/>
      </c>
      <c r="H29" s="121" t="str">
        <f>IF(ISBLANK(Entry!B40),"",Entry!BE40)</f>
        <v/>
      </c>
      <c r="I29" s="121" t="str">
        <f>IF(ISBLANK(Entry!B40),"",Entry!BF40)</f>
        <v/>
      </c>
      <c r="J29" s="122" t="str">
        <f>IF(ISBLANK(Entry!B40),"",Entry!BG40)</f>
        <v/>
      </c>
      <c r="K29" s="64" t="str">
        <f>Entry!AU40</f>
        <v/>
      </c>
    </row>
    <row r="30" spans="1:11" x14ac:dyDescent="0.25">
      <c r="A30" s="45">
        <f>Entry!A41</f>
        <v>26</v>
      </c>
      <c r="B30" s="24" t="str">
        <f>IF(ISBLANK(Entry!B41),"- Blank -",Entry!B41)</f>
        <v>- Blank -</v>
      </c>
      <c r="C30" s="58" t="str">
        <f>IF(ISBLANK(Entry!B41),"",Entry!AZ41)</f>
        <v/>
      </c>
      <c r="D30" s="59" t="str">
        <f>IF(ISBLANK(Entry!B41),"",Entry!BA41)</f>
        <v/>
      </c>
      <c r="E30" s="59" t="str">
        <f>IF(ISBLANK(Entry!B41),"",Entry!BB41)</f>
        <v/>
      </c>
      <c r="F30" s="60" t="str">
        <f>IF(ISBLANK(Entry!B41),"",Entry!BC41)</f>
        <v/>
      </c>
      <c r="G30" s="120" t="str">
        <f>IF(ISBLANK(Entry!B41),"",Entry!BD41)</f>
        <v/>
      </c>
      <c r="H30" s="121" t="str">
        <f>IF(ISBLANK(Entry!B41),"",Entry!BE41)</f>
        <v/>
      </c>
      <c r="I30" s="121" t="str">
        <f>IF(ISBLANK(Entry!B41),"",Entry!BF41)</f>
        <v/>
      </c>
      <c r="J30" s="122" t="str">
        <f>IF(ISBLANK(Entry!B41),"",Entry!BG41)</f>
        <v/>
      </c>
      <c r="K30" s="64" t="str">
        <f>Entry!AU41</f>
        <v/>
      </c>
    </row>
    <row r="31" spans="1:11" x14ac:dyDescent="0.25">
      <c r="A31" s="45">
        <f>Entry!A42</f>
        <v>27</v>
      </c>
      <c r="B31" s="24" t="str">
        <f>IF(ISBLANK(Entry!B42),"- Blank -",Entry!B42)</f>
        <v>- Blank -</v>
      </c>
      <c r="C31" s="58" t="str">
        <f>IF(ISBLANK(Entry!B42),"",Entry!AZ42)</f>
        <v/>
      </c>
      <c r="D31" s="59" t="str">
        <f>IF(ISBLANK(Entry!B42),"",Entry!BA42)</f>
        <v/>
      </c>
      <c r="E31" s="59" t="str">
        <f>IF(ISBLANK(Entry!B42),"",Entry!BB42)</f>
        <v/>
      </c>
      <c r="F31" s="60" t="str">
        <f>IF(ISBLANK(Entry!B42),"",Entry!BC42)</f>
        <v/>
      </c>
      <c r="G31" s="120" t="str">
        <f>IF(ISBLANK(Entry!B42),"",Entry!BD42)</f>
        <v/>
      </c>
      <c r="H31" s="121" t="str">
        <f>IF(ISBLANK(Entry!B42),"",Entry!BE42)</f>
        <v/>
      </c>
      <c r="I31" s="121" t="str">
        <f>IF(ISBLANK(Entry!B42),"",Entry!BF42)</f>
        <v/>
      </c>
      <c r="J31" s="122" t="str">
        <f>IF(ISBLANK(Entry!B42),"",Entry!BG42)</f>
        <v/>
      </c>
      <c r="K31" s="64" t="str">
        <f>Entry!AU42</f>
        <v/>
      </c>
    </row>
    <row r="32" spans="1:11" x14ac:dyDescent="0.25">
      <c r="A32" s="45">
        <f>Entry!A43</f>
        <v>28</v>
      </c>
      <c r="B32" s="24" t="str">
        <f>IF(ISBLANK(Entry!B43),"- Blank -",Entry!B43)</f>
        <v>- Blank -</v>
      </c>
      <c r="C32" s="58" t="str">
        <f>IF(ISBLANK(Entry!B43),"",Entry!AZ43)</f>
        <v/>
      </c>
      <c r="D32" s="59" t="str">
        <f>IF(ISBLANK(Entry!B43),"",Entry!BA43)</f>
        <v/>
      </c>
      <c r="E32" s="59" t="str">
        <f>IF(ISBLANK(Entry!B43),"",Entry!BB43)</f>
        <v/>
      </c>
      <c r="F32" s="60" t="str">
        <f>IF(ISBLANK(Entry!B43),"",Entry!BC43)</f>
        <v/>
      </c>
      <c r="G32" s="120" t="str">
        <f>IF(ISBLANK(Entry!B43),"",Entry!BD43)</f>
        <v/>
      </c>
      <c r="H32" s="121" t="str">
        <f>IF(ISBLANK(Entry!B43),"",Entry!BE43)</f>
        <v/>
      </c>
      <c r="I32" s="121" t="str">
        <f>IF(ISBLANK(Entry!B43),"",Entry!BF43)</f>
        <v/>
      </c>
      <c r="J32" s="122" t="str">
        <f>IF(ISBLANK(Entry!B43),"",Entry!BG43)</f>
        <v/>
      </c>
      <c r="K32" s="64" t="str">
        <f>Entry!AU43</f>
        <v/>
      </c>
    </row>
    <row r="33" spans="1:11" x14ac:dyDescent="0.25">
      <c r="A33" s="45">
        <f>Entry!A44</f>
        <v>29</v>
      </c>
      <c r="B33" s="24" t="str">
        <f>IF(ISBLANK(Entry!B44),"- Blank -",Entry!B44)</f>
        <v>- Blank -</v>
      </c>
      <c r="C33" s="58" t="str">
        <f>IF(ISBLANK(Entry!B44),"",Entry!AZ44)</f>
        <v/>
      </c>
      <c r="D33" s="59" t="str">
        <f>IF(ISBLANK(Entry!B44),"",Entry!BA44)</f>
        <v/>
      </c>
      <c r="E33" s="59" t="str">
        <f>IF(ISBLANK(Entry!B44),"",Entry!BB44)</f>
        <v/>
      </c>
      <c r="F33" s="60" t="str">
        <f>IF(ISBLANK(Entry!B44),"",Entry!BC44)</f>
        <v/>
      </c>
      <c r="G33" s="120" t="str">
        <f>IF(ISBLANK(Entry!B44),"",Entry!BD44)</f>
        <v/>
      </c>
      <c r="H33" s="121" t="str">
        <f>IF(ISBLANK(Entry!B44),"",Entry!BE44)</f>
        <v/>
      </c>
      <c r="I33" s="121" t="str">
        <f>IF(ISBLANK(Entry!B44),"",Entry!BF44)</f>
        <v/>
      </c>
      <c r="J33" s="122" t="str">
        <f>IF(ISBLANK(Entry!B44),"",Entry!BG44)</f>
        <v/>
      </c>
      <c r="K33" s="64" t="str">
        <f>Entry!AU44</f>
        <v/>
      </c>
    </row>
    <row r="34" spans="1:11" x14ac:dyDescent="0.25">
      <c r="A34" s="45">
        <f>Entry!A45</f>
        <v>30</v>
      </c>
      <c r="B34" s="24" t="str">
        <f>IF(ISBLANK(Entry!B45),"- Blank -",Entry!B45)</f>
        <v>- Blank -</v>
      </c>
      <c r="C34" s="58" t="str">
        <f>IF(ISBLANK(Entry!B45),"",Entry!AZ45)</f>
        <v/>
      </c>
      <c r="D34" s="59" t="str">
        <f>IF(ISBLANK(Entry!B45),"",Entry!BA45)</f>
        <v/>
      </c>
      <c r="E34" s="59" t="str">
        <f>IF(ISBLANK(Entry!B45),"",Entry!BB45)</f>
        <v/>
      </c>
      <c r="F34" s="60" t="str">
        <f>IF(ISBLANK(Entry!B45),"",Entry!BC45)</f>
        <v/>
      </c>
      <c r="G34" s="120" t="str">
        <f>IF(ISBLANK(Entry!B45),"",Entry!BD45)</f>
        <v/>
      </c>
      <c r="H34" s="121" t="str">
        <f>IF(ISBLANK(Entry!B45),"",Entry!BE45)</f>
        <v/>
      </c>
      <c r="I34" s="121" t="str">
        <f>IF(ISBLANK(Entry!B45),"",Entry!BF45)</f>
        <v/>
      </c>
      <c r="J34" s="122" t="str">
        <f>IF(ISBLANK(Entry!B45),"",Entry!BG45)</f>
        <v/>
      </c>
      <c r="K34" s="64" t="str">
        <f>Entry!AU45</f>
        <v/>
      </c>
    </row>
    <row r="35" spans="1:11" x14ac:dyDescent="0.25">
      <c r="A35" s="45">
        <f>Entry!A46</f>
        <v>31</v>
      </c>
      <c r="B35" s="24" t="str">
        <f>IF(ISBLANK(Entry!B46),"- Blank -",Entry!B46)</f>
        <v>- Blank -</v>
      </c>
      <c r="C35" s="58" t="str">
        <f>IF(ISBLANK(Entry!B46),"",Entry!AZ46)</f>
        <v/>
      </c>
      <c r="D35" s="59" t="str">
        <f>IF(ISBLANK(Entry!B46),"",Entry!BA46)</f>
        <v/>
      </c>
      <c r="E35" s="59" t="str">
        <f>IF(ISBLANK(Entry!B46),"",Entry!BB46)</f>
        <v/>
      </c>
      <c r="F35" s="60" t="str">
        <f>IF(ISBLANK(Entry!B46),"",Entry!BC46)</f>
        <v/>
      </c>
      <c r="G35" s="120" t="str">
        <f>IF(ISBLANK(Entry!B46),"",Entry!BD46)</f>
        <v/>
      </c>
      <c r="H35" s="121" t="str">
        <f>IF(ISBLANK(Entry!B46),"",Entry!BE46)</f>
        <v/>
      </c>
      <c r="I35" s="121" t="str">
        <f>IF(ISBLANK(Entry!B46),"",Entry!BF46)</f>
        <v/>
      </c>
      <c r="J35" s="122" t="str">
        <f>IF(ISBLANK(Entry!B46),"",Entry!BG46)</f>
        <v/>
      </c>
      <c r="K35" s="64" t="str">
        <f>Entry!AU46</f>
        <v/>
      </c>
    </row>
    <row r="36" spans="1:11" x14ac:dyDescent="0.25">
      <c r="A36" s="45">
        <f>Entry!A47</f>
        <v>32</v>
      </c>
      <c r="B36" s="24" t="str">
        <f>IF(ISBLANK(Entry!B47),"- Blank -",Entry!B47)</f>
        <v>- Blank -</v>
      </c>
      <c r="C36" s="58" t="str">
        <f>IF(ISBLANK(Entry!B47),"",Entry!AZ47)</f>
        <v/>
      </c>
      <c r="D36" s="59" t="str">
        <f>IF(ISBLANK(Entry!B47),"",Entry!BA47)</f>
        <v/>
      </c>
      <c r="E36" s="59" t="str">
        <f>IF(ISBLANK(Entry!B47),"",Entry!BB47)</f>
        <v/>
      </c>
      <c r="F36" s="60" t="str">
        <f>IF(ISBLANK(Entry!B47),"",Entry!BC47)</f>
        <v/>
      </c>
      <c r="G36" s="120" t="str">
        <f>IF(ISBLANK(Entry!B47),"",Entry!BD47)</f>
        <v/>
      </c>
      <c r="H36" s="121" t="str">
        <f>IF(ISBLANK(Entry!B47),"",Entry!BE47)</f>
        <v/>
      </c>
      <c r="I36" s="121" t="str">
        <f>IF(ISBLANK(Entry!B47),"",Entry!BF47)</f>
        <v/>
      </c>
      <c r="J36" s="122" t="str">
        <f>IF(ISBLANK(Entry!B47),"",Entry!BG47)</f>
        <v/>
      </c>
      <c r="K36" s="64" t="str">
        <f>Entry!AU47</f>
        <v/>
      </c>
    </row>
    <row r="37" spans="1:11" x14ac:dyDescent="0.25">
      <c r="A37" s="45">
        <f>Entry!A48</f>
        <v>33</v>
      </c>
      <c r="B37" s="24" t="str">
        <f>IF(ISBLANK(Entry!B48),"- Blank -",Entry!B48)</f>
        <v>- Blank -</v>
      </c>
      <c r="C37" s="58" t="str">
        <f>IF(ISBLANK(Entry!B48),"",Entry!AZ48)</f>
        <v/>
      </c>
      <c r="D37" s="59" t="str">
        <f>IF(ISBLANK(Entry!B48),"",Entry!BA48)</f>
        <v/>
      </c>
      <c r="E37" s="59" t="str">
        <f>IF(ISBLANK(Entry!B48),"",Entry!BB48)</f>
        <v/>
      </c>
      <c r="F37" s="60" t="str">
        <f>IF(ISBLANK(Entry!B48),"",Entry!BC48)</f>
        <v/>
      </c>
      <c r="G37" s="120" t="str">
        <f>IF(ISBLANK(Entry!B48),"",Entry!BD48)</f>
        <v/>
      </c>
      <c r="H37" s="121" t="str">
        <f>IF(ISBLANK(Entry!B48),"",Entry!BE48)</f>
        <v/>
      </c>
      <c r="I37" s="121" t="str">
        <f>IF(ISBLANK(Entry!B48),"",Entry!BF48)</f>
        <v/>
      </c>
      <c r="J37" s="122" t="str">
        <f>IF(ISBLANK(Entry!B48),"",Entry!BG48)</f>
        <v/>
      </c>
      <c r="K37" s="64" t="str">
        <f>Entry!AU48</f>
        <v/>
      </c>
    </row>
    <row r="38" spans="1:11" x14ac:dyDescent="0.25">
      <c r="A38" s="45">
        <f>Entry!A49</f>
        <v>34</v>
      </c>
      <c r="B38" s="24" t="str">
        <f>IF(ISBLANK(Entry!B49),"- Blank -",Entry!B49)</f>
        <v>- Blank -</v>
      </c>
      <c r="C38" s="58" t="str">
        <f>IF(ISBLANK(Entry!B49),"",Entry!AZ49)</f>
        <v/>
      </c>
      <c r="D38" s="59" t="str">
        <f>IF(ISBLANK(Entry!B49),"",Entry!BA49)</f>
        <v/>
      </c>
      <c r="E38" s="59" t="str">
        <f>IF(ISBLANK(Entry!B49),"",Entry!BB49)</f>
        <v/>
      </c>
      <c r="F38" s="60" t="str">
        <f>IF(ISBLANK(Entry!B49),"",Entry!BC49)</f>
        <v/>
      </c>
      <c r="G38" s="120" t="str">
        <f>IF(ISBLANK(Entry!B49),"",Entry!BD49)</f>
        <v/>
      </c>
      <c r="H38" s="121" t="str">
        <f>IF(ISBLANK(Entry!B49),"",Entry!BE49)</f>
        <v/>
      </c>
      <c r="I38" s="121" t="str">
        <f>IF(ISBLANK(Entry!B49),"",Entry!BF49)</f>
        <v/>
      </c>
      <c r="J38" s="122" t="str">
        <f>IF(ISBLANK(Entry!B49),"",Entry!BG49)</f>
        <v/>
      </c>
      <c r="K38" s="64" t="str">
        <f>Entry!AU49</f>
        <v/>
      </c>
    </row>
    <row r="39" spans="1:11" x14ac:dyDescent="0.25">
      <c r="A39" s="45">
        <f>Entry!A50</f>
        <v>35</v>
      </c>
      <c r="B39" s="24" t="str">
        <f>IF(ISBLANK(Entry!B50),"- Blank -",Entry!B50)</f>
        <v>- Blank -</v>
      </c>
      <c r="C39" s="58" t="str">
        <f>IF(ISBLANK(Entry!B50),"",Entry!AZ50)</f>
        <v/>
      </c>
      <c r="D39" s="59" t="str">
        <f>IF(ISBLANK(Entry!B50),"",Entry!BA50)</f>
        <v/>
      </c>
      <c r="E39" s="59" t="str">
        <f>IF(ISBLANK(Entry!B50),"",Entry!BB50)</f>
        <v/>
      </c>
      <c r="F39" s="60" t="str">
        <f>IF(ISBLANK(Entry!B50),"",Entry!BC50)</f>
        <v/>
      </c>
      <c r="G39" s="120" t="str">
        <f>IF(ISBLANK(Entry!B50),"",Entry!BD50)</f>
        <v/>
      </c>
      <c r="H39" s="121" t="str">
        <f>IF(ISBLANK(Entry!B50),"",Entry!BE50)</f>
        <v/>
      </c>
      <c r="I39" s="121" t="str">
        <f>IF(ISBLANK(Entry!B50),"",Entry!BF50)</f>
        <v/>
      </c>
      <c r="J39" s="122" t="str">
        <f>IF(ISBLANK(Entry!B50),"",Entry!BG50)</f>
        <v/>
      </c>
      <c r="K39" s="64" t="str">
        <f>Entry!AU50</f>
        <v/>
      </c>
    </row>
    <row r="40" spans="1:11" x14ac:dyDescent="0.25">
      <c r="A40" s="45">
        <f>Entry!A51</f>
        <v>36</v>
      </c>
      <c r="B40" s="24" t="str">
        <f>IF(ISBLANK(Entry!B51),"- Blank -",Entry!B51)</f>
        <v>- Blank -</v>
      </c>
      <c r="C40" s="58" t="str">
        <f>IF(ISBLANK(Entry!B51),"",Entry!AZ51)</f>
        <v/>
      </c>
      <c r="D40" s="59" t="str">
        <f>IF(ISBLANK(Entry!B51),"",Entry!BA51)</f>
        <v/>
      </c>
      <c r="E40" s="59" t="str">
        <f>IF(ISBLANK(Entry!B51),"",Entry!BB51)</f>
        <v/>
      </c>
      <c r="F40" s="60" t="str">
        <f>IF(ISBLANK(Entry!B51),"",Entry!BC51)</f>
        <v/>
      </c>
      <c r="G40" s="120" t="str">
        <f>IF(ISBLANK(Entry!B51),"",Entry!BD51)</f>
        <v/>
      </c>
      <c r="H40" s="121" t="str">
        <f>IF(ISBLANK(Entry!B51),"",Entry!BE51)</f>
        <v/>
      </c>
      <c r="I40" s="121" t="str">
        <f>IF(ISBLANK(Entry!B51),"",Entry!BF51)</f>
        <v/>
      </c>
      <c r="J40" s="122" t="str">
        <f>IF(ISBLANK(Entry!B51),"",Entry!BG51)</f>
        <v/>
      </c>
      <c r="K40" s="64" t="str">
        <f>Entry!AU51</f>
        <v/>
      </c>
    </row>
    <row r="41" spans="1:11" x14ac:dyDescent="0.25">
      <c r="A41" s="45">
        <f>Entry!A52</f>
        <v>37</v>
      </c>
      <c r="B41" s="24" t="str">
        <f>IF(ISBLANK(Entry!B52),"- Blank -",Entry!B52)</f>
        <v>- Blank -</v>
      </c>
      <c r="C41" s="58" t="str">
        <f>IF(ISBLANK(Entry!B52),"",Entry!AZ52)</f>
        <v/>
      </c>
      <c r="D41" s="59" t="str">
        <f>IF(ISBLANK(Entry!B52),"",Entry!BA52)</f>
        <v/>
      </c>
      <c r="E41" s="59" t="str">
        <f>IF(ISBLANK(Entry!B52),"",Entry!BB52)</f>
        <v/>
      </c>
      <c r="F41" s="60" t="str">
        <f>IF(ISBLANK(Entry!B52),"",Entry!BC52)</f>
        <v/>
      </c>
      <c r="G41" s="120" t="str">
        <f>IF(ISBLANK(Entry!B52),"",Entry!BD52)</f>
        <v/>
      </c>
      <c r="H41" s="121" t="str">
        <f>IF(ISBLANK(Entry!B52),"",Entry!BE52)</f>
        <v/>
      </c>
      <c r="I41" s="121" t="str">
        <f>IF(ISBLANK(Entry!B52),"",Entry!BF52)</f>
        <v/>
      </c>
      <c r="J41" s="122" t="str">
        <f>IF(ISBLANK(Entry!B52),"",Entry!BG52)</f>
        <v/>
      </c>
      <c r="K41" s="64" t="str">
        <f>Entry!AU52</f>
        <v/>
      </c>
    </row>
    <row r="42" spans="1:11" x14ac:dyDescent="0.25">
      <c r="A42" s="45">
        <f>Entry!A53</f>
        <v>38</v>
      </c>
      <c r="B42" s="24" t="str">
        <f>IF(ISBLANK(Entry!B53),"- Blank -",Entry!B53)</f>
        <v>- Blank -</v>
      </c>
      <c r="C42" s="58" t="str">
        <f>IF(ISBLANK(Entry!B53),"",Entry!AZ53)</f>
        <v/>
      </c>
      <c r="D42" s="59" t="str">
        <f>IF(ISBLANK(Entry!B53),"",Entry!BA53)</f>
        <v/>
      </c>
      <c r="E42" s="59" t="str">
        <f>IF(ISBLANK(Entry!B53),"",Entry!BB53)</f>
        <v/>
      </c>
      <c r="F42" s="60" t="str">
        <f>IF(ISBLANK(Entry!B53),"",Entry!BC53)</f>
        <v/>
      </c>
      <c r="G42" s="120" t="str">
        <f>IF(ISBLANK(Entry!B53),"",Entry!BD53)</f>
        <v/>
      </c>
      <c r="H42" s="121" t="str">
        <f>IF(ISBLANK(Entry!B53),"",Entry!BE53)</f>
        <v/>
      </c>
      <c r="I42" s="121" t="str">
        <f>IF(ISBLANK(Entry!B53),"",Entry!BF53)</f>
        <v/>
      </c>
      <c r="J42" s="122" t="str">
        <f>IF(ISBLANK(Entry!B53),"",Entry!BG53)</f>
        <v/>
      </c>
      <c r="K42" s="64" t="str">
        <f>Entry!AU53</f>
        <v/>
      </c>
    </row>
    <row r="43" spans="1:11" x14ac:dyDescent="0.25">
      <c r="A43" s="45">
        <f>Entry!A54</f>
        <v>39</v>
      </c>
      <c r="B43" s="24" t="str">
        <f>IF(ISBLANK(Entry!B54),"- Blank -",Entry!B54)</f>
        <v>- Blank -</v>
      </c>
      <c r="C43" s="58" t="str">
        <f>IF(ISBLANK(Entry!B54),"",Entry!AZ54)</f>
        <v/>
      </c>
      <c r="D43" s="59" t="str">
        <f>IF(ISBLANK(Entry!B54),"",Entry!BA54)</f>
        <v/>
      </c>
      <c r="E43" s="59" t="str">
        <f>IF(ISBLANK(Entry!B54),"",Entry!BB54)</f>
        <v/>
      </c>
      <c r="F43" s="60" t="str">
        <f>IF(ISBLANK(Entry!B54),"",Entry!BC54)</f>
        <v/>
      </c>
      <c r="G43" s="120" t="str">
        <f>IF(ISBLANK(Entry!B54),"",Entry!BD54)</f>
        <v/>
      </c>
      <c r="H43" s="121" t="str">
        <f>IF(ISBLANK(Entry!B54),"",Entry!BE54)</f>
        <v/>
      </c>
      <c r="I43" s="121" t="str">
        <f>IF(ISBLANK(Entry!B54),"",Entry!BF54)</f>
        <v/>
      </c>
      <c r="J43" s="122" t="str">
        <f>IF(ISBLANK(Entry!B54),"",Entry!BG54)</f>
        <v/>
      </c>
      <c r="K43" s="64" t="str">
        <f>Entry!AU54</f>
        <v/>
      </c>
    </row>
    <row r="44" spans="1:11" ht="17.25" thickBot="1" x14ac:dyDescent="0.3">
      <c r="A44" s="45">
        <f>Entry!A55</f>
        <v>40</v>
      </c>
      <c r="B44" s="24" t="str">
        <f>IF(ISBLANK(Entry!B55),"- Blank -",Entry!B55)</f>
        <v>- Blank -</v>
      </c>
      <c r="C44" s="58" t="str">
        <f>IF(ISBLANK(Entry!B55),"",Entry!AZ55)</f>
        <v/>
      </c>
      <c r="D44" s="59" t="str">
        <f>IF(ISBLANK(Entry!B55),"",Entry!BA55)</f>
        <v/>
      </c>
      <c r="E44" s="59" t="str">
        <f>IF(ISBLANK(Entry!B55),"",Entry!BB55)</f>
        <v/>
      </c>
      <c r="F44" s="60" t="str">
        <f>IF(ISBLANK(Entry!B55),"",Entry!BC55)</f>
        <v/>
      </c>
      <c r="G44" s="120" t="str">
        <f>IF(ISBLANK(Entry!B55),"",Entry!BD55)</f>
        <v/>
      </c>
      <c r="H44" s="121" t="str">
        <f>IF(ISBLANK(Entry!B55),"",Entry!BE55)</f>
        <v/>
      </c>
      <c r="I44" s="121" t="str">
        <f>IF(ISBLANK(Entry!B55),"",Entry!BF55)</f>
        <v/>
      </c>
      <c r="J44" s="122" t="str">
        <f>IF(ISBLANK(Entry!B55),"",Entry!BG55)</f>
        <v/>
      </c>
      <c r="K44" s="64" t="str">
        <f>Entry!AU55</f>
        <v/>
      </c>
    </row>
    <row r="45" spans="1:11" ht="17.25" thickBot="1" x14ac:dyDescent="0.3">
      <c r="A45" s="46">
        <f t="shared" ref="A45:K45" si="1">A57</f>
        <v>0</v>
      </c>
      <c r="B45" s="46" t="str">
        <f t="shared" si="1"/>
        <v>Class Average</v>
      </c>
      <c r="C45" s="103" t="str">
        <f t="shared" si="1"/>
        <v/>
      </c>
      <c r="D45" s="104" t="str">
        <f t="shared" si="1"/>
        <v/>
      </c>
      <c r="E45" s="104" t="str">
        <f t="shared" si="1"/>
        <v/>
      </c>
      <c r="F45" s="104" t="str">
        <f t="shared" si="1"/>
        <v/>
      </c>
      <c r="G45" s="102">
        <f t="shared" si="1"/>
        <v>0</v>
      </c>
      <c r="H45" s="102">
        <f t="shared" si="1"/>
        <v>0</v>
      </c>
      <c r="I45" s="102">
        <f t="shared" si="1"/>
        <v>0</v>
      </c>
      <c r="J45" s="102">
        <f t="shared" si="1"/>
        <v>-3.75</v>
      </c>
      <c r="K45" s="53" t="e">
        <f t="shared" si="1"/>
        <v>#N/A</v>
      </c>
    </row>
    <row r="46" spans="1:11" ht="17.25" thickBot="1" x14ac:dyDescent="0.3">
      <c r="B46" s="634" t="str">
        <f>CONCATENATE("Number of Students (out of ",(total_students-no_of_incomplete-no_of_withdrawn),")")</f>
        <v>Number of Students (out of -4)</v>
      </c>
      <c r="C46" s="635"/>
      <c r="D46" s="635"/>
      <c r="E46" s="635"/>
      <c r="F46" s="636"/>
      <c r="G46" s="48">
        <f>G58</f>
        <v>0</v>
      </c>
      <c r="H46" s="48">
        <f t="shared" ref="H46:J46" si="2">H58</f>
        <v>0</v>
      </c>
      <c r="I46" s="48">
        <f t="shared" si="2"/>
        <v>0</v>
      </c>
      <c r="J46" s="48">
        <f t="shared" si="2"/>
        <v>15</v>
      </c>
      <c r="K46" s="62"/>
    </row>
    <row r="47" spans="1:11" x14ac:dyDescent="0.25">
      <c r="A47" s="45">
        <f>Entry!A56</f>
        <v>41</v>
      </c>
      <c r="B47" s="471" t="str">
        <f>IF(ISBLANK(Entry!B56),"- Blank -",Entry!B56)</f>
        <v>- Blank -</v>
      </c>
      <c r="C47" s="472" t="str">
        <f>IF(ISBLANK(Entry!B56),"",Entry!AZ56)</f>
        <v/>
      </c>
      <c r="D47" s="473" t="str">
        <f>IF(ISBLANK(Entry!B56),"",Entry!BA56)</f>
        <v/>
      </c>
      <c r="E47" s="473" t="str">
        <f>IF(ISBLANK(Entry!B56),"",Entry!BB56)</f>
        <v/>
      </c>
      <c r="F47" s="474" t="str">
        <f>IF(ISBLANK(Entry!B56),"",Entry!BC56)</f>
        <v/>
      </c>
      <c r="G47" s="120" t="str">
        <f>IF(ISBLANK(Entry!B56),"",Entry!BD56)</f>
        <v/>
      </c>
      <c r="H47" s="121" t="str">
        <f>IF(ISBLANK(Entry!B56),"",Entry!BE56)</f>
        <v/>
      </c>
      <c r="I47" s="121" t="str">
        <f>IF(ISBLANK(Entry!B56),"",Entry!BF56)</f>
        <v/>
      </c>
      <c r="J47" s="122" t="str">
        <f>IF(ISBLANK(Entry!B56),"",Entry!BG56)</f>
        <v/>
      </c>
      <c r="K47" s="64" t="str">
        <f>Entry!AU56</f>
        <v/>
      </c>
    </row>
    <row r="48" spans="1:11" x14ac:dyDescent="0.25">
      <c r="A48" s="45">
        <f>Entry!A57</f>
        <v>42</v>
      </c>
      <c r="B48" s="24" t="str">
        <f>IF(ISBLANK(Entry!B57),"- Blank -",Entry!B57)</f>
        <v>- Blank -</v>
      </c>
      <c r="C48" s="58" t="str">
        <f>IF(ISBLANK(Entry!B57),"",Entry!AZ57)</f>
        <v/>
      </c>
      <c r="D48" s="59" t="str">
        <f>IF(ISBLANK(Entry!B57),"",Entry!BA57)</f>
        <v/>
      </c>
      <c r="E48" s="59" t="str">
        <f>IF(ISBLANK(Entry!B57),"",Entry!BB57)</f>
        <v/>
      </c>
      <c r="F48" s="60" t="str">
        <f>IF(ISBLANK(Entry!B57),"",Entry!BC57)</f>
        <v/>
      </c>
      <c r="G48" s="120" t="str">
        <f>IF(ISBLANK(Entry!B57),"",Entry!BD57)</f>
        <v/>
      </c>
      <c r="H48" s="121" t="str">
        <f>IF(ISBLANK(Entry!B57),"",Entry!BE57)</f>
        <v/>
      </c>
      <c r="I48" s="121" t="str">
        <f>IF(ISBLANK(Entry!B57),"",Entry!BF57)</f>
        <v/>
      </c>
      <c r="J48" s="122" t="str">
        <f>IF(ISBLANK(Entry!B57),"",Entry!BG57)</f>
        <v/>
      </c>
      <c r="K48" s="64" t="str">
        <f>Entry!AU57</f>
        <v/>
      </c>
    </row>
    <row r="49" spans="1:11" x14ac:dyDescent="0.25">
      <c r="A49" s="45">
        <f>Entry!A58</f>
        <v>43</v>
      </c>
      <c r="B49" s="24" t="str">
        <f>IF(ISBLANK(Entry!B58),"- Blank -",Entry!B58)</f>
        <v>- Blank -</v>
      </c>
      <c r="C49" s="58" t="str">
        <f>IF(ISBLANK(Entry!B58),"",Entry!AZ58)</f>
        <v/>
      </c>
      <c r="D49" s="59" t="str">
        <f>IF(ISBLANK(Entry!B58),"",Entry!BA58)</f>
        <v/>
      </c>
      <c r="E49" s="59" t="str">
        <f>IF(ISBLANK(Entry!B58),"",Entry!BB58)</f>
        <v/>
      </c>
      <c r="F49" s="60" t="str">
        <f>IF(ISBLANK(Entry!B58),"",Entry!BC58)</f>
        <v/>
      </c>
      <c r="G49" s="120" t="str">
        <f>IF(ISBLANK(Entry!B58),"",Entry!BD58)</f>
        <v/>
      </c>
      <c r="H49" s="121" t="str">
        <f>IF(ISBLANK(Entry!B58),"",Entry!BE58)</f>
        <v/>
      </c>
      <c r="I49" s="121" t="str">
        <f>IF(ISBLANK(Entry!B58),"",Entry!BF58)</f>
        <v/>
      </c>
      <c r="J49" s="122" t="str">
        <f>IF(ISBLANK(Entry!B58),"",Entry!BG58)</f>
        <v/>
      </c>
      <c r="K49" s="64" t="str">
        <f>Entry!AU58</f>
        <v/>
      </c>
    </row>
    <row r="50" spans="1:11" x14ac:dyDescent="0.25">
      <c r="A50" s="45">
        <f>Entry!A59</f>
        <v>44</v>
      </c>
      <c r="B50" s="24" t="str">
        <f>IF(ISBLANK(Entry!B59),"- Blank -",Entry!B59)</f>
        <v>- Blank -</v>
      </c>
      <c r="C50" s="58" t="str">
        <f>IF(ISBLANK(Entry!B59),"",Entry!AZ59)</f>
        <v/>
      </c>
      <c r="D50" s="59" t="str">
        <f>IF(ISBLANK(Entry!B59),"",Entry!BA59)</f>
        <v/>
      </c>
      <c r="E50" s="59" t="str">
        <f>IF(ISBLANK(Entry!B59),"",Entry!BB59)</f>
        <v/>
      </c>
      <c r="F50" s="60" t="str">
        <f>IF(ISBLANK(Entry!B59),"",Entry!BC59)</f>
        <v/>
      </c>
      <c r="G50" s="120" t="str">
        <f>IF(ISBLANK(Entry!B59),"",Entry!BD59)</f>
        <v/>
      </c>
      <c r="H50" s="121" t="str">
        <f>IF(ISBLANK(Entry!B59),"",Entry!BE59)</f>
        <v/>
      </c>
      <c r="I50" s="121" t="str">
        <f>IF(ISBLANK(Entry!B59),"",Entry!BF59)</f>
        <v/>
      </c>
      <c r="J50" s="122" t="str">
        <f>IF(ISBLANK(Entry!B59),"",Entry!BG59)</f>
        <v/>
      </c>
      <c r="K50" s="64" t="str">
        <f>Entry!AU59</f>
        <v/>
      </c>
    </row>
    <row r="51" spans="1:11" x14ac:dyDescent="0.25">
      <c r="A51" s="45">
        <f>Entry!A60</f>
        <v>45</v>
      </c>
      <c r="B51" s="24" t="str">
        <f>IF(ISBLANK(Entry!B60),"- Blank -",Entry!B60)</f>
        <v>- Blank -</v>
      </c>
      <c r="C51" s="58" t="str">
        <f>IF(ISBLANK(Entry!B60),"",Entry!AZ60)</f>
        <v/>
      </c>
      <c r="D51" s="59" t="str">
        <f>IF(ISBLANK(Entry!B60),"",Entry!BA60)</f>
        <v/>
      </c>
      <c r="E51" s="59" t="str">
        <f>IF(ISBLANK(Entry!B60),"",Entry!BB60)</f>
        <v/>
      </c>
      <c r="F51" s="60" t="str">
        <f>IF(ISBLANK(Entry!B60),"",Entry!BC60)</f>
        <v/>
      </c>
      <c r="G51" s="120" t="str">
        <f>IF(ISBLANK(Entry!B60),"",Entry!BD60)</f>
        <v/>
      </c>
      <c r="H51" s="121" t="str">
        <f>IF(ISBLANK(Entry!B60),"",Entry!BE60)</f>
        <v/>
      </c>
      <c r="I51" s="121" t="str">
        <f>IF(ISBLANK(Entry!B60),"",Entry!BF60)</f>
        <v/>
      </c>
      <c r="J51" s="122" t="str">
        <f>IF(ISBLANK(Entry!B60),"",Entry!BG60)</f>
        <v/>
      </c>
      <c r="K51" s="64" t="str">
        <f>Entry!AU60</f>
        <v/>
      </c>
    </row>
    <row r="52" spans="1:11" x14ac:dyDescent="0.25">
      <c r="A52" s="45">
        <f>Entry!A61</f>
        <v>46</v>
      </c>
      <c r="B52" s="24" t="str">
        <f>IF(ISBLANK(Entry!B61),"- Blank -",Entry!B61)</f>
        <v>- Blank -</v>
      </c>
      <c r="C52" s="58" t="str">
        <f>IF(ISBLANK(Entry!B61),"",Entry!AZ61)</f>
        <v/>
      </c>
      <c r="D52" s="59" t="str">
        <f>IF(ISBLANK(Entry!B61),"",Entry!BA61)</f>
        <v/>
      </c>
      <c r="E52" s="59" t="str">
        <f>IF(ISBLANK(Entry!B61),"",Entry!BB61)</f>
        <v/>
      </c>
      <c r="F52" s="60" t="str">
        <f>IF(ISBLANK(Entry!B61),"",Entry!BC61)</f>
        <v/>
      </c>
      <c r="G52" s="120" t="str">
        <f>IF(ISBLANK(Entry!B61),"",Entry!BD61)</f>
        <v/>
      </c>
      <c r="H52" s="121" t="str">
        <f>IF(ISBLANK(Entry!B61),"",Entry!BE61)</f>
        <v/>
      </c>
      <c r="I52" s="121" t="str">
        <f>IF(ISBLANK(Entry!B61),"",Entry!BF61)</f>
        <v/>
      </c>
      <c r="J52" s="122" t="str">
        <f>IF(ISBLANK(Entry!B61),"",Entry!BG61)</f>
        <v/>
      </c>
      <c r="K52" s="64" t="str">
        <f>Entry!AU61</f>
        <v/>
      </c>
    </row>
    <row r="53" spans="1:11" x14ac:dyDescent="0.25">
      <c r="A53" s="45">
        <f>Entry!A62</f>
        <v>47</v>
      </c>
      <c r="B53" s="24" t="str">
        <f>IF(ISBLANK(Entry!B62),"- Blank -",Entry!B62)</f>
        <v>- Blank -</v>
      </c>
      <c r="C53" s="58" t="str">
        <f>IF(ISBLANK(Entry!B62),"",Entry!AZ62)</f>
        <v/>
      </c>
      <c r="D53" s="59" t="str">
        <f>IF(ISBLANK(Entry!B62),"",Entry!BA62)</f>
        <v/>
      </c>
      <c r="E53" s="59" t="str">
        <f>IF(ISBLANK(Entry!B62),"",Entry!BB62)</f>
        <v/>
      </c>
      <c r="F53" s="60" t="str">
        <f>IF(ISBLANK(Entry!B62),"",Entry!BC62)</f>
        <v/>
      </c>
      <c r="G53" s="120" t="str">
        <f>IF(ISBLANK(Entry!B62),"",Entry!BD62)</f>
        <v/>
      </c>
      <c r="H53" s="121" t="str">
        <f>IF(ISBLANK(Entry!B62),"",Entry!BE62)</f>
        <v/>
      </c>
      <c r="I53" s="121" t="str">
        <f>IF(ISBLANK(Entry!B62),"",Entry!BF62)</f>
        <v/>
      </c>
      <c r="J53" s="122" t="str">
        <f>IF(ISBLANK(Entry!B62),"",Entry!BG62)</f>
        <v/>
      </c>
      <c r="K53" s="64" t="str">
        <f>Entry!AU62</f>
        <v/>
      </c>
    </row>
    <row r="54" spans="1:11" x14ac:dyDescent="0.25">
      <c r="A54" s="45">
        <f>Entry!A63</f>
        <v>48</v>
      </c>
      <c r="B54" s="24" t="str">
        <f>IF(ISBLANK(Entry!B63),"- Blank -",Entry!B63)</f>
        <v>- Blank -</v>
      </c>
      <c r="C54" s="58" t="str">
        <f>IF(ISBLANK(Entry!B63),"",Entry!AZ63)</f>
        <v/>
      </c>
      <c r="D54" s="59" t="str">
        <f>IF(ISBLANK(Entry!B63),"",Entry!BA63)</f>
        <v/>
      </c>
      <c r="E54" s="59" t="str">
        <f>IF(ISBLANK(Entry!B63),"",Entry!BB63)</f>
        <v/>
      </c>
      <c r="F54" s="60" t="str">
        <f>IF(ISBLANK(Entry!B63),"",Entry!BC63)</f>
        <v/>
      </c>
      <c r="G54" s="120" t="str">
        <f>IF(ISBLANK(Entry!B63),"",Entry!BD63)</f>
        <v/>
      </c>
      <c r="H54" s="121" t="str">
        <f>IF(ISBLANK(Entry!B63),"",Entry!BE63)</f>
        <v/>
      </c>
      <c r="I54" s="121" t="str">
        <f>IF(ISBLANK(Entry!B63),"",Entry!BF63)</f>
        <v/>
      </c>
      <c r="J54" s="122" t="str">
        <f>IF(ISBLANK(Entry!B63),"",Entry!BG63)</f>
        <v/>
      </c>
      <c r="K54" s="64" t="str">
        <f>Entry!AU63</f>
        <v/>
      </c>
    </row>
    <row r="55" spans="1:11" x14ac:dyDescent="0.25">
      <c r="A55" s="45">
        <f>Entry!A64</f>
        <v>49</v>
      </c>
      <c r="B55" s="24" t="str">
        <f>IF(ISBLANK(Entry!B64),"- Blank -",Entry!B64)</f>
        <v>- Blank -</v>
      </c>
      <c r="C55" s="58" t="str">
        <f>IF(ISBLANK(Entry!B64),"",Entry!AZ64)</f>
        <v/>
      </c>
      <c r="D55" s="59" t="str">
        <f>IF(ISBLANK(Entry!B64),"",Entry!BA64)</f>
        <v/>
      </c>
      <c r="E55" s="59" t="str">
        <f>IF(ISBLANK(Entry!B64),"",Entry!BB64)</f>
        <v/>
      </c>
      <c r="F55" s="60" t="str">
        <f>IF(ISBLANK(Entry!B64),"",Entry!BC64)</f>
        <v/>
      </c>
      <c r="G55" s="120" t="str">
        <f>IF(ISBLANK(Entry!B64),"",Entry!BD64)</f>
        <v/>
      </c>
      <c r="H55" s="121" t="str">
        <f>IF(ISBLANK(Entry!B64),"",Entry!BE64)</f>
        <v/>
      </c>
      <c r="I55" s="121" t="str">
        <f>IF(ISBLANK(Entry!B64),"",Entry!BF64)</f>
        <v/>
      </c>
      <c r="J55" s="122" t="str">
        <f>IF(ISBLANK(Entry!B64),"",Entry!BG64)</f>
        <v/>
      </c>
      <c r="K55" s="64" t="str">
        <f>Entry!AU64</f>
        <v/>
      </c>
    </row>
    <row r="56" spans="1:11" ht="17.25" thickBot="1" x14ac:dyDescent="0.3">
      <c r="A56" s="45">
        <f>Entry!A65</f>
        <v>50</v>
      </c>
      <c r="B56" s="24" t="str">
        <f>IF(ISBLANK(Entry!B65),"- Blank -",Entry!B65)</f>
        <v>- Blank -</v>
      </c>
      <c r="C56" s="58" t="str">
        <f>IF(ISBLANK(Entry!B65),"",Entry!AZ65)</f>
        <v/>
      </c>
      <c r="D56" s="59" t="str">
        <f>IF(ISBLANK(Entry!B65),"",Entry!BA65)</f>
        <v/>
      </c>
      <c r="E56" s="59" t="str">
        <f>IF(ISBLANK(Entry!B65),"",Entry!BB65)</f>
        <v/>
      </c>
      <c r="F56" s="60" t="str">
        <f>IF(ISBLANK(Entry!B65),"",Entry!BC65)</f>
        <v/>
      </c>
      <c r="G56" s="120" t="str">
        <f>IF(ISBLANK(Entry!B65),"",Entry!BD65)</f>
        <v/>
      </c>
      <c r="H56" s="121" t="str">
        <f>IF(ISBLANK(Entry!B65),"",Entry!BE65)</f>
        <v/>
      </c>
      <c r="I56" s="121" t="str">
        <f>IF(ISBLANK(Entry!B65),"",Entry!BF65)</f>
        <v/>
      </c>
      <c r="J56" s="122" t="str">
        <f>IF(ISBLANK(Entry!B65),"",Entry!BG65)</f>
        <v/>
      </c>
      <c r="K56" s="64" t="str">
        <f>Entry!AU65</f>
        <v/>
      </c>
    </row>
    <row r="57" spans="1:11" ht="17.25" thickBot="1" x14ac:dyDescent="0.3">
      <c r="A57" s="46">
        <f>total_students</f>
        <v>0</v>
      </c>
      <c r="B57" s="46" t="s">
        <v>164</v>
      </c>
      <c r="C57" s="103" t="str">
        <f>Entry!AZ66</f>
        <v/>
      </c>
      <c r="D57" s="104" t="str">
        <f>Entry!BA66</f>
        <v/>
      </c>
      <c r="E57" s="104" t="str">
        <f>Entry!BB66</f>
        <v/>
      </c>
      <c r="F57" s="104" t="str">
        <f>Entry!BC66</f>
        <v/>
      </c>
      <c r="G57" s="102">
        <f>Entry!BD66</f>
        <v>0</v>
      </c>
      <c r="H57" s="102">
        <f>Entry!BE66</f>
        <v>0</v>
      </c>
      <c r="I57" s="102">
        <f>Entry!BF66</f>
        <v>0</v>
      </c>
      <c r="J57" s="102">
        <f>Entry!BG66</f>
        <v>-3.75</v>
      </c>
      <c r="K57" s="53" t="e">
        <f>Entry!$AU$66</f>
        <v>#N/A</v>
      </c>
    </row>
    <row r="58" spans="1:11" ht="17.25" thickBot="1" x14ac:dyDescent="0.3">
      <c r="B58" s="634" t="str">
        <f>CONCATENATE("Number of Students (out of ",(total_students-no_of_incomplete-no_of_withdrawn),")")</f>
        <v>Number of Students (out of -4)</v>
      </c>
      <c r="C58" s="635"/>
      <c r="D58" s="635"/>
      <c r="E58" s="635"/>
      <c r="F58" s="636"/>
      <c r="G58" s="48">
        <f>Entry!BD67</f>
        <v>0</v>
      </c>
      <c r="H58" s="48">
        <f>Entry!BE67</f>
        <v>0</v>
      </c>
      <c r="I58" s="49">
        <f>Entry!BF67</f>
        <v>0</v>
      </c>
      <c r="J58" s="47">
        <f>Entry!BG67</f>
        <v>15</v>
      </c>
      <c r="K58" s="62"/>
    </row>
  </sheetData>
  <sheetProtection sheet="1" objects="1" scenarios="1" selectLockedCells="1" selectUnlockedCells="1"/>
  <mergeCells count="7">
    <mergeCell ref="B58:F58"/>
    <mergeCell ref="C1:J2"/>
    <mergeCell ref="G4:J4"/>
    <mergeCell ref="A2:B3"/>
    <mergeCell ref="K1:K4"/>
    <mergeCell ref="A1:B1"/>
    <mergeCell ref="B46:F46"/>
  </mergeCells>
  <dataValidations disablePrompts="1" count="1">
    <dataValidation type="decimal" operator="lessThanOrEqual" allowBlank="1" showInputMessage="1" showErrorMessage="1" sqref="C5:F44 C47:F56" xr:uid="{00000000-0002-0000-0700-000000000000}">
      <formula1>C$4</formula1>
    </dataValidation>
  </dataValidations>
  <pageMargins left="0.7" right="0.7" top="0.59375" bottom="0.73958333333333337" header="0.22916666666666666" footer="0.1875"/>
  <pageSetup paperSize="9" orientation="portrait" r:id="rId1"/>
  <headerFooter>
    <oddHeader>&amp;C&amp;"-,Bold Italic"Course Outcomes Measurement Sheet, Department of CSE, East West University</oddHeader>
    <oddFooter xml:space="preserve">&amp;L&amp;"-,Italic"v.13.5 Generated on &amp;D &amp;T&amp;C&amp;"-,Italic"Page &amp;P of &amp;N&amp;R&amp;"-,Bold"Signature of the Course Instructor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63"/>
  <sheetViews>
    <sheetView view="pageLayout" zoomScale="115" zoomScaleNormal="115" zoomScalePageLayoutView="115" workbookViewId="0">
      <selection activeCell="G1" sqref="G1:G3"/>
    </sheetView>
  </sheetViews>
  <sheetFormatPr defaultColWidth="9.140625" defaultRowHeight="16.5" x14ac:dyDescent="0.25"/>
  <cols>
    <col min="1" max="1" width="10.5703125" style="10" customWidth="1"/>
    <col min="2" max="2" width="14" style="10" bestFit="1" customWidth="1"/>
    <col min="3" max="3" width="21.7109375" style="10" bestFit="1" customWidth="1"/>
    <col min="4" max="10" width="5" style="10" customWidth="1"/>
    <col min="11" max="11" width="5" style="9" customWidth="1"/>
    <col min="12" max="12" width="12.42578125" style="10" bestFit="1" customWidth="1"/>
    <col min="13" max="30" width="4.5703125" style="10" customWidth="1"/>
    <col min="31" max="32" width="9.140625" style="10" customWidth="1"/>
    <col min="33" max="16384" width="9.140625" style="10"/>
  </cols>
  <sheetData>
    <row r="1" spans="1:30" s="13" customFormat="1" ht="17.25" customHeight="1" thickBot="1" x14ac:dyDescent="0.3">
      <c r="A1" s="17"/>
      <c r="B1" s="17" t="s">
        <v>173</v>
      </c>
      <c r="C1" s="17"/>
      <c r="D1" s="657" t="s">
        <v>181</v>
      </c>
      <c r="E1" s="660" t="s">
        <v>180</v>
      </c>
      <c r="F1" s="662" t="s">
        <v>171</v>
      </c>
      <c r="G1" s="668" t="s">
        <v>262</v>
      </c>
      <c r="H1" s="662" t="s">
        <v>185</v>
      </c>
      <c r="I1" s="662" t="s">
        <v>165</v>
      </c>
      <c r="J1" s="671" t="s">
        <v>166</v>
      </c>
      <c r="K1" s="539" t="s">
        <v>5</v>
      </c>
      <c r="L1" s="665" t="s">
        <v>167</v>
      </c>
      <c r="M1" s="15"/>
      <c r="N1" s="15"/>
      <c r="O1" s="15"/>
      <c r="P1" s="15"/>
      <c r="Q1" s="15"/>
      <c r="R1" s="15"/>
      <c r="S1" s="15"/>
      <c r="T1" s="15"/>
      <c r="U1" s="15"/>
      <c r="V1" s="15"/>
      <c r="W1" s="15"/>
      <c r="X1" s="15"/>
      <c r="Y1" s="15"/>
      <c r="Z1" s="15"/>
      <c r="AA1" s="15"/>
      <c r="AB1" s="15"/>
      <c r="AC1" s="15"/>
      <c r="AD1" s="15"/>
    </row>
    <row r="2" spans="1:30" s="7" customFormat="1" ht="16.5" customHeight="1" thickBot="1" x14ac:dyDescent="0.3">
      <c r="A2" s="31" t="str">
        <f>Entry!A12</f>
        <v>Course Code</v>
      </c>
      <c r="B2" s="28" t="str">
        <f>Entry!B12</f>
        <v>CSE 107</v>
      </c>
      <c r="C2" s="32" t="str">
        <f>Entry!C12</f>
        <v>Section 01</v>
      </c>
      <c r="D2" s="658"/>
      <c r="E2" s="661"/>
      <c r="F2" s="663"/>
      <c r="G2" s="669"/>
      <c r="H2" s="663"/>
      <c r="I2" s="663"/>
      <c r="J2" s="672"/>
      <c r="K2" s="540"/>
      <c r="L2" s="666"/>
      <c r="M2" s="16"/>
      <c r="N2" s="16"/>
      <c r="O2" s="16"/>
      <c r="P2" s="16"/>
      <c r="Q2" s="16"/>
      <c r="R2" s="16"/>
      <c r="S2" s="16"/>
      <c r="T2" s="16"/>
      <c r="U2" s="16"/>
      <c r="V2" s="16"/>
      <c r="W2" s="16"/>
      <c r="X2" s="16"/>
      <c r="Y2" s="16"/>
      <c r="Z2" s="16"/>
      <c r="AA2" s="16"/>
      <c r="AB2" s="16"/>
      <c r="AC2" s="16"/>
      <c r="AD2" s="16"/>
    </row>
    <row r="3" spans="1:30" s="7" customFormat="1" ht="17.25" thickBot="1" x14ac:dyDescent="0.3">
      <c r="A3" s="31" t="str">
        <f>Entry!A13</f>
        <v>Course Title</v>
      </c>
      <c r="B3" s="655" t="str">
        <f>Entry!B13</f>
        <v>Object Oriented Programming</v>
      </c>
      <c r="C3" s="656"/>
      <c r="D3" s="659"/>
      <c r="E3" s="661"/>
      <c r="F3" s="664"/>
      <c r="G3" s="670"/>
      <c r="H3" s="664"/>
      <c r="I3" s="664"/>
      <c r="J3" s="673"/>
      <c r="K3" s="541"/>
      <c r="L3" s="666"/>
      <c r="M3" s="10"/>
      <c r="N3" s="10"/>
      <c r="O3" s="10"/>
      <c r="P3" s="10"/>
      <c r="Q3" s="10"/>
      <c r="R3" s="10"/>
      <c r="S3" s="10"/>
      <c r="T3" s="10"/>
      <c r="U3" s="10"/>
      <c r="V3" s="10"/>
      <c r="W3" s="10"/>
      <c r="X3" s="10"/>
      <c r="Y3" s="10"/>
      <c r="Z3" s="10"/>
      <c r="AA3" s="10"/>
      <c r="AB3" s="10"/>
      <c r="AC3" s="10"/>
      <c r="AD3" s="10"/>
    </row>
    <row r="4" spans="1:30" s="7" customFormat="1" ht="17.25" thickBot="1" x14ac:dyDescent="0.3">
      <c r="A4" s="31" t="str">
        <f>Entry!A14</f>
        <v>Credit</v>
      </c>
      <c r="B4" s="29">
        <f>Entry!B14</f>
        <v>4</v>
      </c>
      <c r="C4" s="66" t="str">
        <f>Entry!C14</f>
        <v>Fall 2018</v>
      </c>
      <c r="D4" s="114">
        <f>Entry!H5</f>
        <v>20</v>
      </c>
      <c r="E4" s="115">
        <f>Entry!H6</f>
        <v>20</v>
      </c>
      <c r="F4" s="115">
        <f>Entry!H7</f>
        <v>20</v>
      </c>
      <c r="G4" s="116">
        <f>Entry!H3</f>
        <v>5</v>
      </c>
      <c r="H4" s="116">
        <f>Entry!H4</f>
        <v>10</v>
      </c>
      <c r="I4" s="116">
        <f>Entry!H8</f>
        <v>10</v>
      </c>
      <c r="J4" s="116">
        <f>Entry!H9</f>
        <v>15</v>
      </c>
      <c r="K4" s="28">
        <f>SUM(D4:J4)</f>
        <v>100</v>
      </c>
      <c r="L4" s="667"/>
      <c r="M4" s="10"/>
      <c r="N4" s="10"/>
      <c r="O4" s="10"/>
      <c r="P4" s="10"/>
      <c r="Q4" s="10"/>
      <c r="R4" s="10"/>
      <c r="S4" s="10"/>
      <c r="T4" s="10"/>
      <c r="U4" s="10"/>
      <c r="V4" s="10"/>
      <c r="W4" s="10"/>
      <c r="X4" s="10"/>
      <c r="Y4" s="10"/>
      <c r="Z4" s="10"/>
      <c r="AA4" s="10"/>
      <c r="AB4" s="10"/>
      <c r="AC4" s="10"/>
      <c r="AD4" s="10"/>
    </row>
    <row r="5" spans="1:30" s="7" customFormat="1" ht="17.25" hidden="1" customHeight="1" thickBot="1" x14ac:dyDescent="0.3">
      <c r="A5" s="34" t="str">
        <f>Entry!A15</f>
        <v>SL.</v>
      </c>
      <c r="B5" s="35" t="str">
        <f>Entry!B15</f>
        <v>Student ID</v>
      </c>
      <c r="C5" s="36" t="str">
        <f>Entry!C15</f>
        <v>Name</v>
      </c>
      <c r="D5" s="105"/>
      <c r="E5" s="106"/>
      <c r="F5" s="107"/>
      <c r="G5" s="108"/>
      <c r="H5" s="108"/>
      <c r="I5" s="108"/>
      <c r="J5" s="108"/>
      <c r="K5" s="9"/>
      <c r="L5" s="10"/>
      <c r="M5" s="10"/>
      <c r="N5" s="10"/>
      <c r="O5" s="10"/>
      <c r="P5" s="10"/>
      <c r="Q5" s="10"/>
      <c r="R5" s="10"/>
      <c r="S5" s="10"/>
      <c r="T5" s="10"/>
      <c r="U5" s="10"/>
      <c r="V5" s="10"/>
      <c r="W5" s="10"/>
      <c r="X5" s="10"/>
      <c r="Y5" s="10"/>
      <c r="Z5" s="10"/>
      <c r="AA5" s="10"/>
      <c r="AB5" s="10"/>
      <c r="AC5" s="10"/>
      <c r="AD5" s="10"/>
    </row>
    <row r="6" spans="1:30" s="7" customFormat="1" x14ac:dyDescent="0.25">
      <c r="A6" s="22">
        <f>Entry!A16</f>
        <v>1</v>
      </c>
      <c r="B6" s="37" t="str">
        <f>IF(ISBLANK(Entry!B16),"- Blank -",Entry!B16)</f>
        <v>- Blank -</v>
      </c>
      <c r="C6" s="38" t="str">
        <f>IF(ISBLANK(Entry!C16),"- Blank -",Entry!C16)</f>
        <v>- Blank -</v>
      </c>
      <c r="D6" s="109" t="str">
        <f>IF(ISBLANK(Entry!B16),"",Entry!I16)</f>
        <v/>
      </c>
      <c r="E6" s="109" t="str">
        <f>IF(ISBLANK(Entry!B16),"",Entry!O16)</f>
        <v/>
      </c>
      <c r="F6" s="110" t="str">
        <f>IF(ISBLANK(Entry!B16),"",Entry!U16)</f>
        <v/>
      </c>
      <c r="G6" s="111" t="str">
        <f>IF(ISBLANK(Entry!B16),"",Entry!AA16)</f>
        <v/>
      </c>
      <c r="H6" s="111" t="str">
        <f>IF(ISBLANK(Entry!B16),"",Entry!AG16)</f>
        <v/>
      </c>
      <c r="I6" s="111" t="str">
        <f>IF(ISBLANK(Entry!B16),"",Entry!AM16)</f>
        <v/>
      </c>
      <c r="J6" s="112" t="str">
        <f>IF(ISBLANK(Entry!B16),"",Entry!AS16)</f>
        <v/>
      </c>
      <c r="K6" s="40" t="str">
        <f>IF(ISBLANK(Entry!B16),"",Entry!AT16)</f>
        <v/>
      </c>
      <c r="L6" s="42" t="str">
        <f>IF(ISBLANK(Entry!B16),"",Entry!AU16)</f>
        <v/>
      </c>
      <c r="M6" s="10"/>
      <c r="N6" s="10"/>
      <c r="O6" s="10"/>
      <c r="P6" s="10"/>
      <c r="Q6" s="10"/>
      <c r="R6" s="10"/>
      <c r="S6" s="10"/>
      <c r="T6" s="10"/>
      <c r="U6" s="10"/>
      <c r="V6" s="10"/>
      <c r="W6" s="10"/>
      <c r="X6" s="10"/>
      <c r="Y6" s="10"/>
      <c r="Z6" s="10"/>
      <c r="AA6" s="10"/>
      <c r="AB6" s="10"/>
      <c r="AC6" s="10"/>
      <c r="AD6" s="10"/>
    </row>
    <row r="7" spans="1:30" x14ac:dyDescent="0.25">
      <c r="A7" s="12">
        <f>Entry!A17</f>
        <v>2</v>
      </c>
      <c r="B7" s="11" t="str">
        <f>IF(ISBLANK(Entry!B17),"- Blank -",Entry!B17)</f>
        <v>- Blank -</v>
      </c>
      <c r="C7" s="39" t="str">
        <f>IF(ISBLANK(Entry!C17),"- Blank -",Entry!C17)</f>
        <v>- Blank -</v>
      </c>
      <c r="D7" s="109" t="str">
        <f>IF(ISBLANK(Entry!B17),"",Entry!I17)</f>
        <v/>
      </c>
      <c r="E7" s="109" t="str">
        <f>IF(ISBLANK(Entry!B17),"",Entry!O17)</f>
        <v/>
      </c>
      <c r="F7" s="110" t="str">
        <f>IF(ISBLANK(Entry!B17),"",Entry!U17)</f>
        <v/>
      </c>
      <c r="G7" s="111" t="str">
        <f>IF(ISBLANK(Entry!B17),"",Entry!AA17)</f>
        <v/>
      </c>
      <c r="H7" s="111" t="str">
        <f>IF(ISBLANK(Entry!B17),"",Entry!AG17)</f>
        <v/>
      </c>
      <c r="I7" s="111" t="str">
        <f>IF(ISBLANK(Entry!B17),"",Entry!AM17)</f>
        <v/>
      </c>
      <c r="J7" s="113" t="str">
        <f>IF(ISBLANK(Entry!B17),"",Entry!AS17)</f>
        <v/>
      </c>
      <c r="K7" s="41" t="str">
        <f>IF(ISBLANK(Entry!B17),"",Entry!AT17)</f>
        <v/>
      </c>
      <c r="L7" s="43" t="str">
        <f>IF(ISBLANK(Entry!B17),"",Entry!AU17)</f>
        <v/>
      </c>
    </row>
    <row r="8" spans="1:30" x14ac:dyDescent="0.25">
      <c r="A8" s="12">
        <f>Entry!A18</f>
        <v>3</v>
      </c>
      <c r="B8" s="11" t="str">
        <f>IF(ISBLANK(Entry!B18),"- Blank -",Entry!B18)</f>
        <v>- Blank -</v>
      </c>
      <c r="C8" s="39" t="str">
        <f>IF(ISBLANK(Entry!C18),"- Blank -",Entry!C18)</f>
        <v>- Blank -</v>
      </c>
      <c r="D8" s="109" t="str">
        <f>IF(ISBLANK(Entry!B18),"",Entry!I18)</f>
        <v/>
      </c>
      <c r="E8" s="109" t="str">
        <f>IF(ISBLANK(Entry!B18),"",Entry!O18)</f>
        <v/>
      </c>
      <c r="F8" s="110" t="str">
        <f>IF(ISBLANK(Entry!B18),"",Entry!U18)</f>
        <v/>
      </c>
      <c r="G8" s="111" t="str">
        <f>IF(ISBLANK(Entry!B18),"",Entry!AA18)</f>
        <v/>
      </c>
      <c r="H8" s="111" t="str">
        <f>IF(ISBLANK(Entry!B18),"",Entry!AG18)</f>
        <v/>
      </c>
      <c r="I8" s="111" t="str">
        <f>IF(ISBLANK(Entry!B18),"",Entry!AM18)</f>
        <v/>
      </c>
      <c r="J8" s="113" t="str">
        <f>IF(ISBLANK(Entry!B18),"",Entry!AS18)</f>
        <v/>
      </c>
      <c r="K8" s="41" t="str">
        <f>IF(ISBLANK(Entry!B18),"",Entry!AT18)</f>
        <v/>
      </c>
      <c r="L8" s="43" t="str">
        <f>IF(ISBLANK(Entry!B18),"",Entry!AU18)</f>
        <v/>
      </c>
    </row>
    <row r="9" spans="1:30" x14ac:dyDescent="0.25">
      <c r="A9" s="12">
        <f>Entry!A19</f>
        <v>4</v>
      </c>
      <c r="B9" s="11" t="str">
        <f>IF(ISBLANK(Entry!B19),"- Blank -",Entry!B19)</f>
        <v>- Blank -</v>
      </c>
      <c r="C9" s="39" t="str">
        <f>IF(ISBLANK(Entry!C19),"- Blank -",Entry!C19)</f>
        <v>- Blank -</v>
      </c>
      <c r="D9" s="109" t="str">
        <f>IF(ISBLANK(Entry!B19),"",Entry!I19)</f>
        <v/>
      </c>
      <c r="E9" s="109" t="str">
        <f>IF(ISBLANK(Entry!B19),"",Entry!O19)</f>
        <v/>
      </c>
      <c r="F9" s="110" t="str">
        <f>IF(ISBLANK(Entry!B19),"",Entry!U19)</f>
        <v/>
      </c>
      <c r="G9" s="111" t="str">
        <f>IF(ISBLANK(Entry!B19),"",Entry!AA19)</f>
        <v/>
      </c>
      <c r="H9" s="111" t="str">
        <f>IF(ISBLANK(Entry!B19),"",Entry!AG19)</f>
        <v/>
      </c>
      <c r="I9" s="111" t="str">
        <f>IF(ISBLANK(Entry!B19),"",Entry!AM19)</f>
        <v/>
      </c>
      <c r="J9" s="113" t="str">
        <f>IF(ISBLANK(Entry!B19),"",Entry!AS19)</f>
        <v/>
      </c>
      <c r="K9" s="41" t="str">
        <f>IF(ISBLANK(Entry!B19),"",Entry!AT19)</f>
        <v/>
      </c>
      <c r="L9" s="43" t="str">
        <f>IF(ISBLANK(Entry!B19),"",Entry!AU19)</f>
        <v/>
      </c>
    </row>
    <row r="10" spans="1:30" x14ac:dyDescent="0.25">
      <c r="A10" s="12">
        <f>Entry!A20</f>
        <v>5</v>
      </c>
      <c r="B10" s="11" t="str">
        <f>IF(ISBLANK(Entry!B20),"- Blank -",Entry!B20)</f>
        <v>- Blank -</v>
      </c>
      <c r="C10" s="39" t="str">
        <f>IF(ISBLANK(Entry!C20),"- Blank -",Entry!C20)</f>
        <v>- Blank -</v>
      </c>
      <c r="D10" s="109" t="str">
        <f>IF(ISBLANK(Entry!B20),"",Entry!I20)</f>
        <v/>
      </c>
      <c r="E10" s="109" t="str">
        <f>IF(ISBLANK(Entry!B20),"",Entry!O20)</f>
        <v/>
      </c>
      <c r="F10" s="110" t="str">
        <f>IF(ISBLANK(Entry!B20),"",Entry!U20)</f>
        <v/>
      </c>
      <c r="G10" s="111" t="str">
        <f>IF(ISBLANK(Entry!B20),"",Entry!AA20)</f>
        <v/>
      </c>
      <c r="H10" s="111" t="str">
        <f>IF(ISBLANK(Entry!B20),"",Entry!AG20)</f>
        <v/>
      </c>
      <c r="I10" s="111" t="str">
        <f>IF(ISBLANK(Entry!B20),"",Entry!AM20)</f>
        <v/>
      </c>
      <c r="J10" s="113" t="str">
        <f>IF(ISBLANK(Entry!B20),"",Entry!AS20)</f>
        <v/>
      </c>
      <c r="K10" s="41" t="str">
        <f>IF(ISBLANK(Entry!B20),"",Entry!AT20)</f>
        <v/>
      </c>
      <c r="L10" s="43" t="str">
        <f>IF(ISBLANK(Entry!B20),"",Entry!AU20)</f>
        <v/>
      </c>
    </row>
    <row r="11" spans="1:30" x14ac:dyDescent="0.25">
      <c r="A11" s="12">
        <f>Entry!A21</f>
        <v>6</v>
      </c>
      <c r="B11" s="11" t="str">
        <f>IF(ISBLANK(Entry!B21),"- Blank -",Entry!B21)</f>
        <v>- Blank -</v>
      </c>
      <c r="C11" s="39" t="str">
        <f>IF(ISBLANK(Entry!C21),"- Blank -",Entry!C21)</f>
        <v>- Blank -</v>
      </c>
      <c r="D11" s="109" t="str">
        <f>IF(ISBLANK(Entry!B21),"",Entry!I21)</f>
        <v/>
      </c>
      <c r="E11" s="109" t="str">
        <f>IF(ISBLANK(Entry!B21),"",Entry!O21)</f>
        <v/>
      </c>
      <c r="F11" s="110" t="str">
        <f>IF(ISBLANK(Entry!B21),"",Entry!U21)</f>
        <v/>
      </c>
      <c r="G11" s="111" t="str">
        <f>IF(ISBLANK(Entry!B21),"",Entry!AA21)</f>
        <v/>
      </c>
      <c r="H11" s="111" t="str">
        <f>IF(ISBLANK(Entry!B21),"",Entry!AG21)</f>
        <v/>
      </c>
      <c r="I11" s="111" t="str">
        <f>IF(ISBLANK(Entry!B21),"",Entry!AM21)</f>
        <v/>
      </c>
      <c r="J11" s="113" t="str">
        <f>IF(ISBLANK(Entry!B21),"",Entry!AS21)</f>
        <v/>
      </c>
      <c r="K11" s="41" t="str">
        <f>IF(ISBLANK(Entry!B21),"",Entry!AT21)</f>
        <v/>
      </c>
      <c r="L11" s="43" t="str">
        <f>IF(ISBLANK(Entry!B21),"",Entry!AU21)</f>
        <v/>
      </c>
    </row>
    <row r="12" spans="1:30" x14ac:dyDescent="0.25">
      <c r="A12" s="12">
        <f>Entry!A22</f>
        <v>7</v>
      </c>
      <c r="B12" s="11" t="str">
        <f>IF(ISBLANK(Entry!B22),"- Blank -",Entry!B22)</f>
        <v>- Blank -</v>
      </c>
      <c r="C12" s="39" t="str">
        <f>IF(ISBLANK(Entry!C22),"- Blank -",Entry!C22)</f>
        <v>- Blank -</v>
      </c>
      <c r="D12" s="109" t="str">
        <f>IF(ISBLANK(Entry!B22),"",Entry!I22)</f>
        <v/>
      </c>
      <c r="E12" s="109" t="str">
        <f>IF(ISBLANK(Entry!B22),"",Entry!O22)</f>
        <v/>
      </c>
      <c r="F12" s="110" t="str">
        <f>IF(ISBLANK(Entry!B22),"",Entry!U22)</f>
        <v/>
      </c>
      <c r="G12" s="111" t="str">
        <f>IF(ISBLANK(Entry!B22),"",Entry!AA22)</f>
        <v/>
      </c>
      <c r="H12" s="111" t="str">
        <f>IF(ISBLANK(Entry!B22),"",Entry!AG22)</f>
        <v/>
      </c>
      <c r="I12" s="111" t="str">
        <f>IF(ISBLANK(Entry!B22),"",Entry!AM22)</f>
        <v/>
      </c>
      <c r="J12" s="113" t="str">
        <f>IF(ISBLANK(Entry!B22),"",Entry!AS22)</f>
        <v/>
      </c>
      <c r="K12" s="41" t="str">
        <f>IF(ISBLANK(Entry!B22),"",Entry!AT22)</f>
        <v/>
      </c>
      <c r="L12" s="43" t="str">
        <f>IF(ISBLANK(Entry!B22),"",Entry!AU22)</f>
        <v/>
      </c>
    </row>
    <row r="13" spans="1:30" x14ac:dyDescent="0.25">
      <c r="A13" s="12">
        <f>Entry!A23</f>
        <v>8</v>
      </c>
      <c r="B13" s="11" t="str">
        <f>IF(ISBLANK(Entry!B23),"- Blank -",Entry!B23)</f>
        <v>- Blank -</v>
      </c>
      <c r="C13" s="39" t="str">
        <f>IF(ISBLANK(Entry!C23),"- Blank -",Entry!C23)</f>
        <v>- Blank -</v>
      </c>
      <c r="D13" s="109" t="str">
        <f>IF(ISBLANK(Entry!B23),"",Entry!I23)</f>
        <v/>
      </c>
      <c r="E13" s="109" t="str">
        <f>IF(ISBLANK(Entry!B23),"",Entry!O23)</f>
        <v/>
      </c>
      <c r="F13" s="110" t="str">
        <f>IF(ISBLANK(Entry!B23),"",Entry!U23)</f>
        <v/>
      </c>
      <c r="G13" s="111" t="str">
        <f>IF(ISBLANK(Entry!B23),"",Entry!AA23)</f>
        <v/>
      </c>
      <c r="H13" s="111" t="str">
        <f>IF(ISBLANK(Entry!B23),"",Entry!AG23)</f>
        <v/>
      </c>
      <c r="I13" s="111" t="str">
        <f>IF(ISBLANK(Entry!B23),"",Entry!AM23)</f>
        <v/>
      </c>
      <c r="J13" s="113" t="str">
        <f>IF(ISBLANK(Entry!B23),"",Entry!AS23)</f>
        <v/>
      </c>
      <c r="K13" s="41" t="str">
        <f>IF(ISBLANK(Entry!B23),"",Entry!AT23)</f>
        <v/>
      </c>
      <c r="L13" s="43" t="str">
        <f>IF(ISBLANK(Entry!B23),"",Entry!AU23)</f>
        <v/>
      </c>
    </row>
    <row r="14" spans="1:30" x14ac:dyDescent="0.25">
      <c r="A14" s="12">
        <f>Entry!A24</f>
        <v>9</v>
      </c>
      <c r="B14" s="11" t="str">
        <f>IF(ISBLANK(Entry!B24),"- Blank -",Entry!B24)</f>
        <v>- Blank -</v>
      </c>
      <c r="C14" s="39" t="str">
        <f>IF(ISBLANK(Entry!C24),"- Blank -",Entry!C24)</f>
        <v>- Blank -</v>
      </c>
      <c r="D14" s="109" t="str">
        <f>IF(ISBLANK(Entry!B24),"",Entry!I24)</f>
        <v/>
      </c>
      <c r="E14" s="109" t="str">
        <f>IF(ISBLANK(Entry!B24),"",Entry!O24)</f>
        <v/>
      </c>
      <c r="F14" s="110" t="str">
        <f>IF(ISBLANK(Entry!B24),"",Entry!U24)</f>
        <v/>
      </c>
      <c r="G14" s="111" t="str">
        <f>IF(ISBLANK(Entry!B24),"",Entry!AA24)</f>
        <v/>
      </c>
      <c r="H14" s="111" t="str">
        <f>IF(ISBLANK(Entry!B24),"",Entry!AG24)</f>
        <v/>
      </c>
      <c r="I14" s="111" t="str">
        <f>IF(ISBLANK(Entry!B24),"",Entry!AM24)</f>
        <v/>
      </c>
      <c r="J14" s="113" t="str">
        <f>IF(ISBLANK(Entry!B24),"",Entry!AS24)</f>
        <v/>
      </c>
      <c r="K14" s="41" t="str">
        <f>IF(ISBLANK(Entry!B24),"",Entry!AT24)</f>
        <v/>
      </c>
      <c r="L14" s="43" t="str">
        <f>IF(ISBLANK(Entry!B24),"",Entry!AU24)</f>
        <v/>
      </c>
    </row>
    <row r="15" spans="1:30" x14ac:dyDescent="0.25">
      <c r="A15" s="12">
        <f>Entry!A25</f>
        <v>10</v>
      </c>
      <c r="B15" s="11" t="str">
        <f>IF(ISBLANK(Entry!B25),"- Blank -",Entry!B25)</f>
        <v>- Blank -</v>
      </c>
      <c r="C15" s="39" t="str">
        <f>IF(ISBLANK(Entry!C25),"- Blank -",Entry!C25)</f>
        <v>- Blank -</v>
      </c>
      <c r="D15" s="109" t="str">
        <f>IF(ISBLANK(Entry!B25),"",Entry!I25)</f>
        <v/>
      </c>
      <c r="E15" s="109" t="str">
        <f>IF(ISBLANK(Entry!B25),"",Entry!O25)</f>
        <v/>
      </c>
      <c r="F15" s="110" t="str">
        <f>IF(ISBLANK(Entry!B25),"",Entry!U25)</f>
        <v/>
      </c>
      <c r="G15" s="111" t="str">
        <f>IF(ISBLANK(Entry!B25),"",Entry!AA25)</f>
        <v/>
      </c>
      <c r="H15" s="111" t="str">
        <f>IF(ISBLANK(Entry!B25),"",Entry!AG25)</f>
        <v/>
      </c>
      <c r="I15" s="111" t="str">
        <f>IF(ISBLANK(Entry!B25),"",Entry!AM25)</f>
        <v/>
      </c>
      <c r="J15" s="113" t="str">
        <f>IF(ISBLANK(Entry!B25),"",Entry!AS25)</f>
        <v/>
      </c>
      <c r="K15" s="41" t="str">
        <f>IF(ISBLANK(Entry!B25),"",Entry!AT25)</f>
        <v/>
      </c>
      <c r="L15" s="43" t="str">
        <f>IF(ISBLANK(Entry!B25),"",Entry!AU25)</f>
        <v/>
      </c>
    </row>
    <row r="16" spans="1:30" x14ac:dyDescent="0.25">
      <c r="A16" s="12">
        <f>Entry!A26</f>
        <v>11</v>
      </c>
      <c r="B16" s="11" t="str">
        <f>IF(ISBLANK(Entry!B26),"- Blank -",Entry!B26)</f>
        <v>- Blank -</v>
      </c>
      <c r="C16" s="39" t="str">
        <f>IF(ISBLANK(Entry!C26),"- Blank -",Entry!C26)</f>
        <v>- Blank -</v>
      </c>
      <c r="D16" s="109" t="str">
        <f>IF(ISBLANK(Entry!B26),"",Entry!I26)</f>
        <v/>
      </c>
      <c r="E16" s="109" t="str">
        <f>IF(ISBLANK(Entry!B26),"",Entry!O26)</f>
        <v/>
      </c>
      <c r="F16" s="110" t="str">
        <f>IF(ISBLANK(Entry!B26),"",Entry!U26)</f>
        <v/>
      </c>
      <c r="G16" s="111" t="str">
        <f>IF(ISBLANK(Entry!B26),"",Entry!AA26)</f>
        <v/>
      </c>
      <c r="H16" s="111" t="str">
        <f>IF(ISBLANK(Entry!B26),"",Entry!AG26)</f>
        <v/>
      </c>
      <c r="I16" s="111" t="str">
        <f>IF(ISBLANK(Entry!B26),"",Entry!AM26)</f>
        <v/>
      </c>
      <c r="J16" s="113" t="str">
        <f>IF(ISBLANK(Entry!B26),"",Entry!AS26)</f>
        <v/>
      </c>
      <c r="K16" s="41" t="str">
        <f>IF(ISBLANK(Entry!B26),"",Entry!AT26)</f>
        <v/>
      </c>
      <c r="L16" s="43" t="str">
        <f>IF(ISBLANK(Entry!B26),"",Entry!AU26)</f>
        <v/>
      </c>
    </row>
    <row r="17" spans="1:12" x14ac:dyDescent="0.25">
      <c r="A17" s="12">
        <f>Entry!A27</f>
        <v>12</v>
      </c>
      <c r="B17" s="11" t="str">
        <f>IF(ISBLANK(Entry!B27),"- Blank -",Entry!B27)</f>
        <v>- Blank -</v>
      </c>
      <c r="C17" s="39" t="str">
        <f>IF(ISBLANK(Entry!C27),"- Blank -",Entry!C27)</f>
        <v>- Blank -</v>
      </c>
      <c r="D17" s="109" t="str">
        <f>IF(ISBLANK(Entry!B27),"",Entry!I27)</f>
        <v/>
      </c>
      <c r="E17" s="109" t="str">
        <f>IF(ISBLANK(Entry!B27),"",Entry!O27)</f>
        <v/>
      </c>
      <c r="F17" s="110" t="str">
        <f>IF(ISBLANK(Entry!B27),"",Entry!U27)</f>
        <v/>
      </c>
      <c r="G17" s="111" t="str">
        <f>IF(ISBLANK(Entry!B27),"",Entry!AA27)</f>
        <v/>
      </c>
      <c r="H17" s="111" t="str">
        <f>IF(ISBLANK(Entry!B27),"",Entry!AG27)</f>
        <v/>
      </c>
      <c r="I17" s="111" t="str">
        <f>IF(ISBLANK(Entry!B27),"",Entry!AM27)</f>
        <v/>
      </c>
      <c r="J17" s="113" t="str">
        <f>IF(ISBLANK(Entry!B27),"",Entry!AS27)</f>
        <v/>
      </c>
      <c r="K17" s="41" t="str">
        <f>IF(ISBLANK(Entry!B27),"",Entry!AT27)</f>
        <v/>
      </c>
      <c r="L17" s="43" t="str">
        <f>IF(ISBLANK(Entry!B27),"",Entry!AU27)</f>
        <v/>
      </c>
    </row>
    <row r="18" spans="1:12" x14ac:dyDescent="0.25">
      <c r="A18" s="12">
        <f>Entry!A28</f>
        <v>13</v>
      </c>
      <c r="B18" s="11" t="str">
        <f>IF(ISBLANK(Entry!B28),"- Blank -",Entry!B28)</f>
        <v>- Blank -</v>
      </c>
      <c r="C18" s="39" t="str">
        <f>IF(ISBLANK(Entry!C28),"- Blank -",Entry!C28)</f>
        <v>- Blank -</v>
      </c>
      <c r="D18" s="109" t="str">
        <f>IF(ISBLANK(Entry!B28),"",Entry!I28)</f>
        <v/>
      </c>
      <c r="E18" s="109" t="str">
        <f>IF(ISBLANK(Entry!B28),"",Entry!O28)</f>
        <v/>
      </c>
      <c r="F18" s="110" t="str">
        <f>IF(ISBLANK(Entry!B28),"",Entry!U28)</f>
        <v/>
      </c>
      <c r="G18" s="111" t="str">
        <f>IF(ISBLANK(Entry!B28),"",Entry!AA28)</f>
        <v/>
      </c>
      <c r="H18" s="111" t="str">
        <f>IF(ISBLANK(Entry!B28),"",Entry!AG28)</f>
        <v/>
      </c>
      <c r="I18" s="111" t="str">
        <f>IF(ISBLANK(Entry!B28),"",Entry!AM28)</f>
        <v/>
      </c>
      <c r="J18" s="113" t="str">
        <f>IF(ISBLANK(Entry!B28),"",Entry!AS28)</f>
        <v/>
      </c>
      <c r="K18" s="41" t="str">
        <f>IF(ISBLANK(Entry!B28),"",Entry!AT28)</f>
        <v/>
      </c>
      <c r="L18" s="43" t="str">
        <f>IF(ISBLANK(Entry!B28),"",Entry!AU28)</f>
        <v/>
      </c>
    </row>
    <row r="19" spans="1:12" x14ac:dyDescent="0.25">
      <c r="A19" s="12">
        <f>Entry!A29</f>
        <v>14</v>
      </c>
      <c r="B19" s="11" t="str">
        <f>IF(ISBLANK(Entry!B29),"- Blank -",Entry!B29)</f>
        <v>- Blank -</v>
      </c>
      <c r="C19" s="39" t="str">
        <f>IF(ISBLANK(Entry!C29),"- Blank -",Entry!C29)</f>
        <v>- Blank -</v>
      </c>
      <c r="D19" s="109" t="str">
        <f>IF(ISBLANK(Entry!B29),"",Entry!I29)</f>
        <v/>
      </c>
      <c r="E19" s="109" t="str">
        <f>IF(ISBLANK(Entry!B29),"",Entry!O29)</f>
        <v/>
      </c>
      <c r="F19" s="110" t="str">
        <f>IF(ISBLANK(Entry!B29),"",Entry!U29)</f>
        <v/>
      </c>
      <c r="G19" s="111" t="str">
        <f>IF(ISBLANK(Entry!B29),"",Entry!AA29)</f>
        <v/>
      </c>
      <c r="H19" s="111" t="str">
        <f>IF(ISBLANK(Entry!B29),"",Entry!AG29)</f>
        <v/>
      </c>
      <c r="I19" s="111" t="str">
        <f>IF(ISBLANK(Entry!B29),"",Entry!AM29)</f>
        <v/>
      </c>
      <c r="J19" s="113" t="str">
        <f>IF(ISBLANK(Entry!B29),"",Entry!AS29)</f>
        <v/>
      </c>
      <c r="K19" s="41" t="str">
        <f>IF(ISBLANK(Entry!B29),"",Entry!AT29)</f>
        <v/>
      </c>
      <c r="L19" s="43" t="str">
        <f>IF(ISBLANK(Entry!B29),"",Entry!AU29)</f>
        <v/>
      </c>
    </row>
    <row r="20" spans="1:12" x14ac:dyDescent="0.25">
      <c r="A20" s="12">
        <f>Entry!A30</f>
        <v>15</v>
      </c>
      <c r="B20" s="11" t="str">
        <f>IF(ISBLANK(Entry!B30),"- Blank -",Entry!B30)</f>
        <v>- Blank -</v>
      </c>
      <c r="C20" s="39" t="str">
        <f>IF(ISBLANK(Entry!C30),"- Blank -",Entry!C30)</f>
        <v>- Blank -</v>
      </c>
      <c r="D20" s="109" t="str">
        <f>IF(ISBLANK(Entry!B30),"",Entry!I30)</f>
        <v/>
      </c>
      <c r="E20" s="109" t="str">
        <f>IF(ISBLANK(Entry!B30),"",Entry!O30)</f>
        <v/>
      </c>
      <c r="F20" s="110" t="str">
        <f>IF(ISBLANK(Entry!B30),"",Entry!U30)</f>
        <v/>
      </c>
      <c r="G20" s="111" t="str">
        <f>IF(ISBLANK(Entry!B30),"",Entry!AA30)</f>
        <v/>
      </c>
      <c r="H20" s="111" t="str">
        <f>IF(ISBLANK(Entry!B30),"",Entry!AG30)</f>
        <v/>
      </c>
      <c r="I20" s="111" t="str">
        <f>IF(ISBLANK(Entry!B30),"",Entry!AM30)</f>
        <v/>
      </c>
      <c r="J20" s="113" t="str">
        <f>IF(ISBLANK(Entry!B30),"",Entry!AS30)</f>
        <v/>
      </c>
      <c r="K20" s="41" t="str">
        <f>IF(ISBLANK(Entry!B30),"",Entry!AT30)</f>
        <v/>
      </c>
      <c r="L20" s="43" t="str">
        <f>IF(ISBLANK(Entry!B30),"",Entry!AU30)</f>
        <v/>
      </c>
    </row>
    <row r="21" spans="1:12" x14ac:dyDescent="0.25">
      <c r="A21" s="12">
        <f>Entry!A31</f>
        <v>16</v>
      </c>
      <c r="B21" s="11" t="str">
        <f>IF(ISBLANK(Entry!B31),"- Blank -",Entry!B31)</f>
        <v>- Blank -</v>
      </c>
      <c r="C21" s="39" t="str">
        <f>IF(ISBLANK(Entry!C31),"- Blank -",Entry!C31)</f>
        <v>- Blank -</v>
      </c>
      <c r="D21" s="109" t="str">
        <f>IF(ISBLANK(Entry!B31),"",Entry!I31)</f>
        <v/>
      </c>
      <c r="E21" s="109" t="str">
        <f>IF(ISBLANK(Entry!B31),"",Entry!O31)</f>
        <v/>
      </c>
      <c r="F21" s="110" t="str">
        <f>IF(ISBLANK(Entry!B31),"",Entry!U31)</f>
        <v/>
      </c>
      <c r="G21" s="111" t="str">
        <f>IF(ISBLANK(Entry!B31),"",Entry!AA31)</f>
        <v/>
      </c>
      <c r="H21" s="111" t="str">
        <f>IF(ISBLANK(Entry!B31),"",Entry!AG31)</f>
        <v/>
      </c>
      <c r="I21" s="111" t="str">
        <f>IF(ISBLANK(Entry!B31),"",Entry!AM31)</f>
        <v/>
      </c>
      <c r="J21" s="113" t="str">
        <f>IF(ISBLANK(Entry!B31),"",Entry!AS31)</f>
        <v/>
      </c>
      <c r="K21" s="41" t="str">
        <f>IF(ISBLANK(Entry!B31),"",Entry!AT31)</f>
        <v/>
      </c>
      <c r="L21" s="43" t="str">
        <f>IF(ISBLANK(Entry!B31),"",Entry!AU31)</f>
        <v/>
      </c>
    </row>
    <row r="22" spans="1:12" x14ac:dyDescent="0.25">
      <c r="A22" s="12">
        <f>Entry!A32</f>
        <v>17</v>
      </c>
      <c r="B22" s="11" t="str">
        <f>IF(ISBLANK(Entry!B32),"- Blank -",Entry!B32)</f>
        <v>- Blank -</v>
      </c>
      <c r="C22" s="39" t="str">
        <f>IF(ISBLANK(Entry!C32),"- Blank -",Entry!C32)</f>
        <v>- Blank -</v>
      </c>
      <c r="D22" s="109" t="str">
        <f>IF(ISBLANK(Entry!B32),"",Entry!I32)</f>
        <v/>
      </c>
      <c r="E22" s="109" t="str">
        <f>IF(ISBLANK(Entry!B32),"",Entry!O32)</f>
        <v/>
      </c>
      <c r="F22" s="110" t="str">
        <f>IF(ISBLANK(Entry!B32),"",Entry!U32)</f>
        <v/>
      </c>
      <c r="G22" s="111" t="str">
        <f>IF(ISBLANK(Entry!B32),"",Entry!AA32)</f>
        <v/>
      </c>
      <c r="H22" s="111" t="str">
        <f>IF(ISBLANK(Entry!B32),"",Entry!AG32)</f>
        <v/>
      </c>
      <c r="I22" s="111" t="str">
        <f>IF(ISBLANK(Entry!B32),"",Entry!AM32)</f>
        <v/>
      </c>
      <c r="J22" s="113" t="str">
        <f>IF(ISBLANK(Entry!B32),"",Entry!AS32)</f>
        <v/>
      </c>
      <c r="K22" s="41" t="str">
        <f>IF(ISBLANK(Entry!B32),"",Entry!AT32)</f>
        <v/>
      </c>
      <c r="L22" s="43" t="str">
        <f>IF(ISBLANK(Entry!B32),"",Entry!AU32)</f>
        <v/>
      </c>
    </row>
    <row r="23" spans="1:12" x14ac:dyDescent="0.25">
      <c r="A23" s="12">
        <f>Entry!A33</f>
        <v>18</v>
      </c>
      <c r="B23" s="11" t="str">
        <f>IF(ISBLANK(Entry!B33),"- Blank -",Entry!B33)</f>
        <v>- Blank -</v>
      </c>
      <c r="C23" s="39" t="str">
        <f>IF(ISBLANK(Entry!C33),"- Blank -",Entry!C33)</f>
        <v>- Blank -</v>
      </c>
      <c r="D23" s="109" t="str">
        <f>IF(ISBLANK(Entry!B33),"",Entry!I33)</f>
        <v/>
      </c>
      <c r="E23" s="109" t="str">
        <f>IF(ISBLANK(Entry!B33),"",Entry!O33)</f>
        <v/>
      </c>
      <c r="F23" s="110" t="str">
        <f>IF(ISBLANK(Entry!B33),"",Entry!U33)</f>
        <v/>
      </c>
      <c r="G23" s="111" t="str">
        <f>IF(ISBLANK(Entry!B33),"",Entry!AA33)</f>
        <v/>
      </c>
      <c r="H23" s="111" t="str">
        <f>IF(ISBLANK(Entry!B33),"",Entry!AG33)</f>
        <v/>
      </c>
      <c r="I23" s="111" t="str">
        <f>IF(ISBLANK(Entry!B33),"",Entry!AM33)</f>
        <v/>
      </c>
      <c r="J23" s="113" t="str">
        <f>IF(ISBLANK(Entry!B33),"",Entry!AS33)</f>
        <v/>
      </c>
      <c r="K23" s="41" t="str">
        <f>IF(ISBLANK(Entry!B33),"",Entry!AT33)</f>
        <v/>
      </c>
      <c r="L23" s="43" t="str">
        <f>IF(ISBLANK(Entry!B33),"",Entry!AU33)</f>
        <v/>
      </c>
    </row>
    <row r="24" spans="1:12" x14ac:dyDescent="0.25">
      <c r="A24" s="12">
        <f>Entry!A34</f>
        <v>19</v>
      </c>
      <c r="B24" s="11" t="str">
        <f>IF(ISBLANK(Entry!B34),"- Blank -",Entry!B34)</f>
        <v>- Blank -</v>
      </c>
      <c r="C24" s="39" t="str">
        <f>IF(ISBLANK(Entry!C34),"- Blank -",Entry!C34)</f>
        <v>- Blank -</v>
      </c>
      <c r="D24" s="109" t="str">
        <f>IF(ISBLANK(Entry!B34),"",Entry!I34)</f>
        <v/>
      </c>
      <c r="E24" s="109" t="str">
        <f>IF(ISBLANK(Entry!B34),"",Entry!O34)</f>
        <v/>
      </c>
      <c r="F24" s="110" t="str">
        <f>IF(ISBLANK(Entry!B34),"",Entry!U34)</f>
        <v/>
      </c>
      <c r="G24" s="111" t="str">
        <f>IF(ISBLANK(Entry!B34),"",Entry!AA34)</f>
        <v/>
      </c>
      <c r="H24" s="111" t="str">
        <f>IF(ISBLANK(Entry!B34),"",Entry!AG34)</f>
        <v/>
      </c>
      <c r="I24" s="111" t="str">
        <f>IF(ISBLANK(Entry!B34),"",Entry!AM34)</f>
        <v/>
      </c>
      <c r="J24" s="113" t="str">
        <f>IF(ISBLANK(Entry!B34),"",Entry!AS34)</f>
        <v/>
      </c>
      <c r="K24" s="41" t="str">
        <f>IF(ISBLANK(Entry!B34),"",Entry!AT34)</f>
        <v/>
      </c>
      <c r="L24" s="43" t="str">
        <f>IF(ISBLANK(Entry!B34),"",Entry!AU34)</f>
        <v/>
      </c>
    </row>
    <row r="25" spans="1:12" x14ac:dyDescent="0.25">
      <c r="A25" s="12">
        <f>Entry!A35</f>
        <v>20</v>
      </c>
      <c r="B25" s="11" t="str">
        <f>IF(ISBLANK(Entry!B35),"- Blank -",Entry!B35)</f>
        <v>- Blank -</v>
      </c>
      <c r="C25" s="39" t="str">
        <f>IF(ISBLANK(Entry!C35),"- Blank -",Entry!C35)</f>
        <v>- Blank -</v>
      </c>
      <c r="D25" s="109" t="str">
        <f>IF(ISBLANK(Entry!B35),"",Entry!I35)</f>
        <v/>
      </c>
      <c r="E25" s="109" t="str">
        <f>IF(ISBLANK(Entry!B35),"",Entry!O35)</f>
        <v/>
      </c>
      <c r="F25" s="110" t="str">
        <f>IF(ISBLANK(Entry!B35),"",Entry!U35)</f>
        <v/>
      </c>
      <c r="G25" s="111" t="str">
        <f>IF(ISBLANK(Entry!B35),"",Entry!AA35)</f>
        <v/>
      </c>
      <c r="H25" s="111" t="str">
        <f>IF(ISBLANK(Entry!B35),"",Entry!AG35)</f>
        <v/>
      </c>
      <c r="I25" s="111" t="str">
        <f>IF(ISBLANK(Entry!B35),"",Entry!AM35)</f>
        <v/>
      </c>
      <c r="J25" s="113" t="str">
        <f>IF(ISBLANK(Entry!B35),"",Entry!AS35)</f>
        <v/>
      </c>
      <c r="K25" s="41" t="str">
        <f>IF(ISBLANK(Entry!B35),"",Entry!AT35)</f>
        <v/>
      </c>
      <c r="L25" s="43" t="str">
        <f>IF(ISBLANK(Entry!B35),"",Entry!AU35)</f>
        <v/>
      </c>
    </row>
    <row r="26" spans="1:12" x14ac:dyDescent="0.25">
      <c r="A26" s="12">
        <f>Entry!A36</f>
        <v>21</v>
      </c>
      <c r="B26" s="11" t="str">
        <f>IF(ISBLANK(Entry!B36),"- Blank -",Entry!B36)</f>
        <v>- Blank -</v>
      </c>
      <c r="C26" s="39" t="str">
        <f>IF(ISBLANK(Entry!C36),"- Blank -",Entry!C36)</f>
        <v>- Blank -</v>
      </c>
      <c r="D26" s="109" t="str">
        <f>IF(ISBLANK(Entry!B36),"",Entry!I36)</f>
        <v/>
      </c>
      <c r="E26" s="109" t="str">
        <f>IF(ISBLANK(Entry!B36),"",Entry!O36)</f>
        <v/>
      </c>
      <c r="F26" s="110" t="str">
        <f>IF(ISBLANK(Entry!B36),"",Entry!U36)</f>
        <v/>
      </c>
      <c r="G26" s="111" t="str">
        <f>IF(ISBLANK(Entry!B36),"",Entry!AA36)</f>
        <v/>
      </c>
      <c r="H26" s="111" t="str">
        <f>IF(ISBLANK(Entry!B36),"",Entry!AG36)</f>
        <v/>
      </c>
      <c r="I26" s="111" t="str">
        <f>IF(ISBLANK(Entry!B36),"",Entry!AM36)</f>
        <v/>
      </c>
      <c r="J26" s="113" t="str">
        <f>IF(ISBLANK(Entry!B36),"",Entry!AS36)</f>
        <v/>
      </c>
      <c r="K26" s="41" t="str">
        <f>IF(ISBLANK(Entry!B36),"",Entry!AT36)</f>
        <v/>
      </c>
      <c r="L26" s="43" t="str">
        <f>IF(ISBLANK(Entry!B36),"",Entry!AU36)</f>
        <v/>
      </c>
    </row>
    <row r="27" spans="1:12" x14ac:dyDescent="0.25">
      <c r="A27" s="12">
        <f>Entry!A37</f>
        <v>22</v>
      </c>
      <c r="B27" s="11" t="str">
        <f>IF(ISBLANK(Entry!B37),"- Blank -",Entry!B37)</f>
        <v>- Blank -</v>
      </c>
      <c r="C27" s="39" t="str">
        <f>IF(ISBLANK(Entry!C37),"- Blank -",Entry!C37)</f>
        <v>- Blank -</v>
      </c>
      <c r="D27" s="109" t="str">
        <f>IF(ISBLANK(Entry!B37),"",Entry!I37)</f>
        <v/>
      </c>
      <c r="E27" s="109" t="str">
        <f>IF(ISBLANK(Entry!B37),"",Entry!O37)</f>
        <v/>
      </c>
      <c r="F27" s="110" t="str">
        <f>IF(ISBLANK(Entry!B37),"",Entry!U37)</f>
        <v/>
      </c>
      <c r="G27" s="111" t="str">
        <f>IF(ISBLANK(Entry!B37),"",Entry!AA37)</f>
        <v/>
      </c>
      <c r="H27" s="111" t="str">
        <f>IF(ISBLANK(Entry!B37),"",Entry!AG37)</f>
        <v/>
      </c>
      <c r="I27" s="111" t="str">
        <f>IF(ISBLANK(Entry!B37),"",Entry!AM37)</f>
        <v/>
      </c>
      <c r="J27" s="113" t="str">
        <f>IF(ISBLANK(Entry!B37),"",Entry!AS37)</f>
        <v/>
      </c>
      <c r="K27" s="41" t="str">
        <f>IF(ISBLANK(Entry!B37),"",Entry!AT37)</f>
        <v/>
      </c>
      <c r="L27" s="43" t="str">
        <f>IF(ISBLANK(Entry!B37),"",Entry!AU37)</f>
        <v/>
      </c>
    </row>
    <row r="28" spans="1:12" x14ac:dyDescent="0.25">
      <c r="A28" s="12">
        <f>Entry!A38</f>
        <v>23</v>
      </c>
      <c r="B28" s="11" t="str">
        <f>IF(ISBLANK(Entry!B38),"- Blank -",Entry!B38)</f>
        <v>- Blank -</v>
      </c>
      <c r="C28" s="39" t="str">
        <f>IF(ISBLANK(Entry!C38),"- Blank -",Entry!C38)</f>
        <v>- Blank -</v>
      </c>
      <c r="D28" s="109" t="str">
        <f>IF(ISBLANK(Entry!B38),"",Entry!I38)</f>
        <v/>
      </c>
      <c r="E28" s="109" t="str">
        <f>IF(ISBLANK(Entry!B38),"",Entry!O38)</f>
        <v/>
      </c>
      <c r="F28" s="110" t="str">
        <f>IF(ISBLANK(Entry!B38),"",Entry!U38)</f>
        <v/>
      </c>
      <c r="G28" s="111" t="str">
        <f>IF(ISBLANK(Entry!B38),"",Entry!AA38)</f>
        <v/>
      </c>
      <c r="H28" s="111" t="str">
        <f>IF(ISBLANK(Entry!B38),"",Entry!AG38)</f>
        <v/>
      </c>
      <c r="I28" s="111" t="str">
        <f>IF(ISBLANK(Entry!B38),"",Entry!AM38)</f>
        <v/>
      </c>
      <c r="J28" s="113" t="str">
        <f>IF(ISBLANK(Entry!B38),"",Entry!AS38)</f>
        <v/>
      </c>
      <c r="K28" s="41" t="str">
        <f>IF(ISBLANK(Entry!B38),"",Entry!AT38)</f>
        <v/>
      </c>
      <c r="L28" s="43" t="str">
        <f>IF(ISBLANK(Entry!B38),"",Entry!AU38)</f>
        <v/>
      </c>
    </row>
    <row r="29" spans="1:12" x14ac:dyDescent="0.25">
      <c r="A29" s="12">
        <f>Entry!A39</f>
        <v>24</v>
      </c>
      <c r="B29" s="11" t="str">
        <f>IF(ISBLANK(Entry!B39),"- Blank -",Entry!B39)</f>
        <v>- Blank -</v>
      </c>
      <c r="C29" s="39" t="str">
        <f>IF(ISBLANK(Entry!C39),"- Blank -",Entry!C39)</f>
        <v>- Blank -</v>
      </c>
      <c r="D29" s="109" t="str">
        <f>IF(ISBLANK(Entry!B39),"",Entry!I39)</f>
        <v/>
      </c>
      <c r="E29" s="109" t="str">
        <f>IF(ISBLANK(Entry!B39),"",Entry!O39)</f>
        <v/>
      </c>
      <c r="F29" s="110" t="str">
        <f>IF(ISBLANK(Entry!B39),"",Entry!U39)</f>
        <v/>
      </c>
      <c r="G29" s="111" t="str">
        <f>IF(ISBLANK(Entry!B39),"",Entry!AA39)</f>
        <v/>
      </c>
      <c r="H29" s="111" t="str">
        <f>IF(ISBLANK(Entry!B39),"",Entry!AG39)</f>
        <v/>
      </c>
      <c r="I29" s="111" t="str">
        <f>IF(ISBLANK(Entry!B39),"",Entry!AM39)</f>
        <v/>
      </c>
      <c r="J29" s="113" t="str">
        <f>IF(ISBLANK(Entry!B39),"",Entry!AS39)</f>
        <v/>
      </c>
      <c r="K29" s="41" t="str">
        <f>IF(ISBLANK(Entry!B39),"",Entry!AT39)</f>
        <v/>
      </c>
      <c r="L29" s="43" t="str">
        <f>IF(ISBLANK(Entry!B39),"",Entry!AU39)</f>
        <v/>
      </c>
    </row>
    <row r="30" spans="1:12" x14ac:dyDescent="0.25">
      <c r="A30" s="12">
        <f>Entry!A40</f>
        <v>25</v>
      </c>
      <c r="B30" s="11" t="str">
        <f>IF(ISBLANK(Entry!B40),"- Blank -",Entry!B40)</f>
        <v>- Blank -</v>
      </c>
      <c r="C30" s="39" t="str">
        <f>IF(ISBLANK(Entry!C40),"- Blank -",Entry!C40)</f>
        <v>- Blank -</v>
      </c>
      <c r="D30" s="109" t="str">
        <f>IF(ISBLANK(Entry!B40),"",Entry!I40)</f>
        <v/>
      </c>
      <c r="E30" s="109" t="str">
        <f>IF(ISBLANK(Entry!B40),"",Entry!O40)</f>
        <v/>
      </c>
      <c r="F30" s="110" t="str">
        <f>IF(ISBLANK(Entry!B40),"",Entry!U40)</f>
        <v/>
      </c>
      <c r="G30" s="111" t="str">
        <f>IF(ISBLANK(Entry!B40),"",Entry!AA40)</f>
        <v/>
      </c>
      <c r="H30" s="111" t="str">
        <f>IF(ISBLANK(Entry!B40),"",Entry!AG40)</f>
        <v/>
      </c>
      <c r="I30" s="111" t="str">
        <f>IF(ISBLANK(Entry!B40),"",Entry!AM40)</f>
        <v/>
      </c>
      <c r="J30" s="113" t="str">
        <f>IF(ISBLANK(Entry!B40),"",Entry!AS40)</f>
        <v/>
      </c>
      <c r="K30" s="41" t="str">
        <f>IF(ISBLANK(Entry!B40),"",Entry!AT40)</f>
        <v/>
      </c>
      <c r="L30" s="43" t="str">
        <f>IF(ISBLANK(Entry!B40),"",Entry!AU40)</f>
        <v/>
      </c>
    </row>
    <row r="31" spans="1:12" x14ac:dyDescent="0.25">
      <c r="A31" s="12">
        <f>Entry!A41</f>
        <v>26</v>
      </c>
      <c r="B31" s="11" t="str">
        <f>IF(ISBLANK(Entry!B41),"- Blank -",Entry!B41)</f>
        <v>- Blank -</v>
      </c>
      <c r="C31" s="39" t="str">
        <f>IF(ISBLANK(Entry!C41),"- Blank -",Entry!C41)</f>
        <v>- Blank -</v>
      </c>
      <c r="D31" s="109" t="str">
        <f>IF(ISBLANK(Entry!B41),"",Entry!I41)</f>
        <v/>
      </c>
      <c r="E31" s="109" t="str">
        <f>IF(ISBLANK(Entry!B41),"",Entry!O41)</f>
        <v/>
      </c>
      <c r="F31" s="110" t="str">
        <f>IF(ISBLANK(Entry!B41),"",Entry!U41)</f>
        <v/>
      </c>
      <c r="G31" s="111" t="str">
        <f>IF(ISBLANK(Entry!B41),"",Entry!AA41)</f>
        <v/>
      </c>
      <c r="H31" s="111" t="str">
        <f>IF(ISBLANK(Entry!B41),"",Entry!AG41)</f>
        <v/>
      </c>
      <c r="I31" s="111" t="str">
        <f>IF(ISBLANK(Entry!B41),"",Entry!AM41)</f>
        <v/>
      </c>
      <c r="J31" s="113" t="str">
        <f>IF(ISBLANK(Entry!B41),"",Entry!AS41)</f>
        <v/>
      </c>
      <c r="K31" s="41" t="str">
        <f>IF(ISBLANK(Entry!B41),"",Entry!AT41)</f>
        <v/>
      </c>
      <c r="L31" s="43" t="str">
        <f>IF(ISBLANK(Entry!B41),"",Entry!AU41)</f>
        <v/>
      </c>
    </row>
    <row r="32" spans="1:12" x14ac:dyDescent="0.25">
      <c r="A32" s="12">
        <f>Entry!A42</f>
        <v>27</v>
      </c>
      <c r="B32" s="11" t="str">
        <f>IF(ISBLANK(Entry!B42),"- Blank -",Entry!B42)</f>
        <v>- Blank -</v>
      </c>
      <c r="C32" s="39" t="str">
        <f>IF(ISBLANK(Entry!C42),"- Blank -",Entry!C42)</f>
        <v>- Blank -</v>
      </c>
      <c r="D32" s="109" t="str">
        <f>IF(ISBLANK(Entry!B42),"",Entry!I42)</f>
        <v/>
      </c>
      <c r="E32" s="109" t="str">
        <f>IF(ISBLANK(Entry!B42),"",Entry!O42)</f>
        <v/>
      </c>
      <c r="F32" s="110" t="str">
        <f>IF(ISBLANK(Entry!B42),"",Entry!U42)</f>
        <v/>
      </c>
      <c r="G32" s="111" t="str">
        <f>IF(ISBLANK(Entry!B42),"",Entry!AA42)</f>
        <v/>
      </c>
      <c r="H32" s="111" t="str">
        <f>IF(ISBLANK(Entry!B42),"",Entry!AG42)</f>
        <v/>
      </c>
      <c r="I32" s="111" t="str">
        <f>IF(ISBLANK(Entry!B42),"",Entry!AM42)</f>
        <v/>
      </c>
      <c r="J32" s="113" t="str">
        <f>IF(ISBLANK(Entry!B42),"",Entry!AS42)</f>
        <v/>
      </c>
      <c r="K32" s="41" t="str">
        <f>IF(ISBLANK(Entry!B42),"",Entry!AT42)</f>
        <v/>
      </c>
      <c r="L32" s="43" t="str">
        <f>IF(ISBLANK(Entry!B42),"",Entry!AU42)</f>
        <v/>
      </c>
    </row>
    <row r="33" spans="1:12" x14ac:dyDescent="0.25">
      <c r="A33" s="12">
        <f>Entry!A43</f>
        <v>28</v>
      </c>
      <c r="B33" s="11" t="str">
        <f>IF(ISBLANK(Entry!B43),"- Blank -",Entry!B43)</f>
        <v>- Blank -</v>
      </c>
      <c r="C33" s="39" t="str">
        <f>IF(ISBLANK(Entry!C43),"- Blank -",Entry!C43)</f>
        <v>- Blank -</v>
      </c>
      <c r="D33" s="109" t="str">
        <f>IF(ISBLANK(Entry!B43),"",Entry!I43)</f>
        <v/>
      </c>
      <c r="E33" s="109" t="str">
        <f>IF(ISBLANK(Entry!B43),"",Entry!O43)</f>
        <v/>
      </c>
      <c r="F33" s="110" t="str">
        <f>IF(ISBLANK(Entry!B43),"",Entry!U43)</f>
        <v/>
      </c>
      <c r="G33" s="111" t="str">
        <f>IF(ISBLANK(Entry!B43),"",Entry!AA43)</f>
        <v/>
      </c>
      <c r="H33" s="111" t="str">
        <f>IF(ISBLANK(Entry!B43),"",Entry!AG43)</f>
        <v/>
      </c>
      <c r="I33" s="111" t="str">
        <f>IF(ISBLANK(Entry!B43),"",Entry!AM43)</f>
        <v/>
      </c>
      <c r="J33" s="113" t="str">
        <f>IF(ISBLANK(Entry!B43),"",Entry!AS43)</f>
        <v/>
      </c>
      <c r="K33" s="41" t="str">
        <f>IF(ISBLANK(Entry!B43),"",Entry!AT43)</f>
        <v/>
      </c>
      <c r="L33" s="43" t="str">
        <f>IF(ISBLANK(Entry!B43),"",Entry!AU43)</f>
        <v/>
      </c>
    </row>
    <row r="34" spans="1:12" x14ac:dyDescent="0.25">
      <c r="A34" s="12">
        <f>Entry!A44</f>
        <v>29</v>
      </c>
      <c r="B34" s="11" t="str">
        <f>IF(ISBLANK(Entry!B44),"- Blank -",Entry!B44)</f>
        <v>- Blank -</v>
      </c>
      <c r="C34" s="39" t="str">
        <f>IF(ISBLANK(Entry!C44),"- Blank -",Entry!C44)</f>
        <v>- Blank -</v>
      </c>
      <c r="D34" s="109" t="str">
        <f>IF(ISBLANK(Entry!B44),"",Entry!I44)</f>
        <v/>
      </c>
      <c r="E34" s="109" t="str">
        <f>IF(ISBLANK(Entry!B44),"",Entry!O44)</f>
        <v/>
      </c>
      <c r="F34" s="110" t="str">
        <f>IF(ISBLANK(Entry!B44),"",Entry!U44)</f>
        <v/>
      </c>
      <c r="G34" s="111" t="str">
        <f>IF(ISBLANK(Entry!B44),"",Entry!AA44)</f>
        <v/>
      </c>
      <c r="H34" s="111" t="str">
        <f>IF(ISBLANK(Entry!B44),"",Entry!AG44)</f>
        <v/>
      </c>
      <c r="I34" s="111" t="str">
        <f>IF(ISBLANK(Entry!B44),"",Entry!AM44)</f>
        <v/>
      </c>
      <c r="J34" s="113" t="str">
        <f>IF(ISBLANK(Entry!B44),"",Entry!AS44)</f>
        <v/>
      </c>
      <c r="K34" s="41" t="str">
        <f>IF(ISBLANK(Entry!B44),"",Entry!AT44)</f>
        <v/>
      </c>
      <c r="L34" s="43" t="str">
        <f>IF(ISBLANK(Entry!B44),"",Entry!AU44)</f>
        <v/>
      </c>
    </row>
    <row r="35" spans="1:12" x14ac:dyDescent="0.25">
      <c r="A35" s="12">
        <f>Entry!A45</f>
        <v>30</v>
      </c>
      <c r="B35" s="11" t="str">
        <f>IF(ISBLANK(Entry!B45),"- Blank -",Entry!B45)</f>
        <v>- Blank -</v>
      </c>
      <c r="C35" s="39" t="str">
        <f>IF(ISBLANK(Entry!C45),"- Blank -",Entry!C45)</f>
        <v>- Blank -</v>
      </c>
      <c r="D35" s="109" t="str">
        <f>IF(ISBLANK(Entry!B45),"",Entry!I45)</f>
        <v/>
      </c>
      <c r="E35" s="109" t="str">
        <f>IF(ISBLANK(Entry!B45),"",Entry!O45)</f>
        <v/>
      </c>
      <c r="F35" s="110" t="str">
        <f>IF(ISBLANK(Entry!B45),"",Entry!U45)</f>
        <v/>
      </c>
      <c r="G35" s="111" t="str">
        <f>IF(ISBLANK(Entry!B45),"",Entry!AA45)</f>
        <v/>
      </c>
      <c r="H35" s="111" t="str">
        <f>IF(ISBLANK(Entry!B45),"",Entry!AG45)</f>
        <v/>
      </c>
      <c r="I35" s="111" t="str">
        <f>IF(ISBLANK(Entry!B45),"",Entry!AM45)</f>
        <v/>
      </c>
      <c r="J35" s="113" t="str">
        <f>IF(ISBLANK(Entry!B45),"",Entry!AS45)</f>
        <v/>
      </c>
      <c r="K35" s="41" t="str">
        <f>IF(ISBLANK(Entry!B45),"",Entry!AT45)</f>
        <v/>
      </c>
      <c r="L35" s="43" t="str">
        <f>IF(ISBLANK(Entry!B45),"",Entry!AU45)</f>
        <v/>
      </c>
    </row>
    <row r="36" spans="1:12" x14ac:dyDescent="0.25">
      <c r="A36" s="12">
        <f>Entry!A46</f>
        <v>31</v>
      </c>
      <c r="B36" s="11" t="str">
        <f>IF(ISBLANK(Entry!B46),"- Blank -",Entry!B46)</f>
        <v>- Blank -</v>
      </c>
      <c r="C36" s="39" t="str">
        <f>IF(ISBLANK(Entry!C46),"- Blank -",Entry!C46)</f>
        <v>- Blank -</v>
      </c>
      <c r="D36" s="109" t="str">
        <f>IF(ISBLANK(Entry!B46),"",Entry!I46)</f>
        <v/>
      </c>
      <c r="E36" s="109" t="str">
        <f>IF(ISBLANK(Entry!B46),"",Entry!O46)</f>
        <v/>
      </c>
      <c r="F36" s="110" t="str">
        <f>IF(ISBLANK(Entry!B46),"",Entry!U46)</f>
        <v/>
      </c>
      <c r="G36" s="111" t="str">
        <f>IF(ISBLANK(Entry!B46),"",Entry!AA46)</f>
        <v/>
      </c>
      <c r="H36" s="111" t="str">
        <f>IF(ISBLANK(Entry!B46),"",Entry!AG46)</f>
        <v/>
      </c>
      <c r="I36" s="111" t="str">
        <f>IF(ISBLANK(Entry!B46),"",Entry!AM46)</f>
        <v/>
      </c>
      <c r="J36" s="113" t="str">
        <f>IF(ISBLANK(Entry!B46),"",Entry!AS46)</f>
        <v/>
      </c>
      <c r="K36" s="41" t="str">
        <f>IF(ISBLANK(Entry!B46),"",Entry!AT46)</f>
        <v/>
      </c>
      <c r="L36" s="43" t="str">
        <f>IF(ISBLANK(Entry!B46),"",Entry!AU46)</f>
        <v/>
      </c>
    </row>
    <row r="37" spans="1:12" x14ac:dyDescent="0.25">
      <c r="A37" s="12">
        <f>Entry!A47</f>
        <v>32</v>
      </c>
      <c r="B37" s="11" t="str">
        <f>IF(ISBLANK(Entry!B47),"- Blank -",Entry!B47)</f>
        <v>- Blank -</v>
      </c>
      <c r="C37" s="39" t="str">
        <f>IF(ISBLANK(Entry!C47),"- Blank -",Entry!C47)</f>
        <v>- Blank -</v>
      </c>
      <c r="D37" s="109" t="str">
        <f>IF(ISBLANK(Entry!B47),"",Entry!I47)</f>
        <v/>
      </c>
      <c r="E37" s="109" t="str">
        <f>IF(ISBLANK(Entry!B47),"",Entry!O47)</f>
        <v/>
      </c>
      <c r="F37" s="110" t="str">
        <f>IF(ISBLANK(Entry!B47),"",Entry!U47)</f>
        <v/>
      </c>
      <c r="G37" s="111" t="str">
        <f>IF(ISBLANK(Entry!B47),"",Entry!AA47)</f>
        <v/>
      </c>
      <c r="H37" s="111" t="str">
        <f>IF(ISBLANK(Entry!B47),"",Entry!AG47)</f>
        <v/>
      </c>
      <c r="I37" s="111" t="str">
        <f>IF(ISBLANK(Entry!B47),"",Entry!AM47)</f>
        <v/>
      </c>
      <c r="J37" s="113" t="str">
        <f>IF(ISBLANK(Entry!B47),"",Entry!AS47)</f>
        <v/>
      </c>
      <c r="K37" s="41" t="str">
        <f>IF(ISBLANK(Entry!B47),"",Entry!AT47)</f>
        <v/>
      </c>
      <c r="L37" s="43" t="str">
        <f>IF(ISBLANK(Entry!B47),"",Entry!AU47)</f>
        <v/>
      </c>
    </row>
    <row r="38" spans="1:12" x14ac:dyDescent="0.25">
      <c r="A38" s="12">
        <f>Entry!A48</f>
        <v>33</v>
      </c>
      <c r="B38" s="11" t="str">
        <f>IF(ISBLANK(Entry!B48),"- Blank -",Entry!B48)</f>
        <v>- Blank -</v>
      </c>
      <c r="C38" s="39" t="str">
        <f>IF(ISBLANK(Entry!C48),"- Blank -",Entry!C48)</f>
        <v>- Blank -</v>
      </c>
      <c r="D38" s="109" t="str">
        <f>IF(ISBLANK(Entry!B48),"",Entry!I48)</f>
        <v/>
      </c>
      <c r="E38" s="109" t="str">
        <f>IF(ISBLANK(Entry!B48),"",Entry!O48)</f>
        <v/>
      </c>
      <c r="F38" s="110" t="str">
        <f>IF(ISBLANK(Entry!B48),"",Entry!U48)</f>
        <v/>
      </c>
      <c r="G38" s="111" t="str">
        <f>IF(ISBLANK(Entry!B48),"",Entry!AA48)</f>
        <v/>
      </c>
      <c r="H38" s="111" t="str">
        <f>IF(ISBLANK(Entry!B48),"",Entry!AG48)</f>
        <v/>
      </c>
      <c r="I38" s="111" t="str">
        <f>IF(ISBLANK(Entry!B48),"",Entry!AM48)</f>
        <v/>
      </c>
      <c r="J38" s="113" t="str">
        <f>IF(ISBLANK(Entry!B48),"",Entry!AS48)</f>
        <v/>
      </c>
      <c r="K38" s="41" t="str">
        <f>IF(ISBLANK(Entry!B48),"",Entry!AT48)</f>
        <v/>
      </c>
      <c r="L38" s="43" t="str">
        <f>IF(ISBLANK(Entry!B48),"",Entry!AU48)</f>
        <v/>
      </c>
    </row>
    <row r="39" spans="1:12" x14ac:dyDescent="0.25">
      <c r="A39" s="12">
        <f>Entry!A49</f>
        <v>34</v>
      </c>
      <c r="B39" s="11" t="str">
        <f>IF(ISBLANK(Entry!B49),"- Blank -",Entry!B49)</f>
        <v>- Blank -</v>
      </c>
      <c r="C39" s="39" t="str">
        <f>IF(ISBLANK(Entry!C49),"- Blank -",Entry!C49)</f>
        <v>- Blank -</v>
      </c>
      <c r="D39" s="109" t="str">
        <f>IF(ISBLANK(Entry!B49),"",Entry!I49)</f>
        <v/>
      </c>
      <c r="E39" s="109" t="str">
        <f>IF(ISBLANK(Entry!B49),"",Entry!O49)</f>
        <v/>
      </c>
      <c r="F39" s="110" t="str">
        <f>IF(ISBLANK(Entry!B49),"",Entry!U49)</f>
        <v/>
      </c>
      <c r="G39" s="111" t="str">
        <f>IF(ISBLANK(Entry!B49),"",Entry!AA49)</f>
        <v/>
      </c>
      <c r="H39" s="111" t="str">
        <f>IF(ISBLANK(Entry!B49),"",Entry!AG49)</f>
        <v/>
      </c>
      <c r="I39" s="111" t="str">
        <f>IF(ISBLANK(Entry!B49),"",Entry!AM49)</f>
        <v/>
      </c>
      <c r="J39" s="113" t="str">
        <f>IF(ISBLANK(Entry!B49),"",Entry!AS49)</f>
        <v/>
      </c>
      <c r="K39" s="41" t="str">
        <f>IF(ISBLANK(Entry!B49),"",Entry!AT49)</f>
        <v/>
      </c>
      <c r="L39" s="43" t="str">
        <f>IF(ISBLANK(Entry!B49),"",Entry!AU49)</f>
        <v/>
      </c>
    </row>
    <row r="40" spans="1:12" x14ac:dyDescent="0.25">
      <c r="A40" s="12">
        <f>Entry!A50</f>
        <v>35</v>
      </c>
      <c r="B40" s="11" t="str">
        <f>IF(ISBLANK(Entry!B50),"- Blank -",Entry!B50)</f>
        <v>- Blank -</v>
      </c>
      <c r="C40" s="39" t="str">
        <f>IF(ISBLANK(Entry!C50),"- Blank -",Entry!C50)</f>
        <v>- Blank -</v>
      </c>
      <c r="D40" s="109" t="str">
        <f>IF(ISBLANK(Entry!B50),"",Entry!I50)</f>
        <v/>
      </c>
      <c r="E40" s="109" t="str">
        <f>IF(ISBLANK(Entry!B50),"",Entry!O50)</f>
        <v/>
      </c>
      <c r="F40" s="110" t="str">
        <f>IF(ISBLANK(Entry!B50),"",Entry!U50)</f>
        <v/>
      </c>
      <c r="G40" s="111" t="str">
        <f>IF(ISBLANK(Entry!B50),"",Entry!AA50)</f>
        <v/>
      </c>
      <c r="H40" s="111" t="str">
        <f>IF(ISBLANK(Entry!B50),"",Entry!AG50)</f>
        <v/>
      </c>
      <c r="I40" s="111" t="str">
        <f>IF(ISBLANK(Entry!B50),"",Entry!AM50)</f>
        <v/>
      </c>
      <c r="J40" s="113" t="str">
        <f>IF(ISBLANK(Entry!B50),"",Entry!AS50)</f>
        <v/>
      </c>
      <c r="K40" s="41" t="str">
        <f>IF(ISBLANK(Entry!B50),"",Entry!AT50)</f>
        <v/>
      </c>
      <c r="L40" s="43" t="str">
        <f>IF(ISBLANK(Entry!B50),"",Entry!AU50)</f>
        <v/>
      </c>
    </row>
    <row r="41" spans="1:12" x14ac:dyDescent="0.25">
      <c r="A41" s="12">
        <f>Entry!A51</f>
        <v>36</v>
      </c>
      <c r="B41" s="11" t="str">
        <f>IF(ISBLANK(Entry!B51),"- Blank -",Entry!B51)</f>
        <v>- Blank -</v>
      </c>
      <c r="C41" s="39" t="str">
        <f>IF(ISBLANK(Entry!C51),"- Blank -",Entry!C51)</f>
        <v>- Blank -</v>
      </c>
      <c r="D41" s="109" t="str">
        <f>IF(ISBLANK(Entry!B51),"",Entry!I51)</f>
        <v/>
      </c>
      <c r="E41" s="109" t="str">
        <f>IF(ISBLANK(Entry!B51),"",Entry!O51)</f>
        <v/>
      </c>
      <c r="F41" s="110" t="str">
        <f>IF(ISBLANK(Entry!B51),"",Entry!U51)</f>
        <v/>
      </c>
      <c r="G41" s="111" t="str">
        <f>IF(ISBLANK(Entry!B51),"",Entry!AA51)</f>
        <v/>
      </c>
      <c r="H41" s="111" t="str">
        <f>IF(ISBLANK(Entry!B51),"",Entry!AG51)</f>
        <v/>
      </c>
      <c r="I41" s="111" t="str">
        <f>IF(ISBLANK(Entry!B51),"",Entry!AM51)</f>
        <v/>
      </c>
      <c r="J41" s="113" t="str">
        <f>IF(ISBLANK(Entry!B51),"",Entry!AS51)</f>
        <v/>
      </c>
      <c r="K41" s="41" t="str">
        <f>IF(ISBLANK(Entry!B51),"",Entry!AT51)</f>
        <v/>
      </c>
      <c r="L41" s="43" t="str">
        <f>IF(ISBLANK(Entry!B51),"",Entry!AU51)</f>
        <v/>
      </c>
    </row>
    <row r="42" spans="1:12" x14ac:dyDescent="0.25">
      <c r="A42" s="12">
        <f>Entry!A52</f>
        <v>37</v>
      </c>
      <c r="B42" s="11" t="str">
        <f>IF(ISBLANK(Entry!B52),"- Blank -",Entry!B52)</f>
        <v>- Blank -</v>
      </c>
      <c r="C42" s="39" t="str">
        <f>IF(ISBLANK(Entry!C52),"- Blank -",Entry!C52)</f>
        <v>- Blank -</v>
      </c>
      <c r="D42" s="109" t="str">
        <f>IF(ISBLANK(Entry!B52),"",Entry!I52)</f>
        <v/>
      </c>
      <c r="E42" s="109" t="str">
        <f>IF(ISBLANK(Entry!B52),"",Entry!O52)</f>
        <v/>
      </c>
      <c r="F42" s="110" t="str">
        <f>IF(ISBLANK(Entry!B52),"",Entry!U52)</f>
        <v/>
      </c>
      <c r="G42" s="111" t="str">
        <f>IF(ISBLANK(Entry!B52),"",Entry!AA52)</f>
        <v/>
      </c>
      <c r="H42" s="111" t="str">
        <f>IF(ISBLANK(Entry!B52),"",Entry!AG52)</f>
        <v/>
      </c>
      <c r="I42" s="111" t="str">
        <f>IF(ISBLANK(Entry!B52),"",Entry!AM52)</f>
        <v/>
      </c>
      <c r="J42" s="113" t="str">
        <f>IF(ISBLANK(Entry!B52),"",Entry!AS52)</f>
        <v/>
      </c>
      <c r="K42" s="41" t="str">
        <f>IF(ISBLANK(Entry!B52),"",Entry!AT52)</f>
        <v/>
      </c>
      <c r="L42" s="43" t="str">
        <f>IF(ISBLANK(Entry!B52),"",Entry!AU52)</f>
        <v/>
      </c>
    </row>
    <row r="43" spans="1:12" x14ac:dyDescent="0.25">
      <c r="A43" s="12">
        <f>Entry!A53</f>
        <v>38</v>
      </c>
      <c r="B43" s="11" t="str">
        <f>IF(ISBLANK(Entry!B53),"- Blank -",Entry!B53)</f>
        <v>- Blank -</v>
      </c>
      <c r="C43" s="39" t="str">
        <f>IF(ISBLANK(Entry!C53),"- Blank -",Entry!C53)</f>
        <v>- Blank -</v>
      </c>
      <c r="D43" s="109" t="str">
        <f>IF(ISBLANK(Entry!B53),"",Entry!I53)</f>
        <v/>
      </c>
      <c r="E43" s="109" t="str">
        <f>IF(ISBLANK(Entry!B53),"",Entry!O53)</f>
        <v/>
      </c>
      <c r="F43" s="110" t="str">
        <f>IF(ISBLANK(Entry!B53),"",Entry!U53)</f>
        <v/>
      </c>
      <c r="G43" s="111" t="str">
        <f>IF(ISBLANK(Entry!B53),"",Entry!AA53)</f>
        <v/>
      </c>
      <c r="H43" s="111" t="str">
        <f>IF(ISBLANK(Entry!B53),"",Entry!AG53)</f>
        <v/>
      </c>
      <c r="I43" s="111" t="str">
        <f>IF(ISBLANK(Entry!B53),"",Entry!AM53)</f>
        <v/>
      </c>
      <c r="J43" s="113" t="str">
        <f>IF(ISBLANK(Entry!B53),"",Entry!AS53)</f>
        <v/>
      </c>
      <c r="K43" s="41" t="str">
        <f>IF(ISBLANK(Entry!B53),"",Entry!AT53)</f>
        <v/>
      </c>
      <c r="L43" s="43" t="str">
        <f>IF(ISBLANK(Entry!B53),"",Entry!AU53)</f>
        <v/>
      </c>
    </row>
    <row r="44" spans="1:12" x14ac:dyDescent="0.25">
      <c r="A44" s="12">
        <f>Entry!A54</f>
        <v>39</v>
      </c>
      <c r="B44" s="11" t="str">
        <f>IF(ISBLANK(Entry!B54),"- Blank -",Entry!B54)</f>
        <v>- Blank -</v>
      </c>
      <c r="C44" s="39" t="str">
        <f>IF(ISBLANK(Entry!C54),"- Blank -",Entry!C54)</f>
        <v>- Blank -</v>
      </c>
      <c r="D44" s="109" t="str">
        <f>IF(ISBLANK(Entry!B54),"",Entry!I54)</f>
        <v/>
      </c>
      <c r="E44" s="109" t="str">
        <f>IF(ISBLANK(Entry!B54),"",Entry!O54)</f>
        <v/>
      </c>
      <c r="F44" s="110" t="str">
        <f>IF(ISBLANK(Entry!B54),"",Entry!U54)</f>
        <v/>
      </c>
      <c r="G44" s="111" t="str">
        <f>IF(ISBLANK(Entry!B54),"",Entry!AA54)</f>
        <v/>
      </c>
      <c r="H44" s="111" t="str">
        <f>IF(ISBLANK(Entry!B54),"",Entry!AG54)</f>
        <v/>
      </c>
      <c r="I44" s="111" t="str">
        <f>IF(ISBLANK(Entry!B54),"",Entry!AM54)</f>
        <v/>
      </c>
      <c r="J44" s="113" t="str">
        <f>IF(ISBLANK(Entry!B54),"",Entry!AS54)</f>
        <v/>
      </c>
      <c r="K44" s="41" t="str">
        <f>IF(ISBLANK(Entry!B54),"",Entry!AT54)</f>
        <v/>
      </c>
      <c r="L44" s="43" t="str">
        <f>IF(ISBLANK(Entry!B54),"",Entry!AU54)</f>
        <v/>
      </c>
    </row>
    <row r="45" spans="1:12" ht="17.25" thickBot="1" x14ac:dyDescent="0.3">
      <c r="A45" s="12">
        <f>Entry!A55</f>
        <v>40</v>
      </c>
      <c r="B45" s="11" t="str">
        <f>IF(ISBLANK(Entry!B55),"- Blank -",Entry!B55)</f>
        <v>- Blank -</v>
      </c>
      <c r="C45" s="39" t="str">
        <f>IF(ISBLANK(Entry!C55),"- Blank -",Entry!C55)</f>
        <v>- Blank -</v>
      </c>
      <c r="D45" s="109" t="str">
        <f>IF(ISBLANK(Entry!B55),"",Entry!I55)</f>
        <v/>
      </c>
      <c r="E45" s="109" t="str">
        <f>IF(ISBLANK(Entry!B55),"",Entry!O55)</f>
        <v/>
      </c>
      <c r="F45" s="110" t="str">
        <f>IF(ISBLANK(Entry!B55),"",Entry!U55)</f>
        <v/>
      </c>
      <c r="G45" s="111" t="str">
        <f>IF(ISBLANK(Entry!B55),"",Entry!AA55)</f>
        <v/>
      </c>
      <c r="H45" s="111" t="str">
        <f>IF(ISBLANK(Entry!B55),"",Entry!AG55)</f>
        <v/>
      </c>
      <c r="I45" s="111" t="str">
        <f>IF(ISBLANK(Entry!B55),"",Entry!AM55)</f>
        <v/>
      </c>
      <c r="J45" s="113" t="str">
        <f>IF(ISBLANK(Entry!B55),"",Entry!AS55)</f>
        <v/>
      </c>
      <c r="K45" s="41" t="str">
        <f>IF(ISBLANK(Entry!B55),"",Entry!AT55)</f>
        <v/>
      </c>
      <c r="L45" s="43" t="str">
        <f>IF(ISBLANK(Entry!B55),"",Entry!AU55)</f>
        <v/>
      </c>
    </row>
    <row r="46" spans="1:12" ht="17.25" thickBot="1" x14ac:dyDescent="0.3">
      <c r="A46" s="25">
        <f t="shared" ref="A46:L46" si="0">A57</f>
        <v>0</v>
      </c>
      <c r="B46" s="492" t="str">
        <f t="shared" si="0"/>
        <v>Class Average</v>
      </c>
      <c r="C46" s="493"/>
      <c r="D46" s="26" t="e">
        <f t="shared" si="0"/>
        <v>#DIV/0!</v>
      </c>
      <c r="E46" s="26" t="e">
        <f t="shared" si="0"/>
        <v>#DIV/0!</v>
      </c>
      <c r="F46" s="26" t="e">
        <f t="shared" si="0"/>
        <v>#DIV/0!</v>
      </c>
      <c r="G46" s="26" t="e">
        <f t="shared" si="0"/>
        <v>#DIV/0!</v>
      </c>
      <c r="H46" s="26" t="e">
        <f t="shared" si="0"/>
        <v>#DIV/0!</v>
      </c>
      <c r="I46" s="26" t="e">
        <f t="shared" si="0"/>
        <v>#DIV/0!</v>
      </c>
      <c r="J46" s="26" t="e">
        <f t="shared" si="0"/>
        <v>#DIV/0!</v>
      </c>
      <c r="K46" s="325">
        <f t="shared" si="0"/>
        <v>-83</v>
      </c>
      <c r="L46" s="326" t="e">
        <f t="shared" si="0"/>
        <v>#N/A</v>
      </c>
    </row>
    <row r="47" spans="1:12" x14ac:dyDescent="0.25">
      <c r="A47" s="22">
        <f>Entry!A56</f>
        <v>41</v>
      </c>
      <c r="B47" s="37" t="str">
        <f>IF(ISBLANK(Entry!B56),"- Blank -",Entry!B56)</f>
        <v>- Blank -</v>
      </c>
      <c r="C47" s="38" t="str">
        <f>IF(ISBLANK(Entry!C56),"- Blank -",Entry!C56)</f>
        <v>- Blank -</v>
      </c>
      <c r="D47" s="109" t="str">
        <f>IF(ISBLANK(Entry!B56),"",Entry!I56)</f>
        <v/>
      </c>
      <c r="E47" s="110" t="str">
        <f>IF(ISBLANK(Entry!B56),"",Entry!O56)</f>
        <v/>
      </c>
      <c r="F47" s="110" t="str">
        <f>IF(ISBLANK(Entry!B56),"",Entry!U56)</f>
        <v/>
      </c>
      <c r="G47" s="110" t="str">
        <f>IF(ISBLANK(Entry!B56),"",Entry!AA56)</f>
        <v/>
      </c>
      <c r="H47" s="110" t="str">
        <f>IF(ISBLANK(Entry!B56),"",Entry!AG56)</f>
        <v/>
      </c>
      <c r="I47" s="110" t="str">
        <f>IF(ISBLANK(Entry!B56),"",Entry!AM56)</f>
        <v/>
      </c>
      <c r="J47" s="113" t="str">
        <f>IF(ISBLANK(Entry!B56),"",Entry!AS56)</f>
        <v/>
      </c>
      <c r="K47" s="330" t="str">
        <f>IF(ISBLANK(Entry!B56),"",Entry!AT56)</f>
        <v/>
      </c>
      <c r="L47" s="43" t="str">
        <f>IF(ISBLANK(Entry!B56),"",Entry!AU56)</f>
        <v/>
      </c>
    </row>
    <row r="48" spans="1:12" x14ac:dyDescent="0.25">
      <c r="A48" s="12">
        <f>Entry!A57</f>
        <v>42</v>
      </c>
      <c r="B48" s="11" t="str">
        <f>IF(ISBLANK(Entry!B57),"- Blank -",Entry!B57)</f>
        <v>- Blank -</v>
      </c>
      <c r="C48" s="39" t="str">
        <f>IF(ISBLANK(Entry!C57),"- Blank -",Entry!C57)</f>
        <v>- Blank -</v>
      </c>
      <c r="D48" s="109" t="str">
        <f>IF(ISBLANK(Entry!B57),"",Entry!I57)</f>
        <v/>
      </c>
      <c r="E48" s="109" t="str">
        <f>IF(ISBLANK(Entry!B57),"",Entry!O57)</f>
        <v/>
      </c>
      <c r="F48" s="110" t="str">
        <f>IF(ISBLANK(Entry!B57),"",Entry!U57)</f>
        <v/>
      </c>
      <c r="G48" s="111" t="str">
        <f>IF(ISBLANK(Entry!B57),"",Entry!AA57)</f>
        <v/>
      </c>
      <c r="H48" s="111" t="str">
        <f>IF(ISBLANK(Entry!B57),"",Entry!AG57)</f>
        <v/>
      </c>
      <c r="I48" s="111" t="str">
        <f>IF(ISBLANK(Entry!B57),"",Entry!AM57)</f>
        <v/>
      </c>
      <c r="J48" s="113" t="str">
        <f>IF(ISBLANK(Entry!B57),"",Entry!AS57)</f>
        <v/>
      </c>
      <c r="K48" s="331" t="str">
        <f>IF(ISBLANK(Entry!B57),"",Entry!AT57)</f>
        <v/>
      </c>
      <c r="L48" s="43" t="str">
        <f>IF(ISBLANK(Entry!B57),"",Entry!AU57)</f>
        <v/>
      </c>
    </row>
    <row r="49" spans="1:12" x14ac:dyDescent="0.25">
      <c r="A49" s="12">
        <f>Entry!A58</f>
        <v>43</v>
      </c>
      <c r="B49" s="11" t="str">
        <f>IF(ISBLANK(Entry!B58),"- Blank -",Entry!B58)</f>
        <v>- Blank -</v>
      </c>
      <c r="C49" s="39" t="str">
        <f>IF(ISBLANK(Entry!C58),"- Blank -",Entry!C58)</f>
        <v>- Blank -</v>
      </c>
      <c r="D49" s="109" t="str">
        <f>IF(ISBLANK(Entry!B58),"",Entry!I58)</f>
        <v/>
      </c>
      <c r="E49" s="109" t="str">
        <f>IF(ISBLANK(Entry!B58),"",Entry!O58)</f>
        <v/>
      </c>
      <c r="F49" s="110" t="str">
        <f>IF(ISBLANK(Entry!B58),"",Entry!U58)</f>
        <v/>
      </c>
      <c r="G49" s="111" t="str">
        <f>IF(ISBLANK(Entry!B58),"",Entry!AA58)</f>
        <v/>
      </c>
      <c r="H49" s="111" t="str">
        <f>IF(ISBLANK(Entry!B58),"",Entry!AG58)</f>
        <v/>
      </c>
      <c r="I49" s="111" t="str">
        <f>IF(ISBLANK(Entry!B58),"",Entry!AM58)</f>
        <v/>
      </c>
      <c r="J49" s="113" t="str">
        <f>IF(ISBLANK(Entry!B58),"",Entry!AS58)</f>
        <v/>
      </c>
      <c r="K49" s="331" t="str">
        <f>IF(ISBLANK(Entry!B58),"",Entry!AT58)</f>
        <v/>
      </c>
      <c r="L49" s="43" t="str">
        <f>IF(ISBLANK(Entry!B58),"",Entry!AU58)</f>
        <v/>
      </c>
    </row>
    <row r="50" spans="1:12" x14ac:dyDescent="0.25">
      <c r="A50" s="12">
        <f>Entry!A59</f>
        <v>44</v>
      </c>
      <c r="B50" s="11" t="str">
        <f>IF(ISBLANK(Entry!B59),"- Blank -",Entry!B59)</f>
        <v>- Blank -</v>
      </c>
      <c r="C50" s="39" t="str">
        <f>IF(ISBLANK(Entry!C59),"- Blank -",Entry!C59)</f>
        <v>- Blank -</v>
      </c>
      <c r="D50" s="109" t="str">
        <f>IF(ISBLANK(Entry!B59),"",Entry!I59)</f>
        <v/>
      </c>
      <c r="E50" s="109" t="str">
        <f>IF(ISBLANK(Entry!B59),"",Entry!O59)</f>
        <v/>
      </c>
      <c r="F50" s="110" t="str">
        <f>IF(ISBLANK(Entry!B59),"",Entry!U59)</f>
        <v/>
      </c>
      <c r="G50" s="111" t="str">
        <f>IF(ISBLANK(Entry!B59),"",Entry!AA59)</f>
        <v/>
      </c>
      <c r="H50" s="111" t="str">
        <f>IF(ISBLANK(Entry!B59),"",Entry!AG59)</f>
        <v/>
      </c>
      <c r="I50" s="111" t="str">
        <f>IF(ISBLANK(Entry!B59),"",Entry!AM59)</f>
        <v/>
      </c>
      <c r="J50" s="113" t="str">
        <f>IF(ISBLANK(Entry!B59),"",Entry!AS59)</f>
        <v/>
      </c>
      <c r="K50" s="331" t="str">
        <f>IF(ISBLANK(Entry!B59),"",Entry!AT59)</f>
        <v/>
      </c>
      <c r="L50" s="43" t="str">
        <f>IF(ISBLANK(Entry!B59),"",Entry!AU59)</f>
        <v/>
      </c>
    </row>
    <row r="51" spans="1:12" x14ac:dyDescent="0.25">
      <c r="A51" s="12">
        <f>Entry!A60</f>
        <v>45</v>
      </c>
      <c r="B51" s="11" t="str">
        <f>IF(ISBLANK(Entry!B60),"- Blank -",Entry!B60)</f>
        <v>- Blank -</v>
      </c>
      <c r="C51" s="39" t="str">
        <f>IF(ISBLANK(Entry!C60),"- Blank -",Entry!C60)</f>
        <v>- Blank -</v>
      </c>
      <c r="D51" s="109" t="str">
        <f>IF(ISBLANK(Entry!B60),"",Entry!I60)</f>
        <v/>
      </c>
      <c r="E51" s="109" t="str">
        <f>IF(ISBLANK(Entry!B60),"",Entry!O60)</f>
        <v/>
      </c>
      <c r="F51" s="110" t="str">
        <f>IF(ISBLANK(Entry!B60),"",Entry!U60)</f>
        <v/>
      </c>
      <c r="G51" s="111" t="str">
        <f>IF(ISBLANK(Entry!B60),"",Entry!AA60)</f>
        <v/>
      </c>
      <c r="H51" s="111" t="str">
        <f>IF(ISBLANK(Entry!B60),"",Entry!AG60)</f>
        <v/>
      </c>
      <c r="I51" s="111" t="str">
        <f>IF(ISBLANK(Entry!B60),"",Entry!AM60)</f>
        <v/>
      </c>
      <c r="J51" s="113" t="str">
        <f>IF(ISBLANK(Entry!B60),"",Entry!AS60)</f>
        <v/>
      </c>
      <c r="K51" s="331" t="str">
        <f>IF(ISBLANK(Entry!B60),"",Entry!AT60)</f>
        <v/>
      </c>
      <c r="L51" s="43" t="str">
        <f>IF(ISBLANK(Entry!B60),"",Entry!AU60)</f>
        <v/>
      </c>
    </row>
    <row r="52" spans="1:12" x14ac:dyDescent="0.25">
      <c r="A52" s="12">
        <f>Entry!A61</f>
        <v>46</v>
      </c>
      <c r="B52" s="11" t="str">
        <f>IF(ISBLANK(Entry!B61),"- Blank -",Entry!B61)</f>
        <v>- Blank -</v>
      </c>
      <c r="C52" s="39" t="str">
        <f>IF(ISBLANK(Entry!C61),"- Blank -",Entry!C61)</f>
        <v>- Blank -</v>
      </c>
      <c r="D52" s="109" t="str">
        <f>IF(ISBLANK(Entry!B61),"",Entry!I61)</f>
        <v/>
      </c>
      <c r="E52" s="109" t="str">
        <f>IF(ISBLANK(Entry!B61),"",Entry!O61)</f>
        <v/>
      </c>
      <c r="F52" s="110" t="str">
        <f>IF(ISBLANK(Entry!B61),"",Entry!U61)</f>
        <v/>
      </c>
      <c r="G52" s="111" t="str">
        <f>IF(ISBLANK(Entry!B61),"",Entry!AA61)</f>
        <v/>
      </c>
      <c r="H52" s="111" t="str">
        <f>IF(ISBLANK(Entry!B61),"",Entry!AG61)</f>
        <v/>
      </c>
      <c r="I52" s="111" t="str">
        <f>IF(ISBLANK(Entry!B61),"",Entry!AM61)</f>
        <v/>
      </c>
      <c r="J52" s="113" t="str">
        <f>IF(ISBLANK(Entry!B61),"",Entry!AS61)</f>
        <v/>
      </c>
      <c r="K52" s="331" t="str">
        <f>IF(ISBLANK(Entry!B61),"",Entry!AT61)</f>
        <v/>
      </c>
      <c r="L52" s="43" t="str">
        <f>IF(ISBLANK(Entry!B61),"",Entry!AU61)</f>
        <v/>
      </c>
    </row>
    <row r="53" spans="1:12" x14ac:dyDescent="0.25">
      <c r="A53" s="12">
        <f>Entry!A62</f>
        <v>47</v>
      </c>
      <c r="B53" s="11" t="str">
        <f>IF(ISBLANK(Entry!B62),"- Blank -",Entry!B62)</f>
        <v>- Blank -</v>
      </c>
      <c r="C53" s="39" t="str">
        <f>IF(ISBLANK(Entry!C62),"- Blank -",Entry!C62)</f>
        <v>- Blank -</v>
      </c>
      <c r="D53" s="109" t="str">
        <f>IF(ISBLANK(Entry!B62),"",Entry!I62)</f>
        <v/>
      </c>
      <c r="E53" s="109" t="str">
        <f>IF(ISBLANK(Entry!B62),"",Entry!O62)</f>
        <v/>
      </c>
      <c r="F53" s="110" t="str">
        <f>IF(ISBLANK(Entry!B62),"",Entry!U62)</f>
        <v/>
      </c>
      <c r="G53" s="111" t="str">
        <f>IF(ISBLANK(Entry!B62),"",Entry!AA62)</f>
        <v/>
      </c>
      <c r="H53" s="111" t="str">
        <f>IF(ISBLANK(Entry!B62),"",Entry!AG62)</f>
        <v/>
      </c>
      <c r="I53" s="111" t="str">
        <f>IF(ISBLANK(Entry!B62),"",Entry!AM62)</f>
        <v/>
      </c>
      <c r="J53" s="113" t="str">
        <f>IF(ISBLANK(Entry!B62),"",Entry!AS62)</f>
        <v/>
      </c>
      <c r="K53" s="331" t="str">
        <f>IF(ISBLANK(Entry!B62),"",Entry!AT62)</f>
        <v/>
      </c>
      <c r="L53" s="43" t="str">
        <f>IF(ISBLANK(Entry!B62),"",Entry!AU62)</f>
        <v/>
      </c>
    </row>
    <row r="54" spans="1:12" x14ac:dyDescent="0.25">
      <c r="A54" s="12">
        <f>Entry!A63</f>
        <v>48</v>
      </c>
      <c r="B54" s="11" t="str">
        <f>IF(ISBLANK(Entry!B63),"- Blank -",Entry!B63)</f>
        <v>- Blank -</v>
      </c>
      <c r="C54" s="39" t="str">
        <f>IF(ISBLANK(Entry!C63),"- Blank -",Entry!C63)</f>
        <v>- Blank -</v>
      </c>
      <c r="D54" s="109" t="str">
        <f>IF(ISBLANK(Entry!B63),"",Entry!I63)</f>
        <v/>
      </c>
      <c r="E54" s="109" t="str">
        <f>IF(ISBLANK(Entry!B63),"",Entry!O63)</f>
        <v/>
      </c>
      <c r="F54" s="110" t="str">
        <f>IF(ISBLANK(Entry!B63),"",Entry!U63)</f>
        <v/>
      </c>
      <c r="G54" s="111" t="str">
        <f>IF(ISBLANK(Entry!B63),"",Entry!AA63)</f>
        <v/>
      </c>
      <c r="H54" s="111" t="str">
        <f>IF(ISBLANK(Entry!B63),"",Entry!AG63)</f>
        <v/>
      </c>
      <c r="I54" s="111" t="str">
        <f>IF(ISBLANK(Entry!B63),"",Entry!AM63)</f>
        <v/>
      </c>
      <c r="J54" s="113" t="str">
        <f>IF(ISBLANK(Entry!B63),"",Entry!AS63)</f>
        <v/>
      </c>
      <c r="K54" s="331" t="str">
        <f>IF(ISBLANK(Entry!B63),"",Entry!AT63)</f>
        <v/>
      </c>
      <c r="L54" s="43" t="str">
        <f>IF(ISBLANK(Entry!B63),"",Entry!AU63)</f>
        <v/>
      </c>
    </row>
    <row r="55" spans="1:12" x14ac:dyDescent="0.25">
      <c r="A55" s="12">
        <f>Entry!A64</f>
        <v>49</v>
      </c>
      <c r="B55" s="11" t="str">
        <f>IF(ISBLANK(Entry!B64),"- Blank -",Entry!B64)</f>
        <v>- Blank -</v>
      </c>
      <c r="C55" s="39" t="str">
        <f>IF(ISBLANK(Entry!C64),"- Blank -",Entry!C64)</f>
        <v>- Blank -</v>
      </c>
      <c r="D55" s="109" t="str">
        <f>IF(ISBLANK(Entry!B64),"",Entry!I64)</f>
        <v/>
      </c>
      <c r="E55" s="109" t="str">
        <f>IF(ISBLANK(Entry!B64),"",Entry!O64)</f>
        <v/>
      </c>
      <c r="F55" s="110" t="str">
        <f>IF(ISBLANK(Entry!B64),"",Entry!U64)</f>
        <v/>
      </c>
      <c r="G55" s="111" t="str">
        <f>IF(ISBLANK(Entry!B64),"",Entry!AA64)</f>
        <v/>
      </c>
      <c r="H55" s="111" t="str">
        <f>IF(ISBLANK(Entry!B64),"",Entry!AG64)</f>
        <v/>
      </c>
      <c r="I55" s="111" t="str">
        <f>IF(ISBLANK(Entry!B64),"",Entry!AM64)</f>
        <v/>
      </c>
      <c r="J55" s="113" t="str">
        <f>IF(ISBLANK(Entry!B64),"",Entry!AS64)</f>
        <v/>
      </c>
      <c r="K55" s="331" t="str">
        <f>IF(ISBLANK(Entry!B64),"",Entry!AT64)</f>
        <v/>
      </c>
      <c r="L55" s="43" t="str">
        <f>IF(ISBLANK(Entry!B64),"",Entry!AU64)</f>
        <v/>
      </c>
    </row>
    <row r="56" spans="1:12" ht="16.5" customHeight="1" thickBot="1" x14ac:dyDescent="0.3">
      <c r="A56" s="327">
        <f>Entry!A65</f>
        <v>50</v>
      </c>
      <c r="B56" s="328" t="str">
        <f>IF(ISBLANK(Entry!B65),"- Blank -",Entry!B65)</f>
        <v>- Blank -</v>
      </c>
      <c r="C56" s="329" t="str">
        <f>IF(ISBLANK(Entry!C65),"- Blank -",Entry!C65)</f>
        <v>- Blank -</v>
      </c>
      <c r="D56" s="109" t="str">
        <f>IF(ISBLANK(Entry!B65),"",Entry!I65)</f>
        <v/>
      </c>
      <c r="E56" s="109" t="str">
        <f>IF(ISBLANK(Entry!B65),"",Entry!O65)</f>
        <v/>
      </c>
      <c r="F56" s="110" t="str">
        <f>IF(ISBLANK(Entry!B65),"",Entry!U65)</f>
        <v/>
      </c>
      <c r="G56" s="111" t="str">
        <f>IF(ISBLANK(Entry!B65),"",Entry!AA65)</f>
        <v/>
      </c>
      <c r="H56" s="111" t="str">
        <f>IF(ISBLANK(Entry!B65),"",Entry!AG65)</f>
        <v/>
      </c>
      <c r="I56" s="111" t="str">
        <f>IF(ISBLANK(Entry!B65),"",Entry!AM65)</f>
        <v/>
      </c>
      <c r="J56" s="113" t="str">
        <f>IF(ISBLANK(Entry!B65),"",Entry!AS65)</f>
        <v/>
      </c>
      <c r="K56" s="332" t="str">
        <f>IF(ISBLANK(Entry!B65),"",Entry!AT65)</f>
        <v/>
      </c>
      <c r="L56" s="43" t="str">
        <f>IF(ISBLANK(Entry!B65),"",Entry!AU65)</f>
        <v/>
      </c>
    </row>
    <row r="57" spans="1:12" ht="17.25" thickBot="1" x14ac:dyDescent="0.3">
      <c r="A57" s="25">
        <f>Entry!A66</f>
        <v>0</v>
      </c>
      <c r="B57" s="492" t="s">
        <v>164</v>
      </c>
      <c r="C57" s="493"/>
      <c r="D57" s="26" t="e">
        <f>Entry!I66</f>
        <v>#DIV/0!</v>
      </c>
      <c r="E57" s="26" t="e">
        <f>Entry!O66</f>
        <v>#DIV/0!</v>
      </c>
      <c r="F57" s="26" t="e">
        <f>Entry!U66</f>
        <v>#DIV/0!</v>
      </c>
      <c r="G57" s="26" t="e">
        <f>Entry!AA66</f>
        <v>#DIV/0!</v>
      </c>
      <c r="H57" s="26" t="e">
        <f>Entry!AG66</f>
        <v>#DIV/0!</v>
      </c>
      <c r="I57" s="26" t="e">
        <f>Entry!AM66</f>
        <v>#DIV/0!</v>
      </c>
      <c r="J57" s="26" t="e">
        <f>Entry!AS66</f>
        <v>#DIV/0!</v>
      </c>
      <c r="K57" s="325">
        <f>Entry!AT66</f>
        <v>-83</v>
      </c>
      <c r="L57" s="326" t="e">
        <f>Entry!AU66</f>
        <v>#N/A</v>
      </c>
    </row>
    <row r="61" spans="1:12" x14ac:dyDescent="0.25">
      <c r="C61" s="14"/>
    </row>
    <row r="62" spans="1:12" x14ac:dyDescent="0.25">
      <c r="C62" s="14"/>
    </row>
    <row r="63" spans="1:12" x14ac:dyDescent="0.25">
      <c r="C63" s="14"/>
    </row>
  </sheetData>
  <sheetProtection sheet="1" objects="1" scenarios="1" selectLockedCells="1" selectUnlockedCells="1"/>
  <mergeCells count="12">
    <mergeCell ref="K1:K3"/>
    <mergeCell ref="L1:L4"/>
    <mergeCell ref="G1:G3"/>
    <mergeCell ref="H1:H3"/>
    <mergeCell ref="I1:I3"/>
    <mergeCell ref="J1:J3"/>
    <mergeCell ref="B3:C3"/>
    <mergeCell ref="B57:C57"/>
    <mergeCell ref="D1:D3"/>
    <mergeCell ref="E1:E3"/>
    <mergeCell ref="F1:F3"/>
    <mergeCell ref="B46:C46"/>
  </mergeCells>
  <dataValidations disablePrompts="1" count="5">
    <dataValidation type="decimal" errorStyle="warning" allowBlank="1" showInputMessage="1" showErrorMessage="1" errorTitle="Total mark is not 100" error="Please re-check the allocated weights of Mid1, Mid2, Final, Attendance, Quiz, Project and Lab._x000a__x000a_The total mark is not 100." sqref="M2:AD2" xr:uid="{00000000-0002-0000-0800-000000000000}">
      <formula1>100</formula1>
      <formula2>100</formula2>
    </dataValidation>
    <dataValidation type="whole" errorStyle="warning" operator="equal" allowBlank="1" showInputMessage="1" showErrorMessage="1" errorTitle="Total Mark is not 100" error="Please re-check the allocated weights of Mid1, Mid2, Final, Attendance, Quiz, Project and Lab._x000a__x000a_The total mark is not 100." sqref="K4" xr:uid="{00000000-0002-0000-0800-000001000000}">
      <formula1>100</formula1>
    </dataValidation>
    <dataValidation showInputMessage="1" showErrorMessage="1" sqref="E4:F4" xr:uid="{00000000-0002-0000-0800-000002000000}"/>
    <dataValidation errorStyle="warning" operator="equal" showInputMessage="1" sqref="D4" xr:uid="{00000000-0002-0000-0800-000003000000}"/>
    <dataValidation type="decimal" operator="lessThanOrEqual" allowBlank="1" showInputMessage="1" showErrorMessage="1" sqref="D6:K45 D47:K56" xr:uid="{00000000-0002-0000-0800-000004000000}">
      <formula1>D$4</formula1>
    </dataValidation>
  </dataValidations>
  <printOptions horizontalCentered="1" verticalCentered="1"/>
  <pageMargins left="0.2" right="0.2" top="0.68181818181818199" bottom="0.94696969696969702" header="0.3" footer="0.3"/>
  <pageSetup paperSize="9" orientation="portrait" r:id="rId1"/>
  <headerFooter>
    <oddHeader>&amp;C&amp;"-,Bold"Department of CSE, East West University&amp;R&amp;"Arial Narrow,Italic"Page &amp;P of &amp;N</oddHeader>
    <oddFooter xml:space="preserve">&amp;L&amp;"Arial Narrow,Italic"&amp;10v.13.5 Generated on &amp;D &amp;T&amp;C&amp;"-,Italic"Page &amp;P of &amp;N&amp;R&amp;"-,Bold"Signature of the Course Instructor    </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800-000005000000}">
          <x14:formula1>
            <xm:f>data!$A$18:$A$37</xm:f>
          </x14:formula1>
          <xm:sqref>B2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94</vt:i4>
      </vt:variant>
    </vt:vector>
  </HeadingPairs>
  <TitlesOfParts>
    <vt:vector size="105" baseType="lpstr">
      <vt:lpstr>Demo</vt:lpstr>
      <vt:lpstr>Entry</vt:lpstr>
      <vt:lpstr>data</vt:lpstr>
      <vt:lpstr>Mid1</vt:lpstr>
      <vt:lpstr>Mid2</vt:lpstr>
      <vt:lpstr>Final</vt:lpstr>
      <vt:lpstr>1.OBE</vt:lpstr>
      <vt:lpstr>2.OBE</vt:lpstr>
      <vt:lpstr>3.Tabulation</vt:lpstr>
      <vt:lpstr>4.Summary</vt:lpstr>
      <vt:lpstr>5.CQI</vt:lpstr>
      <vt:lpstr>CO_PO_CSE103</vt:lpstr>
      <vt:lpstr>CO_PO_CSE105</vt:lpstr>
      <vt:lpstr>CO_PO_CSE106</vt:lpstr>
      <vt:lpstr>CO_PO_CSE107</vt:lpstr>
      <vt:lpstr>CO_PO_CSE109</vt:lpstr>
      <vt:lpstr>CO_PO_CSE110</vt:lpstr>
      <vt:lpstr>CO_PO_CSE200</vt:lpstr>
      <vt:lpstr>CO_PO_CSE205</vt:lpstr>
      <vt:lpstr>CO_PO_CSE207</vt:lpstr>
      <vt:lpstr>CO_PO_CSE209</vt:lpstr>
      <vt:lpstr>CO_PO_CSE225</vt:lpstr>
      <vt:lpstr>CO_PO_CSE245</vt:lpstr>
      <vt:lpstr>CO_PO_CSE246</vt:lpstr>
      <vt:lpstr>CO_PO_CSE248</vt:lpstr>
      <vt:lpstr>CO_PO_CSE251</vt:lpstr>
      <vt:lpstr>CO_PO_CSE301</vt:lpstr>
      <vt:lpstr>CO_PO_CSE302</vt:lpstr>
      <vt:lpstr>CO_PO_CSE313</vt:lpstr>
      <vt:lpstr>CO_PO_CSE325</vt:lpstr>
      <vt:lpstr>CO_PO_CSE345</vt:lpstr>
      <vt:lpstr>CO_PO_CSE347</vt:lpstr>
      <vt:lpstr>CO_PO_CSE350</vt:lpstr>
      <vt:lpstr>CO_PO_CSE355</vt:lpstr>
      <vt:lpstr>CO_PO_CSE360</vt:lpstr>
      <vt:lpstr>CO_PO_CSE365</vt:lpstr>
      <vt:lpstr>CO_PO_CSE366</vt:lpstr>
      <vt:lpstr>CO_PO_CSE370</vt:lpstr>
      <vt:lpstr>CO_PO_CSE375</vt:lpstr>
      <vt:lpstr>CO_PO_CSE399</vt:lpstr>
      <vt:lpstr>CO_PO_CSE400</vt:lpstr>
      <vt:lpstr>CO_PO_CSE405</vt:lpstr>
      <vt:lpstr>CO_PO_CSE406</vt:lpstr>
      <vt:lpstr>CO_PO_CSE411</vt:lpstr>
      <vt:lpstr>CO_PO_CSE412</vt:lpstr>
      <vt:lpstr>CO_PO_CSE420</vt:lpstr>
      <vt:lpstr>CO_PO_CSE422</vt:lpstr>
      <vt:lpstr>CO_PO_CSE423</vt:lpstr>
      <vt:lpstr>CO_PO_CSE425</vt:lpstr>
      <vt:lpstr>CO_PO_CSE428</vt:lpstr>
      <vt:lpstr>CO_PO_CSE430</vt:lpstr>
      <vt:lpstr>CO_PO_CSE438</vt:lpstr>
      <vt:lpstr>CO_PO_CSE442</vt:lpstr>
      <vt:lpstr>CO_PO_CSE452</vt:lpstr>
      <vt:lpstr>CO_PO_CSE453</vt:lpstr>
      <vt:lpstr>CO_PO_CSE457</vt:lpstr>
      <vt:lpstr>CO_PO_CSE471</vt:lpstr>
      <vt:lpstr>CO_PO_CSE475</vt:lpstr>
      <vt:lpstr>CO_PO_CSE477</vt:lpstr>
      <vt:lpstr>CO_PO_CSE479</vt:lpstr>
      <vt:lpstr>CO_PO_CSE483</vt:lpstr>
      <vt:lpstr>CO_PO_CSE484</vt:lpstr>
      <vt:lpstr>CO_PO_CSE486</vt:lpstr>
      <vt:lpstr>CO_PO_CSE4871</vt:lpstr>
      <vt:lpstr>CO_PO_CSE4872</vt:lpstr>
      <vt:lpstr>CO_PO_CSE489</vt:lpstr>
      <vt:lpstr>CO_PO_CSE491</vt:lpstr>
      <vt:lpstr>CO_PO_CSE492</vt:lpstr>
      <vt:lpstr>CO_PO_CSE494</vt:lpstr>
      <vt:lpstr>CO_PO_CSE498</vt:lpstr>
      <vt:lpstr>CO_PO_SHORTNAME</vt:lpstr>
      <vt:lpstr>CO_threshold</vt:lpstr>
      <vt:lpstr>CO1_</vt:lpstr>
      <vt:lpstr>CO2_</vt:lpstr>
      <vt:lpstr>CO3_</vt:lpstr>
      <vt:lpstr>CO4_</vt:lpstr>
      <vt:lpstr>Course_Code</vt:lpstr>
      <vt:lpstr>Course_index</vt:lpstr>
      <vt:lpstr>Credit</vt:lpstr>
      <vt:lpstr>CS1_</vt:lpstr>
      <vt:lpstr>CS2_</vt:lpstr>
      <vt:lpstr>CS3_</vt:lpstr>
      <vt:lpstr>CT1_</vt:lpstr>
      <vt:lpstr>CT2_</vt:lpstr>
      <vt:lpstr>CT3_</vt:lpstr>
      <vt:lpstr>EWU_LG</vt:lpstr>
      <vt:lpstr>Final</vt:lpstr>
      <vt:lpstr>GP</vt:lpstr>
      <vt:lpstr>Grades</vt:lpstr>
      <vt:lpstr>LG</vt:lpstr>
      <vt:lpstr>LL1_</vt:lpstr>
      <vt:lpstr>LL2_</vt:lpstr>
      <vt:lpstr>Mark</vt:lpstr>
      <vt:lpstr>no_of_incomplete</vt:lpstr>
      <vt:lpstr>no_of_withdrawn</vt:lpstr>
      <vt:lpstr>PO_threshold</vt:lpstr>
      <vt:lpstr>'1.OBE'!Print_Titles</vt:lpstr>
      <vt:lpstr>'2.OBE'!Print_Titles</vt:lpstr>
      <vt:lpstr>'3.Tabulation'!Print_Titles</vt:lpstr>
      <vt:lpstr>Entry!Print_Titles</vt:lpstr>
      <vt:lpstr>ratio_lab</vt:lpstr>
      <vt:lpstr>ratio_project</vt:lpstr>
      <vt:lpstr>SUF</vt:lpstr>
      <vt:lpstr>Title</vt:lpstr>
      <vt:lpstr>total_students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2018-08-12T20:01:43Z</cp:lastPrinted>
  <dcterms:created xsi:type="dcterms:W3CDTF">2017-02-19T04:04:48Z</dcterms:created>
  <dcterms:modified xsi:type="dcterms:W3CDTF">2019-03-24T03:54:05Z</dcterms:modified>
</cp:coreProperties>
</file>