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resourcesystemsgroupinc-my.sharepoint.com/personal/reid_haefer_rsginc_com/Documents/Documents/projects/metro_climate_modeling/metro_mce-master/workbooks/"/>
    </mc:Choice>
  </mc:AlternateContent>
  <xr:revisionPtr revIDLastSave="8" documentId="11_A9137335E7439D302FE6C5855663CFA707A433E6" xr6:coauthVersionLast="47" xr6:coauthVersionMax="47" xr10:uidLastSave="{D09992EF-9936-473C-9BD4-48B6946095CC}"/>
  <bookViews>
    <workbookView xWindow="-120" yWindow="-120" windowWidth="29040" windowHeight="15840" tabRatio="699" activeTab="6" xr2:uid="{00000000-000D-0000-FFFF-FFFF00000000}"/>
  </bookViews>
  <sheets>
    <sheet name="Overview" sheetId="5" r:id="rId1"/>
    <sheet name="Benefits" sheetId="2" r:id="rId2"/>
    <sheet name="Costs" sheetId="7" r:id="rId3"/>
    <sheet name="BenefitsAnalysis" sheetId="21" r:id="rId4"/>
    <sheet name="CostsAnalysis" sheetId="22" r:id="rId5"/>
    <sheet name="BenefitsCharts" sheetId="23" r:id="rId6"/>
    <sheet name="CostsCharts" sheetId="24" r:id="rId7"/>
  </sheets>
  <definedNames>
    <definedName name="_xlnm._FilterDatabase" localSheetId="1" hidden="1">Benefits!$A$1:$H$101</definedName>
    <definedName name="_xlcn.WorksheetConnection_MCE_Visuals_102616.xlsxBenefits1" hidden="1">Benefits!$A$1:$H$101</definedName>
    <definedName name="_xlcn.WorksheetConnection_MCE_Visuals_102616.xlsxCosts1" hidden="1">Costs!$A$1:$G$3</definedName>
    <definedName name="Benefits">Benefits!$A$1:$H$101</definedName>
    <definedName name="Costs">Costs!$A$1:$H$5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sts" name="Costs" connection="WorksheetConnection_MCE_Visuals_102616.xlsx!Costs"/>
          <x15:modelTable id="Benefits" name="Benefits" connection="WorksheetConnection_MCE_Visuals_102616.xlsx!Benefi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7" l="1"/>
  <c r="H4" i="7"/>
  <c r="A5" i="7"/>
  <c r="H5" i="7"/>
  <c r="H2" i="7"/>
  <c r="H3" i="7"/>
  <c r="A3" i="7"/>
  <c r="A2" i="7"/>
  <c r="D5" i="22" s="1"/>
  <c r="D10" i="22" s="1"/>
  <c r="A2" i="2"/>
  <c r="F16" i="21"/>
  <c r="G16" i="21"/>
  <c r="H16" i="21"/>
  <c r="I16" i="21"/>
  <c r="J16" i="21"/>
  <c r="K16" i="21"/>
  <c r="L16" i="21"/>
  <c r="M16" i="21"/>
  <c r="F17" i="21"/>
  <c r="G17" i="21"/>
  <c r="H17" i="21"/>
  <c r="I17" i="21"/>
  <c r="J17" i="21"/>
  <c r="K17" i="21"/>
  <c r="L17" i="21"/>
  <c r="M17" i="21"/>
  <c r="E17" i="21"/>
  <c r="E16" i="21"/>
  <c r="D17" i="21"/>
  <c r="D16" i="21"/>
  <c r="D4" i="22" l="1"/>
  <c r="D9" i="22" s="1"/>
  <c r="E4" i="22"/>
  <c r="E5" i="22"/>
  <c r="E10" i="22" s="1"/>
  <c r="E6" i="22"/>
  <c r="D6" i="22"/>
  <c r="D11" i="22"/>
  <c r="D14" i="22" s="1"/>
  <c r="E9" i="22"/>
  <c r="E11" i="22" s="1"/>
  <c r="E14" i="2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D11" i="21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F4" i="21" l="1"/>
  <c r="E6" i="21"/>
  <c r="D8" i="21"/>
  <c r="M9" i="21"/>
  <c r="M20" i="21" s="1"/>
  <c r="L12" i="21"/>
  <c r="L11" i="21"/>
  <c r="K5" i="21"/>
  <c r="J7" i="21"/>
  <c r="I9" i="21"/>
  <c r="H12" i="21"/>
  <c r="H11" i="21"/>
  <c r="H18" i="21" s="1"/>
  <c r="G5" i="21"/>
  <c r="F7" i="21"/>
  <c r="E9" i="21"/>
  <c r="D12" i="21"/>
  <c r="M13" i="21"/>
  <c r="M4" i="21"/>
  <c r="L6" i="21"/>
  <c r="K8" i="21"/>
  <c r="J6" i="21"/>
  <c r="I8" i="21"/>
  <c r="H10" i="21"/>
  <c r="H6" i="21"/>
  <c r="G8" i="21"/>
  <c r="G20" i="21" s="1"/>
  <c r="G4" i="21"/>
  <c r="F10" i="21"/>
  <c r="F6" i="21"/>
  <c r="E13" i="21"/>
  <c r="E8" i="21"/>
  <c r="E4" i="21"/>
  <c r="D10" i="21"/>
  <c r="D6" i="21"/>
  <c r="D19" i="21" s="1"/>
  <c r="M10" i="21"/>
  <c r="M6" i="21"/>
  <c r="L13" i="21"/>
  <c r="L8" i="21"/>
  <c r="L4" i="21"/>
  <c r="K10" i="21"/>
  <c r="K6" i="21"/>
  <c r="J13" i="21"/>
  <c r="J8" i="21"/>
  <c r="J4" i="21"/>
  <c r="J19" i="21" s="1"/>
  <c r="I10" i="21"/>
  <c r="I6" i="21"/>
  <c r="H13" i="21"/>
  <c r="H8" i="21"/>
  <c r="H4" i="21"/>
  <c r="G10" i="21"/>
  <c r="G6" i="21"/>
  <c r="F13" i="21"/>
  <c r="F8" i="21"/>
  <c r="F20" i="21" s="1"/>
  <c r="E10" i="21"/>
  <c r="D13" i="21"/>
  <c r="D4" i="21"/>
  <c r="M5" i="21"/>
  <c r="L7" i="21"/>
  <c r="K9" i="21"/>
  <c r="J12" i="21"/>
  <c r="J11" i="21"/>
  <c r="I5" i="21"/>
  <c r="H7" i="21"/>
  <c r="G9" i="21"/>
  <c r="F12" i="21"/>
  <c r="F11" i="21"/>
  <c r="E5" i="21"/>
  <c r="D7" i="21"/>
  <c r="M8" i="21"/>
  <c r="L10" i="21"/>
  <c r="K13" i="21"/>
  <c r="K4" i="21"/>
  <c r="J10" i="21"/>
  <c r="I13" i="21"/>
  <c r="I18" i="21" s="1"/>
  <c r="I4" i="21"/>
  <c r="G13" i="21"/>
  <c r="M12" i="21"/>
  <c r="M7" i="21"/>
  <c r="M11" i="21"/>
  <c r="L9" i="21"/>
  <c r="L5" i="21"/>
  <c r="K12" i="21"/>
  <c r="K7" i="21"/>
  <c r="K11" i="21"/>
  <c r="J9" i="21"/>
  <c r="J5" i="21"/>
  <c r="J14" i="21" s="1"/>
  <c r="I12" i="21"/>
  <c r="I7" i="21"/>
  <c r="I11" i="21"/>
  <c r="H9" i="21"/>
  <c r="H5" i="21"/>
  <c r="G12" i="21"/>
  <c r="G7" i="21"/>
  <c r="G11" i="21"/>
  <c r="G18" i="21" s="1"/>
  <c r="F9" i="21"/>
  <c r="F5" i="21"/>
  <c r="F19" i="21" s="1"/>
  <c r="E12" i="21"/>
  <c r="E7" i="21"/>
  <c r="E11" i="21"/>
  <c r="D9" i="21"/>
  <c r="D5" i="21"/>
  <c r="H20" i="21"/>
  <c r="F18" i="21"/>
  <c r="L20" i="21"/>
  <c r="I20" i="21"/>
  <c r="K14" i="21"/>
  <c r="D14" i="21" l="1"/>
  <c r="J18" i="21"/>
  <c r="H14" i="21"/>
  <c r="D20" i="21"/>
  <c r="H19" i="21"/>
  <c r="H21" i="21" s="1"/>
  <c r="F14" i="21"/>
  <c r="E18" i="21"/>
  <c r="E21" i="21" s="1"/>
  <c r="K19" i="21"/>
  <c r="M18" i="21"/>
  <c r="I14" i="21"/>
  <c r="K18" i="21"/>
  <c r="E19" i="21"/>
  <c r="K20" i="21"/>
  <c r="D18" i="21"/>
  <c r="D21" i="21" s="1"/>
  <c r="J20" i="21"/>
  <c r="J21" i="21" s="1"/>
  <c r="L19" i="21"/>
  <c r="E20" i="21"/>
  <c r="G19" i="21"/>
  <c r="G21" i="21" s="1"/>
  <c r="M19" i="21"/>
  <c r="M21" i="21" s="1"/>
  <c r="E15" i="22" s="1"/>
  <c r="E16" i="22" s="1"/>
  <c r="L18" i="21"/>
  <c r="E14" i="21"/>
  <c r="M14" i="21"/>
  <c r="I19" i="21"/>
  <c r="I21" i="21" s="1"/>
  <c r="G14" i="21"/>
  <c r="L14" i="21"/>
  <c r="F21" i="21"/>
  <c r="L21" i="21"/>
  <c r="D15" i="22" s="1"/>
  <c r="D16" i="22" s="1"/>
  <c r="K2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Stabler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  <comment ref="H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Ben Stabler:</t>
        </r>
        <r>
          <rPr>
            <sz val="9"/>
            <color rgb="FF000000"/>
            <rFont val="Tahoma"/>
            <family val="2"/>
          </rPr>
          <t xml:space="preserve">
Calculated Field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Stabler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Ben Stabler:</t>
        </r>
        <r>
          <rPr>
            <sz val="9"/>
            <color indexed="81"/>
            <rFont val="Tahoma"/>
            <family val="2"/>
          </rPr>
          <t xml:space="preserve">
Calculated Field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CE_Visuals_102616.xlsx!Benefits" type="102" refreshedVersion="6" minRefreshableVersion="5" saveData="1">
    <extLst>
      <ext xmlns:x15="http://schemas.microsoft.com/office/spreadsheetml/2010/11/main" uri="{DE250136-89BD-433C-8126-D09CA5730AF9}">
        <x15:connection id="Benefits">
          <x15:rangePr sourceName="_xlcn.WorksheetConnection_MCE_Visuals_102616.xlsxBenefits1"/>
        </x15:connection>
      </ext>
    </extLst>
  </connection>
  <connection id="3" xr16:uid="{00000000-0015-0000-FFFF-FFFF02000000}" name="WorksheetConnection_MCE_Visuals_102616.xlsx!Costs" type="102" refreshedVersion="6" minRefreshableVersion="5" saveData="1">
    <extLst>
      <ext xmlns:x15="http://schemas.microsoft.com/office/spreadsheetml/2010/11/main" uri="{DE250136-89BD-433C-8126-D09CA5730AF9}">
        <x15:connection id="Costs" autoDelete="1">
          <x15:rangePr sourceName="_xlcn.WorksheetConnection_MCE_Visuals_102616.xlsxCosts1"/>
        </x15:connection>
      </ext>
    </extLst>
  </connection>
</connections>
</file>

<file path=xl/sharedStrings.xml><?xml version="1.0" encoding="utf-8"?>
<sst xmlns="http://schemas.openxmlformats.org/spreadsheetml/2006/main" count="522" uniqueCount="63">
  <si>
    <t>BENEFIT</t>
  </si>
  <si>
    <t>COST</t>
  </si>
  <si>
    <t>SCENARIO</t>
  </si>
  <si>
    <t>Travel Time</t>
  </si>
  <si>
    <t>Travel Time Reliability</t>
  </si>
  <si>
    <t>Vehicle Operating Costs</t>
  </si>
  <si>
    <t>Vehicle Ownership Costs</t>
  </si>
  <si>
    <t>Surface Water</t>
  </si>
  <si>
    <t>Physical Activity</t>
  </si>
  <si>
    <t>Travel Options / Choices</t>
  </si>
  <si>
    <t>COC</t>
  </si>
  <si>
    <t>DOLLARS</t>
  </si>
  <si>
    <t>TYPE</t>
  </si>
  <si>
    <t>Social &amp; Equity Values</t>
  </si>
  <si>
    <t>Economic Vitality</t>
  </si>
  <si>
    <t>Environmental Stewardship</t>
  </si>
  <si>
    <t>Transit</t>
  </si>
  <si>
    <t>Inputs</t>
  </si>
  <si>
    <t>Outputs</t>
  </si>
  <si>
    <t>Notes</t>
  </si>
  <si>
    <t>Metro MCE Prototype Visuals</t>
  </si>
  <si>
    <t>Benefits</t>
  </si>
  <si>
    <t>Costs</t>
  </si>
  <si>
    <t>BCRatio</t>
  </si>
  <si>
    <t>Scenario</t>
  </si>
  <si>
    <t>Benefit</t>
  </si>
  <si>
    <t>Cost</t>
  </si>
  <si>
    <t>LOWINC</t>
  </si>
  <si>
    <t>LOWENGPRO</t>
  </si>
  <si>
    <t>Highway Safety</t>
  </si>
  <si>
    <t>Highway Noise</t>
  </si>
  <si>
    <t>Mobile Source Emissions</t>
  </si>
  <si>
    <t>ALT-A</t>
  </si>
  <si>
    <t>ALT-B</t>
  </si>
  <si>
    <t>YEAR</t>
  </si>
  <si>
    <t>Discount Rate</t>
  </si>
  <si>
    <t>Visuals Year</t>
  </si>
  <si>
    <t>BENEFITS</t>
  </si>
  <si>
    <t xml:space="preserve">Benefits table by SCENARIO, COC, BENEFIT, TYPE, BENEFITS, and YEAR
</t>
  </si>
  <si>
    <t>COSTS</t>
  </si>
  <si>
    <t xml:space="preserve">Costs table by SCENARIO, COST, TYPE, SCENPOLICYRANK, COSTS, and YEAR
</t>
  </si>
  <si>
    <t>SCENPOLICYRANK</t>
  </si>
  <si>
    <t>EVERYBODY</t>
  </si>
  <si>
    <t>Highway</t>
  </si>
  <si>
    <t>MINORITY</t>
  </si>
  <si>
    <t>Age Groups</t>
  </si>
  <si>
    <t>Type / Benefit</t>
  </si>
  <si>
    <t>TOTAL</t>
  </si>
  <si>
    <t>Type / Cost</t>
  </si>
  <si>
    <t>version 03/06/2017</t>
  </si>
  <si>
    <t>BenefitsAnalysis</t>
  </si>
  <si>
    <t>Benefits data in side-by-side format for charts</t>
  </si>
  <si>
    <t>CostsAnalysis</t>
  </si>
  <si>
    <t>BenefitsCharts</t>
  </si>
  <si>
    <t>Benefits charts</t>
  </si>
  <si>
    <t>CostsCharts</t>
  </si>
  <si>
    <t>Costs data, including BC ratio, in side-by-side format for charts</t>
  </si>
  <si>
    <t>KEY</t>
  </si>
  <si>
    <t>Costs and BC Ratio charts</t>
  </si>
  <si>
    <t>The Benefits and Costs input tables are Excel named ranges.  Make sure to update the named range definitions if adding rows.</t>
  </si>
  <si>
    <t>The KEY and DOLLARS fields in the input tables are calculated fields and should not be manually edited.</t>
  </si>
  <si>
    <t>&lt;- Manually update if adding more alternatives</t>
  </si>
  <si>
    <t>Make sure to manually update the benefits total on the Costs tab if adding more alternatives.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</si>
</sst>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1" applyNumberFormat="1" applyFont="1"/>
    <xf numFmtId="14" fontId="0" fillId="0" borderId="0" xfId="0" applyNumberFormat="1"/>
    <xf numFmtId="0" fontId="2" fillId="0" borderId="0" xfId="2" applyAlignment="1">
      <alignment vertical="center"/>
    </xf>
    <xf numFmtId="164" fontId="0" fillId="0" borderId="0" xfId="3" applyNumberFormat="1" applyFont="1"/>
    <xf numFmtId="0" fontId="5" fillId="0" borderId="0" xfId="0" applyFont="1"/>
    <xf numFmtId="1" fontId="0" fillId="0" borderId="0" xfId="0" applyNumberFormat="1"/>
    <xf numFmtId="0" fontId="8" fillId="0" borderId="0" xfId="0" applyFont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1" fillId="0" borderId="0" xfId="0" applyFont="1"/>
    <xf numFmtId="0" fontId="11" fillId="0" borderId="5" xfId="0" applyFont="1" applyBorder="1"/>
    <xf numFmtId="0" fontId="11" fillId="0" borderId="6" xfId="0" applyFont="1" applyBorder="1"/>
    <xf numFmtId="1" fontId="11" fillId="0" borderId="0" xfId="1" applyNumberFormat="1" applyFont="1"/>
    <xf numFmtId="0" fontId="11" fillId="0" borderId="3" xfId="0" applyFont="1" applyBorder="1"/>
    <xf numFmtId="0" fontId="11" fillId="0" borderId="4" xfId="0" applyFont="1" applyBorder="1"/>
    <xf numFmtId="0" fontId="8" fillId="0" borderId="8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7" xfId="0" applyNumberFormat="1" applyBorder="1"/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9" xfId="0" applyNumberFormat="1" applyBorder="1"/>
    <xf numFmtId="0" fontId="11" fillId="2" borderId="0" xfId="0" applyFont="1" applyFill="1"/>
    <xf numFmtId="0" fontId="10" fillId="2" borderId="10" xfId="0" applyFont="1" applyFill="1" applyBorder="1"/>
    <xf numFmtId="1" fontId="10" fillId="0" borderId="11" xfId="0" applyNumberFormat="1" applyFont="1" applyBorder="1"/>
    <xf numFmtId="1" fontId="11" fillId="0" borderId="0" xfId="0" applyNumberFormat="1" applyFont="1"/>
    <xf numFmtId="1" fontId="10" fillId="2" borderId="12" xfId="0" applyNumberFormat="1" applyFont="1" applyFill="1" applyBorder="1"/>
    <xf numFmtId="1" fontId="11" fillId="2" borderId="0" xfId="0" applyNumberFormat="1" applyFont="1" applyFill="1"/>
    <xf numFmtId="165" fontId="11" fillId="0" borderId="3" xfId="4" applyNumberFormat="1" applyFont="1" applyBorder="1"/>
    <xf numFmtId="165" fontId="11" fillId="0" borderId="0" xfId="4" applyNumberFormat="1" applyFont="1" applyBorder="1"/>
    <xf numFmtId="165" fontId="11" fillId="2" borderId="0" xfId="4" applyNumberFormat="1" applyFont="1" applyFill="1"/>
  </cellXfs>
  <cellStyles count="5">
    <cellStyle name="Comma" xfId="4" builtinId="3"/>
    <cellStyle name="Currency" xfId="1" builtinId="4"/>
    <cellStyle name="Hyperlink" xfId="2" builtinId="8"/>
    <cellStyle name="Normal" xfId="0" builtinId="0"/>
    <cellStyle name="Percent" xfId="3" builtinId="5"/>
  </cellStyles>
  <dxfs count="9"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  <tableStyle name="TableStyleMedium2 2" pivot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BenefitsAnalysis!$D$2:$D$3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BenefitsAnalysis!$D$4:$D$13</c:f>
              <c:numCache>
                <c:formatCode>0</c:formatCode>
                <c:ptCount val="10"/>
                <c:pt idx="0">
                  <c:v>-281.56424672915909</c:v>
                </c:pt>
                <c:pt idx="1">
                  <c:v>-2.8156424672915912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-9.107623745908656</c:v>
                </c:pt>
                <c:pt idx="9">
                  <c:v>56.295366303465087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A-451F-A3BE-D38321CDB306}"/>
            </c:ext>
          </c:extLst>
        </c:ser>
        <c:ser>
          <c:idx val="1"/>
          <c:order val="1"/>
          <c:tx>
            <c:strRef>
              <c:f>BenefitsAnalysis!$E$2:$E$3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BenefitsAnalysis!$E$4:$E$13</c:f>
              <c:numCache>
                <c:formatCode>0</c:formatCode>
                <c:ptCount val="10"/>
                <c:pt idx="0">
                  <c:v>1174.9289802916169</c:v>
                </c:pt>
                <c:pt idx="1">
                  <c:v>117.49289802916169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-53.024944129249278</c:v>
                </c:pt>
                <c:pt idx="9">
                  <c:v>137.75881932972811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A-451F-A3BE-D38321CDB306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A-451F-A3BE-D38321CDB306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A-451F-A3BE-D38321CD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BenefitsAnalysis!$B$8</c:f>
          <c:strCache>
            <c:ptCount val="1"/>
            <c:pt idx="0">
              <c:v>Environmental Stewardship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BenefitsAnalysis!$C$8:$C$10</c:f>
              <c:strCache>
                <c:ptCount val="3"/>
                <c:pt idx="0">
                  <c:v>Mobile Source Emissions</c:v>
                </c:pt>
                <c:pt idx="1">
                  <c:v>Surface Water</c:v>
                </c:pt>
                <c:pt idx="2">
                  <c:v>Highway Noise</c:v>
                </c:pt>
              </c:strCache>
            </c:strRef>
          </c:cat>
          <c:val>
            <c:numRef>
              <c:f>BenefitsAnalysis!$L$8:$L$10</c:f>
              <c:numCache>
                <c:formatCode>0</c:formatCode>
                <c:ptCount val="3"/>
                <c:pt idx="0">
                  <c:v>-7.9559538112662631</c:v>
                </c:pt>
                <c:pt idx="1">
                  <c:v>-20.289469521899772</c:v>
                </c:pt>
                <c:pt idx="2">
                  <c:v>-0.38888367509503369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1-476A-9723-2C497EBC2D9F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BenefitsAnalysis!$C$8:$C$10</c:f>
              <c:strCache>
                <c:ptCount val="3"/>
                <c:pt idx="0">
                  <c:v>Mobile Source Emissions</c:v>
                </c:pt>
                <c:pt idx="1">
                  <c:v>Surface Water</c:v>
                </c:pt>
                <c:pt idx="2">
                  <c:v>Highway Noise</c:v>
                </c:pt>
              </c:strCache>
            </c:strRef>
          </c:cat>
          <c:val>
            <c:numRef>
              <c:f>BenefitsAnalysis!$M$8:$M$10</c:f>
              <c:numCache>
                <c:formatCode>0</c:formatCode>
                <c:ptCount val="3"/>
                <c:pt idx="0">
                  <c:v>206.2606505061749</c:v>
                </c:pt>
                <c:pt idx="1">
                  <c:v>54.538138304727411</c:v>
                </c:pt>
                <c:pt idx="2">
                  <c:v>98.849081143574395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1-476A-9723-2C497EBC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BenefitsAnalysis!$B$11</c:f>
          <c:strCache>
            <c:ptCount val="1"/>
            <c:pt idx="0">
              <c:v>Social &amp; Equity Values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BenefitsAnalysis!$C$11:$C$13</c:f>
              <c:strCache>
                <c:ptCount val="3"/>
                <c:pt idx="0">
                  <c:v>Highway Safety</c:v>
                </c:pt>
                <c:pt idx="1">
                  <c:v>Physical Activity</c:v>
                </c:pt>
                <c:pt idx="2">
                  <c:v>Travel Options / Choices</c:v>
                </c:pt>
              </c:strCache>
            </c:strRef>
          </c:cat>
          <c:val>
            <c:numRef>
              <c:f>BenefitsAnalysis!$L$11:$L$13</c:f>
              <c:numCache>
                <c:formatCode>0</c:formatCode>
                <c:ptCount val="3"/>
                <c:pt idx="0">
                  <c:v>-10.702931143991382</c:v>
                </c:pt>
                <c:pt idx="1">
                  <c:v>-80.595355478031649</c:v>
                </c:pt>
                <c:pt idx="2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F7-A354-008B8CA9C474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BenefitsAnalysis!$C$11:$C$13</c:f>
              <c:strCache>
                <c:ptCount val="3"/>
                <c:pt idx="0">
                  <c:v>Highway Safety</c:v>
                </c:pt>
                <c:pt idx="1">
                  <c:v>Physical Activity</c:v>
                </c:pt>
                <c:pt idx="2">
                  <c:v>Travel Options / Choices</c:v>
                </c:pt>
              </c:strCache>
            </c:strRef>
          </c:cat>
          <c:val>
            <c:numRef>
              <c:f>BenefitsAnalysis!$M$11:$M$13</c:f>
              <c:numCache>
                <c:formatCode>0</c:formatCode>
                <c:ptCount val="3"/>
                <c:pt idx="0">
                  <c:v>156.22834002362256</c:v>
                </c:pt>
                <c:pt idx="1">
                  <c:v>-469.2056289193996</c:v>
                </c:pt>
                <c:pt idx="2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C-44F7-A354-008B8CA9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BenefitsAnalysis!$C$14</c:f>
          <c:strCache>
            <c:ptCount val="1"/>
            <c:pt idx="0">
              <c:v>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BenefitsAnalysis!$L$14</c:f>
              <c:numCache>
                <c:formatCode>0</c:formatCode>
                <c:ptCount val="1"/>
                <c:pt idx="0">
                  <c:v>-185.96826597668121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9-4077-BBE1-FA641E990723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BenefitsAnalysis!$M$14</c:f>
              <c:numCache>
                <c:formatCode>0</c:formatCode>
                <c:ptCount val="1"/>
                <c:pt idx="0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9-4077-BBE1-FA641E99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Benefits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BE-4275-8F34-F993BB731516}"/>
            </c:ext>
          </c:extLst>
        </c:ser>
        <c:ser>
          <c:idx val="9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E-4275-8F34-F993BB73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BenefitsAnalysis!$D$2:$D$3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BenefitsAnalysis!$D$4:$D$13</c:f>
              <c:numCache>
                <c:formatCode>0</c:formatCode>
                <c:ptCount val="10"/>
                <c:pt idx="0">
                  <c:v>-281.56424672915909</c:v>
                </c:pt>
                <c:pt idx="1">
                  <c:v>-2.8156424672915912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-9.107623745908656</c:v>
                </c:pt>
                <c:pt idx="9">
                  <c:v>56.295366303465087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C-4B7C-958A-C4D4817A0306}"/>
            </c:ext>
          </c:extLst>
        </c:ser>
        <c:ser>
          <c:idx val="9"/>
          <c:order val="1"/>
          <c:tx>
            <c:strRef>
              <c:f>BenefitsAnalysis!$E$2:$E$3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BenefitsAnalysis!$E$4:$E$13</c:f>
              <c:numCache>
                <c:formatCode>0</c:formatCode>
                <c:ptCount val="10"/>
                <c:pt idx="0">
                  <c:v>1174.9289802916169</c:v>
                </c:pt>
                <c:pt idx="1">
                  <c:v>117.49289802916169</c:v>
                </c:pt>
                <c:pt idx="2">
                  <c:v>0</c:v>
                </c:pt>
                <c:pt idx="3">
                  <c:v>156.39679502647033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-53.024944129249278</c:v>
                </c:pt>
                <c:pt idx="9">
                  <c:v>137.75881932972811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C-4B7C-958A-C4D4817A0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BenefitsAnalysis!$F$2:$F$3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BenefitsAnalysis!$F$4:$F$13</c:f>
              <c:numCache>
                <c:formatCode>0</c:formatCode>
                <c:ptCount val="10"/>
                <c:pt idx="0">
                  <c:v>-386.40674546638252</c:v>
                </c:pt>
                <c:pt idx="1">
                  <c:v>-38.640674546638252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-12.867033935931966</c:v>
                </c:pt>
                <c:pt idx="9">
                  <c:v>99.190803362707797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4-4A63-ADC7-335D7A65B9CF}"/>
            </c:ext>
          </c:extLst>
        </c:ser>
        <c:ser>
          <c:idx val="9"/>
          <c:order val="1"/>
          <c:tx>
            <c:strRef>
              <c:f>BenefitsAnalysis!$G$2:$G$3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BenefitsAnalysis!$G$4:$G$13</c:f>
              <c:numCache>
                <c:formatCode>0</c:formatCode>
                <c:ptCount val="10"/>
                <c:pt idx="0">
                  <c:v>1691.6515416970424</c:v>
                </c:pt>
                <c:pt idx="1">
                  <c:v>16.916515416970423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-74.9115314178365</c:v>
                </c:pt>
                <c:pt idx="9">
                  <c:v>231.80129423994129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4-4A63-ADC7-335D7A65B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BenefitsAnalysis!$H$2:$H$3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BenefitsAnalysis!$H$4:$H$13</c:f>
              <c:numCache>
                <c:formatCode>0</c:formatCode>
                <c:ptCount val="10"/>
                <c:pt idx="0">
                  <c:v>-50.619426791534472</c:v>
                </c:pt>
                <c:pt idx="1">
                  <c:v>-5.0619426791534474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16.09953271254199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3-4C78-9F00-18DFF6A7F527}"/>
            </c:ext>
          </c:extLst>
        </c:ser>
        <c:ser>
          <c:idx val="9"/>
          <c:order val="1"/>
          <c:tx>
            <c:strRef>
              <c:f>BenefitsAnalysis!$I$2:$I$3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BenefitsAnalysis!$I$4:$I$13</c:f>
              <c:numCache>
                <c:formatCode>0</c:formatCode>
                <c:ptCount val="10"/>
                <c:pt idx="0">
                  <c:v>294.92975403906627</c:v>
                </c:pt>
                <c:pt idx="1">
                  <c:v>2.9492975403906629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-14.130835659386612</c:v>
                </c:pt>
                <c:pt idx="9">
                  <c:v>39.95981983992904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3-4C78-9F00-18DFF6A7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8"/>
          <c:order val="0"/>
          <c:tx>
            <c:strRef>
              <c:f>BenefitsAnalysis!$J$2:$J$3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BenefitsAnalysis!$J$4:$J$13</c:f>
              <c:numCache>
                <c:formatCode>0</c:formatCode>
                <c:ptCount val="10"/>
                <c:pt idx="0">
                  <c:v>-35.905103727514906</c:v>
                </c:pt>
                <c:pt idx="1">
                  <c:v>-0.35905103727514903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29.820081246714508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7EA-A120-E21A9513F165}"/>
            </c:ext>
          </c:extLst>
        </c:ser>
        <c:ser>
          <c:idx val="9"/>
          <c:order val="1"/>
          <c:tx>
            <c:strRef>
              <c:f>BenefitsAnalysis!$K$2:$K$3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BenefitsAnalysis!$K$4:$K$13</c:f>
              <c:numCache>
                <c:formatCode>0</c:formatCode>
                <c:ptCount val="10"/>
                <c:pt idx="0">
                  <c:v>531.84829781796714</c:v>
                </c:pt>
                <c:pt idx="1">
                  <c:v>5.318482978179671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-24.669249666932963</c:v>
                </c:pt>
                <c:pt idx="9">
                  <c:v>73.011943816907475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1-47EA-A120-E21A9513F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33472"/>
        <c:axId val="907131176"/>
      </c:radarChart>
      <c:catAx>
        <c:axId val="9071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1176"/>
        <c:crosses val="autoZero"/>
        <c:auto val="1"/>
        <c:lblAlgn val="ctr"/>
        <c:lblOffset val="100"/>
        <c:noMultiLvlLbl val="0"/>
      </c:catAx>
      <c:valAx>
        <c:axId val="9071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CostsAnalysis!$D$8</c:f>
              <c:strCache>
                <c:ptCount val="1"/>
                <c:pt idx="0">
                  <c:v>ALT-A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CostsAnalysis!$C$9:$C$11</c:f>
              <c:strCache>
                <c:ptCount val="3"/>
                <c:pt idx="0">
                  <c:v>Highway</c:v>
                </c:pt>
                <c:pt idx="1">
                  <c:v>Transit</c:v>
                </c:pt>
                <c:pt idx="2">
                  <c:v>TOTAL</c:v>
                </c:pt>
              </c:strCache>
            </c:strRef>
          </c:cat>
          <c:val>
            <c:numRef>
              <c:f>CostsAnalysis!$D$9:$D$11</c:f>
              <c:numCache>
                <c:formatCode>0</c:formatCode>
                <c:ptCount val="3"/>
                <c:pt idx="0">
                  <c:v>168.39463337170483</c:v>
                </c:pt>
                <c:pt idx="1">
                  <c:v>0</c:v>
                </c:pt>
                <c:pt idx="2">
                  <c:v>168.39463337170483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ED5-8DDE-85D16415C649}"/>
            </c:ext>
          </c:extLst>
        </c:ser>
        <c:ser>
          <c:idx val="1"/>
          <c:order val="1"/>
          <c:tx>
            <c:strRef>
              <c:f>CostsAnalysis!$E$8</c:f>
              <c:strCache>
                <c:ptCount val="1"/>
                <c:pt idx="0">
                  <c:v>ALT-B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CostsAnalysis!$C$9:$C$11</c:f>
              <c:strCache>
                <c:ptCount val="3"/>
                <c:pt idx="0">
                  <c:v>Highway</c:v>
                </c:pt>
                <c:pt idx="1">
                  <c:v>Transit</c:v>
                </c:pt>
                <c:pt idx="2">
                  <c:v>TOTAL</c:v>
                </c:pt>
              </c:strCache>
            </c:strRef>
          </c:cat>
          <c:val>
            <c:numRef>
              <c:f>CostsAnalysis!$E$9:$E$11</c:f>
              <c:numCache>
                <c:formatCode>0</c:formatCode>
                <c:ptCount val="3"/>
                <c:pt idx="0">
                  <c:v>0</c:v>
                </c:pt>
                <c:pt idx="1">
                  <c:v>2525.9195005755723</c:v>
                </c:pt>
                <c:pt idx="2">
                  <c:v>2525.9195005755723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4ED5-8DDE-85D16415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6336"/>
        <c:axId val="901909288"/>
      </c:barChart>
      <c:catAx>
        <c:axId val="9019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9288"/>
        <c:crosses val="autoZero"/>
        <c:auto val="1"/>
        <c:lblAlgn val="ctr"/>
        <c:lblOffset val="100"/>
        <c:noMultiLvlLbl val="0"/>
      </c:catAx>
      <c:valAx>
        <c:axId val="9019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Benefit</a:t>
            </a:r>
            <a:r>
              <a:rPr lang="en-US" baseline="0"/>
              <a:t> Cost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CostsAnalysis!$D$13:$E$13</c:f>
              <c:strCache>
                <c:ptCount val="2"/>
                <c:pt idx="0">
                  <c:v>ALT-A</c:v>
                </c:pt>
                <c:pt idx="1">
                  <c:v>ALT-B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7.407407407407407E-2"/>
                </c:manualLayout>
              </c:layout>
              <c:tx>
                <c:rich>
                  <a:bodyPr/>
                  <a:lstStyle/>
                  <a:p>
                    <a:fld id="{E92A96B4-91FB-458B-86B3-7AAE396A8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70-41E8-8FC7-C23362DCCF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88CDD3-60EE-4DA5-9321-63348FB96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70-41E8-8FC7-C23362DCC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CostsAnalysis!$D$14:$E$14</c:f>
              <c:numCache>
                <c:formatCode>0</c:formatCode>
                <c:ptCount val="2"/>
                <c:pt idx="0">
                  <c:v>168.39463337170483</c:v>
                </c:pt>
                <c:pt idx="1">
                  <c:v>2525.9195005755723</c:v>
                </c:pt>
              </c:numCache>
            </c:numRef>
          </c:xVal>
          <c:yVal>
            <c:numRef>
              <c:f>CostsAnalysis!$D$15:$E$15</c:f>
              <c:numCache>
                <c:formatCode>0</c:formatCode>
                <c:ptCount val="2"/>
                <c:pt idx="0">
                  <c:v>-185.96826597668129</c:v>
                </c:pt>
                <c:pt idx="1">
                  <c:v>2975.323358102828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CostsAnalysis!$D$13:$E$13</c15:f>
                <c15:dlblRangeCache>
                  <c:ptCount val="2"/>
                  <c:pt idx="0">
                    <c:v>ALT-A</c:v>
                  </c:pt>
                  <c:pt idx="1">
                    <c:v>ALT-B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170-41E8-8FC7-C23362DC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705288"/>
        <c:axId val="933785648"/>
      </c:scatterChart>
      <c:valAx>
        <c:axId val="9337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85648"/>
        <c:crosses val="autoZero"/>
        <c:crossBetween val="midCat"/>
      </c:valAx>
      <c:valAx>
        <c:axId val="933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BenefitsAnalysis!$F$2:$F$3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BenefitsAnalysis!$F$4:$F$13</c:f>
              <c:numCache>
                <c:formatCode>0</c:formatCode>
                <c:ptCount val="10"/>
                <c:pt idx="0">
                  <c:v>-386.40674546638252</c:v>
                </c:pt>
                <c:pt idx="1">
                  <c:v>-38.640674546638252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-12.867033935931966</c:v>
                </c:pt>
                <c:pt idx="9">
                  <c:v>99.190803362707797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A-4E59-B5FA-585F875DC740}"/>
            </c:ext>
          </c:extLst>
        </c:ser>
        <c:ser>
          <c:idx val="1"/>
          <c:order val="1"/>
          <c:tx>
            <c:strRef>
              <c:f>BenefitsAnalysis!$G$2:$G$3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BenefitsAnalysis!$G$4:$G$13</c:f>
              <c:numCache>
                <c:formatCode>0</c:formatCode>
                <c:ptCount val="10"/>
                <c:pt idx="0">
                  <c:v>1691.6515416970424</c:v>
                </c:pt>
                <c:pt idx="1">
                  <c:v>16.916515416970423</c:v>
                </c:pt>
                <c:pt idx="2">
                  <c:v>0</c:v>
                </c:pt>
                <c:pt idx="3">
                  <c:v>242.31005529970795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-74.9115314178365</c:v>
                </c:pt>
                <c:pt idx="9">
                  <c:v>231.80129423994129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A-4E59-B5FA-585F875DC740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A-4E59-B5FA-585F875DC740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A-4E59-B5FA-585F875D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BenefitsAnalysis!$H$2:$H$3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BenefitsAnalysis!$H$4:$H$13</c:f>
              <c:numCache>
                <c:formatCode>0</c:formatCode>
                <c:ptCount val="10"/>
                <c:pt idx="0">
                  <c:v>-50.619426791534472</c:v>
                </c:pt>
                <c:pt idx="1">
                  <c:v>-5.0619426791534474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16.09953271254199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8-48BC-8F85-63424C62CD06}"/>
            </c:ext>
          </c:extLst>
        </c:ser>
        <c:ser>
          <c:idx val="1"/>
          <c:order val="1"/>
          <c:tx>
            <c:strRef>
              <c:f>BenefitsAnalysis!$I$2:$I$3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BenefitsAnalysis!$I$4:$I$13</c:f>
              <c:numCache>
                <c:formatCode>0</c:formatCode>
                <c:ptCount val="10"/>
                <c:pt idx="0">
                  <c:v>294.92975403906627</c:v>
                </c:pt>
                <c:pt idx="1">
                  <c:v>2.9492975403906629</c:v>
                </c:pt>
                <c:pt idx="2">
                  <c:v>0</c:v>
                </c:pt>
                <c:pt idx="3">
                  <c:v>45.765452073976299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-14.130835659386612</c:v>
                </c:pt>
                <c:pt idx="9">
                  <c:v>39.95981983992904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8-48BC-8F85-63424C62CD06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8-48BC-8F85-63424C62CD06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8-48BC-8F85-63424C62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Groups--All Measures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BenefitsAnalysis!$J$2:$J$3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BenefitsAnalysis!$J$4:$J$13</c:f>
              <c:numCache>
                <c:formatCode>0</c:formatCode>
                <c:ptCount val="10"/>
                <c:pt idx="0">
                  <c:v>-35.905103727514906</c:v>
                </c:pt>
                <c:pt idx="1">
                  <c:v>-0.35905103727514903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-4.2373983568488951</c:v>
                </c:pt>
                <c:pt idx="9">
                  <c:v>29.820081246714508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A-48C5-A04C-C32DE11D0654}"/>
            </c:ext>
          </c:extLst>
        </c:ser>
        <c:ser>
          <c:idx val="1"/>
          <c:order val="1"/>
          <c:tx>
            <c:strRef>
              <c:f>BenefitsAnalysis!$K$2:$K$3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BenefitsAnalysis!$K$4:$K$13</c:f>
              <c:numCache>
                <c:formatCode>0</c:formatCode>
                <c:ptCount val="10"/>
                <c:pt idx="0">
                  <c:v>531.84829781796714</c:v>
                </c:pt>
                <c:pt idx="1">
                  <c:v>5.318482978179671</c:v>
                </c:pt>
                <c:pt idx="2">
                  <c:v>0</c:v>
                </c:pt>
                <c:pt idx="3">
                  <c:v>745.44695311426483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-24.669249666932963</c:v>
                </c:pt>
                <c:pt idx="9">
                  <c:v>73.011943816907475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A-48C5-A04C-C32DE11D0654}"/>
            </c:ext>
          </c:extLst>
        </c:ser>
        <c:ser>
          <c:idx val="2"/>
          <c:order val="2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BenefitsAnalysis!$L$4:$L$13</c:f>
              <c:numCache>
                <c:formatCode>0</c:formatCode>
                <c:ptCount val="10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  <c:pt idx="4">
                  <c:v>-7.9559538112662631</c:v>
                </c:pt>
                <c:pt idx="5">
                  <c:v>-20.289469521899772</c:v>
                </c:pt>
                <c:pt idx="6">
                  <c:v>-0.38888367509503369</c:v>
                </c:pt>
                <c:pt idx="7">
                  <c:v>-10.702931143991382</c:v>
                </c:pt>
                <c:pt idx="8">
                  <c:v>-80.595355478031649</c:v>
                </c:pt>
                <c:pt idx="9">
                  <c:v>548.10485555396292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A-48C5-A04C-C32DE11D0654}"/>
            </c:ext>
          </c:extLst>
        </c:ser>
        <c:ser>
          <c:idx val="3"/>
          <c:order val="3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BenefitsAnalysis!$C$4:$C$13</c:f>
              <c:strCache>
                <c:ptCount val="10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  <c:pt idx="4">
                  <c:v>Mobile Source Emissions</c:v>
                </c:pt>
                <c:pt idx="5">
                  <c:v>Surface Water</c:v>
                </c:pt>
                <c:pt idx="6">
                  <c:v>Highway Noise</c:v>
                </c:pt>
                <c:pt idx="7">
                  <c:v>Highway Safety</c:v>
                </c:pt>
                <c:pt idx="8">
                  <c:v>Physical Activity</c:v>
                </c:pt>
                <c:pt idx="9">
                  <c:v>Travel Options / Choices</c:v>
                </c:pt>
              </c:strCache>
            </c:strRef>
          </c:cat>
          <c:val>
            <c:numRef>
              <c:f>BenefitsAnalysis!$M$4:$M$13</c:f>
              <c:numCache>
                <c:formatCode>0</c:formatCode>
                <c:ptCount val="10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  <c:pt idx="4">
                  <c:v>206.2606505061749</c:v>
                </c:pt>
                <c:pt idx="5">
                  <c:v>54.538138304727411</c:v>
                </c:pt>
                <c:pt idx="6">
                  <c:v>98.849081143574395</c:v>
                </c:pt>
                <c:pt idx="7">
                  <c:v>156.22834002362256</c:v>
                </c:pt>
                <c:pt idx="8">
                  <c:v>-469.2056289193996</c:v>
                </c:pt>
                <c:pt idx="9">
                  <c:v>1321.0810694204531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A-48C5-A04C-C32DE11D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180904"/>
        <c:axId val="693181232"/>
      </c:barChart>
      <c:catAx>
        <c:axId val="6931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1232"/>
        <c:crosses val="autoZero"/>
        <c:auto val="1"/>
        <c:lblAlgn val="ctr"/>
        <c:lblOffset val="100"/>
        <c:noMultiLvlLbl val="0"/>
      </c:catAx>
      <c:valAx>
        <c:axId val="693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8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BenefitsAnalysis!$D$16:$D$17</c:f>
              <c:strCache>
                <c:ptCount val="2"/>
                <c:pt idx="0">
                  <c:v>ALT-A</c:v>
                </c:pt>
                <c:pt idx="1">
                  <c:v>LOWINC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BenefitsAnalysis!$D$18:$D$21</c:f>
              <c:numCache>
                <c:formatCode>0</c:formatCode>
                <c:ptCount val="4"/>
                <c:pt idx="0">
                  <c:v>47.187742557556433</c:v>
                </c:pt>
                <c:pt idx="1">
                  <c:v>-127.98309416998035</c:v>
                </c:pt>
                <c:pt idx="2">
                  <c:v>0</c:v>
                </c:pt>
                <c:pt idx="3">
                  <c:v>-80.795351612423914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3-4FD6-BBF1-3D8DD126AF35}"/>
            </c:ext>
          </c:extLst>
        </c:ser>
        <c:ser>
          <c:idx val="1"/>
          <c:order val="1"/>
          <c:tx>
            <c:strRef>
              <c:f>BenefitsAnalysis!$E$16:$E$17</c:f>
              <c:strCache>
                <c:ptCount val="2"/>
                <c:pt idx="0">
                  <c:v>ALT-B</c:v>
                </c:pt>
                <c:pt idx="1">
                  <c:v>LOWINC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BenefitsAnalysis!$E$18:$E$21</c:f>
              <c:numCache>
                <c:formatCode>0</c:formatCode>
                <c:ptCount val="4"/>
                <c:pt idx="0">
                  <c:v>84.733875200478835</c:v>
                </c:pt>
                <c:pt idx="1">
                  <c:v>1448.8186733472489</c:v>
                </c:pt>
                <c:pt idx="2">
                  <c:v>0</c:v>
                </c:pt>
                <c:pt idx="3">
                  <c:v>1533.5525485477278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3-4FD6-BBF1-3D8DD126AF35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3-4FD6-BBF1-3D8DD126AF35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3-4FD6-BBF1-3D8DD126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Summary--MINORITY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BenefitsAnalysis!$F$16:$F$17</c:f>
              <c:strCache>
                <c:ptCount val="2"/>
                <c:pt idx="0">
                  <c:v>ALT-A</c:v>
                </c:pt>
                <c:pt idx="1">
                  <c:v>MINORITY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BenefitsAnalysis!$F$18:$F$21</c:f>
              <c:numCache>
                <c:formatCode>0</c:formatCode>
                <c:ptCount val="4"/>
                <c:pt idx="0">
                  <c:v>86.323769426775826</c:v>
                </c:pt>
                <c:pt idx="1">
                  <c:v>-182.73736471331281</c:v>
                </c:pt>
                <c:pt idx="2">
                  <c:v>0</c:v>
                </c:pt>
                <c:pt idx="3">
                  <c:v>-96.413595286536989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F00-925A-F2BFB2685DFD}"/>
            </c:ext>
          </c:extLst>
        </c:ser>
        <c:ser>
          <c:idx val="1"/>
          <c:order val="1"/>
          <c:tx>
            <c:strRef>
              <c:f>BenefitsAnalysis!$G$16:$G$17</c:f>
              <c:strCache>
                <c:ptCount val="2"/>
                <c:pt idx="0">
                  <c:v>ALT-B</c:v>
                </c:pt>
                <c:pt idx="1">
                  <c:v>MINORITY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BenefitsAnalysis!$G$18:$G$21</c:f>
              <c:numCache>
                <c:formatCode>0</c:formatCode>
                <c:ptCount val="4"/>
                <c:pt idx="0">
                  <c:v>156.88976282210479</c:v>
                </c:pt>
                <c:pt idx="1">
                  <c:v>1950.8781124137208</c:v>
                </c:pt>
                <c:pt idx="2">
                  <c:v>0</c:v>
                </c:pt>
                <c:pt idx="3">
                  <c:v>2107.7678752358256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D-4F00-925A-F2BFB2685DFD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F00-925A-F2BFB2685DFD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F00-925A-F2BFB268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Summary--LOWENGPRO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BenefitsAnalysis!$H$16:$H$17</c:f>
              <c:strCache>
                <c:ptCount val="2"/>
                <c:pt idx="0">
                  <c:v>ALT-A</c:v>
                </c:pt>
                <c:pt idx="1">
                  <c:v>LOWENGPRO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BenefitsAnalysis!$H$18:$H$21</c:f>
              <c:numCache>
                <c:formatCode>0</c:formatCode>
                <c:ptCount val="4"/>
                <c:pt idx="0">
                  <c:v>11.862134355693094</c:v>
                </c:pt>
                <c:pt idx="1">
                  <c:v>-9.9159173967116203</c:v>
                </c:pt>
                <c:pt idx="2">
                  <c:v>0</c:v>
                </c:pt>
                <c:pt idx="3">
                  <c:v>1.9462169589814735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3-4F30-B219-E8DF00AC60B2}"/>
            </c:ext>
          </c:extLst>
        </c:ser>
        <c:ser>
          <c:idx val="1"/>
          <c:order val="1"/>
          <c:tx>
            <c:strRef>
              <c:f>BenefitsAnalysis!$I$16:$I$17</c:f>
              <c:strCache>
                <c:ptCount val="2"/>
                <c:pt idx="0">
                  <c:v>ALT-B</c:v>
                </c:pt>
                <c:pt idx="1">
                  <c:v>LOWENGPRO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BenefitsAnalysis!$I$18:$I$21</c:f>
              <c:numCache>
                <c:formatCode>0</c:formatCode>
                <c:ptCount val="4"/>
                <c:pt idx="0">
                  <c:v>25.828984180542427</c:v>
                </c:pt>
                <c:pt idx="1">
                  <c:v>343.64450365343322</c:v>
                </c:pt>
                <c:pt idx="2">
                  <c:v>0</c:v>
                </c:pt>
                <c:pt idx="3">
                  <c:v>369.47348783397564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3-4F30-B219-E8DF00AC60B2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3-4F30-B219-E8DF00AC60B2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3-4F30-B219-E8DF00AC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Summary--Age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BenefitsAnalysis!$J$16:$J$17</c:f>
              <c:strCache>
                <c:ptCount val="2"/>
                <c:pt idx="0">
                  <c:v>ALT-A</c:v>
                </c:pt>
                <c:pt idx="1">
                  <c:v>Age 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BenefitsAnalysis!$J$18:$J$21</c:f>
              <c:numCache>
                <c:formatCode>0</c:formatCode>
                <c:ptCount val="4"/>
                <c:pt idx="0">
                  <c:v>25.582682889865612</c:v>
                </c:pt>
                <c:pt idx="1">
                  <c:v>709.18279834947475</c:v>
                </c:pt>
                <c:pt idx="2">
                  <c:v>0</c:v>
                </c:pt>
                <c:pt idx="3">
                  <c:v>734.76548123934037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B-4868-B019-C66F645F9853}"/>
            </c:ext>
          </c:extLst>
        </c:ser>
        <c:ser>
          <c:idx val="1"/>
          <c:order val="1"/>
          <c:tx>
            <c:strRef>
              <c:f>BenefitsAnalysis!$K$16:$K$17</c:f>
              <c:strCache>
                <c:ptCount val="2"/>
                <c:pt idx="0">
                  <c:v>ALT-B</c:v>
                </c:pt>
                <c:pt idx="1">
                  <c:v>Age 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BenefitsAnalysis!$K$18:$K$21</c:f>
              <c:numCache>
                <c:formatCode>0</c:formatCode>
                <c:ptCount val="4"/>
                <c:pt idx="0">
                  <c:v>48.342694149974513</c:v>
                </c:pt>
                <c:pt idx="1">
                  <c:v>1282.6137339104116</c:v>
                </c:pt>
                <c:pt idx="2">
                  <c:v>0</c:v>
                </c:pt>
                <c:pt idx="3">
                  <c:v>1330.9564280603861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B-4868-B019-C66F645F9853}"/>
            </c:ext>
          </c:extLst>
        </c:ser>
        <c:ser>
          <c:idx val="2"/>
          <c:order val="2"/>
          <c:tx>
            <c:strRef>
              <c:f>BenefitsAnalysis!$L$16:$L$17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BenefitsAnalysis!$L$18:$L$21</c:f>
              <c:numCache>
                <c:formatCode>0</c:formatCode>
                <c:ptCount val="4"/>
                <c:pt idx="0">
                  <c:v>456.80656893193986</c:v>
                </c:pt>
                <c:pt idx="1">
                  <c:v>-614.1405279003601</c:v>
                </c:pt>
                <c:pt idx="2">
                  <c:v>-28.634307008261068</c:v>
                </c:pt>
                <c:pt idx="3">
                  <c:v>-185.96826597668129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B-4868-B019-C66F645F9853}"/>
            </c:ext>
          </c:extLst>
        </c:ser>
        <c:ser>
          <c:idx val="3"/>
          <c:order val="3"/>
          <c:tx>
            <c:strRef>
              <c:f>BenefitsAnalysis!$M$16:$M$17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BenefitsAnalysis!$C$18:$C$21</c:f>
              <c:strCache>
                <c:ptCount val="4"/>
                <c:pt idx="0">
                  <c:v>Social &amp; Equity Values</c:v>
                </c:pt>
                <c:pt idx="1">
                  <c:v>Economic Vitality</c:v>
                </c:pt>
                <c:pt idx="2">
                  <c:v>Environmental Stewardship</c:v>
                </c:pt>
                <c:pt idx="3">
                  <c:v>TOTAL</c:v>
                </c:pt>
              </c:strCache>
            </c:strRef>
          </c:cat>
          <c:val>
            <c:numRef>
              <c:f>BenefitsAnalysis!$M$18:$M$21</c:f>
              <c:numCache>
                <c:formatCode>0</c:formatCode>
                <c:ptCount val="4"/>
                <c:pt idx="0">
                  <c:v>1008.103780524676</c:v>
                </c:pt>
                <c:pt idx="1">
                  <c:v>1607.5717076236749</c:v>
                </c:pt>
                <c:pt idx="2">
                  <c:v>359.64786995447668</c:v>
                </c:pt>
                <c:pt idx="3">
                  <c:v>2975.323358102828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B-4868-B019-C66F645F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315808"/>
        <c:axId val="649316136"/>
      </c:barChart>
      <c:catAx>
        <c:axId val="649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6136"/>
        <c:crosses val="autoZero"/>
        <c:auto val="1"/>
        <c:lblAlgn val="ctr"/>
        <c:lblOffset val="100"/>
        <c:noMultiLvlLbl val="0"/>
      </c:catAx>
      <c:valAx>
        <c:axId val="6493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BenefitsAnalysis!$B$4</c:f>
          <c:strCache>
            <c:ptCount val="1"/>
            <c:pt idx="0">
              <c:v>Economic Vitality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BenefitsAnalysis!$L$2:$L$3</c:f>
              <c:strCache>
                <c:ptCount val="2"/>
                <c:pt idx="0">
                  <c:v>ALT-A</c:v>
                </c:pt>
                <c:pt idx="1">
                  <c:v>EVERYBODY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BenefitsAnalysis!$C$4:$C$7</c:f>
              <c:strCache>
                <c:ptCount val="4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</c:strCache>
            </c:strRef>
          </c:cat>
          <c:val>
            <c:numRef>
              <c:f>BenefitsAnalysis!$L$4:$L$7</c:f>
              <c:numCache>
                <c:formatCode>0</c:formatCode>
                <c:ptCount val="4"/>
                <c:pt idx="0">
                  <c:v>-584.12393634710224</c:v>
                </c:pt>
                <c:pt idx="1">
                  <c:v>-5.8412393634710229</c:v>
                </c:pt>
                <c:pt idx="2">
                  <c:v>-24.175352189786832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F-4EAF-9B29-3A4331A9EE6C}"/>
            </c:ext>
          </c:extLst>
        </c:ser>
        <c:ser>
          <c:idx val="1"/>
          <c:order val="1"/>
          <c:tx>
            <c:strRef>
              <c:f>BenefitsAnalysis!$M$2:$M$3</c:f>
              <c:strCache>
                <c:ptCount val="2"/>
                <c:pt idx="0">
                  <c:v>ALT-B</c:v>
                </c:pt>
                <c:pt idx="1">
                  <c:v>EVERYBODY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BenefitsAnalysis!$C$4:$C$7</c:f>
              <c:strCache>
                <c:ptCount val="4"/>
                <c:pt idx="0">
                  <c:v>Travel Time</c:v>
                </c:pt>
                <c:pt idx="1">
                  <c:v>Travel Time Reliability</c:v>
                </c:pt>
                <c:pt idx="2">
                  <c:v>Vehicle Operating Costs</c:v>
                </c:pt>
                <c:pt idx="3">
                  <c:v>Vehicle Ownership Costs</c:v>
                </c:pt>
              </c:strCache>
            </c:strRef>
          </c:cat>
          <c:val>
            <c:numRef>
              <c:f>BenefitsAnalysis!$M$4:$M$7</c:f>
              <c:numCache>
                <c:formatCode>0</c:formatCode>
                <c:ptCount val="4"/>
                <c:pt idx="0">
                  <c:v>976.9383914619134</c:v>
                </c:pt>
                <c:pt idx="1">
                  <c:v>9.7693839146191337</c:v>
                </c:pt>
                <c:pt idx="2">
                  <c:v>620.86393224714243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F-4EAF-9B29-3A4331A9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25696"/>
        <c:axId val="704526024"/>
      </c:barChart>
      <c:catAx>
        <c:axId val="704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6024"/>
        <c:crosses val="autoZero"/>
        <c:auto val="1"/>
        <c:lblAlgn val="ctr"/>
        <c:lblOffset val="100"/>
        <c:noMultiLvlLbl val="0"/>
      </c:catAx>
      <c:valAx>
        <c:axId val="7045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421367</xdr:colOff>
      <xdr:row>1</xdr:row>
      <xdr:rowOff>55788</xdr:rowOff>
    </xdr:from>
    <xdr:to>
      <xdr:col>10</xdr:col>
      <xdr:colOff>508085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7BEC6-B08B-494D-841C-A3DCBE7F9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99786</xdr:colOff>
      <xdr:row>1</xdr:row>
      <xdr:rowOff>63499</xdr:rowOff>
    </xdr:from>
    <xdr:to>
      <xdr:col>21</xdr:col>
      <xdr:colOff>186504</xdr:colOff>
      <xdr:row>26</xdr:row>
      <xdr:rowOff>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B1CDE-B417-4297-91EC-EF6D9F0F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26</xdr:row>
      <xdr:rowOff>88900</xdr:rowOff>
    </xdr:from>
    <xdr:to>
      <xdr:col>10</xdr:col>
      <xdr:colOff>518518</xdr:colOff>
      <xdr:row>51</xdr:row>
      <xdr:rowOff>33112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CFEA7-520F-426B-BBD3-553B75118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101600</xdr:colOff>
      <xdr:row>26</xdr:row>
      <xdr:rowOff>88900</xdr:rowOff>
    </xdr:from>
    <xdr:to>
      <xdr:col>21</xdr:col>
      <xdr:colOff>188318</xdr:colOff>
      <xdr:row>51</xdr:row>
      <xdr:rowOff>33112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C51CD7-0BED-4EC2-BEFD-2EAB176AC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514350</xdr:colOff>
      <xdr:row>6</xdr:row>
      <xdr:rowOff>12700</xdr:rowOff>
    </xdr:from>
    <xdr:to>
      <xdr:col>32</xdr:col>
      <xdr:colOff>209550</xdr:colOff>
      <xdr:row>20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EFC36A-0206-4585-8642-12FF2DAA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508000</xdr:colOff>
      <xdr:row>21</xdr:row>
      <xdr:rowOff>63500</xdr:rowOff>
    </xdr:from>
    <xdr:to>
      <xdr:col>32</xdr:col>
      <xdr:colOff>203200</xdr:colOff>
      <xdr:row>35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AED5C8-F1F0-4681-AF9C-BD16BAE1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508000</xdr:colOff>
      <xdr:row>36</xdr:row>
      <xdr:rowOff>63500</xdr:rowOff>
    </xdr:from>
    <xdr:to>
      <xdr:col>32</xdr:col>
      <xdr:colOff>203200</xdr:colOff>
      <xdr:row>50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EC1EE0-1E27-40F9-B2BB-42E058A7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508000</xdr:colOff>
      <xdr:row>51</xdr:row>
      <xdr:rowOff>63500</xdr:rowOff>
    </xdr:from>
    <xdr:to>
      <xdr:col>32</xdr:col>
      <xdr:colOff>203200</xdr:colOff>
      <xdr:row>65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F1F71-7D8E-4D2C-B06B-E47CD0B28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285750</xdr:colOff>
      <xdr:row>58</xdr:row>
      <xdr:rowOff>171450</xdr:rowOff>
    </xdr:from>
    <xdr:to>
      <xdr:col>6</xdr:col>
      <xdr:colOff>228600</xdr:colOff>
      <xdr:row>78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04FEA-EA3F-4321-9C64-9A014B00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342900</xdr:colOff>
      <xdr:row>59</xdr:row>
      <xdr:rowOff>12700</xdr:rowOff>
    </xdr:from>
    <xdr:to>
      <xdr:col>10</xdr:col>
      <xdr:colOff>508000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71A743-C090-4121-B927-DDAE97CAC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59</xdr:row>
      <xdr:rowOff>12700</xdr:rowOff>
    </xdr:from>
    <xdr:to>
      <xdr:col>15</xdr:col>
      <xdr:colOff>139700</xdr:colOff>
      <xdr:row>78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232B83-866A-46D6-9565-214164A7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317500</xdr:colOff>
      <xdr:row>59</xdr:row>
      <xdr:rowOff>38100</xdr:rowOff>
    </xdr:from>
    <xdr:to>
      <xdr:col>19</xdr:col>
      <xdr:colOff>381000</xdr:colOff>
      <xdr:row>78</xdr:row>
      <xdr:rowOff>158750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344685-91A4-445E-8395-8EA5EC670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468312</xdr:colOff>
      <xdr:row>2</xdr:row>
      <xdr:rowOff>103187</xdr:rowOff>
    </xdr:from>
    <xdr:to>
      <xdr:col>46</xdr:col>
      <xdr:colOff>444501</xdr:colOff>
      <xdr:row>23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2D787-9889-4B39-9992-2CBEF0C8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460375</xdr:colOff>
      <xdr:row>24</xdr:row>
      <xdr:rowOff>6350</xdr:rowOff>
    </xdr:from>
    <xdr:to>
      <xdr:col>46</xdr:col>
      <xdr:colOff>436564</xdr:colOff>
      <xdr:row>44</xdr:row>
      <xdr:rowOff>157163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D50C483-CB2A-40B3-ABD3-511ABD2E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431800</xdr:colOff>
      <xdr:row>45</xdr:row>
      <xdr:rowOff>101600</xdr:rowOff>
    </xdr:from>
    <xdr:to>
      <xdr:col>46</xdr:col>
      <xdr:colOff>407989</xdr:colOff>
      <xdr:row>66</xdr:row>
      <xdr:rowOff>74613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571B73-02D4-4E43-B465-58C2FF185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24</xdr:row>
      <xdr:rowOff>0</xdr:rowOff>
    </xdr:from>
    <xdr:to>
      <xdr:col>57</xdr:col>
      <xdr:colOff>585789</xdr:colOff>
      <xdr:row>44</xdr:row>
      <xdr:rowOff>150813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C9B20C1-4CC9-4681-91D6-1646B8854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0</xdr:colOff>
      <xdr:row>45</xdr:row>
      <xdr:rowOff>101600</xdr:rowOff>
    </xdr:from>
    <xdr:to>
      <xdr:col>57</xdr:col>
      <xdr:colOff>585789</xdr:colOff>
      <xdr:row>66</xdr:row>
      <xdr:rowOff>74613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E92878-4C42-4325-98E1-51AD878F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365125</xdr:colOff>
      <xdr:row>1</xdr:row>
      <xdr:rowOff>9525</xdr:rowOff>
    </xdr:from>
    <xdr:to>
      <xdr:col>8</xdr:col>
      <xdr:colOff>60325</xdr:colOff>
      <xdr:row>15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4DE2B1-EF8E-4846-81B8-013846FF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370416</xdr:colOff>
      <xdr:row>16</xdr:row>
      <xdr:rowOff>137583</xdr:rowOff>
    </xdr:from>
    <xdr:to>
      <xdr:col>8</xdr:col>
      <xdr:colOff>31749</xdr:colOff>
      <xdr:row>32</xdr:row>
      <xdr:rowOff>2117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7B72B-801C-42B2-AFBB-24A69A57E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9"/>
  <sheetViews>
    <sheetView workbookViewId="0">
      <selection activeCell="B20" sqref="B20"/>
    </sheetView>
  </sheetViews>
  <sheetFormatPr defaultRowHeight="15" x14ac:dyDescent="0.25"/>
  <cols>
    <col min="2" max="2" width="38.7109375" customWidth="1"/>
    <col min="3" max="3" width="17.28515625" customWidth="1"/>
  </cols>
  <sheetData>
    <row r="2" spans="2:3" ht="18.75" x14ac:dyDescent="0.3">
      <c r="B2" s="5" t="s">
        <v>20</v>
      </c>
      <c r="C2" s="2" t="s">
        <v>49</v>
      </c>
    </row>
    <row r="4" spans="2:3" ht="18.75" x14ac:dyDescent="0.3">
      <c r="B4" s="5" t="s">
        <v>17</v>
      </c>
    </row>
    <row r="5" spans="2:3" ht="15.75" x14ac:dyDescent="0.25">
      <c r="B5" s="3" t="s">
        <v>21</v>
      </c>
      <c r="C5" t="s">
        <v>38</v>
      </c>
    </row>
    <row r="6" spans="2:3" ht="15.75" x14ac:dyDescent="0.25">
      <c r="B6" s="3" t="s">
        <v>22</v>
      </c>
      <c r="C6" t="s">
        <v>40</v>
      </c>
    </row>
    <row r="7" spans="2:3" x14ac:dyDescent="0.25">
      <c r="B7" t="s">
        <v>35</v>
      </c>
      <c r="C7" s="4">
        <v>3.5000000000000003E-2</v>
      </c>
    </row>
    <row r="8" spans="2:3" x14ac:dyDescent="0.25">
      <c r="B8" t="s">
        <v>36</v>
      </c>
      <c r="C8">
        <v>2045</v>
      </c>
    </row>
    <row r="9" spans="2:3" ht="15.75" x14ac:dyDescent="0.25">
      <c r="B9" s="3"/>
    </row>
    <row r="10" spans="2:3" ht="18.75" x14ac:dyDescent="0.3">
      <c r="B10" s="5" t="s">
        <v>18</v>
      </c>
    </row>
    <row r="11" spans="2:3" ht="15.75" x14ac:dyDescent="0.25">
      <c r="B11" s="3" t="s">
        <v>50</v>
      </c>
      <c r="C11" t="s">
        <v>51</v>
      </c>
    </row>
    <row r="12" spans="2:3" ht="15.75" x14ac:dyDescent="0.25">
      <c r="B12" s="3" t="s">
        <v>52</v>
      </c>
      <c r="C12" t="s">
        <v>56</v>
      </c>
    </row>
    <row r="13" spans="2:3" ht="15.75" x14ac:dyDescent="0.25">
      <c r="B13" s="3" t="s">
        <v>53</v>
      </c>
      <c r="C13" t="s">
        <v>54</v>
      </c>
    </row>
    <row r="14" spans="2:3" ht="15.75" x14ac:dyDescent="0.25">
      <c r="B14" s="3" t="s">
        <v>55</v>
      </c>
      <c r="C14" t="s">
        <v>58</v>
      </c>
    </row>
    <row r="15" spans="2:3" ht="15.75" x14ac:dyDescent="0.25">
      <c r="B15" s="3"/>
    </row>
    <row r="16" spans="2:3" ht="18.75" x14ac:dyDescent="0.3">
      <c r="B16" s="5" t="s">
        <v>19</v>
      </c>
    </row>
    <row r="17" spans="2:2" x14ac:dyDescent="0.25">
      <c r="B17" t="s">
        <v>59</v>
      </c>
    </row>
    <row r="18" spans="2:2" x14ac:dyDescent="0.25">
      <c r="B18" t="s">
        <v>60</v>
      </c>
    </row>
    <row r="19" spans="2:2" x14ac:dyDescent="0.25">
      <c r="B19" t="s">
        <v>62</v>
      </c>
    </row>
  </sheetData>
  <hyperlinks>
    <hyperlink ref="B5" location="Benefits!A1" display="Benefits" xr:uid="{00000000-0004-0000-0000-000000000000}"/>
    <hyperlink ref="B6" location="Costs!A1" display="Costs" xr:uid="{00000000-0004-0000-0000-000001000000}"/>
    <hyperlink ref="B11" location="BenefitsAnalysis!A1" display="BenefitsAnalysis" xr:uid="{00000000-0004-0000-0000-000002000000}"/>
    <hyperlink ref="B12" location="CostsAnalysis!A1" display="CostsAnalysis" xr:uid="{00000000-0004-0000-0000-000003000000}"/>
    <hyperlink ref="B13" location="BenefitsCharts!A1" display="BenefitsCharts" xr:uid="{00000000-0004-0000-0000-000004000000}"/>
    <hyperlink ref="B14" location="CostsCharts!A1" display="CostsCharts" xr:uid="{00000000-0004-0000-0000-000005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01"/>
  <sheetViews>
    <sheetView zoomScale="80" zoomScaleNormal="80" workbookViewId="0">
      <selection activeCell="D57" sqref="D57"/>
    </sheetView>
  </sheetViews>
  <sheetFormatPr defaultColWidth="8.85546875" defaultRowHeight="15.75" x14ac:dyDescent="0.25"/>
  <cols>
    <col min="1" max="1" width="46.85546875" style="36" bestFit="1" customWidth="1"/>
    <col min="2" max="2" width="25.140625" style="36" customWidth="1"/>
    <col min="3" max="3" width="19.28515625" style="36" customWidth="1"/>
    <col min="4" max="4" width="26.5703125" style="36" bestFit="1" customWidth="1"/>
    <col min="5" max="5" width="29.140625" style="36" bestFit="1" customWidth="1"/>
    <col min="6" max="6" width="13.85546875" style="53" bestFit="1" customWidth="1"/>
    <col min="7" max="7" width="5.85546875" style="39" bestFit="1" customWidth="1"/>
    <col min="8" max="8" width="13.85546875" style="53" bestFit="1" customWidth="1"/>
    <col min="9" max="9" width="8.85546875" style="36"/>
    <col min="10" max="10" width="1.85546875" style="36" bestFit="1" customWidth="1"/>
    <col min="11" max="11" width="21.42578125" style="36" bestFit="1" customWidth="1"/>
    <col min="12" max="12" width="4.85546875" style="36" bestFit="1" customWidth="1"/>
    <col min="13" max="16384" width="8.85546875" style="36"/>
  </cols>
  <sheetData>
    <row r="1" spans="1:8" x14ac:dyDescent="0.25">
      <c r="A1" s="51" t="s">
        <v>57</v>
      </c>
      <c r="B1" s="33" t="s">
        <v>2</v>
      </c>
      <c r="C1" s="34" t="s">
        <v>10</v>
      </c>
      <c r="D1" s="34" t="s">
        <v>0</v>
      </c>
      <c r="E1" s="34" t="s">
        <v>12</v>
      </c>
      <c r="F1" s="52" t="s">
        <v>37</v>
      </c>
      <c r="G1" s="35" t="s">
        <v>34</v>
      </c>
      <c r="H1" s="54" t="s">
        <v>11</v>
      </c>
    </row>
    <row r="2" spans="1:8" hidden="1" x14ac:dyDescent="0.25">
      <c r="A2" s="50" t="str">
        <f>B2&amp;"-"&amp;C2&amp;"|"&amp;D2</f>
        <v>ALT-A-LOWINC|Highway Safety</v>
      </c>
      <c r="B2" s="37" t="s">
        <v>32</v>
      </c>
      <c r="C2" s="36" t="s">
        <v>27</v>
      </c>
      <c r="D2" s="36" t="s">
        <v>29</v>
      </c>
      <c r="E2" s="36" t="s">
        <v>13</v>
      </c>
      <c r="F2" s="53">
        <v>0</v>
      </c>
      <c r="G2" s="38">
        <v>2040</v>
      </c>
      <c r="H2" s="55">
        <f>Benefits!$F2/((1+Overview!$C$7)^(Overview!$C$8-Benefits!$G2))</f>
        <v>0</v>
      </c>
    </row>
    <row r="3" spans="1:8" hidden="1" x14ac:dyDescent="0.25">
      <c r="A3" s="50" t="str">
        <f t="shared" ref="A3:A66" si="0">B3&amp;"-"&amp;C3&amp;"|"&amp;D3</f>
        <v>ALT-A-LOWINC|Travel Time</v>
      </c>
      <c r="B3" s="37" t="s">
        <v>32</v>
      </c>
      <c r="C3" s="36" t="s">
        <v>27</v>
      </c>
      <c r="D3" s="36" t="s">
        <v>3</v>
      </c>
      <c r="E3" s="36" t="s">
        <v>14</v>
      </c>
      <c r="F3" s="53">
        <v>-334.41</v>
      </c>
      <c r="G3" s="38">
        <v>2040</v>
      </c>
      <c r="H3" s="55">
        <f>Benefits!$F3/((1+Overview!$C$7)^(Overview!$C$8-Benefits!$G3))</f>
        <v>-281.56424672915909</v>
      </c>
    </row>
    <row r="4" spans="1:8" hidden="1" x14ac:dyDescent="0.25">
      <c r="A4" s="50" t="str">
        <f t="shared" si="0"/>
        <v>ALT-A-LOWINC|Travel Time Reliability</v>
      </c>
      <c r="B4" s="37" t="s">
        <v>32</v>
      </c>
      <c r="C4" s="36" t="s">
        <v>27</v>
      </c>
      <c r="D4" s="36" t="s">
        <v>4</v>
      </c>
      <c r="E4" s="36" t="s">
        <v>14</v>
      </c>
      <c r="F4" s="53">
        <v>-3.3441000000000005</v>
      </c>
      <c r="G4" s="38">
        <v>2040</v>
      </c>
      <c r="H4" s="55">
        <f>Benefits!$F4/((1+Overview!$C$7)^(Overview!$C$8-Benefits!$G4))</f>
        <v>-2.8156424672915912</v>
      </c>
    </row>
    <row r="5" spans="1:8" hidden="1" x14ac:dyDescent="0.25">
      <c r="A5" s="50" t="str">
        <f t="shared" si="0"/>
        <v>ALT-A-LOWINC|Vehicle Operating Costs</v>
      </c>
      <c r="B5" s="37" t="s">
        <v>32</v>
      </c>
      <c r="C5" s="36" t="s">
        <v>27</v>
      </c>
      <c r="D5" s="36" t="s">
        <v>5</v>
      </c>
      <c r="E5" s="36" t="s">
        <v>14</v>
      </c>
      <c r="F5" s="53">
        <v>0</v>
      </c>
      <c r="G5" s="38">
        <v>2040</v>
      </c>
      <c r="H5" s="55">
        <f>Benefits!$F5/((1+Overview!$C$7)^(Overview!$C$8-Benefits!$G5))</f>
        <v>0</v>
      </c>
    </row>
    <row r="6" spans="1:8" hidden="1" x14ac:dyDescent="0.25">
      <c r="A6" s="50" t="str">
        <f t="shared" si="0"/>
        <v>ALT-A-LOWINC|Vehicle Ownership Costs</v>
      </c>
      <c r="B6" s="37" t="s">
        <v>32</v>
      </c>
      <c r="C6" s="36" t="s">
        <v>27</v>
      </c>
      <c r="D6" s="36" t="s">
        <v>6</v>
      </c>
      <c r="E6" s="36" t="s">
        <v>14</v>
      </c>
      <c r="F6" s="53">
        <v>185.7503317</v>
      </c>
      <c r="G6" s="38">
        <v>2040</v>
      </c>
      <c r="H6" s="55">
        <f>Benefits!$F6/((1+Overview!$C$7)^(Overview!$C$8-Benefits!$G6))</f>
        <v>156.39679502647033</v>
      </c>
    </row>
    <row r="7" spans="1:8" x14ac:dyDescent="0.25">
      <c r="A7" s="50" t="str">
        <f t="shared" si="0"/>
        <v>ALT-A-LOWINC|Mobile Source Emissions</v>
      </c>
      <c r="B7" s="37" t="s">
        <v>32</v>
      </c>
      <c r="C7" s="36" t="s">
        <v>27</v>
      </c>
      <c r="D7" s="36" t="s">
        <v>31</v>
      </c>
      <c r="E7" s="36" t="s">
        <v>15</v>
      </c>
      <c r="F7" s="53">
        <v>0</v>
      </c>
      <c r="G7" s="38">
        <v>2040</v>
      </c>
      <c r="H7" s="55">
        <f>Benefits!$F7/((1+Overview!$C$7)^(Overview!$C$8-Benefits!$G7))</f>
        <v>0</v>
      </c>
    </row>
    <row r="8" spans="1:8" hidden="1" x14ac:dyDescent="0.25">
      <c r="A8" s="50" t="str">
        <f t="shared" si="0"/>
        <v>ALT-A-LOWINC|Surface Water</v>
      </c>
      <c r="B8" s="37" t="s">
        <v>32</v>
      </c>
      <c r="C8" s="36" t="s">
        <v>27</v>
      </c>
      <c r="D8" s="36" t="s">
        <v>7</v>
      </c>
      <c r="E8" s="36" t="s">
        <v>15</v>
      </c>
      <c r="F8" s="53">
        <v>0</v>
      </c>
      <c r="G8" s="38">
        <v>2040</v>
      </c>
      <c r="H8" s="55">
        <f>Benefits!$F8/((1+Overview!$C$7)^(Overview!$C$8-Benefits!$G8))</f>
        <v>0</v>
      </c>
    </row>
    <row r="9" spans="1:8" hidden="1" x14ac:dyDescent="0.25">
      <c r="A9" s="50" t="str">
        <f t="shared" si="0"/>
        <v>ALT-A-LOWINC|Highway Noise</v>
      </c>
      <c r="B9" s="37" t="s">
        <v>32</v>
      </c>
      <c r="C9" s="36" t="s">
        <v>27</v>
      </c>
      <c r="D9" s="36" t="s">
        <v>30</v>
      </c>
      <c r="E9" s="36" t="s">
        <v>15</v>
      </c>
      <c r="F9" s="53">
        <v>0</v>
      </c>
      <c r="G9" s="38">
        <v>2040</v>
      </c>
      <c r="H9" s="55">
        <f>Benefits!$F9/((1+Overview!$C$7)^(Overview!$C$8-Benefits!$G9))</f>
        <v>0</v>
      </c>
    </row>
    <row r="10" spans="1:8" hidden="1" x14ac:dyDescent="0.25">
      <c r="A10" s="50" t="str">
        <f t="shared" si="0"/>
        <v>ALT-A-LOWINC|Physical Activity</v>
      </c>
      <c r="B10" s="37" t="s">
        <v>32</v>
      </c>
      <c r="C10" s="36" t="s">
        <v>27</v>
      </c>
      <c r="D10" s="36" t="s">
        <v>8</v>
      </c>
      <c r="E10" s="36" t="s">
        <v>13</v>
      </c>
      <c r="F10" s="53">
        <v>-10.817</v>
      </c>
      <c r="G10" s="38">
        <v>2040</v>
      </c>
      <c r="H10" s="55">
        <f>Benefits!$F10/((1+Overview!$C$7)^(Overview!$C$8-Benefits!$G10))</f>
        <v>-9.107623745908656</v>
      </c>
    </row>
    <row r="11" spans="1:8" hidden="1" x14ac:dyDescent="0.25">
      <c r="A11" s="50" t="str">
        <f t="shared" si="0"/>
        <v>ALT-A-LOWINC|Travel Options / Choices</v>
      </c>
      <c r="B11" s="37" t="s">
        <v>32</v>
      </c>
      <c r="C11" s="36" t="s">
        <v>27</v>
      </c>
      <c r="D11" s="36" t="s">
        <v>9</v>
      </c>
      <c r="E11" s="36" t="s">
        <v>13</v>
      </c>
      <c r="F11" s="53">
        <v>66.861235629999996</v>
      </c>
      <c r="G11" s="38">
        <v>2040</v>
      </c>
      <c r="H11" s="55">
        <f>Benefits!$F11/((1+Overview!$C$7)^(Overview!$C$8-Benefits!$G11))</f>
        <v>56.295366303465087</v>
      </c>
    </row>
    <row r="12" spans="1:8" hidden="1" x14ac:dyDescent="0.25">
      <c r="A12" s="50" t="str">
        <f t="shared" si="0"/>
        <v>ALT-B-LOWINC|Highway Safety</v>
      </c>
      <c r="B12" s="37" t="s">
        <v>33</v>
      </c>
      <c r="C12" s="36" t="s">
        <v>27</v>
      </c>
      <c r="D12" s="36" t="s">
        <v>29</v>
      </c>
      <c r="E12" s="36" t="s">
        <v>13</v>
      </c>
      <c r="F12" s="53">
        <v>0</v>
      </c>
      <c r="G12" s="38">
        <v>2040</v>
      </c>
      <c r="H12" s="55">
        <f>Benefits!$F12/((1+Overview!$C$7)^(Overview!$C$8-Benefits!$G12))</f>
        <v>0</v>
      </c>
    </row>
    <row r="13" spans="1:8" hidden="1" x14ac:dyDescent="0.25">
      <c r="A13" s="50" t="str">
        <f t="shared" si="0"/>
        <v>ALT-B-LOWINC|Travel Time</v>
      </c>
      <c r="B13" s="37" t="s">
        <v>33</v>
      </c>
      <c r="C13" s="36" t="s">
        <v>27</v>
      </c>
      <c r="D13" s="36" t="s">
        <v>3</v>
      </c>
      <c r="E13" s="36" t="s">
        <v>14</v>
      </c>
      <c r="F13" s="53">
        <v>1395.44706</v>
      </c>
      <c r="G13" s="38">
        <v>2040</v>
      </c>
      <c r="H13" s="55">
        <f>Benefits!$F13/((1+Overview!$C$7)^(Overview!$C$8-Benefits!$G13))</f>
        <v>1174.9289802916169</v>
      </c>
    </row>
    <row r="14" spans="1:8" hidden="1" x14ac:dyDescent="0.25">
      <c r="A14" s="50" t="str">
        <f t="shared" si="0"/>
        <v>ALT-B-LOWINC|Travel Time Reliability</v>
      </c>
      <c r="B14" s="37" t="s">
        <v>33</v>
      </c>
      <c r="C14" s="36" t="s">
        <v>27</v>
      </c>
      <c r="D14" s="36" t="s">
        <v>4</v>
      </c>
      <c r="E14" s="36" t="s">
        <v>14</v>
      </c>
      <c r="F14" s="53">
        <v>139.54470599999999</v>
      </c>
      <c r="G14" s="38">
        <v>2040</v>
      </c>
      <c r="H14" s="55">
        <f>Benefits!$F14/((1+Overview!$C$7)^(Overview!$C$8-Benefits!$G14))</f>
        <v>117.49289802916169</v>
      </c>
    </row>
    <row r="15" spans="1:8" hidden="1" x14ac:dyDescent="0.25">
      <c r="A15" s="50" t="str">
        <f t="shared" si="0"/>
        <v>ALT-B-LOWINC|Vehicle Operating Costs</v>
      </c>
      <c r="B15" s="37" t="s">
        <v>33</v>
      </c>
      <c r="C15" s="36" t="s">
        <v>27</v>
      </c>
      <c r="D15" s="36" t="s">
        <v>5</v>
      </c>
      <c r="E15" s="36" t="s">
        <v>14</v>
      </c>
      <c r="F15" s="53">
        <v>0</v>
      </c>
      <c r="G15" s="38">
        <v>2040</v>
      </c>
      <c r="H15" s="55">
        <f>Benefits!$F15/((1+Overview!$C$7)^(Overview!$C$8-Benefits!$G15))</f>
        <v>0</v>
      </c>
    </row>
    <row r="16" spans="1:8" hidden="1" x14ac:dyDescent="0.25">
      <c r="A16" s="50" t="str">
        <f t="shared" si="0"/>
        <v>ALT-B-LOWINC|Vehicle Ownership Costs</v>
      </c>
      <c r="B16" s="37" t="s">
        <v>33</v>
      </c>
      <c r="C16" s="36" t="s">
        <v>27</v>
      </c>
      <c r="D16" s="36" t="s">
        <v>6</v>
      </c>
      <c r="E16" s="36" t="s">
        <v>14</v>
      </c>
      <c r="F16" s="53">
        <v>185.7503317</v>
      </c>
      <c r="G16" s="38">
        <v>2040</v>
      </c>
      <c r="H16" s="55">
        <f>Benefits!$F16/((1+Overview!$C$7)^(Overview!$C$8-Benefits!$G16))</f>
        <v>156.39679502647033</v>
      </c>
    </row>
    <row r="17" spans="1:8" x14ac:dyDescent="0.25">
      <c r="A17" s="50" t="str">
        <f t="shared" si="0"/>
        <v>ALT-B-LOWINC|Mobile Source Emissions</v>
      </c>
      <c r="B17" s="37" t="s">
        <v>33</v>
      </c>
      <c r="C17" s="36" t="s">
        <v>27</v>
      </c>
      <c r="D17" s="36" t="s">
        <v>31</v>
      </c>
      <c r="E17" s="36" t="s">
        <v>15</v>
      </c>
      <c r="F17" s="53">
        <v>0</v>
      </c>
      <c r="G17" s="38">
        <v>2040</v>
      </c>
      <c r="H17" s="55">
        <f>Benefits!$F17/((1+Overview!$C$7)^(Overview!$C$8-Benefits!$G17))</f>
        <v>0</v>
      </c>
    </row>
    <row r="18" spans="1:8" hidden="1" x14ac:dyDescent="0.25">
      <c r="A18" s="50" t="str">
        <f t="shared" si="0"/>
        <v>ALT-B-LOWINC|Surface Water</v>
      </c>
      <c r="B18" s="37" t="s">
        <v>33</v>
      </c>
      <c r="C18" s="36" t="s">
        <v>27</v>
      </c>
      <c r="D18" s="36" t="s">
        <v>7</v>
      </c>
      <c r="E18" s="36" t="s">
        <v>15</v>
      </c>
      <c r="F18" s="53">
        <v>0</v>
      </c>
      <c r="G18" s="38">
        <v>2040</v>
      </c>
      <c r="H18" s="55">
        <f>Benefits!$F18/((1+Overview!$C$7)^(Overview!$C$8-Benefits!$G18))</f>
        <v>0</v>
      </c>
    </row>
    <row r="19" spans="1:8" hidden="1" x14ac:dyDescent="0.25">
      <c r="A19" s="50" t="str">
        <f t="shared" si="0"/>
        <v>ALT-B-LOWINC|Highway Noise</v>
      </c>
      <c r="B19" s="37" t="s">
        <v>33</v>
      </c>
      <c r="C19" s="36" t="s">
        <v>27</v>
      </c>
      <c r="D19" s="36" t="s">
        <v>30</v>
      </c>
      <c r="E19" s="36" t="s">
        <v>15</v>
      </c>
      <c r="F19" s="53">
        <v>0</v>
      </c>
      <c r="G19" s="38">
        <v>2040</v>
      </c>
      <c r="H19" s="55">
        <f>Benefits!$F19/((1+Overview!$C$7)^(Overview!$C$8-Benefits!$G19))</f>
        <v>0</v>
      </c>
    </row>
    <row r="20" spans="1:8" hidden="1" x14ac:dyDescent="0.25">
      <c r="A20" s="50" t="str">
        <f t="shared" si="0"/>
        <v>ALT-B-LOWINC|Physical Activity</v>
      </c>
      <c r="B20" s="37" t="s">
        <v>33</v>
      </c>
      <c r="C20" s="36" t="s">
        <v>27</v>
      </c>
      <c r="D20" s="36" t="s">
        <v>8</v>
      </c>
      <c r="E20" s="36" t="s">
        <v>13</v>
      </c>
      <c r="F20" s="53">
        <v>-62.976999999999997</v>
      </c>
      <c r="G20" s="38">
        <v>2040</v>
      </c>
      <c r="H20" s="55">
        <f>Benefits!$F20/((1+Overview!$C$7)^(Overview!$C$8-Benefits!$G20))</f>
        <v>-53.024944129249278</v>
      </c>
    </row>
    <row r="21" spans="1:8" hidden="1" x14ac:dyDescent="0.25">
      <c r="A21" s="50" t="str">
        <f t="shared" si="0"/>
        <v>ALT-B-LOWINC|Travel Options / Choices</v>
      </c>
      <c r="B21" s="37" t="s">
        <v>33</v>
      </c>
      <c r="C21" s="36" t="s">
        <v>27</v>
      </c>
      <c r="D21" s="36" t="s">
        <v>9</v>
      </c>
      <c r="E21" s="36" t="s">
        <v>13</v>
      </c>
      <c r="F21" s="53">
        <v>163.61426320000001</v>
      </c>
      <c r="G21" s="38">
        <v>2040</v>
      </c>
      <c r="H21" s="55">
        <f>Benefits!$F21/((1+Overview!$C$7)^(Overview!$C$8-Benefits!$G21))</f>
        <v>137.75881932972811</v>
      </c>
    </row>
    <row r="22" spans="1:8" hidden="1" x14ac:dyDescent="0.25">
      <c r="A22" s="50" t="str">
        <f t="shared" si="0"/>
        <v>ALT-A-MINORITY|Highway Safety</v>
      </c>
      <c r="B22" s="37" t="s">
        <v>32</v>
      </c>
      <c r="C22" s="36" t="s">
        <v>44</v>
      </c>
      <c r="D22" s="36" t="s">
        <v>29</v>
      </c>
      <c r="E22" s="36" t="s">
        <v>13</v>
      </c>
      <c r="F22" s="53">
        <v>0</v>
      </c>
      <c r="G22" s="38">
        <v>2040</v>
      </c>
      <c r="H22" s="55">
        <f>Benefits!$F22/((1+Overview!$C$7)^(Overview!$C$8-Benefits!$G22))</f>
        <v>0</v>
      </c>
    </row>
    <row r="23" spans="1:8" hidden="1" x14ac:dyDescent="0.25">
      <c r="A23" s="50" t="str">
        <f t="shared" si="0"/>
        <v>ALT-A-MINORITY|Travel Time</v>
      </c>
      <c r="B23" s="37" t="s">
        <v>32</v>
      </c>
      <c r="C23" s="36" t="s">
        <v>44</v>
      </c>
      <c r="D23" s="36" t="s">
        <v>3</v>
      </c>
      <c r="E23" s="36" t="s">
        <v>14</v>
      </c>
      <c r="F23" s="53">
        <v>-458.93</v>
      </c>
      <c r="G23" s="38">
        <v>2040</v>
      </c>
      <c r="H23" s="55">
        <f>Benefits!$F23/((1+Overview!$C$7)^(Overview!$C$8-Benefits!$G23))</f>
        <v>-386.40674546638252</v>
      </c>
    </row>
    <row r="24" spans="1:8" hidden="1" x14ac:dyDescent="0.25">
      <c r="A24" s="50" t="str">
        <f t="shared" si="0"/>
        <v>ALT-A-MINORITY|Travel Time Reliability</v>
      </c>
      <c r="B24" s="37" t="s">
        <v>32</v>
      </c>
      <c r="C24" s="36" t="s">
        <v>44</v>
      </c>
      <c r="D24" s="36" t="s">
        <v>4</v>
      </c>
      <c r="E24" s="36" t="s">
        <v>14</v>
      </c>
      <c r="F24" s="53">
        <v>-45.893000000000001</v>
      </c>
      <c r="G24" s="38">
        <v>2040</v>
      </c>
      <c r="H24" s="55">
        <f>Benefits!$F24/((1+Overview!$C$7)^(Overview!$C$8-Benefits!$G24))</f>
        <v>-38.640674546638252</v>
      </c>
    </row>
    <row r="25" spans="1:8" hidden="1" x14ac:dyDescent="0.25">
      <c r="A25" s="50" t="str">
        <f t="shared" si="0"/>
        <v>ALT-A-MINORITY|Vehicle Operating Costs</v>
      </c>
      <c r="B25" s="37" t="s">
        <v>32</v>
      </c>
      <c r="C25" s="36" t="s">
        <v>44</v>
      </c>
      <c r="D25" s="36" t="s">
        <v>5</v>
      </c>
      <c r="E25" s="36" t="s">
        <v>14</v>
      </c>
      <c r="F25" s="53">
        <v>0</v>
      </c>
      <c r="G25" s="38">
        <v>2040</v>
      </c>
      <c r="H25" s="55">
        <f>Benefits!$F25/((1+Overview!$C$7)^(Overview!$C$8-Benefits!$G25))</f>
        <v>0</v>
      </c>
    </row>
    <row r="26" spans="1:8" hidden="1" x14ac:dyDescent="0.25">
      <c r="A26" s="50" t="str">
        <f t="shared" si="0"/>
        <v>ALT-A-MINORITY|Vehicle Ownership Costs</v>
      </c>
      <c r="B26" s="37" t="s">
        <v>32</v>
      </c>
      <c r="C26" s="36" t="s">
        <v>44</v>
      </c>
      <c r="D26" s="36" t="s">
        <v>6</v>
      </c>
      <c r="E26" s="36" t="s">
        <v>14</v>
      </c>
      <c r="F26" s="53">
        <v>287.7883344</v>
      </c>
      <c r="G26" s="38">
        <v>2040</v>
      </c>
      <c r="H26" s="55">
        <f>Benefits!$F26/((1+Overview!$C$7)^(Overview!$C$8-Benefits!$G26))</f>
        <v>242.31005529970795</v>
      </c>
    </row>
    <row r="27" spans="1:8" x14ac:dyDescent="0.25">
      <c r="A27" s="50" t="str">
        <f t="shared" si="0"/>
        <v>ALT-A-MINORITY|Mobile Source Emissions</v>
      </c>
      <c r="B27" s="37" t="s">
        <v>32</v>
      </c>
      <c r="C27" s="36" t="s">
        <v>44</v>
      </c>
      <c r="D27" s="36" t="s">
        <v>31</v>
      </c>
      <c r="E27" s="36" t="s">
        <v>15</v>
      </c>
      <c r="F27" s="53">
        <v>0</v>
      </c>
      <c r="G27" s="38">
        <v>2040</v>
      </c>
      <c r="H27" s="55">
        <f>Benefits!$F27/((1+Overview!$C$7)^(Overview!$C$8-Benefits!$G27))</f>
        <v>0</v>
      </c>
    </row>
    <row r="28" spans="1:8" hidden="1" x14ac:dyDescent="0.25">
      <c r="A28" s="50" t="str">
        <f t="shared" si="0"/>
        <v>ALT-A-MINORITY|Surface Water</v>
      </c>
      <c r="B28" s="37" t="s">
        <v>32</v>
      </c>
      <c r="C28" s="36" t="s">
        <v>44</v>
      </c>
      <c r="D28" s="36" t="s">
        <v>7</v>
      </c>
      <c r="E28" s="36" t="s">
        <v>15</v>
      </c>
      <c r="F28" s="53">
        <v>0</v>
      </c>
      <c r="G28" s="38">
        <v>2040</v>
      </c>
      <c r="H28" s="55">
        <f>Benefits!$F28/((1+Overview!$C$7)^(Overview!$C$8-Benefits!$G28))</f>
        <v>0</v>
      </c>
    </row>
    <row r="29" spans="1:8" hidden="1" x14ac:dyDescent="0.25">
      <c r="A29" s="50" t="str">
        <f t="shared" si="0"/>
        <v>ALT-A-MINORITY|Highway Noise</v>
      </c>
      <c r="B29" s="37" t="s">
        <v>32</v>
      </c>
      <c r="C29" s="36" t="s">
        <v>44</v>
      </c>
      <c r="D29" s="36" t="s">
        <v>30</v>
      </c>
      <c r="E29" s="36" t="s">
        <v>15</v>
      </c>
      <c r="F29" s="53">
        <v>0</v>
      </c>
      <c r="G29" s="38">
        <v>2040</v>
      </c>
      <c r="H29" s="55">
        <f>Benefits!$F29/((1+Overview!$C$7)^(Overview!$C$8-Benefits!$G29))</f>
        <v>0</v>
      </c>
    </row>
    <row r="30" spans="1:8" hidden="1" x14ac:dyDescent="0.25">
      <c r="A30" s="50" t="str">
        <f t="shared" si="0"/>
        <v>ALT-A-MINORITY|Physical Activity</v>
      </c>
      <c r="B30" s="37" t="s">
        <v>32</v>
      </c>
      <c r="C30" s="36" t="s">
        <v>44</v>
      </c>
      <c r="D30" s="36" t="s">
        <v>8</v>
      </c>
      <c r="E30" s="36" t="s">
        <v>13</v>
      </c>
      <c r="F30" s="53">
        <v>-15.282</v>
      </c>
      <c r="G30" s="38">
        <v>2040</v>
      </c>
      <c r="H30" s="55">
        <f>Benefits!$F30/((1+Overview!$C$7)^(Overview!$C$8-Benefits!$G30))</f>
        <v>-12.867033935931966</v>
      </c>
    </row>
    <row r="31" spans="1:8" hidden="1" x14ac:dyDescent="0.25">
      <c r="A31" s="50" t="str">
        <f t="shared" si="0"/>
        <v>ALT-A-MINORITY|Travel Options / Choices</v>
      </c>
      <c r="B31" s="37" t="s">
        <v>32</v>
      </c>
      <c r="C31" s="36" t="s">
        <v>44</v>
      </c>
      <c r="D31" s="36" t="s">
        <v>9</v>
      </c>
      <c r="E31" s="36" t="s">
        <v>13</v>
      </c>
      <c r="F31" s="53">
        <v>117.8075588</v>
      </c>
      <c r="G31" s="38">
        <v>2040</v>
      </c>
      <c r="H31" s="55">
        <f>Benefits!$F31/((1+Overview!$C$7)^(Overview!$C$8-Benefits!$G31))</f>
        <v>99.190803362707797</v>
      </c>
    </row>
    <row r="32" spans="1:8" hidden="1" x14ac:dyDescent="0.25">
      <c r="A32" s="50" t="str">
        <f t="shared" si="0"/>
        <v>ALT-B-MINORITY|Highway Safety</v>
      </c>
      <c r="B32" s="37" t="s">
        <v>33</v>
      </c>
      <c r="C32" s="36" t="s">
        <v>44</v>
      </c>
      <c r="D32" s="36" t="s">
        <v>29</v>
      </c>
      <c r="E32" s="36" t="s">
        <v>13</v>
      </c>
      <c r="F32" s="53">
        <v>0</v>
      </c>
      <c r="G32" s="38">
        <v>2040</v>
      </c>
      <c r="H32" s="55">
        <f>Benefits!$F32/((1+Overview!$C$7)^(Overview!$C$8-Benefits!$G32))</f>
        <v>0</v>
      </c>
    </row>
    <row r="33" spans="1:8" hidden="1" x14ac:dyDescent="0.25">
      <c r="A33" s="50" t="str">
        <f t="shared" si="0"/>
        <v>ALT-B-MINORITY|Travel Time</v>
      </c>
      <c r="B33" s="37" t="s">
        <v>33</v>
      </c>
      <c r="C33" s="36" t="s">
        <v>44</v>
      </c>
      <c r="D33" s="36" t="s">
        <v>3</v>
      </c>
      <c r="E33" s="36" t="s">
        <v>14</v>
      </c>
      <c r="F33" s="53">
        <v>2009.15137</v>
      </c>
      <c r="G33" s="38">
        <v>2040</v>
      </c>
      <c r="H33" s="55">
        <f>Benefits!$F33/((1+Overview!$C$7)^(Overview!$C$8-Benefits!$G33))</f>
        <v>1691.6515416970424</v>
      </c>
    </row>
    <row r="34" spans="1:8" hidden="1" x14ac:dyDescent="0.25">
      <c r="A34" s="50" t="str">
        <f t="shared" si="0"/>
        <v>ALT-B-MINORITY|Travel Time Reliability</v>
      </c>
      <c r="B34" s="37" t="s">
        <v>33</v>
      </c>
      <c r="C34" s="36" t="s">
        <v>44</v>
      </c>
      <c r="D34" s="36" t="s">
        <v>4</v>
      </c>
      <c r="E34" s="36" t="s">
        <v>14</v>
      </c>
      <c r="F34" s="53">
        <v>20.0915137</v>
      </c>
      <c r="G34" s="38">
        <v>2040</v>
      </c>
      <c r="H34" s="55">
        <f>Benefits!$F34/((1+Overview!$C$7)^(Overview!$C$8-Benefits!$G34))</f>
        <v>16.916515416970423</v>
      </c>
    </row>
    <row r="35" spans="1:8" hidden="1" x14ac:dyDescent="0.25">
      <c r="A35" s="50" t="str">
        <f t="shared" si="0"/>
        <v>ALT-B-MINORITY|Vehicle Operating Costs</v>
      </c>
      <c r="B35" s="37" t="s">
        <v>33</v>
      </c>
      <c r="C35" s="36" t="s">
        <v>44</v>
      </c>
      <c r="D35" s="36" t="s">
        <v>5</v>
      </c>
      <c r="E35" s="36" t="s">
        <v>14</v>
      </c>
      <c r="F35" s="53">
        <v>0</v>
      </c>
      <c r="G35" s="38">
        <v>2040</v>
      </c>
      <c r="H35" s="55">
        <f>Benefits!$F35/((1+Overview!$C$7)^(Overview!$C$8-Benefits!$G35))</f>
        <v>0</v>
      </c>
    </row>
    <row r="36" spans="1:8" hidden="1" x14ac:dyDescent="0.25">
      <c r="A36" s="50" t="str">
        <f t="shared" si="0"/>
        <v>ALT-B-MINORITY|Vehicle Ownership Costs</v>
      </c>
      <c r="B36" s="37" t="s">
        <v>33</v>
      </c>
      <c r="C36" s="36" t="s">
        <v>44</v>
      </c>
      <c r="D36" s="36" t="s">
        <v>6</v>
      </c>
      <c r="E36" s="36" t="s">
        <v>14</v>
      </c>
      <c r="F36" s="53">
        <v>287.7883344</v>
      </c>
      <c r="G36" s="38">
        <v>2040</v>
      </c>
      <c r="H36" s="55">
        <f>Benefits!$F36/((1+Overview!$C$7)^(Overview!$C$8-Benefits!$G36))</f>
        <v>242.31005529970795</v>
      </c>
    </row>
    <row r="37" spans="1:8" x14ac:dyDescent="0.25">
      <c r="A37" s="50" t="str">
        <f t="shared" si="0"/>
        <v>ALT-B-MINORITY|Mobile Source Emissions</v>
      </c>
      <c r="B37" s="37" t="s">
        <v>33</v>
      </c>
      <c r="C37" s="36" t="s">
        <v>44</v>
      </c>
      <c r="D37" s="36" t="s">
        <v>31</v>
      </c>
      <c r="E37" s="36" t="s">
        <v>15</v>
      </c>
      <c r="F37" s="53">
        <v>0</v>
      </c>
      <c r="G37" s="38">
        <v>2040</v>
      </c>
      <c r="H37" s="55">
        <f>Benefits!$F37/((1+Overview!$C$7)^(Overview!$C$8-Benefits!$G37))</f>
        <v>0</v>
      </c>
    </row>
    <row r="38" spans="1:8" hidden="1" x14ac:dyDescent="0.25">
      <c r="A38" s="50" t="str">
        <f t="shared" si="0"/>
        <v>ALT-B-MINORITY|Surface Water</v>
      </c>
      <c r="B38" s="37" t="s">
        <v>33</v>
      </c>
      <c r="C38" s="36" t="s">
        <v>44</v>
      </c>
      <c r="D38" s="36" t="s">
        <v>7</v>
      </c>
      <c r="E38" s="36" t="s">
        <v>15</v>
      </c>
      <c r="F38" s="53">
        <v>0</v>
      </c>
      <c r="G38" s="38">
        <v>2040</v>
      </c>
      <c r="H38" s="55">
        <f>Benefits!$F38/((1+Overview!$C$7)^(Overview!$C$8-Benefits!$G38))</f>
        <v>0</v>
      </c>
    </row>
    <row r="39" spans="1:8" hidden="1" x14ac:dyDescent="0.25">
      <c r="A39" s="50" t="str">
        <f t="shared" si="0"/>
        <v>ALT-B-MINORITY|Highway Noise</v>
      </c>
      <c r="B39" s="37" t="s">
        <v>33</v>
      </c>
      <c r="C39" s="36" t="s">
        <v>44</v>
      </c>
      <c r="D39" s="36" t="s">
        <v>30</v>
      </c>
      <c r="E39" s="36" t="s">
        <v>15</v>
      </c>
      <c r="F39" s="53">
        <v>0</v>
      </c>
      <c r="G39" s="38">
        <v>2040</v>
      </c>
      <c r="H39" s="55">
        <f>Benefits!$F39/((1+Overview!$C$7)^(Overview!$C$8-Benefits!$G39))</f>
        <v>0</v>
      </c>
    </row>
    <row r="40" spans="1:8" hidden="1" x14ac:dyDescent="0.25">
      <c r="A40" s="50" t="str">
        <f t="shared" si="0"/>
        <v>ALT-B-MINORITY|Physical Activity</v>
      </c>
      <c r="B40" s="37" t="s">
        <v>33</v>
      </c>
      <c r="C40" s="36" t="s">
        <v>44</v>
      </c>
      <c r="D40" s="36" t="s">
        <v>8</v>
      </c>
      <c r="E40" s="36" t="s">
        <v>13</v>
      </c>
      <c r="F40" s="53">
        <v>-88.971400000000003</v>
      </c>
      <c r="G40" s="38">
        <v>2040</v>
      </c>
      <c r="H40" s="55">
        <f>Benefits!$F40/((1+Overview!$C$7)^(Overview!$C$8-Benefits!$G40))</f>
        <v>-74.9115314178365</v>
      </c>
    </row>
    <row r="41" spans="1:8" hidden="1" x14ac:dyDescent="0.25">
      <c r="A41" s="50" t="str">
        <f t="shared" si="0"/>
        <v>ALT-B-MINORITY|Travel Options / Choices</v>
      </c>
      <c r="B41" s="37" t="s">
        <v>33</v>
      </c>
      <c r="C41" s="36" t="s">
        <v>44</v>
      </c>
      <c r="D41" s="36" t="s">
        <v>9</v>
      </c>
      <c r="E41" s="36" t="s">
        <v>13</v>
      </c>
      <c r="F41" s="53">
        <v>275.30722279999998</v>
      </c>
      <c r="G41" s="38">
        <v>2040</v>
      </c>
      <c r="H41" s="55">
        <f>Benefits!$F41/((1+Overview!$C$7)^(Overview!$C$8-Benefits!$G41))</f>
        <v>231.80129423994129</v>
      </c>
    </row>
    <row r="42" spans="1:8" hidden="1" x14ac:dyDescent="0.25">
      <c r="A42" s="50" t="str">
        <f t="shared" si="0"/>
        <v>ALT-A-LOWENGPRO|Highway Safety</v>
      </c>
      <c r="B42" s="37" t="s">
        <v>32</v>
      </c>
      <c r="C42" s="36" t="s">
        <v>28</v>
      </c>
      <c r="D42" s="36" t="s">
        <v>29</v>
      </c>
      <c r="E42" s="36" t="s">
        <v>13</v>
      </c>
      <c r="F42" s="53">
        <v>0</v>
      </c>
      <c r="G42" s="38">
        <v>2040</v>
      </c>
      <c r="H42" s="55">
        <f>Benefits!$F42/((1+Overview!$C$7)^(Overview!$C$8-Benefits!$G42))</f>
        <v>0</v>
      </c>
    </row>
    <row r="43" spans="1:8" hidden="1" x14ac:dyDescent="0.25">
      <c r="A43" s="50" t="str">
        <f t="shared" si="0"/>
        <v>ALT-A-LOWENGPRO|Travel Time</v>
      </c>
      <c r="B43" s="37" t="s">
        <v>32</v>
      </c>
      <c r="C43" s="36" t="s">
        <v>28</v>
      </c>
      <c r="D43" s="36" t="s">
        <v>3</v>
      </c>
      <c r="E43" s="36" t="s">
        <v>14</v>
      </c>
      <c r="F43" s="53">
        <v>-60.12</v>
      </c>
      <c r="G43" s="38">
        <v>2040</v>
      </c>
      <c r="H43" s="55">
        <f>Benefits!$F43/((1+Overview!$C$7)^(Overview!$C$8-Benefits!$G43))</f>
        <v>-50.619426791534472</v>
      </c>
    </row>
    <row r="44" spans="1:8" hidden="1" x14ac:dyDescent="0.25">
      <c r="A44" s="50" t="str">
        <f t="shared" si="0"/>
        <v>ALT-A-LOWENGPRO|Travel Time Reliability</v>
      </c>
      <c r="B44" s="37" t="s">
        <v>32</v>
      </c>
      <c r="C44" s="36" t="s">
        <v>28</v>
      </c>
      <c r="D44" s="36" t="s">
        <v>4</v>
      </c>
      <c r="E44" s="36" t="s">
        <v>14</v>
      </c>
      <c r="F44" s="53">
        <v>-6.0120000000000005</v>
      </c>
      <c r="G44" s="38">
        <v>2040</v>
      </c>
      <c r="H44" s="55">
        <f>Benefits!$F44/((1+Overview!$C$7)^(Overview!$C$8-Benefits!$G44))</f>
        <v>-5.0619426791534474</v>
      </c>
    </row>
    <row r="45" spans="1:8" hidden="1" x14ac:dyDescent="0.25">
      <c r="A45" s="50" t="str">
        <f t="shared" si="0"/>
        <v>ALT-A-LOWENGPRO|Vehicle Operating Costs</v>
      </c>
      <c r="B45" s="37" t="s">
        <v>32</v>
      </c>
      <c r="C45" s="36" t="s">
        <v>28</v>
      </c>
      <c r="D45" s="36" t="s">
        <v>5</v>
      </c>
      <c r="E45" s="36" t="s">
        <v>14</v>
      </c>
      <c r="F45" s="53">
        <v>0</v>
      </c>
      <c r="G45" s="38">
        <v>2040</v>
      </c>
      <c r="H45" s="55">
        <f>Benefits!$F45/((1+Overview!$C$7)^(Overview!$C$8-Benefits!$G45))</f>
        <v>0</v>
      </c>
    </row>
    <row r="46" spans="1:8" hidden="1" x14ac:dyDescent="0.25">
      <c r="A46" s="50" t="str">
        <f t="shared" si="0"/>
        <v>ALT-A-LOWENGPRO|Vehicle Ownership Costs</v>
      </c>
      <c r="B46" s="37" t="s">
        <v>32</v>
      </c>
      <c r="C46" s="36" t="s">
        <v>28</v>
      </c>
      <c r="D46" s="36" t="s">
        <v>6</v>
      </c>
      <c r="E46" s="36" t="s">
        <v>14</v>
      </c>
      <c r="F46" s="53">
        <v>54.355000699999998</v>
      </c>
      <c r="G46" s="38">
        <v>2040</v>
      </c>
      <c r="H46" s="55">
        <f>Benefits!$F46/((1+Overview!$C$7)^(Overview!$C$8-Benefits!$G46))</f>
        <v>45.765452073976299</v>
      </c>
    </row>
    <row r="47" spans="1:8" x14ac:dyDescent="0.25">
      <c r="A47" s="50" t="str">
        <f t="shared" si="0"/>
        <v>ALT-A-LOWENGPRO|Mobile Source Emissions</v>
      </c>
      <c r="B47" s="37" t="s">
        <v>32</v>
      </c>
      <c r="C47" s="36" t="s">
        <v>28</v>
      </c>
      <c r="D47" s="36" t="s">
        <v>31</v>
      </c>
      <c r="E47" s="36" t="s">
        <v>15</v>
      </c>
      <c r="F47" s="53">
        <v>0</v>
      </c>
      <c r="G47" s="38">
        <v>2040</v>
      </c>
      <c r="H47" s="55">
        <f>Benefits!$F47/((1+Overview!$C$7)^(Overview!$C$8-Benefits!$G47))</f>
        <v>0</v>
      </c>
    </row>
    <row r="48" spans="1:8" hidden="1" x14ac:dyDescent="0.25">
      <c r="A48" s="50" t="str">
        <f t="shared" si="0"/>
        <v>ALT-A-LOWENGPRO|Surface Water</v>
      </c>
      <c r="B48" s="37" t="s">
        <v>32</v>
      </c>
      <c r="C48" s="36" t="s">
        <v>28</v>
      </c>
      <c r="D48" s="36" t="s">
        <v>7</v>
      </c>
      <c r="E48" s="36" t="s">
        <v>15</v>
      </c>
      <c r="F48" s="53">
        <v>0</v>
      </c>
      <c r="G48" s="38">
        <v>2040</v>
      </c>
      <c r="H48" s="55">
        <f>Benefits!$F48/((1+Overview!$C$7)^(Overview!$C$8-Benefits!$G48))</f>
        <v>0</v>
      </c>
    </row>
    <row r="49" spans="1:8" hidden="1" x14ac:dyDescent="0.25">
      <c r="A49" s="50" t="str">
        <f t="shared" si="0"/>
        <v>ALT-A-LOWENGPRO|Highway Noise</v>
      </c>
      <c r="B49" s="37" t="s">
        <v>32</v>
      </c>
      <c r="C49" s="36" t="s">
        <v>28</v>
      </c>
      <c r="D49" s="36" t="s">
        <v>30</v>
      </c>
      <c r="E49" s="36" t="s">
        <v>15</v>
      </c>
      <c r="F49" s="53">
        <v>0</v>
      </c>
      <c r="G49" s="38">
        <v>2040</v>
      </c>
      <c r="H49" s="55">
        <f>Benefits!$F49/((1+Overview!$C$7)^(Overview!$C$8-Benefits!$G49))</f>
        <v>0</v>
      </c>
    </row>
    <row r="50" spans="1:8" hidden="1" x14ac:dyDescent="0.25">
      <c r="A50" s="50" t="str">
        <f t="shared" si="0"/>
        <v>ALT-A-LOWENGPRO|Physical Activity</v>
      </c>
      <c r="B50" s="37" t="s">
        <v>32</v>
      </c>
      <c r="C50" s="36" t="s">
        <v>28</v>
      </c>
      <c r="D50" s="36" t="s">
        <v>8</v>
      </c>
      <c r="E50" s="36" t="s">
        <v>13</v>
      </c>
      <c r="F50" s="53">
        <v>-5.0327000000000002</v>
      </c>
      <c r="G50" s="38">
        <v>2040</v>
      </c>
      <c r="H50" s="55">
        <f>Benefits!$F50/((1+Overview!$C$7)^(Overview!$C$8-Benefits!$G50))</f>
        <v>-4.2373983568488951</v>
      </c>
    </row>
    <row r="51" spans="1:8" hidden="1" x14ac:dyDescent="0.25">
      <c r="A51" s="50" t="str">
        <f t="shared" si="0"/>
        <v>ALT-A-LOWENGPRO|Travel Options / Choices</v>
      </c>
      <c r="B51" s="37" t="s">
        <v>32</v>
      </c>
      <c r="C51" s="36" t="s">
        <v>28</v>
      </c>
      <c r="D51" s="36" t="s">
        <v>9</v>
      </c>
      <c r="E51" s="36" t="s">
        <v>13</v>
      </c>
      <c r="F51" s="53">
        <v>19.12119453</v>
      </c>
      <c r="G51" s="38">
        <v>2040</v>
      </c>
      <c r="H51" s="55">
        <f>Benefits!$F51/((1+Overview!$C$7)^(Overview!$C$8-Benefits!$G51))</f>
        <v>16.09953271254199</v>
      </c>
    </row>
    <row r="52" spans="1:8" hidden="1" x14ac:dyDescent="0.25">
      <c r="A52" s="50" t="str">
        <f t="shared" si="0"/>
        <v>ALT-B-LOWENGPRO|Highway Safety</v>
      </c>
      <c r="B52" s="37" t="s">
        <v>33</v>
      </c>
      <c r="C52" s="36" t="s">
        <v>28</v>
      </c>
      <c r="D52" s="36" t="s">
        <v>29</v>
      </c>
      <c r="E52" s="36" t="s">
        <v>13</v>
      </c>
      <c r="F52" s="53">
        <v>0</v>
      </c>
      <c r="G52" s="38">
        <v>2040</v>
      </c>
      <c r="H52" s="55">
        <f>Benefits!$F52/((1+Overview!$C$7)^(Overview!$C$8-Benefits!$G52))</f>
        <v>0</v>
      </c>
    </row>
    <row r="53" spans="1:8" hidden="1" x14ac:dyDescent="0.25">
      <c r="A53" s="50" t="str">
        <f t="shared" si="0"/>
        <v>ALT-B-LOWENGPRO|Travel Time</v>
      </c>
      <c r="B53" s="37" t="s">
        <v>33</v>
      </c>
      <c r="C53" s="36" t="s">
        <v>28</v>
      </c>
      <c r="D53" s="36" t="s">
        <v>3</v>
      </c>
      <c r="E53" s="36" t="s">
        <v>14</v>
      </c>
      <c r="F53" s="53">
        <v>350.28402999999997</v>
      </c>
      <c r="G53" s="38">
        <v>2040</v>
      </c>
      <c r="H53" s="55">
        <f>Benefits!$F53/((1+Overview!$C$7)^(Overview!$C$8-Benefits!$G53))</f>
        <v>294.92975403906627</v>
      </c>
    </row>
    <row r="54" spans="1:8" hidden="1" x14ac:dyDescent="0.25">
      <c r="A54" s="50" t="str">
        <f t="shared" si="0"/>
        <v>ALT-B-LOWENGPRO|Travel Time Reliability</v>
      </c>
      <c r="B54" s="37" t="s">
        <v>33</v>
      </c>
      <c r="C54" s="36" t="s">
        <v>28</v>
      </c>
      <c r="D54" s="36" t="s">
        <v>4</v>
      </c>
      <c r="E54" s="36" t="s">
        <v>14</v>
      </c>
      <c r="F54" s="53">
        <v>3.5028402999999999</v>
      </c>
      <c r="G54" s="38">
        <v>2040</v>
      </c>
      <c r="H54" s="55">
        <f>Benefits!$F54/((1+Overview!$C$7)^(Overview!$C$8-Benefits!$G54))</f>
        <v>2.9492975403906629</v>
      </c>
    </row>
    <row r="55" spans="1:8" hidden="1" x14ac:dyDescent="0.25">
      <c r="A55" s="50" t="str">
        <f t="shared" si="0"/>
        <v>ALT-B-LOWENGPRO|Vehicle Operating Costs</v>
      </c>
      <c r="B55" s="37" t="s">
        <v>33</v>
      </c>
      <c r="C55" s="36" t="s">
        <v>28</v>
      </c>
      <c r="D55" s="36" t="s">
        <v>5</v>
      </c>
      <c r="E55" s="36" t="s">
        <v>14</v>
      </c>
      <c r="F55" s="53">
        <v>0</v>
      </c>
      <c r="G55" s="38">
        <v>2040</v>
      </c>
      <c r="H55" s="55">
        <f>Benefits!$F55/((1+Overview!$C$7)^(Overview!$C$8-Benefits!$G55))</f>
        <v>0</v>
      </c>
    </row>
    <row r="56" spans="1:8" hidden="1" x14ac:dyDescent="0.25">
      <c r="A56" s="50" t="str">
        <f t="shared" si="0"/>
        <v>ALT-B-LOWENGPRO|Vehicle Ownership Costs</v>
      </c>
      <c r="B56" s="37" t="s">
        <v>33</v>
      </c>
      <c r="C56" s="36" t="s">
        <v>28</v>
      </c>
      <c r="D56" s="36" t="s">
        <v>6</v>
      </c>
      <c r="E56" s="36" t="s">
        <v>14</v>
      </c>
      <c r="F56" s="53">
        <v>54.355000699999998</v>
      </c>
      <c r="G56" s="38">
        <v>2040</v>
      </c>
      <c r="H56" s="55">
        <f>Benefits!$F56/((1+Overview!$C$7)^(Overview!$C$8-Benefits!$G56))</f>
        <v>45.765452073976299</v>
      </c>
    </row>
    <row r="57" spans="1:8" x14ac:dyDescent="0.25">
      <c r="A57" s="50" t="str">
        <f t="shared" si="0"/>
        <v>ALT-B-LOWENGPRO|Mobile Source Emissions</v>
      </c>
      <c r="B57" s="37" t="s">
        <v>33</v>
      </c>
      <c r="C57" s="36" t="s">
        <v>28</v>
      </c>
      <c r="D57" s="36" t="s">
        <v>31</v>
      </c>
      <c r="E57" s="36" t="s">
        <v>15</v>
      </c>
      <c r="F57" s="53">
        <v>0</v>
      </c>
      <c r="G57" s="38">
        <v>2040</v>
      </c>
      <c r="H57" s="55">
        <f>Benefits!$F57/((1+Overview!$C$7)^(Overview!$C$8-Benefits!$G57))</f>
        <v>0</v>
      </c>
    </row>
    <row r="58" spans="1:8" hidden="1" x14ac:dyDescent="0.25">
      <c r="A58" s="50" t="str">
        <f t="shared" si="0"/>
        <v>ALT-B-LOWENGPRO|Surface Water</v>
      </c>
      <c r="B58" s="37" t="s">
        <v>33</v>
      </c>
      <c r="C58" s="36" t="s">
        <v>28</v>
      </c>
      <c r="D58" s="36" t="s">
        <v>7</v>
      </c>
      <c r="E58" s="36" t="s">
        <v>15</v>
      </c>
      <c r="F58" s="53">
        <v>0</v>
      </c>
      <c r="G58" s="38">
        <v>2040</v>
      </c>
      <c r="H58" s="55">
        <f>Benefits!$F58/((1+Overview!$C$7)^(Overview!$C$8-Benefits!$G58))</f>
        <v>0</v>
      </c>
    </row>
    <row r="59" spans="1:8" hidden="1" x14ac:dyDescent="0.25">
      <c r="A59" s="50" t="str">
        <f t="shared" si="0"/>
        <v>ALT-B-LOWENGPRO|Highway Noise</v>
      </c>
      <c r="B59" s="37" t="s">
        <v>33</v>
      </c>
      <c r="C59" s="36" t="s">
        <v>28</v>
      </c>
      <c r="D59" s="36" t="s">
        <v>30</v>
      </c>
      <c r="E59" s="36" t="s">
        <v>15</v>
      </c>
      <c r="F59" s="53">
        <v>0</v>
      </c>
      <c r="G59" s="38">
        <v>2040</v>
      </c>
      <c r="H59" s="55">
        <f>Benefits!$F59/((1+Overview!$C$7)^(Overview!$C$8-Benefits!$G59))</f>
        <v>0</v>
      </c>
    </row>
    <row r="60" spans="1:8" hidden="1" x14ac:dyDescent="0.25">
      <c r="A60" s="50" t="str">
        <f t="shared" si="0"/>
        <v>ALT-B-LOWENGPRO|Physical Activity</v>
      </c>
      <c r="B60" s="37" t="s">
        <v>33</v>
      </c>
      <c r="C60" s="36" t="s">
        <v>28</v>
      </c>
      <c r="D60" s="36" t="s">
        <v>8</v>
      </c>
      <c r="E60" s="36" t="s">
        <v>13</v>
      </c>
      <c r="F60" s="53">
        <v>-16.783000000000001</v>
      </c>
      <c r="G60" s="38">
        <v>2040</v>
      </c>
      <c r="H60" s="55">
        <f>Benefits!$F60/((1+Overview!$C$7)^(Overview!$C$8-Benefits!$G60))</f>
        <v>-14.130835659386612</v>
      </c>
    </row>
    <row r="61" spans="1:8" hidden="1" x14ac:dyDescent="0.25">
      <c r="A61" s="50" t="str">
        <f t="shared" si="0"/>
        <v>ALT-B-LOWENGPRO|Travel Options / Choices</v>
      </c>
      <c r="B61" s="37" t="s">
        <v>33</v>
      </c>
      <c r="C61" s="36" t="s">
        <v>28</v>
      </c>
      <c r="D61" s="36" t="s">
        <v>9</v>
      </c>
      <c r="E61" s="36" t="s">
        <v>13</v>
      </c>
      <c r="F61" s="53">
        <v>47.459730800000003</v>
      </c>
      <c r="G61" s="38">
        <v>2040</v>
      </c>
      <c r="H61" s="55">
        <f>Benefits!$F61/((1+Overview!$C$7)^(Overview!$C$8-Benefits!$G61))</f>
        <v>39.95981983992904</v>
      </c>
    </row>
    <row r="62" spans="1:8" hidden="1" x14ac:dyDescent="0.25">
      <c r="A62" s="50" t="str">
        <f t="shared" si="0"/>
        <v>ALT-A-Age Groups|Highway Safety</v>
      </c>
      <c r="B62" s="37" t="s">
        <v>32</v>
      </c>
      <c r="C62" s="36" t="s">
        <v>45</v>
      </c>
      <c r="D62" s="36" t="s">
        <v>29</v>
      </c>
      <c r="E62" s="36" t="s">
        <v>13</v>
      </c>
      <c r="F62" s="53">
        <v>0</v>
      </c>
      <c r="G62" s="38">
        <v>2040</v>
      </c>
      <c r="H62" s="55">
        <f>Benefits!$F62/((1+Overview!$C$7)^(Overview!$C$8-Benefits!$G62))</f>
        <v>0</v>
      </c>
    </row>
    <row r="63" spans="1:8" hidden="1" x14ac:dyDescent="0.25">
      <c r="A63" s="50" t="str">
        <f t="shared" si="0"/>
        <v>ALT-A-Age Groups|Travel Time</v>
      </c>
      <c r="B63" s="37" t="s">
        <v>32</v>
      </c>
      <c r="C63" s="36" t="s">
        <v>45</v>
      </c>
      <c r="D63" s="36" t="s">
        <v>3</v>
      </c>
      <c r="E63" s="36" t="s">
        <v>14</v>
      </c>
      <c r="F63" s="53">
        <v>-42.643999999999998</v>
      </c>
      <c r="G63" s="38">
        <v>2040</v>
      </c>
      <c r="H63" s="55">
        <f>Benefits!$F63/((1+Overview!$C$7)^(Overview!$C$8-Benefits!$G63))</f>
        <v>-35.905103727514906</v>
      </c>
    </row>
    <row r="64" spans="1:8" hidden="1" x14ac:dyDescent="0.25">
      <c r="A64" s="50" t="str">
        <f t="shared" si="0"/>
        <v>ALT-A-Age Groups|Travel Time Reliability</v>
      </c>
      <c r="B64" s="37" t="s">
        <v>32</v>
      </c>
      <c r="C64" s="36" t="s">
        <v>45</v>
      </c>
      <c r="D64" s="36" t="s">
        <v>4</v>
      </c>
      <c r="E64" s="36" t="s">
        <v>14</v>
      </c>
      <c r="F64" s="53">
        <v>-0.42643999999999999</v>
      </c>
      <c r="G64" s="38">
        <v>2040</v>
      </c>
      <c r="H64" s="55">
        <f>Benefits!$F64/((1+Overview!$C$7)^(Overview!$C$8-Benefits!$G64))</f>
        <v>-0.35905103727514903</v>
      </c>
    </row>
    <row r="65" spans="1:8" hidden="1" x14ac:dyDescent="0.25">
      <c r="A65" s="50" t="str">
        <f t="shared" si="0"/>
        <v>ALT-A-Age Groups|Vehicle Operating Costs</v>
      </c>
      <c r="B65" s="37" t="s">
        <v>32</v>
      </c>
      <c r="C65" s="36" t="s">
        <v>45</v>
      </c>
      <c r="D65" s="36" t="s">
        <v>5</v>
      </c>
      <c r="E65" s="36" t="s">
        <v>14</v>
      </c>
      <c r="F65" s="53">
        <v>0</v>
      </c>
      <c r="G65" s="38">
        <v>2040</v>
      </c>
      <c r="H65" s="55">
        <f>Benefits!$F65/((1+Overview!$C$7)^(Overview!$C$8-Benefits!$G65))</f>
        <v>0</v>
      </c>
    </row>
    <row r="66" spans="1:8" hidden="1" x14ac:dyDescent="0.25">
      <c r="A66" s="50" t="str">
        <f t="shared" si="0"/>
        <v>ALT-A-Age Groups|Vehicle Ownership Costs</v>
      </c>
      <c r="B66" s="37" t="s">
        <v>32</v>
      </c>
      <c r="C66" s="36" t="s">
        <v>45</v>
      </c>
      <c r="D66" s="36" t="s">
        <v>6</v>
      </c>
      <c r="E66" s="36" t="s">
        <v>14</v>
      </c>
      <c r="F66" s="53">
        <v>885.35713780000003</v>
      </c>
      <c r="G66" s="38">
        <v>2040</v>
      </c>
      <c r="H66" s="55">
        <f>Benefits!$F66/((1+Overview!$C$7)^(Overview!$C$8-Benefits!$G66))</f>
        <v>745.44695311426483</v>
      </c>
    </row>
    <row r="67" spans="1:8" x14ac:dyDescent="0.25">
      <c r="A67" s="50" t="str">
        <f t="shared" ref="A67:A101" si="1">B67&amp;"-"&amp;C67&amp;"|"&amp;D67</f>
        <v>ALT-A-Age Groups|Mobile Source Emissions</v>
      </c>
      <c r="B67" s="37" t="s">
        <v>32</v>
      </c>
      <c r="C67" s="36" t="s">
        <v>45</v>
      </c>
      <c r="D67" s="36" t="s">
        <v>31</v>
      </c>
      <c r="E67" s="36" t="s">
        <v>15</v>
      </c>
      <c r="F67" s="53">
        <v>0</v>
      </c>
      <c r="G67" s="38">
        <v>2040</v>
      </c>
      <c r="H67" s="55">
        <f>Benefits!$F67/((1+Overview!$C$7)^(Overview!$C$8-Benefits!$G67))</f>
        <v>0</v>
      </c>
    </row>
    <row r="68" spans="1:8" hidden="1" x14ac:dyDescent="0.25">
      <c r="A68" s="50" t="str">
        <f t="shared" si="1"/>
        <v>ALT-A-Age Groups|Surface Water</v>
      </c>
      <c r="B68" s="37" t="s">
        <v>32</v>
      </c>
      <c r="C68" s="36" t="s">
        <v>45</v>
      </c>
      <c r="D68" s="36" t="s">
        <v>7</v>
      </c>
      <c r="E68" s="36" t="s">
        <v>15</v>
      </c>
      <c r="F68" s="53">
        <v>0</v>
      </c>
      <c r="G68" s="38">
        <v>2040</v>
      </c>
      <c r="H68" s="55">
        <f>Benefits!$F68/((1+Overview!$C$7)^(Overview!$C$8-Benefits!$G68))</f>
        <v>0</v>
      </c>
    </row>
    <row r="69" spans="1:8" hidden="1" x14ac:dyDescent="0.25">
      <c r="A69" s="50" t="str">
        <f t="shared" si="1"/>
        <v>ALT-A-Age Groups|Highway Noise</v>
      </c>
      <c r="B69" s="37" t="s">
        <v>32</v>
      </c>
      <c r="C69" s="36" t="s">
        <v>45</v>
      </c>
      <c r="D69" s="36" t="s">
        <v>30</v>
      </c>
      <c r="E69" s="36" t="s">
        <v>15</v>
      </c>
      <c r="F69" s="53">
        <v>0</v>
      </c>
      <c r="G69" s="38">
        <v>2040</v>
      </c>
      <c r="H69" s="55">
        <f>Benefits!$F69/((1+Overview!$C$7)^(Overview!$C$8-Benefits!$G69))</f>
        <v>0</v>
      </c>
    </row>
    <row r="70" spans="1:8" hidden="1" x14ac:dyDescent="0.25">
      <c r="A70" s="50" t="str">
        <f t="shared" si="1"/>
        <v>ALT-A-Age Groups|Physical Activity</v>
      </c>
      <c r="B70" s="37" t="s">
        <v>32</v>
      </c>
      <c r="C70" s="36" t="s">
        <v>45</v>
      </c>
      <c r="D70" s="36" t="s">
        <v>8</v>
      </c>
      <c r="E70" s="36" t="s">
        <v>13</v>
      </c>
      <c r="F70" s="53">
        <v>-5.0327000000000002</v>
      </c>
      <c r="G70" s="38">
        <v>2040</v>
      </c>
      <c r="H70" s="55">
        <f>Benefits!$F70/((1+Overview!$C$7)^(Overview!$C$8-Benefits!$G70))</f>
        <v>-4.2373983568488951</v>
      </c>
    </row>
    <row r="71" spans="1:8" hidden="1" x14ac:dyDescent="0.25">
      <c r="A71" s="50" t="str">
        <f t="shared" si="1"/>
        <v>ALT-A-Age Groups|Travel Options / Choices</v>
      </c>
      <c r="B71" s="37" t="s">
        <v>32</v>
      </c>
      <c r="C71" s="36" t="s">
        <v>45</v>
      </c>
      <c r="D71" s="36" t="s">
        <v>9</v>
      </c>
      <c r="E71" s="36" t="s">
        <v>13</v>
      </c>
      <c r="F71" s="53">
        <v>35.416902129999997</v>
      </c>
      <c r="G71" s="38">
        <v>2040</v>
      </c>
      <c r="H71" s="55">
        <f>Benefits!$F71/((1+Overview!$C$7)^(Overview!$C$8-Benefits!$G71))</f>
        <v>29.820081246714508</v>
      </c>
    </row>
    <row r="72" spans="1:8" hidden="1" x14ac:dyDescent="0.25">
      <c r="A72" s="50" t="str">
        <f t="shared" si="1"/>
        <v>ALT-B-Age Groups|Highway Safety</v>
      </c>
      <c r="B72" s="37" t="s">
        <v>33</v>
      </c>
      <c r="C72" s="36" t="s">
        <v>45</v>
      </c>
      <c r="D72" s="36" t="s">
        <v>29</v>
      </c>
      <c r="E72" s="36" t="s">
        <v>13</v>
      </c>
      <c r="F72" s="53">
        <v>0</v>
      </c>
      <c r="G72" s="38">
        <v>2040</v>
      </c>
      <c r="H72" s="55">
        <f>Benefits!$F72/((1+Overview!$C$7)^(Overview!$C$8-Benefits!$G72))</f>
        <v>0</v>
      </c>
    </row>
    <row r="73" spans="1:8" hidden="1" x14ac:dyDescent="0.25">
      <c r="A73" s="50" t="str">
        <f t="shared" si="1"/>
        <v>ALT-B-Age Groups|Travel Time</v>
      </c>
      <c r="B73" s="37" t="s">
        <v>33</v>
      </c>
      <c r="C73" s="36" t="s">
        <v>45</v>
      </c>
      <c r="D73" s="36" t="s">
        <v>3</v>
      </c>
      <c r="E73" s="36" t="s">
        <v>14</v>
      </c>
      <c r="F73" s="53">
        <v>631.66894000000002</v>
      </c>
      <c r="G73" s="38">
        <v>2040</v>
      </c>
      <c r="H73" s="55">
        <f>Benefits!$F73/((1+Overview!$C$7)^(Overview!$C$8-Benefits!$G73))</f>
        <v>531.84829781796714</v>
      </c>
    </row>
    <row r="74" spans="1:8" hidden="1" x14ac:dyDescent="0.25">
      <c r="A74" s="50" t="str">
        <f t="shared" si="1"/>
        <v>ALT-B-Age Groups|Travel Time Reliability</v>
      </c>
      <c r="B74" s="37" t="s">
        <v>33</v>
      </c>
      <c r="C74" s="36" t="s">
        <v>45</v>
      </c>
      <c r="D74" s="36" t="s">
        <v>4</v>
      </c>
      <c r="E74" s="36" t="s">
        <v>14</v>
      </c>
      <c r="F74" s="53">
        <v>6.3166894000000005</v>
      </c>
      <c r="G74" s="38">
        <v>2040</v>
      </c>
      <c r="H74" s="55">
        <f>Benefits!$F74/((1+Overview!$C$7)^(Overview!$C$8-Benefits!$G74))</f>
        <v>5.318482978179671</v>
      </c>
    </row>
    <row r="75" spans="1:8" hidden="1" x14ac:dyDescent="0.25">
      <c r="A75" s="50" t="str">
        <f t="shared" si="1"/>
        <v>ALT-B-Age Groups|Vehicle Operating Costs</v>
      </c>
      <c r="B75" s="37" t="s">
        <v>33</v>
      </c>
      <c r="C75" s="36" t="s">
        <v>45</v>
      </c>
      <c r="D75" s="36" t="s">
        <v>5</v>
      </c>
      <c r="E75" s="36" t="s">
        <v>14</v>
      </c>
      <c r="F75" s="53">
        <v>0</v>
      </c>
      <c r="G75" s="38">
        <v>2040</v>
      </c>
      <c r="H75" s="55">
        <f>Benefits!$F75/((1+Overview!$C$7)^(Overview!$C$8-Benefits!$G75))</f>
        <v>0</v>
      </c>
    </row>
    <row r="76" spans="1:8" hidden="1" x14ac:dyDescent="0.25">
      <c r="A76" s="50" t="str">
        <f t="shared" si="1"/>
        <v>ALT-B-Age Groups|Vehicle Ownership Costs</v>
      </c>
      <c r="B76" s="37" t="s">
        <v>33</v>
      </c>
      <c r="C76" s="36" t="s">
        <v>45</v>
      </c>
      <c r="D76" s="36" t="s">
        <v>6</v>
      </c>
      <c r="E76" s="36" t="s">
        <v>14</v>
      </c>
      <c r="F76" s="53">
        <v>885.35713780000003</v>
      </c>
      <c r="G76" s="38">
        <v>2040</v>
      </c>
      <c r="H76" s="55">
        <f>Benefits!$F76/((1+Overview!$C$7)^(Overview!$C$8-Benefits!$G76))</f>
        <v>745.44695311426483</v>
      </c>
    </row>
    <row r="77" spans="1:8" x14ac:dyDescent="0.25">
      <c r="A77" s="50" t="str">
        <f t="shared" si="1"/>
        <v>ALT-B-Age Groups|Mobile Source Emissions</v>
      </c>
      <c r="B77" s="37" t="s">
        <v>33</v>
      </c>
      <c r="C77" s="36" t="s">
        <v>45</v>
      </c>
      <c r="D77" s="36" t="s">
        <v>31</v>
      </c>
      <c r="E77" s="36" t="s">
        <v>15</v>
      </c>
      <c r="F77" s="53">
        <v>0</v>
      </c>
      <c r="G77" s="38">
        <v>2040</v>
      </c>
      <c r="H77" s="55">
        <f>Benefits!$F77/((1+Overview!$C$7)^(Overview!$C$8-Benefits!$G77))</f>
        <v>0</v>
      </c>
    </row>
    <row r="78" spans="1:8" hidden="1" x14ac:dyDescent="0.25">
      <c r="A78" s="50" t="str">
        <f t="shared" si="1"/>
        <v>ALT-B-Age Groups|Surface Water</v>
      </c>
      <c r="B78" s="37" t="s">
        <v>33</v>
      </c>
      <c r="C78" s="36" t="s">
        <v>45</v>
      </c>
      <c r="D78" s="36" t="s">
        <v>7</v>
      </c>
      <c r="E78" s="36" t="s">
        <v>15</v>
      </c>
      <c r="F78" s="53">
        <v>0</v>
      </c>
      <c r="G78" s="38">
        <v>2040</v>
      </c>
      <c r="H78" s="55">
        <f>Benefits!$F78/((1+Overview!$C$7)^(Overview!$C$8-Benefits!$G78))</f>
        <v>0</v>
      </c>
    </row>
    <row r="79" spans="1:8" hidden="1" x14ac:dyDescent="0.25">
      <c r="A79" s="50" t="str">
        <f t="shared" si="1"/>
        <v>ALT-B-Age Groups|Highway Noise</v>
      </c>
      <c r="B79" s="37" t="s">
        <v>33</v>
      </c>
      <c r="C79" s="36" t="s">
        <v>45</v>
      </c>
      <c r="D79" s="36" t="s">
        <v>30</v>
      </c>
      <c r="E79" s="36" t="s">
        <v>15</v>
      </c>
      <c r="F79" s="53">
        <v>0</v>
      </c>
      <c r="G79" s="38">
        <v>2040</v>
      </c>
      <c r="H79" s="55">
        <f>Benefits!$F79/((1+Overview!$C$7)^(Overview!$C$8-Benefits!$G79))</f>
        <v>0</v>
      </c>
    </row>
    <row r="80" spans="1:8" hidden="1" x14ac:dyDescent="0.25">
      <c r="A80" s="50" t="str">
        <f t="shared" si="1"/>
        <v>ALT-B-Age Groups|Physical Activity</v>
      </c>
      <c r="B80" s="37" t="s">
        <v>33</v>
      </c>
      <c r="C80" s="36" t="s">
        <v>45</v>
      </c>
      <c r="D80" s="36" t="s">
        <v>8</v>
      </c>
      <c r="E80" s="36" t="s">
        <v>13</v>
      </c>
      <c r="F80" s="53">
        <v>-29.299330000000001</v>
      </c>
      <c r="G80" s="38">
        <v>2040</v>
      </c>
      <c r="H80" s="55">
        <f>Benefits!$F80/((1+Overview!$C$7)^(Overview!$C$8-Benefits!$G80))</f>
        <v>-24.669249666932963</v>
      </c>
    </row>
    <row r="81" spans="1:8" hidden="1" x14ac:dyDescent="0.25">
      <c r="A81" s="50" t="str">
        <f t="shared" si="1"/>
        <v>ALT-B-Age Groups|Travel Options / Choices</v>
      </c>
      <c r="B81" s="37" t="s">
        <v>33</v>
      </c>
      <c r="C81" s="36" t="s">
        <v>45</v>
      </c>
      <c r="D81" s="36" t="s">
        <v>9</v>
      </c>
      <c r="E81" s="36" t="s">
        <v>13</v>
      </c>
      <c r="F81" s="53">
        <v>86.715285820000005</v>
      </c>
      <c r="G81" s="38">
        <v>2040</v>
      </c>
      <c r="H81" s="55">
        <f>Benefits!$F81/((1+Overview!$C$7)^(Overview!$C$8-Benefits!$G81))</f>
        <v>73.011943816907475</v>
      </c>
    </row>
    <row r="82" spans="1:8" hidden="1" x14ac:dyDescent="0.25">
      <c r="A82" s="50" t="str">
        <f t="shared" si="1"/>
        <v>ALT-A-EVERYBODY|Highway Safety</v>
      </c>
      <c r="B82" s="37" t="s">
        <v>32</v>
      </c>
      <c r="C82" s="36" t="s">
        <v>42</v>
      </c>
      <c r="D82" s="36" t="s">
        <v>29</v>
      </c>
      <c r="E82" s="36" t="s">
        <v>13</v>
      </c>
      <c r="F82" s="53">
        <v>-12.71172475</v>
      </c>
      <c r="G82" s="38">
        <v>2040</v>
      </c>
      <c r="H82" s="55">
        <f>Benefits!$F82/((1+Overview!$C$7)^(Overview!$C$8-Benefits!$G82))</f>
        <v>-10.702931143991382</v>
      </c>
    </row>
    <row r="83" spans="1:8" hidden="1" x14ac:dyDescent="0.25">
      <c r="A83" s="50" t="str">
        <f t="shared" si="1"/>
        <v>ALT-A-EVERYBODY|Travel Time</v>
      </c>
      <c r="B83" s="37" t="s">
        <v>32</v>
      </c>
      <c r="C83" s="36" t="s">
        <v>42</v>
      </c>
      <c r="D83" s="36" t="s">
        <v>3</v>
      </c>
      <c r="E83" s="36" t="s">
        <v>14</v>
      </c>
      <c r="F83" s="53">
        <v>-693.75599999999997</v>
      </c>
      <c r="G83" s="38">
        <v>2040</v>
      </c>
      <c r="H83" s="55">
        <f>Benefits!$F83/((1+Overview!$C$7)^(Overview!$C$8-Benefits!$G83))</f>
        <v>-584.12393634710224</v>
      </c>
    </row>
    <row r="84" spans="1:8" hidden="1" x14ac:dyDescent="0.25">
      <c r="A84" s="50" t="str">
        <f t="shared" si="1"/>
        <v>ALT-A-EVERYBODY|Travel Time Reliability</v>
      </c>
      <c r="B84" s="37" t="s">
        <v>32</v>
      </c>
      <c r="C84" s="36" t="s">
        <v>42</v>
      </c>
      <c r="D84" s="36" t="s">
        <v>4</v>
      </c>
      <c r="E84" s="36" t="s">
        <v>14</v>
      </c>
      <c r="F84" s="53">
        <v>-6.9375599999999995</v>
      </c>
      <c r="G84" s="38">
        <v>2040</v>
      </c>
      <c r="H84" s="55">
        <f>Benefits!$F84/((1+Overview!$C$7)^(Overview!$C$8-Benefits!$G84))</f>
        <v>-5.8412393634710229</v>
      </c>
    </row>
    <row r="85" spans="1:8" hidden="1" x14ac:dyDescent="0.25">
      <c r="A85" s="50" t="str">
        <f t="shared" si="1"/>
        <v>ALT-A-EVERYBODY|Vehicle Operating Costs</v>
      </c>
      <c r="B85" s="37" t="s">
        <v>32</v>
      </c>
      <c r="C85" s="36" t="s">
        <v>42</v>
      </c>
      <c r="D85" s="36" t="s">
        <v>5</v>
      </c>
      <c r="E85" s="36" t="s">
        <v>14</v>
      </c>
      <c r="F85" s="53">
        <v>-28.712734730000001</v>
      </c>
      <c r="G85" s="38">
        <v>2040</v>
      </c>
      <c r="H85" s="55">
        <f>Benefits!$F85/((1+Overview!$C$7)^(Overview!$C$8-Benefits!$G85))</f>
        <v>-24.175352189786832</v>
      </c>
    </row>
    <row r="86" spans="1:8" hidden="1" x14ac:dyDescent="0.25">
      <c r="A86" s="50" t="str">
        <f t="shared" si="1"/>
        <v>ALT-A-EVERYBODY|Vehicle Ownership Costs</v>
      </c>
      <c r="B86" s="37" t="s">
        <v>32</v>
      </c>
      <c r="C86" s="36" t="s">
        <v>42</v>
      </c>
      <c r="D86" s="36" t="s">
        <v>6</v>
      </c>
      <c r="E86" s="36" t="s">
        <v>14</v>
      </c>
      <c r="F86" s="53">
        <v>0</v>
      </c>
      <c r="G86" s="38">
        <v>2040</v>
      </c>
      <c r="H86" s="55">
        <f>Benefits!$F86/((1+Overview!$C$7)^(Overview!$C$8-Benefits!$G86))</f>
        <v>0</v>
      </c>
    </row>
    <row r="87" spans="1:8" x14ac:dyDescent="0.25">
      <c r="A87" s="50" t="str">
        <f t="shared" si="1"/>
        <v>ALT-A-EVERYBODY|Mobile Source Emissions</v>
      </c>
      <c r="B87" s="37" t="s">
        <v>32</v>
      </c>
      <c r="C87" s="36" t="s">
        <v>42</v>
      </c>
      <c r="D87" s="36" t="s">
        <v>31</v>
      </c>
      <c r="E87" s="36" t="s">
        <v>15</v>
      </c>
      <c r="F87" s="53">
        <v>-9.4491773899999991</v>
      </c>
      <c r="G87" s="38">
        <v>2040</v>
      </c>
      <c r="H87" s="55">
        <f>Benefits!$F87/((1+Overview!$C$7)^(Overview!$C$8-Benefits!$G87))</f>
        <v>-7.9559538112662631</v>
      </c>
    </row>
    <row r="88" spans="1:8" hidden="1" x14ac:dyDescent="0.25">
      <c r="A88" s="50" t="str">
        <f t="shared" si="1"/>
        <v>ALT-A-EVERYBODY|Surface Water</v>
      </c>
      <c r="B88" s="37" t="s">
        <v>32</v>
      </c>
      <c r="C88" s="36" t="s">
        <v>42</v>
      </c>
      <c r="D88" s="36" t="s">
        <v>7</v>
      </c>
      <c r="E88" s="36" t="s">
        <v>15</v>
      </c>
      <c r="F88" s="53">
        <v>-24.097525099999999</v>
      </c>
      <c r="G88" s="38">
        <v>2040</v>
      </c>
      <c r="H88" s="55">
        <f>Benefits!$F88/((1+Overview!$C$7)^(Overview!$C$8-Benefits!$G88))</f>
        <v>-20.289469521899772</v>
      </c>
    </row>
    <row r="89" spans="1:8" hidden="1" x14ac:dyDescent="0.25">
      <c r="A89" s="50" t="str">
        <f t="shared" si="1"/>
        <v>ALT-A-EVERYBODY|Highway Noise</v>
      </c>
      <c r="B89" s="37" t="s">
        <v>32</v>
      </c>
      <c r="C89" s="36" t="s">
        <v>42</v>
      </c>
      <c r="D89" s="36" t="s">
        <v>30</v>
      </c>
      <c r="E89" s="36" t="s">
        <v>15</v>
      </c>
      <c r="F89" s="53">
        <v>-0.4618718154</v>
      </c>
      <c r="G89" s="38">
        <v>2040</v>
      </c>
      <c r="H89" s="55">
        <f>Benefits!$F89/((1+Overview!$C$7)^(Overview!$C$8-Benefits!$G89))</f>
        <v>-0.38888367509503369</v>
      </c>
    </row>
    <row r="90" spans="1:8" hidden="1" x14ac:dyDescent="0.25">
      <c r="A90" s="50" t="str">
        <f t="shared" si="1"/>
        <v>ALT-A-EVERYBODY|Physical Activity</v>
      </c>
      <c r="B90" s="37" t="s">
        <v>32</v>
      </c>
      <c r="C90" s="36" t="s">
        <v>42</v>
      </c>
      <c r="D90" s="36" t="s">
        <v>8</v>
      </c>
      <c r="E90" s="36" t="s">
        <v>13</v>
      </c>
      <c r="F90" s="53">
        <v>-95.721999999999994</v>
      </c>
      <c r="G90" s="38">
        <v>2040</v>
      </c>
      <c r="H90" s="55">
        <f>Benefits!$F90/((1+Overview!$C$7)^(Overview!$C$8-Benefits!$G90))</f>
        <v>-80.595355478031649</v>
      </c>
    </row>
    <row r="91" spans="1:8" hidden="1" x14ac:dyDescent="0.25">
      <c r="A91" s="50" t="str">
        <f t="shared" si="1"/>
        <v>ALT-A-EVERYBODY|Travel Options / Choices</v>
      </c>
      <c r="B91" s="37" t="s">
        <v>32</v>
      </c>
      <c r="C91" s="36" t="s">
        <v>42</v>
      </c>
      <c r="D91" s="36" t="s">
        <v>9</v>
      </c>
      <c r="E91" s="36" t="s">
        <v>13</v>
      </c>
      <c r="F91" s="53">
        <v>650.976631</v>
      </c>
      <c r="G91" s="38">
        <v>2040</v>
      </c>
      <c r="H91" s="55">
        <f>Benefits!$F91/((1+Overview!$C$7)^(Overview!$C$8-Benefits!$G91))</f>
        <v>548.10485555396292</v>
      </c>
    </row>
    <row r="92" spans="1:8" hidden="1" x14ac:dyDescent="0.25">
      <c r="A92" s="50" t="str">
        <f t="shared" si="1"/>
        <v>ALT-B-EVERYBODY|Highway Safety</v>
      </c>
      <c r="B92" s="37" t="s">
        <v>33</v>
      </c>
      <c r="C92" s="36" t="s">
        <v>42</v>
      </c>
      <c r="D92" s="36" t="s">
        <v>29</v>
      </c>
      <c r="E92" s="36" t="s">
        <v>13</v>
      </c>
      <c r="F92" s="53">
        <v>185.55026000000001</v>
      </c>
      <c r="G92" s="38">
        <v>2040</v>
      </c>
      <c r="H92" s="55">
        <f>Benefits!$F92/((1+Overview!$C$7)^(Overview!$C$8-Benefits!$G92))</f>
        <v>156.22834002362256</v>
      </c>
    </row>
    <row r="93" spans="1:8" hidden="1" x14ac:dyDescent="0.25">
      <c r="A93" s="50" t="str">
        <f t="shared" si="1"/>
        <v>ALT-B-EVERYBODY|Travel Time</v>
      </c>
      <c r="B93" s="37" t="s">
        <v>33</v>
      </c>
      <c r="C93" s="36" t="s">
        <v>42</v>
      </c>
      <c r="D93" s="36" t="s">
        <v>3</v>
      </c>
      <c r="E93" s="36" t="s">
        <v>14</v>
      </c>
      <c r="F93" s="53">
        <v>1160.296349</v>
      </c>
      <c r="G93" s="38">
        <v>2040</v>
      </c>
      <c r="H93" s="55">
        <f>Benefits!$F93/((1+Overview!$C$7)^(Overview!$C$8-Benefits!$G93))</f>
        <v>976.9383914619134</v>
      </c>
    </row>
    <row r="94" spans="1:8" hidden="1" x14ac:dyDescent="0.25">
      <c r="A94" s="50" t="str">
        <f t="shared" si="1"/>
        <v>ALT-B-EVERYBODY|Travel Time Reliability</v>
      </c>
      <c r="B94" s="37" t="s">
        <v>33</v>
      </c>
      <c r="C94" s="36" t="s">
        <v>42</v>
      </c>
      <c r="D94" s="36" t="s">
        <v>4</v>
      </c>
      <c r="E94" s="36" t="s">
        <v>14</v>
      </c>
      <c r="F94" s="53">
        <v>11.60296349</v>
      </c>
      <c r="G94" s="38">
        <v>2040</v>
      </c>
      <c r="H94" s="55">
        <f>Benefits!$F94/((1+Overview!$C$7)^(Overview!$C$8-Benefits!$G94))</f>
        <v>9.7693839146191337</v>
      </c>
    </row>
    <row r="95" spans="1:8" hidden="1" x14ac:dyDescent="0.25">
      <c r="A95" s="50" t="str">
        <f t="shared" si="1"/>
        <v>ALT-B-EVERYBODY|Vehicle Operating Costs</v>
      </c>
      <c r="B95" s="37" t="s">
        <v>33</v>
      </c>
      <c r="C95" s="36" t="s">
        <v>42</v>
      </c>
      <c r="D95" s="36" t="s">
        <v>5</v>
      </c>
      <c r="E95" s="36" t="s">
        <v>14</v>
      </c>
      <c r="F95" s="53">
        <v>737.39158999999995</v>
      </c>
      <c r="G95" s="38">
        <v>2040</v>
      </c>
      <c r="H95" s="55">
        <f>Benefits!$F95/((1+Overview!$C$7)^(Overview!$C$8-Benefits!$G95))</f>
        <v>620.86393224714243</v>
      </c>
    </row>
    <row r="96" spans="1:8" hidden="1" x14ac:dyDescent="0.25">
      <c r="A96" s="50" t="str">
        <f t="shared" si="1"/>
        <v>ALT-B-EVERYBODY|Vehicle Ownership Costs</v>
      </c>
      <c r="B96" s="37" t="s">
        <v>33</v>
      </c>
      <c r="C96" s="36" t="s">
        <v>42</v>
      </c>
      <c r="D96" s="36" t="s">
        <v>6</v>
      </c>
      <c r="E96" s="36" t="s">
        <v>14</v>
      </c>
      <c r="F96" s="53">
        <v>0</v>
      </c>
      <c r="G96" s="38">
        <v>2040</v>
      </c>
      <c r="H96" s="55">
        <f>Benefits!$F96/((1+Overview!$C$7)^(Overview!$C$8-Benefits!$G96))</f>
        <v>0</v>
      </c>
    </row>
    <row r="97" spans="1:8" x14ac:dyDescent="0.25">
      <c r="A97" s="50" t="str">
        <f t="shared" si="1"/>
        <v>ALT-B-EVERYBODY|Mobile Source Emissions</v>
      </c>
      <c r="B97" s="37" t="s">
        <v>33</v>
      </c>
      <c r="C97" s="36" t="s">
        <v>42</v>
      </c>
      <c r="D97" s="36" t="s">
        <v>31</v>
      </c>
      <c r="E97" s="36" t="s">
        <v>15</v>
      </c>
      <c r="F97" s="53">
        <v>244.97295</v>
      </c>
      <c r="G97" s="38">
        <v>2040</v>
      </c>
      <c r="H97" s="55">
        <f>Benefits!$F97/((1+Overview!$C$7)^(Overview!$C$8-Benefits!$G97))</f>
        <v>206.2606505061749</v>
      </c>
    </row>
    <row r="98" spans="1:8" hidden="1" x14ac:dyDescent="0.25">
      <c r="A98" s="50" t="str">
        <f t="shared" si="1"/>
        <v>ALT-B-EVERYBODY|Surface Water</v>
      </c>
      <c r="B98" s="37" t="s">
        <v>33</v>
      </c>
      <c r="C98" s="36" t="s">
        <v>42</v>
      </c>
      <c r="D98" s="36" t="s">
        <v>7</v>
      </c>
      <c r="E98" s="36" t="s">
        <v>15</v>
      </c>
      <c r="F98" s="53">
        <v>64.774199999999993</v>
      </c>
      <c r="G98" s="38">
        <v>2040</v>
      </c>
      <c r="H98" s="55">
        <f>Benefits!$F98/((1+Overview!$C$7)^(Overview!$C$8-Benefits!$G98))</f>
        <v>54.538138304727411</v>
      </c>
    </row>
    <row r="99" spans="1:8" hidden="1" x14ac:dyDescent="0.25">
      <c r="A99" s="50" t="str">
        <f t="shared" si="1"/>
        <v>ALT-B-EVERYBODY|Highway Noise</v>
      </c>
      <c r="B99" s="37" t="s">
        <v>33</v>
      </c>
      <c r="C99" s="36" t="s">
        <v>42</v>
      </c>
      <c r="D99" s="36" t="s">
        <v>30</v>
      </c>
      <c r="E99" s="36" t="s">
        <v>15</v>
      </c>
      <c r="F99" s="53">
        <v>117.40170000000001</v>
      </c>
      <c r="G99" s="38">
        <v>2040</v>
      </c>
      <c r="H99" s="55">
        <f>Benefits!$F99/((1+Overview!$C$7)^(Overview!$C$8-Benefits!$G99))</f>
        <v>98.849081143574395</v>
      </c>
    </row>
    <row r="100" spans="1:8" hidden="1" x14ac:dyDescent="0.25">
      <c r="A100" s="50" t="str">
        <f t="shared" si="1"/>
        <v>ALT-B-EVERYBODY|Physical Activity</v>
      </c>
      <c r="B100" s="37" t="s">
        <v>33</v>
      </c>
      <c r="C100" s="36" t="s">
        <v>42</v>
      </c>
      <c r="D100" s="36" t="s">
        <v>8</v>
      </c>
      <c r="E100" s="36" t="s">
        <v>13</v>
      </c>
      <c r="F100" s="53">
        <v>-557.26909999999998</v>
      </c>
      <c r="G100" s="38">
        <v>2040</v>
      </c>
      <c r="H100" s="55">
        <f>Benefits!$F100/((1+Overview!$C$7)^(Overview!$C$8-Benefits!$G100))</f>
        <v>-469.2056289193996</v>
      </c>
    </row>
    <row r="101" spans="1:8" hidden="1" x14ac:dyDescent="0.25">
      <c r="A101" s="50" t="str">
        <f t="shared" si="1"/>
        <v>ALT-B-EVERYBODY|Travel Options / Choices</v>
      </c>
      <c r="B101" s="37" t="s">
        <v>33</v>
      </c>
      <c r="C101" s="36" t="s">
        <v>42</v>
      </c>
      <c r="D101" s="36" t="s">
        <v>9</v>
      </c>
      <c r="E101" s="36" t="s">
        <v>13</v>
      </c>
      <c r="F101" s="53">
        <v>1569.0298948</v>
      </c>
      <c r="G101" s="38">
        <v>2040</v>
      </c>
      <c r="H101" s="55">
        <f>Benefits!$F101/((1+Overview!$C$7)^(Overview!$C$8-Benefits!$G101))</f>
        <v>1321.0810694204531</v>
      </c>
    </row>
  </sheetData>
  <autoFilter ref="A1:H101" xr:uid="{00000000-0001-0000-0100-000000000000}">
    <filterColumn colId="3">
      <filters>
        <filter val="Mobile Source Emission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zoomScale="80" zoomScaleNormal="80" workbookViewId="0">
      <selection activeCell="D26" sqref="D26"/>
    </sheetView>
  </sheetViews>
  <sheetFormatPr defaultColWidth="22.5703125" defaultRowHeight="15" x14ac:dyDescent="0.25"/>
  <cols>
    <col min="1" max="1" width="25.5703125" customWidth="1"/>
    <col min="2" max="2" width="10.5703125" bestFit="1" customWidth="1"/>
    <col min="3" max="4" width="9.5703125" bestFit="1" customWidth="1"/>
    <col min="5" max="5" width="17.5703125" bestFit="1" customWidth="1"/>
    <col min="6" max="6" width="12.5703125" bestFit="1" customWidth="1"/>
    <col min="7" max="7" width="5.85546875" bestFit="1" customWidth="1"/>
    <col min="8" max="8" width="13.140625" bestFit="1" customWidth="1"/>
  </cols>
  <sheetData>
    <row r="1" spans="1:8" ht="15.75" x14ac:dyDescent="0.25">
      <c r="A1" s="51" t="s">
        <v>57</v>
      </c>
      <c r="B1" s="33" t="s">
        <v>2</v>
      </c>
      <c r="C1" s="33" t="s">
        <v>1</v>
      </c>
      <c r="D1" s="34" t="s">
        <v>12</v>
      </c>
      <c r="E1" s="34" t="s">
        <v>41</v>
      </c>
      <c r="F1" s="52" t="s">
        <v>39</v>
      </c>
      <c r="G1" s="35" t="s">
        <v>34</v>
      </c>
      <c r="H1" s="54" t="s">
        <v>11</v>
      </c>
    </row>
    <row r="2" spans="1:8" ht="15.75" x14ac:dyDescent="0.25">
      <c r="A2" s="50" t="str">
        <f>B2&amp;"-"&amp;D2&amp;"|"&amp;C2</f>
        <v>ALT-A-Highway|Highway</v>
      </c>
      <c r="B2" s="40" t="s">
        <v>32</v>
      </c>
      <c r="C2" s="40" t="s">
        <v>43</v>
      </c>
      <c r="D2" s="40" t="s">
        <v>43</v>
      </c>
      <c r="E2" s="40">
        <v>1</v>
      </c>
      <c r="F2" s="56">
        <v>200</v>
      </c>
      <c r="G2" s="41">
        <v>2040</v>
      </c>
      <c r="H2" s="58">
        <f>Costs!$F2/((1+Overview!$C$7)^(Overview!$C$8-Costs!$G2))</f>
        <v>168.39463337170483</v>
      </c>
    </row>
    <row r="3" spans="1:8" ht="15.75" x14ac:dyDescent="0.25">
      <c r="A3" s="50" t="str">
        <f>B3&amp;"-"&amp;D3&amp;"|"&amp;C3</f>
        <v>ALT-B-Transit|Transit</v>
      </c>
      <c r="B3" s="36" t="s">
        <v>33</v>
      </c>
      <c r="C3" s="36" t="s">
        <v>16</v>
      </c>
      <c r="D3" s="36" t="s">
        <v>16</v>
      </c>
      <c r="E3" s="36">
        <v>1</v>
      </c>
      <c r="F3" s="57">
        <v>3000</v>
      </c>
      <c r="G3" s="38">
        <v>2040</v>
      </c>
      <c r="H3" s="58">
        <f>Costs!$F3/((1+Overview!$C$7)^(Overview!$C$8-Costs!$G3))</f>
        <v>2525.9195005755723</v>
      </c>
    </row>
    <row r="4" spans="1:8" ht="15.75" x14ac:dyDescent="0.25">
      <c r="A4" s="50" t="str">
        <f>B4&amp;"-"&amp;D4&amp;"|"&amp;C4</f>
        <v>ALT-A-Transit|Transit</v>
      </c>
      <c r="B4" s="36" t="s">
        <v>32</v>
      </c>
      <c r="C4" s="36" t="s">
        <v>16</v>
      </c>
      <c r="D4" s="36" t="s">
        <v>16</v>
      </c>
      <c r="E4" s="36">
        <v>1</v>
      </c>
      <c r="F4" s="57">
        <v>0</v>
      </c>
      <c r="G4" s="38">
        <v>2040</v>
      </c>
      <c r="H4" s="58">
        <f>Costs!$F4/((1+Overview!$C$7)^(Overview!$C$8-Costs!$G4))</f>
        <v>0</v>
      </c>
    </row>
    <row r="5" spans="1:8" ht="15.75" x14ac:dyDescent="0.25">
      <c r="A5" s="50" t="str">
        <f>B5&amp;"-"&amp;D5&amp;"|"&amp;C5</f>
        <v>ALT-B-Highway|Highway</v>
      </c>
      <c r="B5" s="36" t="s">
        <v>33</v>
      </c>
      <c r="C5" s="36" t="s">
        <v>43</v>
      </c>
      <c r="D5" s="36" t="s">
        <v>43</v>
      </c>
      <c r="E5" s="36">
        <v>1</v>
      </c>
      <c r="F5" s="57">
        <v>0</v>
      </c>
      <c r="G5" s="38">
        <v>2040</v>
      </c>
      <c r="H5" s="58">
        <f>Costs!$F5/((1+Overview!$C$7)^(Overview!$C$8-Costs!$G5))</f>
        <v>0</v>
      </c>
    </row>
    <row r="6" spans="1:8" x14ac:dyDescent="0.25">
      <c r="F6" s="1"/>
    </row>
    <row r="7" spans="1:8" x14ac:dyDescent="0.25">
      <c r="F7" s="1"/>
    </row>
    <row r="8" spans="1:8" x14ac:dyDescent="0.25">
      <c r="F8" s="1"/>
    </row>
    <row r="9" spans="1:8" x14ac:dyDescent="0.25">
      <c r="F9" s="1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21"/>
  <sheetViews>
    <sheetView zoomScale="70" zoomScaleNormal="70" workbookViewId="0">
      <selection activeCell="A8" sqref="A8:XFD8"/>
    </sheetView>
  </sheetViews>
  <sheetFormatPr defaultColWidth="23.85546875" defaultRowHeight="15" x14ac:dyDescent="0.25"/>
  <cols>
    <col min="1" max="1" width="7.5703125" customWidth="1"/>
    <col min="2" max="2" width="43.7109375" customWidth="1"/>
    <col min="3" max="3" width="37.85546875" customWidth="1"/>
    <col min="4" max="5" width="7.7109375" bestFit="1" customWidth="1"/>
    <col min="6" max="7" width="9.42578125" bestFit="1" customWidth="1"/>
    <col min="8" max="9" width="11.85546875" bestFit="1" customWidth="1"/>
    <col min="10" max="11" width="10.42578125" bestFit="1" customWidth="1"/>
    <col min="12" max="12" width="32.42578125" customWidth="1"/>
    <col min="13" max="13" width="38.42578125" customWidth="1"/>
  </cols>
  <sheetData>
    <row r="2" spans="2:13" x14ac:dyDescent="0.25">
      <c r="B2" s="7"/>
      <c r="C2" s="9" t="s">
        <v>24</v>
      </c>
      <c r="D2" s="11" t="s">
        <v>32</v>
      </c>
      <c r="E2" s="12" t="s">
        <v>33</v>
      </c>
      <c r="F2" s="12" t="s">
        <v>32</v>
      </c>
      <c r="G2" s="12" t="s">
        <v>33</v>
      </c>
      <c r="H2" s="12" t="s">
        <v>32</v>
      </c>
      <c r="I2" s="12" t="s">
        <v>33</v>
      </c>
      <c r="J2" s="12" t="s">
        <v>32</v>
      </c>
      <c r="K2" s="12" t="s">
        <v>33</v>
      </c>
      <c r="L2" s="12" t="s">
        <v>32</v>
      </c>
      <c r="M2" s="13" t="s">
        <v>33</v>
      </c>
    </row>
    <row r="3" spans="2:13" x14ac:dyDescent="0.25">
      <c r="B3" s="9" t="s">
        <v>46</v>
      </c>
      <c r="C3" s="10" t="s">
        <v>10</v>
      </c>
      <c r="D3" s="11" t="s">
        <v>27</v>
      </c>
      <c r="E3" s="12" t="s">
        <v>27</v>
      </c>
      <c r="F3" s="12" t="s">
        <v>44</v>
      </c>
      <c r="G3" s="12" t="s">
        <v>44</v>
      </c>
      <c r="H3" s="12" t="s">
        <v>28</v>
      </c>
      <c r="I3" s="12" t="s">
        <v>28</v>
      </c>
      <c r="J3" s="12" t="s">
        <v>45</v>
      </c>
      <c r="K3" s="12" t="s">
        <v>45</v>
      </c>
      <c r="L3" s="12" t="s">
        <v>42</v>
      </c>
      <c r="M3" s="13" t="s">
        <v>42</v>
      </c>
    </row>
    <row r="4" spans="2:13" x14ac:dyDescent="0.25">
      <c r="B4" s="26" t="s">
        <v>14</v>
      </c>
      <c r="C4" s="31" t="s">
        <v>3</v>
      </c>
      <c r="D4" s="17">
        <f t="shared" ref="D4:M13" si="0">VLOOKUP(D$2&amp;"-"&amp;D$3&amp;"|"&amp;$C4,Benefits,8,FALSE)</f>
        <v>-281.56424672915909</v>
      </c>
      <c r="E4" s="6">
        <f t="shared" si="0"/>
        <v>1174.9289802916169</v>
      </c>
      <c r="F4" s="6">
        <f t="shared" si="0"/>
        <v>-386.40674546638252</v>
      </c>
      <c r="G4" s="6">
        <f t="shared" si="0"/>
        <v>1691.6515416970424</v>
      </c>
      <c r="H4" s="6">
        <f t="shared" si="0"/>
        <v>-50.619426791534472</v>
      </c>
      <c r="I4" s="6">
        <f t="shared" si="0"/>
        <v>294.92975403906627</v>
      </c>
      <c r="J4" s="6">
        <f t="shared" si="0"/>
        <v>-35.905103727514906</v>
      </c>
      <c r="K4" s="6">
        <f t="shared" si="0"/>
        <v>531.84829781796714</v>
      </c>
      <c r="L4" s="6">
        <f t="shared" si="0"/>
        <v>-584.12393634710224</v>
      </c>
      <c r="M4" s="18">
        <f t="shared" si="0"/>
        <v>976.9383914619134</v>
      </c>
    </row>
    <row r="5" spans="2:13" x14ac:dyDescent="0.25">
      <c r="B5" s="26" t="s">
        <v>14</v>
      </c>
      <c r="C5" s="31" t="s">
        <v>4</v>
      </c>
      <c r="D5" s="17">
        <f t="shared" si="0"/>
        <v>-2.8156424672915912</v>
      </c>
      <c r="E5" s="6">
        <f t="shared" si="0"/>
        <v>117.49289802916169</v>
      </c>
      <c r="F5" s="6">
        <f t="shared" si="0"/>
        <v>-38.640674546638252</v>
      </c>
      <c r="G5" s="6">
        <f t="shared" si="0"/>
        <v>16.916515416970423</v>
      </c>
      <c r="H5" s="6">
        <f t="shared" si="0"/>
        <v>-5.0619426791534474</v>
      </c>
      <c r="I5" s="6">
        <f t="shared" si="0"/>
        <v>2.9492975403906629</v>
      </c>
      <c r="J5" s="6">
        <f t="shared" si="0"/>
        <v>-0.35905103727514903</v>
      </c>
      <c r="K5" s="6">
        <f t="shared" si="0"/>
        <v>5.318482978179671</v>
      </c>
      <c r="L5" s="6">
        <f t="shared" si="0"/>
        <v>-5.8412393634710229</v>
      </c>
      <c r="M5" s="18">
        <f t="shared" si="0"/>
        <v>9.7693839146191337</v>
      </c>
    </row>
    <row r="6" spans="2:13" x14ac:dyDescent="0.25">
      <c r="B6" s="26" t="s">
        <v>14</v>
      </c>
      <c r="C6" s="31" t="s">
        <v>5</v>
      </c>
      <c r="D6" s="17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-24.175352189786832</v>
      </c>
      <c r="M6" s="18">
        <f t="shared" si="0"/>
        <v>620.86393224714243</v>
      </c>
    </row>
    <row r="7" spans="2:13" x14ac:dyDescent="0.25">
      <c r="B7" s="26" t="s">
        <v>14</v>
      </c>
      <c r="C7" s="31" t="s">
        <v>6</v>
      </c>
      <c r="D7" s="17">
        <f t="shared" si="0"/>
        <v>156.39679502647033</v>
      </c>
      <c r="E7" s="6">
        <f t="shared" si="0"/>
        <v>156.39679502647033</v>
      </c>
      <c r="F7" s="6">
        <f t="shared" si="0"/>
        <v>242.31005529970795</v>
      </c>
      <c r="G7" s="6">
        <f t="shared" si="0"/>
        <v>242.31005529970795</v>
      </c>
      <c r="H7" s="6">
        <f t="shared" si="0"/>
        <v>45.765452073976299</v>
      </c>
      <c r="I7" s="6">
        <f t="shared" si="0"/>
        <v>45.765452073976299</v>
      </c>
      <c r="J7" s="6">
        <f t="shared" si="0"/>
        <v>745.44695311426483</v>
      </c>
      <c r="K7" s="6">
        <f t="shared" si="0"/>
        <v>745.44695311426483</v>
      </c>
      <c r="L7" s="6">
        <f t="shared" si="0"/>
        <v>0</v>
      </c>
      <c r="M7" s="18">
        <f t="shared" si="0"/>
        <v>0</v>
      </c>
    </row>
    <row r="8" spans="2:13" x14ac:dyDescent="0.25">
      <c r="B8" s="26" t="s">
        <v>15</v>
      </c>
      <c r="C8" s="31" t="s">
        <v>31</v>
      </c>
      <c r="D8" s="17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-7.9559538112662631</v>
      </c>
      <c r="M8" s="18">
        <f t="shared" si="0"/>
        <v>206.2606505061749</v>
      </c>
    </row>
    <row r="9" spans="2:13" x14ac:dyDescent="0.25">
      <c r="B9" s="26" t="s">
        <v>15</v>
      </c>
      <c r="C9" s="31" t="s">
        <v>7</v>
      </c>
      <c r="D9" s="17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-20.289469521899772</v>
      </c>
      <c r="M9" s="18">
        <f t="shared" si="0"/>
        <v>54.538138304727411</v>
      </c>
    </row>
    <row r="10" spans="2:13" x14ac:dyDescent="0.25">
      <c r="B10" s="26" t="s">
        <v>15</v>
      </c>
      <c r="C10" s="26" t="s">
        <v>30</v>
      </c>
      <c r="D10" s="17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-0.38888367509503369</v>
      </c>
      <c r="M10" s="18">
        <f t="shared" si="0"/>
        <v>98.849081143574395</v>
      </c>
    </row>
    <row r="11" spans="2:13" x14ac:dyDescent="0.25">
      <c r="B11" s="26" t="s">
        <v>13</v>
      </c>
      <c r="C11" s="31" t="s">
        <v>29</v>
      </c>
      <c r="D11" s="17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-10.702931143991382</v>
      </c>
      <c r="M11" s="18">
        <f t="shared" si="0"/>
        <v>156.22834002362256</v>
      </c>
    </row>
    <row r="12" spans="2:13" x14ac:dyDescent="0.25">
      <c r="B12" s="26" t="s">
        <v>13</v>
      </c>
      <c r="C12" s="31" t="s">
        <v>8</v>
      </c>
      <c r="D12" s="17">
        <f t="shared" si="0"/>
        <v>-9.107623745908656</v>
      </c>
      <c r="E12" s="6">
        <f t="shared" si="0"/>
        <v>-53.024944129249278</v>
      </c>
      <c r="F12" s="6">
        <f t="shared" si="0"/>
        <v>-12.867033935931966</v>
      </c>
      <c r="G12" s="6">
        <f t="shared" si="0"/>
        <v>-74.9115314178365</v>
      </c>
      <c r="H12" s="6">
        <f t="shared" si="0"/>
        <v>-4.2373983568488951</v>
      </c>
      <c r="I12" s="6">
        <f t="shared" si="0"/>
        <v>-14.130835659386612</v>
      </c>
      <c r="J12" s="6">
        <f t="shared" si="0"/>
        <v>-4.2373983568488951</v>
      </c>
      <c r="K12" s="6">
        <f t="shared" si="0"/>
        <v>-24.669249666932963</v>
      </c>
      <c r="L12" s="6">
        <f t="shared" si="0"/>
        <v>-80.595355478031649</v>
      </c>
      <c r="M12" s="18">
        <f t="shared" si="0"/>
        <v>-469.2056289193996</v>
      </c>
    </row>
    <row r="13" spans="2:13" x14ac:dyDescent="0.25">
      <c r="B13" s="28" t="s">
        <v>13</v>
      </c>
      <c r="C13" s="30" t="s">
        <v>9</v>
      </c>
      <c r="D13" s="19">
        <f t="shared" si="0"/>
        <v>56.295366303465087</v>
      </c>
      <c r="E13" s="20">
        <f t="shared" si="0"/>
        <v>137.75881932972811</v>
      </c>
      <c r="F13" s="20">
        <f t="shared" si="0"/>
        <v>99.190803362707797</v>
      </c>
      <c r="G13" s="20">
        <f t="shared" si="0"/>
        <v>231.80129423994129</v>
      </c>
      <c r="H13" s="20">
        <f t="shared" si="0"/>
        <v>16.09953271254199</v>
      </c>
      <c r="I13" s="20">
        <f t="shared" si="0"/>
        <v>39.95981983992904</v>
      </c>
      <c r="J13" s="20">
        <f t="shared" si="0"/>
        <v>29.820081246714508</v>
      </c>
      <c r="K13" s="20">
        <f t="shared" si="0"/>
        <v>73.011943816907475</v>
      </c>
      <c r="L13" s="20">
        <f t="shared" si="0"/>
        <v>548.10485555396292</v>
      </c>
      <c r="M13" s="21">
        <f t="shared" si="0"/>
        <v>1321.0810694204531</v>
      </c>
    </row>
    <row r="14" spans="2:13" x14ac:dyDescent="0.25">
      <c r="B14" s="29"/>
      <c r="C14" s="29" t="s">
        <v>47</v>
      </c>
      <c r="D14" s="6">
        <f t="shared" ref="D14:M14" si="1">SUM(D4:D13)</f>
        <v>-80.795351612423914</v>
      </c>
      <c r="E14" s="6">
        <f t="shared" si="1"/>
        <v>1533.5525485477278</v>
      </c>
      <c r="F14" s="6">
        <f t="shared" si="1"/>
        <v>-96.413595286536989</v>
      </c>
      <c r="G14" s="6">
        <f t="shared" si="1"/>
        <v>2107.7678752358256</v>
      </c>
      <c r="H14" s="6">
        <f t="shared" si="1"/>
        <v>1.9462169589814735</v>
      </c>
      <c r="I14" s="6">
        <f t="shared" si="1"/>
        <v>369.47348783397564</v>
      </c>
      <c r="J14" s="6">
        <f t="shared" si="1"/>
        <v>734.76548123934037</v>
      </c>
      <c r="K14" s="6">
        <f t="shared" si="1"/>
        <v>1330.9564280603861</v>
      </c>
      <c r="L14" s="6">
        <f t="shared" si="1"/>
        <v>-185.96826597668121</v>
      </c>
      <c r="M14" s="6">
        <f t="shared" si="1"/>
        <v>2975.323358102828</v>
      </c>
    </row>
    <row r="16" spans="2:13" x14ac:dyDescent="0.25">
      <c r="B16" s="25"/>
      <c r="C16" s="9" t="s">
        <v>24</v>
      </c>
      <c r="D16" s="11" t="str">
        <f>D2</f>
        <v>ALT-A</v>
      </c>
      <c r="E16" s="12" t="str">
        <f>E2</f>
        <v>ALT-B</v>
      </c>
      <c r="F16" s="12" t="str">
        <f t="shared" ref="F16:M16" si="2">F2</f>
        <v>ALT-A</v>
      </c>
      <c r="G16" s="12" t="str">
        <f t="shared" si="2"/>
        <v>ALT-B</v>
      </c>
      <c r="H16" s="12" t="str">
        <f t="shared" si="2"/>
        <v>ALT-A</v>
      </c>
      <c r="I16" s="12" t="str">
        <f t="shared" si="2"/>
        <v>ALT-B</v>
      </c>
      <c r="J16" s="12" t="str">
        <f t="shared" si="2"/>
        <v>ALT-A</v>
      </c>
      <c r="K16" s="12" t="str">
        <f t="shared" si="2"/>
        <v>ALT-B</v>
      </c>
      <c r="L16" s="12" t="str">
        <f t="shared" si="2"/>
        <v>ALT-A</v>
      </c>
      <c r="M16" s="13" t="str">
        <f t="shared" si="2"/>
        <v>ALT-B</v>
      </c>
    </row>
    <row r="17" spans="2:13" x14ac:dyDescent="0.25">
      <c r="B17" s="25"/>
      <c r="C17" s="10" t="s">
        <v>10</v>
      </c>
      <c r="D17" s="22" t="str">
        <f>D3</f>
        <v>LOWINC</v>
      </c>
      <c r="E17" s="23" t="str">
        <f>E3</f>
        <v>LOWINC</v>
      </c>
      <c r="F17" s="23" t="str">
        <f t="shared" ref="F17:M17" si="3">F3</f>
        <v>MINORITY</v>
      </c>
      <c r="G17" s="23" t="str">
        <f t="shared" si="3"/>
        <v>MINORITY</v>
      </c>
      <c r="H17" s="23" t="str">
        <f t="shared" si="3"/>
        <v>LOWENGPRO</v>
      </c>
      <c r="I17" s="23" t="str">
        <f t="shared" si="3"/>
        <v>LOWENGPRO</v>
      </c>
      <c r="J17" s="23" t="str">
        <f t="shared" si="3"/>
        <v>Age Groups</v>
      </c>
      <c r="K17" s="23" t="str">
        <f t="shared" si="3"/>
        <v>Age Groups</v>
      </c>
      <c r="L17" s="23" t="str">
        <f t="shared" si="3"/>
        <v>EVERYBODY</v>
      </c>
      <c r="M17" s="24" t="str">
        <f t="shared" si="3"/>
        <v>EVERYBODY</v>
      </c>
    </row>
    <row r="18" spans="2:13" x14ac:dyDescent="0.25">
      <c r="B18" s="31"/>
      <c r="C18" s="27" t="s">
        <v>13</v>
      </c>
      <c r="D18" s="14">
        <f t="shared" ref="D18:M20" si="4">SUMIF($B$4:$B$13,$C18,D$4:D$13)</f>
        <v>47.187742557556433</v>
      </c>
      <c r="E18" s="15">
        <f t="shared" si="4"/>
        <v>84.733875200478835</v>
      </c>
      <c r="F18" s="15">
        <f t="shared" si="4"/>
        <v>86.323769426775826</v>
      </c>
      <c r="G18" s="15">
        <f t="shared" si="4"/>
        <v>156.88976282210479</v>
      </c>
      <c r="H18" s="15">
        <f t="shared" si="4"/>
        <v>11.862134355693094</v>
      </c>
      <c r="I18" s="15">
        <f t="shared" si="4"/>
        <v>25.828984180542427</v>
      </c>
      <c r="J18" s="15">
        <f t="shared" si="4"/>
        <v>25.582682889865612</v>
      </c>
      <c r="K18" s="15">
        <f t="shared" si="4"/>
        <v>48.342694149974513</v>
      </c>
      <c r="L18" s="15">
        <f t="shared" si="4"/>
        <v>456.80656893193986</v>
      </c>
      <c r="M18" s="16">
        <f t="shared" si="4"/>
        <v>1008.103780524676</v>
      </c>
    </row>
    <row r="19" spans="2:13" x14ac:dyDescent="0.25">
      <c r="B19" s="31"/>
      <c r="C19" s="26" t="s">
        <v>14</v>
      </c>
      <c r="D19" s="17">
        <f t="shared" si="4"/>
        <v>-127.98309416998035</v>
      </c>
      <c r="E19" s="6">
        <f t="shared" si="4"/>
        <v>1448.8186733472489</v>
      </c>
      <c r="F19" s="6">
        <f t="shared" si="4"/>
        <v>-182.73736471331281</v>
      </c>
      <c r="G19" s="6">
        <f t="shared" si="4"/>
        <v>1950.8781124137208</v>
      </c>
      <c r="H19" s="6">
        <f t="shared" si="4"/>
        <v>-9.9159173967116203</v>
      </c>
      <c r="I19" s="6">
        <f t="shared" si="4"/>
        <v>343.64450365343322</v>
      </c>
      <c r="J19" s="6">
        <f t="shared" si="4"/>
        <v>709.18279834947475</v>
      </c>
      <c r="K19" s="6">
        <f t="shared" si="4"/>
        <v>1282.6137339104116</v>
      </c>
      <c r="L19" s="6">
        <f t="shared" si="4"/>
        <v>-614.1405279003601</v>
      </c>
      <c r="M19" s="18">
        <f t="shared" si="4"/>
        <v>1607.5717076236749</v>
      </c>
    </row>
    <row r="20" spans="2:13" x14ac:dyDescent="0.25">
      <c r="B20" s="31"/>
      <c r="C20" s="28" t="s">
        <v>15</v>
      </c>
      <c r="D20" s="19">
        <f t="shared" si="4"/>
        <v>0</v>
      </c>
      <c r="E20" s="20">
        <f t="shared" si="4"/>
        <v>0</v>
      </c>
      <c r="F20" s="20">
        <f t="shared" si="4"/>
        <v>0</v>
      </c>
      <c r="G20" s="20">
        <f t="shared" si="4"/>
        <v>0</v>
      </c>
      <c r="H20" s="20">
        <f t="shared" si="4"/>
        <v>0</v>
      </c>
      <c r="I20" s="20">
        <f t="shared" si="4"/>
        <v>0</v>
      </c>
      <c r="J20" s="20">
        <f t="shared" si="4"/>
        <v>0</v>
      </c>
      <c r="K20" s="20">
        <f t="shared" si="4"/>
        <v>0</v>
      </c>
      <c r="L20" s="20">
        <f t="shared" si="4"/>
        <v>-28.634307008261068</v>
      </c>
      <c r="M20" s="21">
        <f t="shared" si="4"/>
        <v>359.64786995447668</v>
      </c>
    </row>
    <row r="21" spans="2:13" x14ac:dyDescent="0.25">
      <c r="C21" s="32" t="s">
        <v>47</v>
      </c>
      <c r="D21" s="6">
        <f>SUM(D18:D20)</f>
        <v>-80.795351612423914</v>
      </c>
      <c r="E21" s="6">
        <f t="shared" ref="E21:M21" si="5">SUM(E18:E20)</f>
        <v>1533.5525485477278</v>
      </c>
      <c r="F21" s="6">
        <f t="shared" si="5"/>
        <v>-96.413595286536989</v>
      </c>
      <c r="G21" s="6">
        <f t="shared" si="5"/>
        <v>2107.7678752358256</v>
      </c>
      <c r="H21" s="6">
        <f t="shared" si="5"/>
        <v>1.9462169589814735</v>
      </c>
      <c r="I21" s="6">
        <f t="shared" si="5"/>
        <v>369.47348783397564</v>
      </c>
      <c r="J21" s="6">
        <f t="shared" si="5"/>
        <v>734.76548123934037</v>
      </c>
      <c r="K21" s="6">
        <f t="shared" si="5"/>
        <v>1330.9564280603861</v>
      </c>
      <c r="L21" s="6">
        <f t="shared" si="5"/>
        <v>-185.96826597668129</v>
      </c>
      <c r="M21" s="6">
        <f t="shared" si="5"/>
        <v>2975.323358102828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7"/>
  <sheetViews>
    <sheetView zoomScale="70" zoomScaleNormal="70" workbookViewId="0">
      <selection activeCell="G15" sqref="G15"/>
    </sheetView>
  </sheetViews>
  <sheetFormatPr defaultRowHeight="15" x14ac:dyDescent="0.25"/>
  <cols>
    <col min="2" max="2" width="10.28515625" customWidth="1"/>
    <col min="3" max="3" width="7.85546875" bestFit="1" customWidth="1"/>
    <col min="4" max="5" width="6.85546875" bestFit="1" customWidth="1"/>
  </cols>
  <sheetData>
    <row r="2" spans="2:7" x14ac:dyDescent="0.25">
      <c r="B2" s="42"/>
      <c r="C2" s="42"/>
      <c r="D2" s="43"/>
      <c r="E2" s="43"/>
    </row>
    <row r="3" spans="2:7" x14ac:dyDescent="0.25">
      <c r="B3" s="9" t="s">
        <v>48</v>
      </c>
      <c r="C3" s="9" t="s">
        <v>24</v>
      </c>
      <c r="D3" s="11" t="s">
        <v>32</v>
      </c>
      <c r="E3" s="13" t="s">
        <v>33</v>
      </c>
    </row>
    <row r="4" spans="2:7" x14ac:dyDescent="0.25">
      <c r="B4" s="27" t="s">
        <v>43</v>
      </c>
      <c r="C4" s="27" t="s">
        <v>43</v>
      </c>
      <c r="D4" s="14">
        <f>VLOOKUP(D$3&amp;"-"&amp;$B4&amp;"|"&amp;$C4,Costs,8,FALSE)</f>
        <v>168.39463337170483</v>
      </c>
      <c r="E4" s="16">
        <f>VLOOKUP(E$3&amp;"-"&amp;$B4&amp;"|"&amp;$C4,Costs,8,FALSE)</f>
        <v>0</v>
      </c>
    </row>
    <row r="5" spans="2:7" x14ac:dyDescent="0.25">
      <c r="B5" s="28" t="s">
        <v>16</v>
      </c>
      <c r="C5" s="28" t="s">
        <v>16</v>
      </c>
      <c r="D5" s="19">
        <f>VLOOKUP(D$3&amp;"-"&amp;$B5&amp;"|"&amp;$C5,Costs,8,FALSE)</f>
        <v>0</v>
      </c>
      <c r="E5" s="21">
        <f>VLOOKUP(E$3&amp;"-"&amp;$B5&amp;"|"&amp;$C5,Costs,8,FALSE)</f>
        <v>2525.9195005755723</v>
      </c>
    </row>
    <row r="6" spans="2:7" x14ac:dyDescent="0.25">
      <c r="B6" s="29"/>
      <c r="C6" s="29" t="s">
        <v>47</v>
      </c>
      <c r="D6" s="6">
        <f>SUM(D4:D5)</f>
        <v>168.39463337170483</v>
      </c>
      <c r="E6" s="6">
        <f>SUM(E4:E5)</f>
        <v>2525.9195005755723</v>
      </c>
    </row>
    <row r="8" spans="2:7" x14ac:dyDescent="0.25">
      <c r="B8" s="25"/>
      <c r="C8" s="9" t="s">
        <v>24</v>
      </c>
      <c r="D8" s="11" t="s">
        <v>32</v>
      </c>
      <c r="E8" s="13" t="s">
        <v>33</v>
      </c>
    </row>
    <row r="9" spans="2:7" x14ac:dyDescent="0.25">
      <c r="B9" s="31"/>
      <c r="C9" s="27" t="s">
        <v>43</v>
      </c>
      <c r="D9" s="14">
        <f>SUMIF($B$4:$B$5,$C9,D$4:D$5)</f>
        <v>168.39463337170483</v>
      </c>
      <c r="E9" s="16">
        <f>SUMIF($B$4:$B$5,$C9,E$4:E$5)</f>
        <v>0</v>
      </c>
    </row>
    <row r="10" spans="2:7" x14ac:dyDescent="0.25">
      <c r="B10" s="31"/>
      <c r="C10" s="26" t="s">
        <v>16</v>
      </c>
      <c r="D10" s="19">
        <f>SUMIF($B$4:$B$5,$C10,D$4:D$5)</f>
        <v>0</v>
      </c>
      <c r="E10" s="21">
        <f>SUMIF($B$4:$B$5,$C10,E$4:E$5)</f>
        <v>2525.9195005755723</v>
      </c>
    </row>
    <row r="11" spans="2:7" x14ac:dyDescent="0.25">
      <c r="C11" s="32" t="s">
        <v>47</v>
      </c>
      <c r="D11" s="6">
        <f>SUM(D9:D10)</f>
        <v>168.39463337170483</v>
      </c>
      <c r="E11" s="6">
        <f>SUM(E9:E10)</f>
        <v>2525.9195005755723</v>
      </c>
    </row>
    <row r="13" spans="2:7" x14ac:dyDescent="0.25">
      <c r="C13" s="9" t="s">
        <v>24</v>
      </c>
      <c r="D13" s="11" t="s">
        <v>32</v>
      </c>
      <c r="E13" s="13" t="s">
        <v>33</v>
      </c>
    </row>
    <row r="14" spans="2:7" x14ac:dyDescent="0.25">
      <c r="C14" s="8" t="s">
        <v>26</v>
      </c>
      <c r="D14" s="47">
        <f>D11</f>
        <v>168.39463337170483</v>
      </c>
      <c r="E14" s="48">
        <f>E11</f>
        <v>2525.9195005755723</v>
      </c>
    </row>
    <row r="15" spans="2:7" x14ac:dyDescent="0.25">
      <c r="C15" s="8" t="s">
        <v>25</v>
      </c>
      <c r="D15" s="44">
        <f>BenefitsAnalysis!L21</f>
        <v>-185.96826597668129</v>
      </c>
      <c r="E15" s="45">
        <f>BenefitsAnalysis!M21</f>
        <v>2975.323358102828</v>
      </c>
      <c r="G15" t="s">
        <v>61</v>
      </c>
    </row>
    <row r="16" spans="2:7" x14ac:dyDescent="0.25">
      <c r="C16" s="27" t="s">
        <v>23</v>
      </c>
      <c r="D16" s="46">
        <f>D15/D14</f>
        <v>-1.1043598139269999</v>
      </c>
      <c r="E16" s="49">
        <f>E15/E14</f>
        <v>1.1779169357633337</v>
      </c>
    </row>
    <row r="17" spans="3:5" x14ac:dyDescent="0.25">
      <c r="C17" s="32"/>
      <c r="D17" s="6"/>
      <c r="E17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53" zoomScaleNormal="53" workbookViewId="0">
      <selection activeCell="AF86" sqref="AF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zoomScale="50" zoomScaleNormal="50" workbookViewId="0">
      <selection activeCell="T22" sqref="T2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n Z a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m n Z a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2 W k k o i k e 4 D g A A A B E A A A A T A B w A R m 9 y b X V s Y X M v U 2 V j d G l v b j E u b S C i G A A o o B Q A A A A A A A A A A A A A A A A A A A A A A A A A A A A r T k 0 u y c z P U w i G 0 I b W A F B L A Q I t A B Q A A g A I A J p 2 W k l K M E w S p w A A A P g A A A A S A A A A A A A A A A A A A A A A A A A A A A B D b 2 5 m a W c v U G F j a 2 F n Z S 5 4 b W x Q S w E C L Q A U A A I A C A C a d l p J D 8 r p q 6 Q A A A D p A A A A E w A A A A A A A A A A A A A A A A D z A A A A W 0 N v b n R l b n R f V H l w Z X N d L n h t b F B L A Q I t A B Q A A g A I A J p 2 W k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G V a A l D I i a R a v Y L V O c 4 k 9 7 A A A A A A I A A A A A A A N m A A D A A A A A E A A A A I K k / 4 T c 2 N Q D 9 V A X / 0 s Q V 1 c A A A A A B I A A A K A A A A A Q A A A A X 4 d 0 j V t z 2 N y M o j 0 0 A 7 o x t l A A A A A / k F J C 1 X 3 n 7 Q X s w m Y B G W k z h y a c q + 2 M P S h Y g I 3 D v z I X o x T 1 w b g C 5 w 8 3 n 0 A 7 Y 8 c z Q h 7 + q c 3 0 1 F M o Q 6 O 8 o 0 s d v H p W x + f e e I G Q 9 4 A + A G Y W m z r z 4 h Q A A A A l P C Z f I k 3 z J 2 m 5 E s C 4 0 4 p D X n 3 j M Q = = < / D a t a M a s h u p > 
</file>

<file path=customXml/itemProps1.xml><?xml version="1.0" encoding="utf-8"?>
<ds:datastoreItem xmlns:ds="http://schemas.openxmlformats.org/officeDocument/2006/customXml" ds:itemID="{875E092E-7AC7-412A-B809-034C01158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Benefits</vt:lpstr>
      <vt:lpstr>Costs</vt:lpstr>
      <vt:lpstr>BenefitsAnalysis</vt:lpstr>
      <vt:lpstr>CostsAnalysis</vt:lpstr>
      <vt:lpstr>BenefitsCharts</vt:lpstr>
      <vt:lpstr>CostsCharts</vt:lpstr>
      <vt:lpstr>Benefits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Stabler</dc:creator>
  <cp:lastModifiedBy>Reid Haefer</cp:lastModifiedBy>
  <dcterms:created xsi:type="dcterms:W3CDTF">2016-10-21T02:10:46Z</dcterms:created>
  <dcterms:modified xsi:type="dcterms:W3CDTF">2023-03-10T20:38:34Z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8e00f89a-f8d8-4a97-ac60-ceea2c6b27b0</vt:lpwstr>
  </property>
</Properties>
</file>