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7550" windowHeight="6720" tabRatio="647" firstSheet="1" activeTab="5"/>
  </bookViews>
  <sheets>
    <sheet name="SUMMARY" sheetId="30" state="hidden" r:id="rId1"/>
    <sheet name="SUMMARY_01" sheetId="31" r:id="rId2"/>
    <sheet name="MOVEMENTS" sheetId="29" r:id="rId3"/>
    <sheet name="2018" sheetId="27" r:id="rId4"/>
    <sheet name="2019" sheetId="28" r:id="rId5"/>
    <sheet name="ALAMINOS" sheetId="1" r:id="rId6"/>
    <sheet name="ANTIPOLO 1" sheetId="2" r:id="rId7"/>
    <sheet name="ANTIPOLO 2" sheetId="3" r:id="rId8"/>
    <sheet name="BAGONG SILANG" sheetId="4" r:id="rId9"/>
    <sheet name="BAGUMBONG" sheetId="5" r:id="rId10"/>
    <sheet name="CAAMARIN" sheetId="6" r:id="rId11"/>
    <sheet name="CAINTA" sheetId="25" r:id="rId12"/>
    <sheet name="CAINTA 2" sheetId="24" r:id="rId13"/>
    <sheet name="COMEMBO" sheetId="26" r:id="rId14"/>
    <sheet name="GAGALANGIN" sheetId="10" r:id="rId15"/>
    <sheet name="GRACEVILLE" sheetId="11" r:id="rId16"/>
    <sheet name="IMUS" sheetId="12" r:id="rId17"/>
    <sheet name="LAS PIÑAS" sheetId="13" r:id="rId18"/>
    <sheet name="MALABON" sheetId="14" r:id="rId19"/>
    <sheet name="MOLINO" sheetId="15" r:id="rId20"/>
    <sheet name="MONTALBAN" sheetId="16" r:id="rId21"/>
    <sheet name="NAVOTAS" sheetId="17" r:id="rId22"/>
    <sheet name="NOVALICHES" sheetId="18" r:id="rId23"/>
    <sheet name="PATEROS" sheetId="19" r:id="rId24"/>
    <sheet name="PUNTURIN" sheetId="20" r:id="rId25"/>
    <sheet name="SAN PEDRO" sheetId="21" r:id="rId26"/>
    <sheet name="TONDO" sheetId="22" r:id="rId27"/>
    <sheet name="VALENZUELA" sheetId="23" r:id="rId28"/>
  </sheets>
  <calcPr calcId="124519"/>
</workbook>
</file>

<file path=xl/calcChain.xml><?xml version="1.0" encoding="utf-8"?>
<calcChain xmlns="http://schemas.openxmlformats.org/spreadsheetml/2006/main">
  <c r="CW20" i="27"/>
  <c r="CU12"/>
  <c r="CU11"/>
  <c r="CU10"/>
  <c r="CU5"/>
  <c r="CU14"/>
  <c r="CU13"/>
  <c r="CU7"/>
  <c r="CU6"/>
  <c r="CX6"/>
  <c r="CX5" i="28"/>
  <c r="E6" i="29"/>
  <c r="E5"/>
  <c r="C4"/>
  <c r="E4"/>
  <c r="D9"/>
  <c r="E9"/>
  <c r="E7"/>
  <c r="K24" i="18"/>
  <c r="CX5" i="27" l="1"/>
  <c r="K68" i="14"/>
  <c r="I42" i="31"/>
  <c r="H42"/>
  <c r="AQ42" s="1"/>
  <c r="J68" i="14"/>
  <c r="L91" i="31"/>
  <c r="K91"/>
  <c r="B1" i="29"/>
  <c r="C5" s="1"/>
  <c r="D1"/>
  <c r="C7"/>
  <c r="K51" i="14"/>
  <c r="J51"/>
  <c r="J48"/>
  <c r="J40"/>
  <c r="J63"/>
  <c r="CX8" i="28"/>
  <c r="CX7"/>
  <c r="CX6"/>
  <c r="CX10"/>
  <c r="CX8" i="27"/>
  <c r="CX7"/>
  <c r="D3" i="31"/>
  <c r="F3"/>
  <c r="H3"/>
  <c r="I3"/>
  <c r="K3"/>
  <c r="M3"/>
  <c r="N3"/>
  <c r="P3"/>
  <c r="R3"/>
  <c r="S3"/>
  <c r="T3"/>
  <c r="U3"/>
  <c r="V3"/>
  <c r="Y3"/>
  <c r="AA3"/>
  <c r="AB3"/>
  <c r="AD3"/>
  <c r="AF3"/>
  <c r="AG3"/>
  <c r="AI3"/>
  <c r="AK3"/>
  <c r="AL3"/>
  <c r="AN3"/>
  <c r="AP3"/>
  <c r="AQ3"/>
  <c r="AS3"/>
  <c r="AU3"/>
  <c r="AV3"/>
  <c r="AX3"/>
  <c r="AZ3"/>
  <c r="BA3"/>
  <c r="BC3"/>
  <c r="BE3"/>
  <c r="BF3"/>
  <c r="BH3"/>
  <c r="BJ3"/>
  <c r="BK3"/>
  <c r="D4"/>
  <c r="F4"/>
  <c r="H4"/>
  <c r="S4" s="1"/>
  <c r="I4"/>
  <c r="K4"/>
  <c r="M4"/>
  <c r="N4"/>
  <c r="P4"/>
  <c r="R4"/>
  <c r="T4"/>
  <c r="U4"/>
  <c r="V4" s="1"/>
  <c r="Y4"/>
  <c r="AA4"/>
  <c r="AB4"/>
  <c r="AD4"/>
  <c r="AF4"/>
  <c r="AG4"/>
  <c r="AI4"/>
  <c r="AK4"/>
  <c r="AN4"/>
  <c r="AP4"/>
  <c r="AS4"/>
  <c r="AU4"/>
  <c r="AV4"/>
  <c r="AX4"/>
  <c r="AZ4"/>
  <c r="BA4"/>
  <c r="BC4"/>
  <c r="BE4"/>
  <c r="BH4"/>
  <c r="BJ4"/>
  <c r="C5"/>
  <c r="E5"/>
  <c r="G5"/>
  <c r="J5"/>
  <c r="L5"/>
  <c r="O5"/>
  <c r="Q5"/>
  <c r="X5"/>
  <c r="Z5"/>
  <c r="AC5"/>
  <c r="AE5"/>
  <c r="AH5"/>
  <c r="AJ5"/>
  <c r="AM5"/>
  <c r="AO5"/>
  <c r="AR5"/>
  <c r="AT5"/>
  <c r="AW5"/>
  <c r="AY5"/>
  <c r="BB5"/>
  <c r="BD5"/>
  <c r="BG5"/>
  <c r="BI5"/>
  <c r="D6"/>
  <c r="F6"/>
  <c r="H6"/>
  <c r="S6" s="1"/>
  <c r="K6"/>
  <c r="M6"/>
  <c r="N6"/>
  <c r="P6"/>
  <c r="R6"/>
  <c r="T6"/>
  <c r="T72" s="1"/>
  <c r="Y6"/>
  <c r="AA6"/>
  <c r="AD6"/>
  <c r="AF6"/>
  <c r="AG6"/>
  <c r="AI6"/>
  <c r="AK6"/>
  <c r="AN6"/>
  <c r="AP6"/>
  <c r="AS6"/>
  <c r="AU6"/>
  <c r="AX6"/>
  <c r="AZ6"/>
  <c r="BA6"/>
  <c r="BC6"/>
  <c r="BE6"/>
  <c r="BH6"/>
  <c r="BJ6"/>
  <c r="D7"/>
  <c r="F7"/>
  <c r="H7"/>
  <c r="I7" s="1"/>
  <c r="K7"/>
  <c r="M7"/>
  <c r="N7"/>
  <c r="P7"/>
  <c r="R7"/>
  <c r="S7"/>
  <c r="T7"/>
  <c r="U7"/>
  <c r="V7"/>
  <c r="Y7"/>
  <c r="AA7"/>
  <c r="AB7"/>
  <c r="AD7"/>
  <c r="AF7"/>
  <c r="AG7"/>
  <c r="AI7"/>
  <c r="AK7"/>
  <c r="AL7"/>
  <c r="AN7"/>
  <c r="AP7"/>
  <c r="AQ7"/>
  <c r="AS7"/>
  <c r="AU7"/>
  <c r="AV7"/>
  <c r="AX7"/>
  <c r="AZ7"/>
  <c r="BA7"/>
  <c r="BC7"/>
  <c r="BE7"/>
  <c r="BF7"/>
  <c r="BH7"/>
  <c r="BJ7"/>
  <c r="BK7"/>
  <c r="C8"/>
  <c r="E8"/>
  <c r="G8"/>
  <c r="J8"/>
  <c r="L8"/>
  <c r="O8"/>
  <c r="Q8"/>
  <c r="X8"/>
  <c r="Z8"/>
  <c r="AC8"/>
  <c r="AE8"/>
  <c r="AH8"/>
  <c r="AJ8"/>
  <c r="AM8"/>
  <c r="AO8"/>
  <c r="AR8"/>
  <c r="AT8"/>
  <c r="AW8"/>
  <c r="AY8"/>
  <c r="BB8"/>
  <c r="BD8"/>
  <c r="BG8"/>
  <c r="BI8"/>
  <c r="D9"/>
  <c r="F9"/>
  <c r="H9"/>
  <c r="I9"/>
  <c r="K9"/>
  <c r="M9"/>
  <c r="N9"/>
  <c r="P9"/>
  <c r="R9"/>
  <c r="S9"/>
  <c r="T9"/>
  <c r="U9"/>
  <c r="V9"/>
  <c r="Y9"/>
  <c r="AA9"/>
  <c r="AB9"/>
  <c r="AD9"/>
  <c r="AF9"/>
  <c r="AG9"/>
  <c r="AI9"/>
  <c r="AK9"/>
  <c r="AL9"/>
  <c r="AN9"/>
  <c r="AP9"/>
  <c r="AQ9"/>
  <c r="AS9"/>
  <c r="AU9"/>
  <c r="AV9"/>
  <c r="AX9"/>
  <c r="AZ9"/>
  <c r="BA9"/>
  <c r="BC9"/>
  <c r="BE9"/>
  <c r="BF9"/>
  <c r="BH9"/>
  <c r="BJ9"/>
  <c r="BK9"/>
  <c r="D10"/>
  <c r="F10"/>
  <c r="H10"/>
  <c r="S10" s="1"/>
  <c r="I10"/>
  <c r="K10"/>
  <c r="M10"/>
  <c r="N10"/>
  <c r="P10"/>
  <c r="R10"/>
  <c r="T10"/>
  <c r="U10"/>
  <c r="V10" s="1"/>
  <c r="Y10"/>
  <c r="AA10"/>
  <c r="AB10"/>
  <c r="AD10"/>
  <c r="AF10"/>
  <c r="AG10"/>
  <c r="AI10"/>
  <c r="AK10"/>
  <c r="AN10"/>
  <c r="AP10"/>
  <c r="AS10"/>
  <c r="AU10"/>
  <c r="AV10"/>
  <c r="AX10"/>
  <c r="AZ10"/>
  <c r="BA10"/>
  <c r="BC10"/>
  <c r="BE10"/>
  <c r="BH10"/>
  <c r="BJ10"/>
  <c r="C11"/>
  <c r="E11"/>
  <c r="G11"/>
  <c r="J11"/>
  <c r="L11"/>
  <c r="O11"/>
  <c r="Q11"/>
  <c r="X11"/>
  <c r="Z11"/>
  <c r="AC11"/>
  <c r="AE11"/>
  <c r="AH11"/>
  <c r="AJ11"/>
  <c r="AM11"/>
  <c r="AO11"/>
  <c r="AR11"/>
  <c r="AT11"/>
  <c r="AW11"/>
  <c r="AY11"/>
  <c r="BB11"/>
  <c r="BD11"/>
  <c r="BG11"/>
  <c r="BI11"/>
  <c r="D12"/>
  <c r="F12"/>
  <c r="H12"/>
  <c r="S12" s="1"/>
  <c r="K12"/>
  <c r="M12"/>
  <c r="P12"/>
  <c r="R12"/>
  <c r="T12"/>
  <c r="Y12"/>
  <c r="AA12"/>
  <c r="AD12"/>
  <c r="AF12"/>
  <c r="AG12"/>
  <c r="AI12"/>
  <c r="AK12"/>
  <c r="AN12"/>
  <c r="AP12"/>
  <c r="AS12"/>
  <c r="AU12"/>
  <c r="AX12"/>
  <c r="AZ12"/>
  <c r="BA12"/>
  <c r="BC12"/>
  <c r="BE12"/>
  <c r="BH12"/>
  <c r="BJ12"/>
  <c r="D13"/>
  <c r="F13"/>
  <c r="H13"/>
  <c r="I13" s="1"/>
  <c r="K13"/>
  <c r="M13"/>
  <c r="N13"/>
  <c r="P13"/>
  <c r="R13"/>
  <c r="S13"/>
  <c r="T13"/>
  <c r="U13"/>
  <c r="V13"/>
  <c r="Y13"/>
  <c r="AA13"/>
  <c r="AB13"/>
  <c r="AD13"/>
  <c r="AF13"/>
  <c r="AG13"/>
  <c r="AI13"/>
  <c r="AK13"/>
  <c r="AL13"/>
  <c r="AN13"/>
  <c r="AP13"/>
  <c r="AQ13"/>
  <c r="AS13"/>
  <c r="AU13"/>
  <c r="AV13"/>
  <c r="AX13"/>
  <c r="AZ13"/>
  <c r="BA13"/>
  <c r="BC13"/>
  <c r="BE13"/>
  <c r="BF13"/>
  <c r="BH13"/>
  <c r="BJ13"/>
  <c r="BK13"/>
  <c r="C14"/>
  <c r="E14"/>
  <c r="G14"/>
  <c r="J14"/>
  <c r="L14"/>
  <c r="O14"/>
  <c r="Q14"/>
  <c r="X14"/>
  <c r="Z14"/>
  <c r="AC14"/>
  <c r="AE14"/>
  <c r="AH14"/>
  <c r="AJ14"/>
  <c r="AM14"/>
  <c r="AO14"/>
  <c r="AR14"/>
  <c r="AT14"/>
  <c r="AW14"/>
  <c r="AY14"/>
  <c r="BB14"/>
  <c r="BD14"/>
  <c r="BG14"/>
  <c r="BI14"/>
  <c r="D15"/>
  <c r="F15"/>
  <c r="H15"/>
  <c r="I15"/>
  <c r="K15"/>
  <c r="M15"/>
  <c r="N15"/>
  <c r="P15"/>
  <c r="R15"/>
  <c r="S15"/>
  <c r="T15"/>
  <c r="U15"/>
  <c r="V15"/>
  <c r="Y15"/>
  <c r="AA15"/>
  <c r="AB15"/>
  <c r="AD15"/>
  <c r="AF15"/>
  <c r="AG15"/>
  <c r="AI15"/>
  <c r="AK15"/>
  <c r="AL15"/>
  <c r="AN15"/>
  <c r="AP15"/>
  <c r="AQ15"/>
  <c r="AS15"/>
  <c r="AU15"/>
  <c r="AV15"/>
  <c r="AX15"/>
  <c r="AZ15"/>
  <c r="BA15"/>
  <c r="BC15"/>
  <c r="BE15"/>
  <c r="BF15"/>
  <c r="BH15"/>
  <c r="BJ15"/>
  <c r="BK15"/>
  <c r="D16"/>
  <c r="F16"/>
  <c r="H16"/>
  <c r="S16" s="1"/>
  <c r="I16"/>
  <c r="K16"/>
  <c r="M16"/>
  <c r="N16"/>
  <c r="P16"/>
  <c r="R16"/>
  <c r="T16"/>
  <c r="U16"/>
  <c r="V16" s="1"/>
  <c r="Y16"/>
  <c r="AA16"/>
  <c r="AB16"/>
  <c r="AD16"/>
  <c r="AF16"/>
  <c r="AG16"/>
  <c r="AI16"/>
  <c r="AK16"/>
  <c r="AN16"/>
  <c r="AP16"/>
  <c r="AS16"/>
  <c r="AU16"/>
  <c r="AV16"/>
  <c r="AX16"/>
  <c r="AZ16"/>
  <c r="BA16"/>
  <c r="BC16"/>
  <c r="BE16"/>
  <c r="BH16"/>
  <c r="BJ16"/>
  <c r="C17"/>
  <c r="E17"/>
  <c r="G17"/>
  <c r="J17"/>
  <c r="L17"/>
  <c r="O17"/>
  <c r="Q17"/>
  <c r="X17"/>
  <c r="Z17"/>
  <c r="AC17"/>
  <c r="AE17"/>
  <c r="AH17"/>
  <c r="AJ17"/>
  <c r="AM17"/>
  <c r="AO17"/>
  <c r="AR17"/>
  <c r="AT17"/>
  <c r="AW17"/>
  <c r="AY17"/>
  <c r="BB17"/>
  <c r="BD17"/>
  <c r="BG17"/>
  <c r="BI17"/>
  <c r="D18"/>
  <c r="F18"/>
  <c r="H18"/>
  <c r="S18" s="1"/>
  <c r="K18"/>
  <c r="M18"/>
  <c r="N18"/>
  <c r="P18"/>
  <c r="R18"/>
  <c r="T18"/>
  <c r="Y18"/>
  <c r="AA18"/>
  <c r="AD18"/>
  <c r="AF18"/>
  <c r="AG18"/>
  <c r="AI18"/>
  <c r="AK18"/>
  <c r="AN18"/>
  <c r="AP18"/>
  <c r="AS18"/>
  <c r="AU18"/>
  <c r="AX18"/>
  <c r="AZ18"/>
  <c r="BA18"/>
  <c r="BC18"/>
  <c r="BE18"/>
  <c r="BH18"/>
  <c r="BJ18"/>
  <c r="D19"/>
  <c r="F19"/>
  <c r="H19"/>
  <c r="I19" s="1"/>
  <c r="K19"/>
  <c r="M19"/>
  <c r="N19"/>
  <c r="P19"/>
  <c r="R19"/>
  <c r="S19"/>
  <c r="T19"/>
  <c r="U19"/>
  <c r="V19"/>
  <c r="Y19"/>
  <c r="AA19"/>
  <c r="AB19"/>
  <c r="AD19"/>
  <c r="AF19"/>
  <c r="AG19"/>
  <c r="AI19"/>
  <c r="AK19"/>
  <c r="AL19"/>
  <c r="AN19"/>
  <c r="AP19"/>
  <c r="AQ19"/>
  <c r="AS19"/>
  <c r="AU19"/>
  <c r="AV19"/>
  <c r="AX19"/>
  <c r="AZ19"/>
  <c r="BA19"/>
  <c r="BC19"/>
  <c r="BE19"/>
  <c r="BF19"/>
  <c r="BH19"/>
  <c r="BJ19"/>
  <c r="BK19"/>
  <c r="C20"/>
  <c r="E20"/>
  <c r="G20"/>
  <c r="J20"/>
  <c r="L20"/>
  <c r="O20"/>
  <c r="Q20"/>
  <c r="X20"/>
  <c r="Z20"/>
  <c r="AC20"/>
  <c r="AE20"/>
  <c r="AH20"/>
  <c r="AJ20"/>
  <c r="AM20"/>
  <c r="AO20"/>
  <c r="AR20"/>
  <c r="AT20"/>
  <c r="AW20"/>
  <c r="AY20"/>
  <c r="BB20"/>
  <c r="BD20"/>
  <c r="BG20"/>
  <c r="BI20"/>
  <c r="D21"/>
  <c r="F21"/>
  <c r="H21"/>
  <c r="I21"/>
  <c r="K21"/>
  <c r="M21"/>
  <c r="N21"/>
  <c r="P21"/>
  <c r="R21"/>
  <c r="S21"/>
  <c r="T21"/>
  <c r="U21"/>
  <c r="V21"/>
  <c r="Y21"/>
  <c r="AA21"/>
  <c r="AB21"/>
  <c r="AD21"/>
  <c r="AF21"/>
  <c r="AG21"/>
  <c r="AI21"/>
  <c r="AK21"/>
  <c r="AL21"/>
  <c r="AN21"/>
  <c r="AP21"/>
  <c r="AQ21"/>
  <c r="AS21"/>
  <c r="AU21"/>
  <c r="AV21"/>
  <c r="AX21"/>
  <c r="AZ21"/>
  <c r="BA21"/>
  <c r="BC21"/>
  <c r="BE21"/>
  <c r="BF21"/>
  <c r="BH21"/>
  <c r="BJ21"/>
  <c r="BK21"/>
  <c r="D22"/>
  <c r="F22"/>
  <c r="H22"/>
  <c r="S22" s="1"/>
  <c r="I22"/>
  <c r="K22"/>
  <c r="M22"/>
  <c r="N22"/>
  <c r="P22"/>
  <c r="R22"/>
  <c r="T22"/>
  <c r="U22"/>
  <c r="V22" s="1"/>
  <c r="Y22"/>
  <c r="AA22"/>
  <c r="AB22"/>
  <c r="AD22"/>
  <c r="AF22"/>
  <c r="AG22"/>
  <c r="AI22"/>
  <c r="AK22"/>
  <c r="AN22"/>
  <c r="AP22"/>
  <c r="AS22"/>
  <c r="AU22"/>
  <c r="AV22"/>
  <c r="AX22"/>
  <c r="AZ22"/>
  <c r="BA22"/>
  <c r="BC22"/>
  <c r="BE22"/>
  <c r="BH22"/>
  <c r="BJ22"/>
  <c r="C23"/>
  <c r="E23"/>
  <c r="G23"/>
  <c r="J23"/>
  <c r="L23"/>
  <c r="O23"/>
  <c r="Q23"/>
  <c r="X23"/>
  <c r="Z23"/>
  <c r="AC23"/>
  <c r="AE23"/>
  <c r="AH23"/>
  <c r="AJ23"/>
  <c r="AM23"/>
  <c r="AO23"/>
  <c r="AR23"/>
  <c r="AT23"/>
  <c r="AW23"/>
  <c r="AY23"/>
  <c r="BB23"/>
  <c r="BD23"/>
  <c r="BG23"/>
  <c r="BI23"/>
  <c r="D24"/>
  <c r="F24"/>
  <c r="H24"/>
  <c r="S24" s="1"/>
  <c r="K24"/>
  <c r="M24"/>
  <c r="N24"/>
  <c r="P24"/>
  <c r="R24"/>
  <c r="T24"/>
  <c r="Y24"/>
  <c r="AA24"/>
  <c r="AD24"/>
  <c r="AF24"/>
  <c r="AG24"/>
  <c r="AI24"/>
  <c r="AK24"/>
  <c r="AN24"/>
  <c r="AP24"/>
  <c r="AS24"/>
  <c r="AU24"/>
  <c r="AX24"/>
  <c r="AZ24"/>
  <c r="BA24"/>
  <c r="BC24"/>
  <c r="BE24"/>
  <c r="BH24"/>
  <c r="BJ24"/>
  <c r="D25"/>
  <c r="F25"/>
  <c r="H25"/>
  <c r="I25" s="1"/>
  <c r="K25"/>
  <c r="M25"/>
  <c r="N25"/>
  <c r="P25"/>
  <c r="R25"/>
  <c r="S25"/>
  <c r="T25"/>
  <c r="U25"/>
  <c r="V25" s="1"/>
  <c r="Y25"/>
  <c r="AA25"/>
  <c r="AB25"/>
  <c r="AD25"/>
  <c r="AF25"/>
  <c r="AG25"/>
  <c r="AI25"/>
  <c r="AK25"/>
  <c r="AL25"/>
  <c r="AN25"/>
  <c r="AP25"/>
  <c r="AQ25"/>
  <c r="AS25"/>
  <c r="AU25"/>
  <c r="AV25"/>
  <c r="AX25"/>
  <c r="AZ25"/>
  <c r="BA25"/>
  <c r="BC25"/>
  <c r="BE25"/>
  <c r="BF25"/>
  <c r="BH25"/>
  <c r="BJ25"/>
  <c r="BK25"/>
  <c r="C26"/>
  <c r="E26"/>
  <c r="G26"/>
  <c r="J26"/>
  <c r="L26"/>
  <c r="O26"/>
  <c r="Q26"/>
  <c r="X26"/>
  <c r="Z26"/>
  <c r="AC26"/>
  <c r="AE26"/>
  <c r="AH26"/>
  <c r="AJ26"/>
  <c r="AM26"/>
  <c r="AO26"/>
  <c r="AR26"/>
  <c r="AT26"/>
  <c r="AW26"/>
  <c r="AY26"/>
  <c r="BB26"/>
  <c r="BD26"/>
  <c r="BG26"/>
  <c r="BI26"/>
  <c r="D27"/>
  <c r="F27"/>
  <c r="H27"/>
  <c r="I27" s="1"/>
  <c r="K27"/>
  <c r="M27"/>
  <c r="N27"/>
  <c r="P27"/>
  <c r="R27"/>
  <c r="S27"/>
  <c r="T27"/>
  <c r="Y27"/>
  <c r="AA27"/>
  <c r="AD27"/>
  <c r="AF27"/>
  <c r="AG27"/>
  <c r="AI27"/>
  <c r="AK27"/>
  <c r="AL27"/>
  <c r="AN27"/>
  <c r="AP27"/>
  <c r="AQ27"/>
  <c r="AS27"/>
  <c r="AU27"/>
  <c r="AV27"/>
  <c r="AX27"/>
  <c r="AZ27"/>
  <c r="BA27"/>
  <c r="BC27"/>
  <c r="BE27"/>
  <c r="BF27"/>
  <c r="BH27"/>
  <c r="BJ27"/>
  <c r="BK27"/>
  <c r="D28"/>
  <c r="F28"/>
  <c r="H28"/>
  <c r="I28"/>
  <c r="K28"/>
  <c r="M28"/>
  <c r="N28"/>
  <c r="P28"/>
  <c r="R28"/>
  <c r="S28"/>
  <c r="T28"/>
  <c r="U28"/>
  <c r="V28" s="1"/>
  <c r="Y28"/>
  <c r="AA28"/>
  <c r="AB28"/>
  <c r="AD28"/>
  <c r="AF28"/>
  <c r="AG28"/>
  <c r="AI28"/>
  <c r="AK28"/>
  <c r="AL28"/>
  <c r="AN28"/>
  <c r="AP28"/>
  <c r="AQ28"/>
  <c r="AS28"/>
  <c r="AU28"/>
  <c r="AV28"/>
  <c r="AX28"/>
  <c r="AZ28"/>
  <c r="BA28"/>
  <c r="BC28"/>
  <c r="BE28"/>
  <c r="BF28"/>
  <c r="BH28"/>
  <c r="BJ28"/>
  <c r="BK28"/>
  <c r="C29"/>
  <c r="E29"/>
  <c r="G29"/>
  <c r="H29"/>
  <c r="J29"/>
  <c r="L29"/>
  <c r="O29"/>
  <c r="Q29"/>
  <c r="X29"/>
  <c r="Z29"/>
  <c r="AC29"/>
  <c r="AE29"/>
  <c r="AH29"/>
  <c r="AJ29"/>
  <c r="AM29"/>
  <c r="AO29"/>
  <c r="AR29"/>
  <c r="AT29"/>
  <c r="AW29"/>
  <c r="AY29"/>
  <c r="BB29"/>
  <c r="BD29"/>
  <c r="BG29"/>
  <c r="BI29"/>
  <c r="D30"/>
  <c r="F30"/>
  <c r="H30"/>
  <c r="S30" s="1"/>
  <c r="K30"/>
  <c r="M30"/>
  <c r="P30"/>
  <c r="R30"/>
  <c r="T30"/>
  <c r="Y30"/>
  <c r="AA30"/>
  <c r="AD30"/>
  <c r="AF30"/>
  <c r="AG30"/>
  <c r="AI30"/>
  <c r="AK30"/>
  <c r="AN30"/>
  <c r="AP30"/>
  <c r="AS30"/>
  <c r="AU30"/>
  <c r="AX30"/>
  <c r="AZ30"/>
  <c r="BA30"/>
  <c r="BC30"/>
  <c r="BE30"/>
  <c r="BH30"/>
  <c r="BJ30"/>
  <c r="D31"/>
  <c r="F31"/>
  <c r="H31"/>
  <c r="AQ31" s="1"/>
  <c r="K31"/>
  <c r="M31"/>
  <c r="N31"/>
  <c r="P31"/>
  <c r="R31"/>
  <c r="S31"/>
  <c r="T31"/>
  <c r="U31"/>
  <c r="V31" s="1"/>
  <c r="Y31"/>
  <c r="AA31"/>
  <c r="AB31"/>
  <c r="AD31"/>
  <c r="AF31"/>
  <c r="AG31"/>
  <c r="AI31"/>
  <c r="AK31"/>
  <c r="AL31"/>
  <c r="AN31"/>
  <c r="AP31"/>
  <c r="AS31"/>
  <c r="AU31"/>
  <c r="AV31"/>
  <c r="AX31"/>
  <c r="AZ31"/>
  <c r="BA31"/>
  <c r="BC31"/>
  <c r="BE31"/>
  <c r="BF31"/>
  <c r="BH31"/>
  <c r="BJ31"/>
  <c r="C32"/>
  <c r="E32"/>
  <c r="G32"/>
  <c r="J32"/>
  <c r="L32"/>
  <c r="O32"/>
  <c r="Q32"/>
  <c r="X32"/>
  <c r="Z32"/>
  <c r="AC32"/>
  <c r="AE32"/>
  <c r="AH32"/>
  <c r="AJ32"/>
  <c r="AM32"/>
  <c r="AO32"/>
  <c r="AR32"/>
  <c r="AT32"/>
  <c r="AW32"/>
  <c r="AY32"/>
  <c r="BB32"/>
  <c r="BD32"/>
  <c r="BG32"/>
  <c r="BI32"/>
  <c r="C35"/>
  <c r="E35"/>
  <c r="G35"/>
  <c r="J35"/>
  <c r="L35"/>
  <c r="O35"/>
  <c r="Q35"/>
  <c r="X35"/>
  <c r="Z35"/>
  <c r="AC35"/>
  <c r="AE35"/>
  <c r="AH35"/>
  <c r="AJ35"/>
  <c r="AM35"/>
  <c r="AO35"/>
  <c r="AR35"/>
  <c r="AT35"/>
  <c r="AW35"/>
  <c r="AY35"/>
  <c r="BB35"/>
  <c r="BD35"/>
  <c r="BG35"/>
  <c r="BI35"/>
  <c r="D36"/>
  <c r="F36"/>
  <c r="H36"/>
  <c r="AQ36" s="1"/>
  <c r="I36"/>
  <c r="K36"/>
  <c r="M36"/>
  <c r="N36"/>
  <c r="P36"/>
  <c r="R36"/>
  <c r="S36"/>
  <c r="T36"/>
  <c r="U36"/>
  <c r="V36" s="1"/>
  <c r="Y36"/>
  <c r="AA36"/>
  <c r="AB36"/>
  <c r="AD36"/>
  <c r="AF36"/>
  <c r="AG36"/>
  <c r="AI36"/>
  <c r="AK36"/>
  <c r="AL36"/>
  <c r="AN36"/>
  <c r="AP36"/>
  <c r="AS36"/>
  <c r="AU36"/>
  <c r="AV36"/>
  <c r="AX36"/>
  <c r="AZ36"/>
  <c r="BA36"/>
  <c r="BC36"/>
  <c r="BE36"/>
  <c r="BF36"/>
  <c r="BH36"/>
  <c r="BJ36"/>
  <c r="D37"/>
  <c r="F37"/>
  <c r="H37"/>
  <c r="I37" s="1"/>
  <c r="K37"/>
  <c r="M37"/>
  <c r="N37"/>
  <c r="P37"/>
  <c r="R37"/>
  <c r="S37"/>
  <c r="T37"/>
  <c r="Y37"/>
  <c r="AA37"/>
  <c r="AD37"/>
  <c r="AF37"/>
  <c r="AG37"/>
  <c r="AI37"/>
  <c r="AK37"/>
  <c r="AL37"/>
  <c r="AN37"/>
  <c r="AP37"/>
  <c r="AQ37"/>
  <c r="AS37"/>
  <c r="AU37"/>
  <c r="AX37"/>
  <c r="AZ37"/>
  <c r="BA37"/>
  <c r="BC37"/>
  <c r="BE37"/>
  <c r="BF37"/>
  <c r="BH37"/>
  <c r="BJ37"/>
  <c r="BK37"/>
  <c r="C38"/>
  <c r="E38"/>
  <c r="G38"/>
  <c r="H38"/>
  <c r="J38"/>
  <c r="L38"/>
  <c r="O38"/>
  <c r="Q38"/>
  <c r="X38"/>
  <c r="Z38"/>
  <c r="AC38"/>
  <c r="AE38"/>
  <c r="AH38"/>
  <c r="AJ38"/>
  <c r="AM38"/>
  <c r="AO38"/>
  <c r="AR38"/>
  <c r="AT38"/>
  <c r="AW38"/>
  <c r="AY38"/>
  <c r="BB38"/>
  <c r="BD38"/>
  <c r="BG38"/>
  <c r="BI38"/>
  <c r="D39"/>
  <c r="F39"/>
  <c r="H39"/>
  <c r="I39"/>
  <c r="K39"/>
  <c r="M39"/>
  <c r="N39"/>
  <c r="P39"/>
  <c r="R39"/>
  <c r="S39"/>
  <c r="T39"/>
  <c r="U39"/>
  <c r="V39" s="1"/>
  <c r="Y39"/>
  <c r="AA39"/>
  <c r="AB39"/>
  <c r="AD39"/>
  <c r="AF39"/>
  <c r="AG39"/>
  <c r="AI39"/>
  <c r="AK39"/>
  <c r="AL39"/>
  <c r="AN39"/>
  <c r="AP39"/>
  <c r="AQ39"/>
  <c r="AS39"/>
  <c r="AU39"/>
  <c r="AV39"/>
  <c r="AX39"/>
  <c r="AZ39"/>
  <c r="BA39"/>
  <c r="BC39"/>
  <c r="BE39"/>
  <c r="BF39"/>
  <c r="BH39"/>
  <c r="BJ39"/>
  <c r="BK39"/>
  <c r="D40"/>
  <c r="F40"/>
  <c r="H40"/>
  <c r="S40" s="1"/>
  <c r="K40"/>
  <c r="M40"/>
  <c r="N40"/>
  <c r="P40"/>
  <c r="R40"/>
  <c r="T40"/>
  <c r="T73" s="1"/>
  <c r="Y40"/>
  <c r="AA40"/>
  <c r="AD40"/>
  <c r="AF40"/>
  <c r="AG40"/>
  <c r="AI40"/>
  <c r="AK40"/>
  <c r="AN40"/>
  <c r="AP40"/>
  <c r="AS40"/>
  <c r="AU40"/>
  <c r="AX40"/>
  <c r="AZ40"/>
  <c r="BA40"/>
  <c r="BC40"/>
  <c r="BE40"/>
  <c r="BH40"/>
  <c r="BJ40"/>
  <c r="C41"/>
  <c r="E41"/>
  <c r="G41"/>
  <c r="J41"/>
  <c r="L41"/>
  <c r="O41"/>
  <c r="Q41"/>
  <c r="X41"/>
  <c r="Z41"/>
  <c r="AC41"/>
  <c r="AE41"/>
  <c r="AH41"/>
  <c r="AJ41"/>
  <c r="AM41"/>
  <c r="AO41"/>
  <c r="AR41"/>
  <c r="AT41"/>
  <c r="AW41"/>
  <c r="AY41"/>
  <c r="BB41"/>
  <c r="BD41"/>
  <c r="BG41"/>
  <c r="BI41"/>
  <c r="D42"/>
  <c r="F42"/>
  <c r="K42"/>
  <c r="M42"/>
  <c r="P42"/>
  <c r="R42"/>
  <c r="S42"/>
  <c r="T42"/>
  <c r="Y42"/>
  <c r="AA42"/>
  <c r="AD42"/>
  <c r="AF42"/>
  <c r="AI42"/>
  <c r="AK42"/>
  <c r="AN42"/>
  <c r="AP42"/>
  <c r="AS42"/>
  <c r="AU42"/>
  <c r="AX42"/>
  <c r="AZ42"/>
  <c r="BC42"/>
  <c r="BE42"/>
  <c r="BH42"/>
  <c r="BJ42"/>
  <c r="D43"/>
  <c r="F43"/>
  <c r="H43"/>
  <c r="I43" s="1"/>
  <c r="K43"/>
  <c r="M43"/>
  <c r="N43"/>
  <c r="P43"/>
  <c r="R43"/>
  <c r="S43"/>
  <c r="T43"/>
  <c r="Y43"/>
  <c r="AA43"/>
  <c r="AD43"/>
  <c r="AF43"/>
  <c r="AG43"/>
  <c r="AI43"/>
  <c r="AK43"/>
  <c r="AL43"/>
  <c r="AN43"/>
  <c r="AP43"/>
  <c r="AQ43"/>
  <c r="AS43"/>
  <c r="AU43"/>
  <c r="AX43"/>
  <c r="AZ43"/>
  <c r="BA43"/>
  <c r="BC43"/>
  <c r="BE43"/>
  <c r="BF43"/>
  <c r="BH43"/>
  <c r="BJ43"/>
  <c r="BK43"/>
  <c r="C44"/>
  <c r="E44"/>
  <c r="G44"/>
  <c r="J44"/>
  <c r="L44"/>
  <c r="O44"/>
  <c r="Q44"/>
  <c r="X44"/>
  <c r="Z44"/>
  <c r="AC44"/>
  <c r="AE44"/>
  <c r="AH44"/>
  <c r="AJ44"/>
  <c r="AM44"/>
  <c r="AO44"/>
  <c r="AR44"/>
  <c r="AT44"/>
  <c r="AW44"/>
  <c r="AY44"/>
  <c r="BB44"/>
  <c r="BD44"/>
  <c r="BG44"/>
  <c r="BI44"/>
  <c r="C47"/>
  <c r="E47"/>
  <c r="G47"/>
  <c r="J47"/>
  <c r="L47"/>
  <c r="O47"/>
  <c r="Q47"/>
  <c r="X47"/>
  <c r="Z47"/>
  <c r="AC47"/>
  <c r="AE47"/>
  <c r="AH47"/>
  <c r="AJ47"/>
  <c r="AM47"/>
  <c r="AO47"/>
  <c r="AR47"/>
  <c r="AT47"/>
  <c r="AW47"/>
  <c r="AY47"/>
  <c r="BB47"/>
  <c r="BD47"/>
  <c r="BG47"/>
  <c r="BI47"/>
  <c r="C50"/>
  <c r="E50"/>
  <c r="G50"/>
  <c r="J50"/>
  <c r="L50"/>
  <c r="O50"/>
  <c r="Q50"/>
  <c r="X50"/>
  <c r="Z50"/>
  <c r="AC50"/>
  <c r="AE50"/>
  <c r="AH50"/>
  <c r="AJ50"/>
  <c r="AM50"/>
  <c r="AO50"/>
  <c r="AR50"/>
  <c r="AT50"/>
  <c r="AW50"/>
  <c r="AY50"/>
  <c r="BB50"/>
  <c r="BD50"/>
  <c r="BG50"/>
  <c r="BI50"/>
  <c r="D51"/>
  <c r="F51"/>
  <c r="H51"/>
  <c r="AQ51" s="1"/>
  <c r="K51"/>
  <c r="M51"/>
  <c r="N51"/>
  <c r="P51"/>
  <c r="R51"/>
  <c r="S51"/>
  <c r="T51"/>
  <c r="U51"/>
  <c r="V51" s="1"/>
  <c r="Y51"/>
  <c r="AA51"/>
  <c r="AB51"/>
  <c r="AD51"/>
  <c r="AF51"/>
  <c r="AG51"/>
  <c r="AI51"/>
  <c r="AK51"/>
  <c r="AL51"/>
  <c r="AN51"/>
  <c r="AP51"/>
  <c r="AS51"/>
  <c r="AU51"/>
  <c r="AV51"/>
  <c r="AX51"/>
  <c r="AZ51"/>
  <c r="BA51"/>
  <c r="BC51"/>
  <c r="BE51"/>
  <c r="BF51"/>
  <c r="BH51"/>
  <c r="BJ51"/>
  <c r="D52"/>
  <c r="F52"/>
  <c r="H52"/>
  <c r="I52" s="1"/>
  <c r="K52"/>
  <c r="M52"/>
  <c r="N52"/>
  <c r="P52"/>
  <c r="R52"/>
  <c r="S52"/>
  <c r="T52"/>
  <c r="Y52"/>
  <c r="AA52"/>
  <c r="AD52"/>
  <c r="AF52"/>
  <c r="AG52"/>
  <c r="AI52"/>
  <c r="AK52"/>
  <c r="AL52"/>
  <c r="AN52"/>
  <c r="AP52"/>
  <c r="AQ52"/>
  <c r="AS52"/>
  <c r="AU52"/>
  <c r="AX52"/>
  <c r="AZ52"/>
  <c r="BA52"/>
  <c r="BC52"/>
  <c r="BE52"/>
  <c r="BF52"/>
  <c r="BH52"/>
  <c r="BJ52"/>
  <c r="BK52"/>
  <c r="C53"/>
  <c r="E53"/>
  <c r="G53"/>
  <c r="H53"/>
  <c r="J53"/>
  <c r="L53"/>
  <c r="O53"/>
  <c r="Q53"/>
  <c r="X53"/>
  <c r="Z53"/>
  <c r="AC53"/>
  <c r="AE53"/>
  <c r="AH53"/>
  <c r="AJ53"/>
  <c r="AM53"/>
  <c r="AO53"/>
  <c r="AR53"/>
  <c r="AT53"/>
  <c r="AW53"/>
  <c r="AY53"/>
  <c r="BB53"/>
  <c r="BD53"/>
  <c r="BG53"/>
  <c r="BI53"/>
  <c r="D54"/>
  <c r="F54"/>
  <c r="H54"/>
  <c r="I54"/>
  <c r="K54"/>
  <c r="M54"/>
  <c r="N54"/>
  <c r="P54"/>
  <c r="R54"/>
  <c r="S54"/>
  <c r="T54"/>
  <c r="U54"/>
  <c r="V54" s="1"/>
  <c r="Y54"/>
  <c r="AA54"/>
  <c r="AB54"/>
  <c r="AD54"/>
  <c r="AF54"/>
  <c r="AG54"/>
  <c r="AI54"/>
  <c r="AK54"/>
  <c r="AL54"/>
  <c r="AN54"/>
  <c r="AP54"/>
  <c r="AQ54"/>
  <c r="AS54"/>
  <c r="AU54"/>
  <c r="AV54"/>
  <c r="AX54"/>
  <c r="AZ54"/>
  <c r="BA54"/>
  <c r="BC54"/>
  <c r="BE54"/>
  <c r="BF54"/>
  <c r="BH54"/>
  <c r="BJ54"/>
  <c r="BK54"/>
  <c r="D55"/>
  <c r="F55"/>
  <c r="H55"/>
  <c r="S55" s="1"/>
  <c r="K55"/>
  <c r="M55"/>
  <c r="P55"/>
  <c r="R55"/>
  <c r="T55"/>
  <c r="Y55"/>
  <c r="AA55"/>
  <c r="AD55"/>
  <c r="AF55"/>
  <c r="AG55"/>
  <c r="AI55"/>
  <c r="AK55"/>
  <c r="AN55"/>
  <c r="AP55"/>
  <c r="AS55"/>
  <c r="AU55"/>
  <c r="AX55"/>
  <c r="AZ55"/>
  <c r="BA55"/>
  <c r="BC55"/>
  <c r="BE55"/>
  <c r="BH55"/>
  <c r="BJ55"/>
  <c r="C56"/>
  <c r="E56"/>
  <c r="G56"/>
  <c r="J56"/>
  <c r="L56"/>
  <c r="O56"/>
  <c r="Q56"/>
  <c r="X56"/>
  <c r="Z56"/>
  <c r="AC56"/>
  <c r="AE56"/>
  <c r="AH56"/>
  <c r="AJ56"/>
  <c r="AM56"/>
  <c r="AO56"/>
  <c r="AR56"/>
  <c r="AT56"/>
  <c r="AW56"/>
  <c r="AY56"/>
  <c r="BB56"/>
  <c r="BD56"/>
  <c r="BG56"/>
  <c r="BI56"/>
  <c r="D57"/>
  <c r="F57"/>
  <c r="H57"/>
  <c r="AQ57" s="1"/>
  <c r="K57"/>
  <c r="M57"/>
  <c r="N57"/>
  <c r="P57"/>
  <c r="R57"/>
  <c r="S57"/>
  <c r="T57"/>
  <c r="U57"/>
  <c r="V57" s="1"/>
  <c r="Y57"/>
  <c r="AA57"/>
  <c r="AB57"/>
  <c r="AD57"/>
  <c r="AF57"/>
  <c r="AG57"/>
  <c r="AI57"/>
  <c r="AK57"/>
  <c r="AL57"/>
  <c r="AN57"/>
  <c r="AP57"/>
  <c r="AS57"/>
  <c r="AU57"/>
  <c r="AV57"/>
  <c r="AX57"/>
  <c r="AZ57"/>
  <c r="BA57"/>
  <c r="BC57"/>
  <c r="BE57"/>
  <c r="BF57"/>
  <c r="BH57"/>
  <c r="BJ57"/>
  <c r="D58"/>
  <c r="F58"/>
  <c r="H58"/>
  <c r="I58" s="1"/>
  <c r="K58"/>
  <c r="M58"/>
  <c r="N58"/>
  <c r="P58"/>
  <c r="R58"/>
  <c r="S58"/>
  <c r="T58"/>
  <c r="Y58"/>
  <c r="AA58"/>
  <c r="AD58"/>
  <c r="AF58"/>
  <c r="AG58"/>
  <c r="AI58"/>
  <c r="AK58"/>
  <c r="AL58"/>
  <c r="AN58"/>
  <c r="AP58"/>
  <c r="AQ58"/>
  <c r="AS58"/>
  <c r="AU58"/>
  <c r="AX58"/>
  <c r="AZ58"/>
  <c r="BA58"/>
  <c r="BC58"/>
  <c r="BE58"/>
  <c r="BF58"/>
  <c r="BH58"/>
  <c r="BJ58"/>
  <c r="BK58"/>
  <c r="C59"/>
  <c r="E59"/>
  <c r="G59"/>
  <c r="H59"/>
  <c r="J59"/>
  <c r="L59"/>
  <c r="O59"/>
  <c r="Q59"/>
  <c r="X59"/>
  <c r="Z59"/>
  <c r="AC59"/>
  <c r="AE59"/>
  <c r="AH59"/>
  <c r="AJ59"/>
  <c r="AM59"/>
  <c r="AO59"/>
  <c r="AR59"/>
  <c r="AT59"/>
  <c r="AW59"/>
  <c r="AY59"/>
  <c r="BB59"/>
  <c r="BD59"/>
  <c r="BG59"/>
  <c r="BI59"/>
  <c r="D60"/>
  <c r="F60"/>
  <c r="H60"/>
  <c r="I60"/>
  <c r="K60"/>
  <c r="M60"/>
  <c r="N60"/>
  <c r="P60"/>
  <c r="R60"/>
  <c r="S60"/>
  <c r="T60"/>
  <c r="U60"/>
  <c r="V60" s="1"/>
  <c r="Y60"/>
  <c r="AA60"/>
  <c r="AB60"/>
  <c r="AD60"/>
  <c r="AF60"/>
  <c r="AG60"/>
  <c r="AI60"/>
  <c r="AK60"/>
  <c r="AL60"/>
  <c r="AN60"/>
  <c r="AP60"/>
  <c r="AQ60"/>
  <c r="AS60"/>
  <c r="AU60"/>
  <c r="AV60"/>
  <c r="AX60"/>
  <c r="AZ60"/>
  <c r="BA60"/>
  <c r="BC60"/>
  <c r="BE60"/>
  <c r="BF60"/>
  <c r="BH60"/>
  <c r="BJ60"/>
  <c r="BK60"/>
  <c r="D61"/>
  <c r="F61"/>
  <c r="H61"/>
  <c r="S61" s="1"/>
  <c r="K61"/>
  <c r="M61"/>
  <c r="N61"/>
  <c r="P61"/>
  <c r="R61"/>
  <c r="T61"/>
  <c r="Y61"/>
  <c r="AA61"/>
  <c r="AD61"/>
  <c r="AF61"/>
  <c r="AG61"/>
  <c r="AI61"/>
  <c r="AK61"/>
  <c r="AN61"/>
  <c r="AP61"/>
  <c r="AS61"/>
  <c r="AU61"/>
  <c r="AX61"/>
  <c r="AZ61"/>
  <c r="BA61"/>
  <c r="BC61"/>
  <c r="BE61"/>
  <c r="BH61"/>
  <c r="BJ61"/>
  <c r="C62"/>
  <c r="E62"/>
  <c r="G62"/>
  <c r="J62"/>
  <c r="L62"/>
  <c r="O62"/>
  <c r="Q62"/>
  <c r="X62"/>
  <c r="Z62"/>
  <c r="AC62"/>
  <c r="AE62"/>
  <c r="AH62"/>
  <c r="AJ62"/>
  <c r="AM62"/>
  <c r="AO62"/>
  <c r="AR62"/>
  <c r="AT62"/>
  <c r="AW62"/>
  <c r="AY62"/>
  <c r="BB62"/>
  <c r="BD62"/>
  <c r="BG62"/>
  <c r="BI62"/>
  <c r="D63"/>
  <c r="F63"/>
  <c r="H63"/>
  <c r="AQ63" s="1"/>
  <c r="K63"/>
  <c r="M63"/>
  <c r="N63"/>
  <c r="P63"/>
  <c r="R63"/>
  <c r="S63"/>
  <c r="T63"/>
  <c r="U63"/>
  <c r="V63" s="1"/>
  <c r="Y63"/>
  <c r="AA63"/>
  <c r="AB63"/>
  <c r="AD63"/>
  <c r="AF63"/>
  <c r="AG63"/>
  <c r="AI63"/>
  <c r="AK63"/>
  <c r="AL63"/>
  <c r="AN63"/>
  <c r="AP63"/>
  <c r="AS63"/>
  <c r="AU63"/>
  <c r="AV63"/>
  <c r="AX63"/>
  <c r="AZ63"/>
  <c r="BA63"/>
  <c r="BC63"/>
  <c r="BE63"/>
  <c r="BF63"/>
  <c r="BH63"/>
  <c r="BJ63"/>
  <c r="D64"/>
  <c r="F64"/>
  <c r="H64"/>
  <c r="I64" s="1"/>
  <c r="K64"/>
  <c r="M64"/>
  <c r="N64"/>
  <c r="P64"/>
  <c r="R64"/>
  <c r="S64"/>
  <c r="T64"/>
  <c r="Y64"/>
  <c r="AA64"/>
  <c r="AD64"/>
  <c r="AF64"/>
  <c r="AG64"/>
  <c r="AI64"/>
  <c r="AK64"/>
  <c r="AL64"/>
  <c r="AN64"/>
  <c r="AP64"/>
  <c r="AQ64"/>
  <c r="AS64"/>
  <c r="AU64"/>
  <c r="AX64"/>
  <c r="AZ64"/>
  <c r="BA64"/>
  <c r="BC64"/>
  <c r="BE64"/>
  <c r="BF64"/>
  <c r="BH64"/>
  <c r="BJ64"/>
  <c r="BK64"/>
  <c r="C65"/>
  <c r="E65"/>
  <c r="G65"/>
  <c r="H65"/>
  <c r="J65"/>
  <c r="L65"/>
  <c r="O65"/>
  <c r="Q65"/>
  <c r="X65"/>
  <c r="Z65"/>
  <c r="AC65"/>
  <c r="AE65"/>
  <c r="AH65"/>
  <c r="AJ65"/>
  <c r="AM65"/>
  <c r="AO65"/>
  <c r="AR65"/>
  <c r="AT65"/>
  <c r="AW65"/>
  <c r="AY65"/>
  <c r="BB65"/>
  <c r="BD65"/>
  <c r="BG65"/>
  <c r="BI65"/>
  <c r="D66"/>
  <c r="F66"/>
  <c r="H66"/>
  <c r="I66"/>
  <c r="K66"/>
  <c r="M66"/>
  <c r="N66"/>
  <c r="P66"/>
  <c r="R66"/>
  <c r="S66"/>
  <c r="T66"/>
  <c r="U66"/>
  <c r="V66" s="1"/>
  <c r="Y66"/>
  <c r="AA66"/>
  <c r="AB66"/>
  <c r="AD66"/>
  <c r="AF66"/>
  <c r="AG66"/>
  <c r="AI66"/>
  <c r="AK66"/>
  <c r="AL66"/>
  <c r="AN66"/>
  <c r="AP66"/>
  <c r="AQ66"/>
  <c r="AS66"/>
  <c r="AU66"/>
  <c r="AV66"/>
  <c r="AX66"/>
  <c r="AZ66"/>
  <c r="BA66"/>
  <c r="BC66"/>
  <c r="BE66"/>
  <c r="BF66"/>
  <c r="BH66"/>
  <c r="BJ66"/>
  <c r="BK66"/>
  <c r="D67"/>
  <c r="F67"/>
  <c r="H67"/>
  <c r="S67" s="1"/>
  <c r="K67"/>
  <c r="M67"/>
  <c r="N67"/>
  <c r="P67"/>
  <c r="R67"/>
  <c r="T67"/>
  <c r="Y67"/>
  <c r="AA67"/>
  <c r="AD67"/>
  <c r="AF67"/>
  <c r="AG67"/>
  <c r="AI67"/>
  <c r="AK67"/>
  <c r="AN67"/>
  <c r="AP67"/>
  <c r="AS67"/>
  <c r="AU67"/>
  <c r="AX67"/>
  <c r="AZ67"/>
  <c r="BA67"/>
  <c r="BC67"/>
  <c r="BE67"/>
  <c r="BH67"/>
  <c r="BJ67"/>
  <c r="C68"/>
  <c r="E68"/>
  <c r="G68"/>
  <c r="J68"/>
  <c r="L68"/>
  <c r="O68"/>
  <c r="Q68"/>
  <c r="X68"/>
  <c r="Z68"/>
  <c r="AC68"/>
  <c r="AE68"/>
  <c r="AH68"/>
  <c r="AJ68"/>
  <c r="AM68"/>
  <c r="AO68"/>
  <c r="AR68"/>
  <c r="AT68"/>
  <c r="AW68"/>
  <c r="AY68"/>
  <c r="BB68"/>
  <c r="BD68"/>
  <c r="BG68"/>
  <c r="BI68"/>
  <c r="D69"/>
  <c r="F69"/>
  <c r="H69"/>
  <c r="AQ69" s="1"/>
  <c r="K69"/>
  <c r="M69"/>
  <c r="N69"/>
  <c r="P69"/>
  <c r="R69"/>
  <c r="S69"/>
  <c r="T69"/>
  <c r="U69"/>
  <c r="V69" s="1"/>
  <c r="Y69"/>
  <c r="AA69"/>
  <c r="AB69"/>
  <c r="AD69"/>
  <c r="AF69"/>
  <c r="AG69"/>
  <c r="AI69"/>
  <c r="AK69"/>
  <c r="AL69"/>
  <c r="AN69"/>
  <c r="AP69"/>
  <c r="AS69"/>
  <c r="AU69"/>
  <c r="AV69"/>
  <c r="AX69"/>
  <c r="AZ69"/>
  <c r="BA69"/>
  <c r="BC69"/>
  <c r="BE69"/>
  <c r="BF69"/>
  <c r="BH69"/>
  <c r="BJ69"/>
  <c r="D70"/>
  <c r="F70"/>
  <c r="H70"/>
  <c r="I70" s="1"/>
  <c r="K70"/>
  <c r="M70"/>
  <c r="N70"/>
  <c r="P70"/>
  <c r="R70"/>
  <c r="S70"/>
  <c r="T70"/>
  <c r="Y70"/>
  <c r="AA70"/>
  <c r="AD70"/>
  <c r="AF70"/>
  <c r="AG70"/>
  <c r="AI70"/>
  <c r="AK70"/>
  <c r="AL70"/>
  <c r="AN70"/>
  <c r="AP70"/>
  <c r="AQ70"/>
  <c r="AS70"/>
  <c r="AU70"/>
  <c r="AX70"/>
  <c r="AZ70"/>
  <c r="BA70"/>
  <c r="BC70"/>
  <c r="BE70"/>
  <c r="BF70"/>
  <c r="BH70"/>
  <c r="BJ70"/>
  <c r="BK70"/>
  <c r="C71"/>
  <c r="E71"/>
  <c r="G71"/>
  <c r="H71"/>
  <c r="J71"/>
  <c r="L71"/>
  <c r="O71"/>
  <c r="Q71"/>
  <c r="X71"/>
  <c r="Z71"/>
  <c r="AC71"/>
  <c r="AE71"/>
  <c r="AH71"/>
  <c r="AJ71"/>
  <c r="AM71"/>
  <c r="AO71"/>
  <c r="AR71"/>
  <c r="AT71"/>
  <c r="AW71"/>
  <c r="AY71"/>
  <c r="BB71"/>
  <c r="BD71"/>
  <c r="BG71"/>
  <c r="BI71"/>
  <c r="C72"/>
  <c r="C74" s="1"/>
  <c r="E72"/>
  <c r="F72" s="1"/>
  <c r="G72"/>
  <c r="H72" s="1"/>
  <c r="J72"/>
  <c r="J74" s="1"/>
  <c r="L72"/>
  <c r="M72" s="1"/>
  <c r="O72"/>
  <c r="P72" s="1"/>
  <c r="Q72"/>
  <c r="R72"/>
  <c r="W72"/>
  <c r="X72"/>
  <c r="Y72" s="1"/>
  <c r="Z72"/>
  <c r="AB72" s="1"/>
  <c r="AC72"/>
  <c r="AD72"/>
  <c r="AE72"/>
  <c r="AH72"/>
  <c r="AH74" s="1"/>
  <c r="AJ72"/>
  <c r="AK72" s="1"/>
  <c r="AM72"/>
  <c r="AN72" s="1"/>
  <c r="AO72"/>
  <c r="AP72"/>
  <c r="AR72"/>
  <c r="AS72" s="1"/>
  <c r="AT72"/>
  <c r="AW72"/>
  <c r="AX72"/>
  <c r="AY72"/>
  <c r="BB72"/>
  <c r="BB74" s="1"/>
  <c r="BD72"/>
  <c r="BE72" s="1"/>
  <c r="BG72"/>
  <c r="BH72" s="1"/>
  <c r="BI72"/>
  <c r="BJ72"/>
  <c r="C73"/>
  <c r="D73" s="1"/>
  <c r="E73"/>
  <c r="F73" s="1"/>
  <c r="G73"/>
  <c r="H73" s="1"/>
  <c r="J73"/>
  <c r="K73" s="1"/>
  <c r="L73"/>
  <c r="M73"/>
  <c r="O73"/>
  <c r="P73" s="1"/>
  <c r="Q73"/>
  <c r="S73" s="1"/>
  <c r="W73"/>
  <c r="X73"/>
  <c r="Y73"/>
  <c r="Z73"/>
  <c r="AB73" s="1"/>
  <c r="AA73"/>
  <c r="AC73"/>
  <c r="AD73" s="1"/>
  <c r="AE73"/>
  <c r="AF73" s="1"/>
  <c r="AH73"/>
  <c r="AI73"/>
  <c r="AJ73"/>
  <c r="AK73"/>
  <c r="AM73"/>
  <c r="AN73" s="1"/>
  <c r="AO73"/>
  <c r="AQ73" s="1"/>
  <c r="AR73"/>
  <c r="AS73"/>
  <c r="AT73"/>
  <c r="AV73" s="1"/>
  <c r="AU73"/>
  <c r="AW73"/>
  <c r="AX73" s="1"/>
  <c r="AY73"/>
  <c r="AZ73" s="1"/>
  <c r="BB73"/>
  <c r="BC73"/>
  <c r="BD73"/>
  <c r="BE73"/>
  <c r="BG73"/>
  <c r="BH73" s="1"/>
  <c r="BI73"/>
  <c r="BK73" s="1"/>
  <c r="E74"/>
  <c r="G74"/>
  <c r="L74"/>
  <c r="O74"/>
  <c r="Z74"/>
  <c r="AE74"/>
  <c r="AJ74"/>
  <c r="AT74"/>
  <c r="AY74"/>
  <c r="BD74"/>
  <c r="C75"/>
  <c r="D75"/>
  <c r="E75"/>
  <c r="F75" s="1"/>
  <c r="G75"/>
  <c r="J75"/>
  <c r="K75" s="1"/>
  <c r="L75"/>
  <c r="O75"/>
  <c r="P75"/>
  <c r="Q75"/>
  <c r="R75"/>
  <c r="T75"/>
  <c r="W75"/>
  <c r="X75"/>
  <c r="Y75" s="1"/>
  <c r="Z75"/>
  <c r="AA75" s="1"/>
  <c r="AC75"/>
  <c r="AC77" s="1"/>
  <c r="AD75"/>
  <c r="AE75"/>
  <c r="AF75"/>
  <c r="AH75"/>
  <c r="AI75" s="1"/>
  <c r="AJ75"/>
  <c r="AM75"/>
  <c r="AN75"/>
  <c r="AO75"/>
  <c r="AP75"/>
  <c r="AR75"/>
  <c r="AS75" s="1"/>
  <c r="AT75"/>
  <c r="AU75" s="1"/>
  <c r="AW75"/>
  <c r="AW77" s="1"/>
  <c r="AX75"/>
  <c r="AY75"/>
  <c r="AZ75"/>
  <c r="BB75"/>
  <c r="BC75" s="1"/>
  <c r="BD75"/>
  <c r="BG75"/>
  <c r="BH75"/>
  <c r="BI75"/>
  <c r="BJ75"/>
  <c r="C76"/>
  <c r="K76" s="1"/>
  <c r="E76"/>
  <c r="F76" s="1"/>
  <c r="G76"/>
  <c r="G77" s="1"/>
  <c r="J76"/>
  <c r="L76"/>
  <c r="M76"/>
  <c r="O76"/>
  <c r="O77" s="1"/>
  <c r="Q76"/>
  <c r="R76" s="1"/>
  <c r="W76"/>
  <c r="X76"/>
  <c r="Z76"/>
  <c r="AA76"/>
  <c r="AC76"/>
  <c r="AD76" s="1"/>
  <c r="AE76"/>
  <c r="AH76"/>
  <c r="AI76"/>
  <c r="AJ76"/>
  <c r="AK76"/>
  <c r="AM76"/>
  <c r="AM77" s="1"/>
  <c r="AO76"/>
  <c r="AP76" s="1"/>
  <c r="AR76"/>
  <c r="AT76"/>
  <c r="AU76"/>
  <c r="AW76"/>
  <c r="AX76" s="1"/>
  <c r="AY76"/>
  <c r="AY77" s="1"/>
  <c r="BB76"/>
  <c r="BC76"/>
  <c r="BD76"/>
  <c r="BE76"/>
  <c r="BG76"/>
  <c r="BG77" s="1"/>
  <c r="BI76"/>
  <c r="BJ76" s="1"/>
  <c r="J77"/>
  <c r="Q77"/>
  <c r="Z77"/>
  <c r="AE77"/>
  <c r="AH77"/>
  <c r="AO77"/>
  <c r="AT77"/>
  <c r="BB77"/>
  <c r="BI77"/>
  <c r="E82"/>
  <c r="F82"/>
  <c r="E85"/>
  <c r="F85"/>
  <c r="AA3" i="30"/>
  <c r="AD3"/>
  <c r="AF3"/>
  <c r="Y3"/>
  <c r="V3"/>
  <c r="T4"/>
  <c r="T3"/>
  <c r="U4"/>
  <c r="U3"/>
  <c r="P54"/>
  <c r="M3"/>
  <c r="K3"/>
  <c r="I52"/>
  <c r="H3"/>
  <c r="G11"/>
  <c r="E23"/>
  <c r="E20"/>
  <c r="E17"/>
  <c r="E8"/>
  <c r="E11"/>
  <c r="F9"/>
  <c r="D6"/>
  <c r="D7"/>
  <c r="C8"/>
  <c r="C11"/>
  <c r="D3"/>
  <c r="C5"/>
  <c r="F3"/>
  <c r="I3"/>
  <c r="P3"/>
  <c r="R3"/>
  <c r="AI3"/>
  <c r="AK3"/>
  <c r="AL3"/>
  <c r="AN3"/>
  <c r="AP3"/>
  <c r="AS3"/>
  <c r="AU3"/>
  <c r="AX3"/>
  <c r="AZ3"/>
  <c r="BC3"/>
  <c r="BE3"/>
  <c r="BH3"/>
  <c r="BJ3"/>
  <c r="D4"/>
  <c r="F4"/>
  <c r="H4"/>
  <c r="I4" s="1"/>
  <c r="K4"/>
  <c r="M4"/>
  <c r="P4"/>
  <c r="R4"/>
  <c r="Y4"/>
  <c r="AA4"/>
  <c r="AD4"/>
  <c r="AF4"/>
  <c r="AG4"/>
  <c r="AI4"/>
  <c r="AK4"/>
  <c r="AN4"/>
  <c r="AP4"/>
  <c r="AS4"/>
  <c r="AU4"/>
  <c r="AX4"/>
  <c r="AZ4"/>
  <c r="BC4"/>
  <c r="BE4"/>
  <c r="BH4"/>
  <c r="BJ4"/>
  <c r="E5"/>
  <c r="G5"/>
  <c r="J5"/>
  <c r="L5"/>
  <c r="O5"/>
  <c r="Q5"/>
  <c r="X5"/>
  <c r="Z5"/>
  <c r="AC5"/>
  <c r="AE5"/>
  <c r="AH5"/>
  <c r="AJ5"/>
  <c r="AM5"/>
  <c r="AO5"/>
  <c r="AR5"/>
  <c r="AT5"/>
  <c r="AW5"/>
  <c r="AY5"/>
  <c r="BB5"/>
  <c r="BD5"/>
  <c r="BG5"/>
  <c r="BI5"/>
  <c r="F6"/>
  <c r="H6"/>
  <c r="S6" s="1"/>
  <c r="I6"/>
  <c r="K6"/>
  <c r="M6"/>
  <c r="N6"/>
  <c r="P6"/>
  <c r="R6"/>
  <c r="T6"/>
  <c r="U6"/>
  <c r="Y6"/>
  <c r="AA6"/>
  <c r="AB6"/>
  <c r="AD6"/>
  <c r="AF6"/>
  <c r="AI6"/>
  <c r="AK6"/>
  <c r="AN6"/>
  <c r="AP6"/>
  <c r="AQ6"/>
  <c r="AS6"/>
  <c r="AU6"/>
  <c r="AV6"/>
  <c r="AX6"/>
  <c r="AZ6"/>
  <c r="BA6"/>
  <c r="BC6"/>
  <c r="BE6"/>
  <c r="BH6"/>
  <c r="BJ6"/>
  <c r="BK6"/>
  <c r="F7"/>
  <c r="H7"/>
  <c r="AQ7" s="1"/>
  <c r="K7"/>
  <c r="M7"/>
  <c r="P7"/>
  <c r="R7"/>
  <c r="T7"/>
  <c r="Y7"/>
  <c r="AA7"/>
  <c r="AD7"/>
  <c r="AF7"/>
  <c r="AI7"/>
  <c r="AK7"/>
  <c r="AN7"/>
  <c r="AP7"/>
  <c r="AS7"/>
  <c r="AU7"/>
  <c r="AX7"/>
  <c r="AZ7"/>
  <c r="BA7"/>
  <c r="BC7"/>
  <c r="BE7"/>
  <c r="BH7"/>
  <c r="BJ7"/>
  <c r="G8"/>
  <c r="J8"/>
  <c r="L8"/>
  <c r="O8"/>
  <c r="Q8"/>
  <c r="X8"/>
  <c r="Z8"/>
  <c r="AC8"/>
  <c r="AE8"/>
  <c r="AH8"/>
  <c r="AJ8"/>
  <c r="AM8"/>
  <c r="AO8"/>
  <c r="AR8"/>
  <c r="AT8"/>
  <c r="AW8"/>
  <c r="AY8"/>
  <c r="BB8"/>
  <c r="BD8"/>
  <c r="BG8"/>
  <c r="BI8"/>
  <c r="D9"/>
  <c r="H9"/>
  <c r="I9" s="1"/>
  <c r="K9"/>
  <c r="M9"/>
  <c r="N9"/>
  <c r="P9"/>
  <c r="R9"/>
  <c r="T9"/>
  <c r="Y9"/>
  <c r="AA9"/>
  <c r="AD9"/>
  <c r="AF9"/>
  <c r="AG9"/>
  <c r="AI9"/>
  <c r="AK9"/>
  <c r="AL9"/>
  <c r="AN9"/>
  <c r="AP9"/>
  <c r="AS9"/>
  <c r="AU9"/>
  <c r="AX9"/>
  <c r="AZ9"/>
  <c r="BC9"/>
  <c r="BE9"/>
  <c r="BH9"/>
  <c r="BJ9"/>
  <c r="D10"/>
  <c r="F10"/>
  <c r="H10"/>
  <c r="I10" s="1"/>
  <c r="K10"/>
  <c r="M10"/>
  <c r="N10"/>
  <c r="P10"/>
  <c r="R10"/>
  <c r="S10"/>
  <c r="T10"/>
  <c r="Y10"/>
  <c r="AA10"/>
  <c r="AD10"/>
  <c r="AF10"/>
  <c r="AG10"/>
  <c r="AI10"/>
  <c r="AK10"/>
  <c r="AL10"/>
  <c r="AN10"/>
  <c r="AP10"/>
  <c r="AQ10"/>
  <c r="AS10"/>
  <c r="AU10"/>
  <c r="AX10"/>
  <c r="AZ10"/>
  <c r="BA10"/>
  <c r="BC10"/>
  <c r="BE10"/>
  <c r="BF10"/>
  <c r="BH10"/>
  <c r="BJ10"/>
  <c r="BK10"/>
  <c r="H11"/>
  <c r="J11"/>
  <c r="L11"/>
  <c r="O11"/>
  <c r="Q11"/>
  <c r="X11"/>
  <c r="Z11"/>
  <c r="AC11"/>
  <c r="AE11"/>
  <c r="AH11"/>
  <c r="AJ11"/>
  <c r="AM11"/>
  <c r="AO11"/>
  <c r="AR11"/>
  <c r="AT11"/>
  <c r="AW11"/>
  <c r="AY11"/>
  <c r="BB11"/>
  <c r="BD11"/>
  <c r="BG11"/>
  <c r="BI11"/>
  <c r="D12"/>
  <c r="F12"/>
  <c r="H12"/>
  <c r="I12"/>
  <c r="K12"/>
  <c r="M12"/>
  <c r="N12"/>
  <c r="P12"/>
  <c r="R12"/>
  <c r="S12"/>
  <c r="T12"/>
  <c r="U12"/>
  <c r="V12" s="1"/>
  <c r="Y12"/>
  <c r="AA12"/>
  <c r="AB12"/>
  <c r="AD12"/>
  <c r="AF12"/>
  <c r="AG12"/>
  <c r="AI12"/>
  <c r="AK12"/>
  <c r="AL12"/>
  <c r="AN12"/>
  <c r="AP12"/>
  <c r="AQ12"/>
  <c r="AS12"/>
  <c r="AU12"/>
  <c r="AV12"/>
  <c r="AX12"/>
  <c r="AZ12"/>
  <c r="BA12"/>
  <c r="BC12"/>
  <c r="BE12"/>
  <c r="BF12"/>
  <c r="BH12"/>
  <c r="BJ12"/>
  <c r="BK12"/>
  <c r="D13"/>
  <c r="F13"/>
  <c r="H13"/>
  <c r="AQ13" s="1"/>
  <c r="K13"/>
  <c r="M13"/>
  <c r="N13"/>
  <c r="P13"/>
  <c r="R13"/>
  <c r="T13"/>
  <c r="Y13"/>
  <c r="AA13"/>
  <c r="AD13"/>
  <c r="AF13"/>
  <c r="AG13"/>
  <c r="AI13"/>
  <c r="AK13"/>
  <c r="AN13"/>
  <c r="AP13"/>
  <c r="AS13"/>
  <c r="AU13"/>
  <c r="AX13"/>
  <c r="AZ13"/>
  <c r="BA13"/>
  <c r="BC13"/>
  <c r="BE13"/>
  <c r="BH13"/>
  <c r="BJ13"/>
  <c r="C14"/>
  <c r="E14"/>
  <c r="G14"/>
  <c r="J14"/>
  <c r="L14"/>
  <c r="O14"/>
  <c r="Q14"/>
  <c r="X14"/>
  <c r="Z14"/>
  <c r="AC14"/>
  <c r="AE14"/>
  <c r="AH14"/>
  <c r="AJ14"/>
  <c r="AM14"/>
  <c r="AO14"/>
  <c r="AR14"/>
  <c r="AT14"/>
  <c r="AW14"/>
  <c r="AY14"/>
  <c r="BB14"/>
  <c r="BD14"/>
  <c r="BG14"/>
  <c r="BI14"/>
  <c r="D15"/>
  <c r="F15"/>
  <c r="H15"/>
  <c r="I15" s="1"/>
  <c r="K15"/>
  <c r="M15"/>
  <c r="N15"/>
  <c r="P15"/>
  <c r="R15"/>
  <c r="S15"/>
  <c r="T15"/>
  <c r="Y15"/>
  <c r="AA15"/>
  <c r="AD15"/>
  <c r="AF15"/>
  <c r="AG15"/>
  <c r="AI15"/>
  <c r="AK15"/>
  <c r="AL15"/>
  <c r="AN15"/>
  <c r="AP15"/>
  <c r="AS15"/>
  <c r="AU15"/>
  <c r="AX15"/>
  <c r="AZ15"/>
  <c r="BA15"/>
  <c r="BC15"/>
  <c r="BE15"/>
  <c r="BF15"/>
  <c r="BH15"/>
  <c r="BJ15"/>
  <c r="D16"/>
  <c r="F16"/>
  <c r="H16"/>
  <c r="I16" s="1"/>
  <c r="K16"/>
  <c r="M16"/>
  <c r="N16"/>
  <c r="P16"/>
  <c r="R16"/>
  <c r="S16"/>
  <c r="T16"/>
  <c r="Y16"/>
  <c r="AA16"/>
  <c r="AD16"/>
  <c r="AF16"/>
  <c r="AG16"/>
  <c r="AI16"/>
  <c r="AK16"/>
  <c r="AL16"/>
  <c r="AN16"/>
  <c r="AP16"/>
  <c r="AQ16"/>
  <c r="AS16"/>
  <c r="AU16"/>
  <c r="AX16"/>
  <c r="AZ16"/>
  <c r="BA16"/>
  <c r="BC16"/>
  <c r="BE16"/>
  <c r="BF16"/>
  <c r="BH16"/>
  <c r="BJ16"/>
  <c r="BK16"/>
  <c r="C17"/>
  <c r="G17"/>
  <c r="H17"/>
  <c r="J17"/>
  <c r="L17"/>
  <c r="O17"/>
  <c r="Q17"/>
  <c r="X17"/>
  <c r="Z17"/>
  <c r="AC17"/>
  <c r="AE17"/>
  <c r="AH17"/>
  <c r="AJ17"/>
  <c r="AM17"/>
  <c r="AO17"/>
  <c r="AR17"/>
  <c r="AT17"/>
  <c r="AW17"/>
  <c r="AY17"/>
  <c r="BB17"/>
  <c r="BD17"/>
  <c r="BG17"/>
  <c r="BI17"/>
  <c r="D18"/>
  <c r="F18"/>
  <c r="H18"/>
  <c r="I18"/>
  <c r="K18"/>
  <c r="M18"/>
  <c r="N18"/>
  <c r="P18"/>
  <c r="R18"/>
  <c r="S18"/>
  <c r="T18"/>
  <c r="U18"/>
  <c r="V18" s="1"/>
  <c r="Y18"/>
  <c r="AA18"/>
  <c r="AB18"/>
  <c r="AD18"/>
  <c r="AF18"/>
  <c r="AG18"/>
  <c r="AI18"/>
  <c r="AK18"/>
  <c r="AL18"/>
  <c r="AN18"/>
  <c r="AP18"/>
  <c r="AQ18"/>
  <c r="AS18"/>
  <c r="AU18"/>
  <c r="AV18"/>
  <c r="AX18"/>
  <c r="AZ18"/>
  <c r="BA18"/>
  <c r="BC18"/>
  <c r="BE18"/>
  <c r="BF18"/>
  <c r="BH18"/>
  <c r="BJ18"/>
  <c r="BK18"/>
  <c r="D19"/>
  <c r="F19"/>
  <c r="H19"/>
  <c r="AQ19" s="1"/>
  <c r="K19"/>
  <c r="M19"/>
  <c r="P19"/>
  <c r="R19"/>
  <c r="T19"/>
  <c r="Y19"/>
  <c r="AA19"/>
  <c r="AD19"/>
  <c r="AF19"/>
  <c r="AG19"/>
  <c r="AI19"/>
  <c r="AK19"/>
  <c r="AN19"/>
  <c r="AP19"/>
  <c r="AS19"/>
  <c r="AU19"/>
  <c r="AX19"/>
  <c r="AZ19"/>
  <c r="BA19"/>
  <c r="BC19"/>
  <c r="BE19"/>
  <c r="BH19"/>
  <c r="BJ19"/>
  <c r="C20"/>
  <c r="G20"/>
  <c r="J20"/>
  <c r="L20"/>
  <c r="O20"/>
  <c r="Q20"/>
  <c r="X20"/>
  <c r="Z20"/>
  <c r="AC20"/>
  <c r="AE20"/>
  <c r="AH20"/>
  <c r="AJ20"/>
  <c r="AM20"/>
  <c r="AO20"/>
  <c r="AR20"/>
  <c r="AT20"/>
  <c r="AW20"/>
  <c r="AY20"/>
  <c r="BB20"/>
  <c r="BD20"/>
  <c r="BG20"/>
  <c r="BI20"/>
  <c r="D21"/>
  <c r="F21"/>
  <c r="H21"/>
  <c r="I21" s="1"/>
  <c r="K21"/>
  <c r="M21"/>
  <c r="N21"/>
  <c r="P21"/>
  <c r="R21"/>
  <c r="S21"/>
  <c r="T21"/>
  <c r="Y21"/>
  <c r="AA21"/>
  <c r="AD21"/>
  <c r="AF21"/>
  <c r="AG21"/>
  <c r="AI21"/>
  <c r="AK21"/>
  <c r="AL21"/>
  <c r="AN21"/>
  <c r="AP21"/>
  <c r="AS21"/>
  <c r="AU21"/>
  <c r="AX21"/>
  <c r="AZ21"/>
  <c r="BA21"/>
  <c r="BC21"/>
  <c r="BE21"/>
  <c r="BF21"/>
  <c r="BH21"/>
  <c r="BJ21"/>
  <c r="D22"/>
  <c r="F22"/>
  <c r="H22"/>
  <c r="I22" s="1"/>
  <c r="K22"/>
  <c r="M22"/>
  <c r="N22"/>
  <c r="P22"/>
  <c r="R22"/>
  <c r="S22"/>
  <c r="T22"/>
  <c r="Y22"/>
  <c r="AA22"/>
  <c r="AD22"/>
  <c r="AF22"/>
  <c r="AG22"/>
  <c r="AI22"/>
  <c r="AK22"/>
  <c r="AL22"/>
  <c r="AN22"/>
  <c r="AP22"/>
  <c r="AQ22"/>
  <c r="AS22"/>
  <c r="AU22"/>
  <c r="AX22"/>
  <c r="AZ22"/>
  <c r="BA22"/>
  <c r="BC22"/>
  <c r="BE22"/>
  <c r="BF22"/>
  <c r="BH22"/>
  <c r="BJ22"/>
  <c r="BK22"/>
  <c r="C23"/>
  <c r="G23"/>
  <c r="H23"/>
  <c r="J23"/>
  <c r="L23"/>
  <c r="O23"/>
  <c r="Q23"/>
  <c r="X23"/>
  <c r="Z23"/>
  <c r="AC23"/>
  <c r="AE23"/>
  <c r="AH23"/>
  <c r="AJ23"/>
  <c r="AM23"/>
  <c r="AO23"/>
  <c r="AR23"/>
  <c r="AT23"/>
  <c r="AW23"/>
  <c r="AY23"/>
  <c r="BB23"/>
  <c r="BD23"/>
  <c r="BG23"/>
  <c r="BI23"/>
  <c r="D24"/>
  <c r="F24"/>
  <c r="H24"/>
  <c r="I24"/>
  <c r="K24"/>
  <c r="M24"/>
  <c r="N24"/>
  <c r="P24"/>
  <c r="R24"/>
  <c r="S24"/>
  <c r="T24"/>
  <c r="U24"/>
  <c r="V24" s="1"/>
  <c r="Y24"/>
  <c r="AA24"/>
  <c r="AB24"/>
  <c r="AD24"/>
  <c r="AF24"/>
  <c r="AG24"/>
  <c r="AI24"/>
  <c r="AK24"/>
  <c r="AL24"/>
  <c r="AN24"/>
  <c r="AP24"/>
  <c r="AQ24"/>
  <c r="AS24"/>
  <c r="AU24"/>
  <c r="AV24"/>
  <c r="AX24"/>
  <c r="AZ24"/>
  <c r="BA24"/>
  <c r="BC24"/>
  <c r="BE24"/>
  <c r="BF24"/>
  <c r="BH24"/>
  <c r="BJ24"/>
  <c r="BK24"/>
  <c r="D25"/>
  <c r="F25"/>
  <c r="H25"/>
  <c r="AQ25" s="1"/>
  <c r="K25"/>
  <c r="M25"/>
  <c r="N25"/>
  <c r="P25"/>
  <c r="R25"/>
  <c r="T25"/>
  <c r="Y25"/>
  <c r="AA25"/>
  <c r="AD25"/>
  <c r="AF25"/>
  <c r="AG25"/>
  <c r="AI25"/>
  <c r="AK25"/>
  <c r="AN25"/>
  <c r="AP25"/>
  <c r="AS25"/>
  <c r="AU25"/>
  <c r="AX25"/>
  <c r="AZ25"/>
  <c r="BA25"/>
  <c r="BC25"/>
  <c r="BE25"/>
  <c r="BH25"/>
  <c r="BJ25"/>
  <c r="C26"/>
  <c r="E26"/>
  <c r="G26"/>
  <c r="J26"/>
  <c r="L26"/>
  <c r="O26"/>
  <c r="Q26"/>
  <c r="X26"/>
  <c r="Z26"/>
  <c r="AC26"/>
  <c r="AE26"/>
  <c r="AH26"/>
  <c r="AJ26"/>
  <c r="AM26"/>
  <c r="AO26"/>
  <c r="AR26"/>
  <c r="AT26"/>
  <c r="AW26"/>
  <c r="AY26"/>
  <c r="BB26"/>
  <c r="BD26"/>
  <c r="BG26"/>
  <c r="BI26"/>
  <c r="D27"/>
  <c r="F27"/>
  <c r="H27"/>
  <c r="I27" s="1"/>
  <c r="K27"/>
  <c r="M27"/>
  <c r="N27"/>
  <c r="P27"/>
  <c r="R27"/>
  <c r="S27"/>
  <c r="T27"/>
  <c r="Y27"/>
  <c r="AA27"/>
  <c r="AD27"/>
  <c r="AF27"/>
  <c r="AG27"/>
  <c r="AI27"/>
  <c r="AK27"/>
  <c r="AL27"/>
  <c r="AN27"/>
  <c r="AP27"/>
  <c r="AS27"/>
  <c r="AU27"/>
  <c r="AX27"/>
  <c r="AZ27"/>
  <c r="BA27"/>
  <c r="BC27"/>
  <c r="BE27"/>
  <c r="BF27"/>
  <c r="BH27"/>
  <c r="BJ27"/>
  <c r="D28"/>
  <c r="F28"/>
  <c r="H28"/>
  <c r="I28" s="1"/>
  <c r="K28"/>
  <c r="M28"/>
  <c r="N28"/>
  <c r="P28"/>
  <c r="R28"/>
  <c r="S28"/>
  <c r="T28"/>
  <c r="Y28"/>
  <c r="AA28"/>
  <c r="AD28"/>
  <c r="AF28"/>
  <c r="AG28"/>
  <c r="AI28"/>
  <c r="AK28"/>
  <c r="AL28"/>
  <c r="AN28"/>
  <c r="AP28"/>
  <c r="AQ28"/>
  <c r="AS28"/>
  <c r="AU28"/>
  <c r="AX28"/>
  <c r="AZ28"/>
  <c r="BA28"/>
  <c r="BC28"/>
  <c r="BE28"/>
  <c r="BF28"/>
  <c r="BH28"/>
  <c r="BJ28"/>
  <c r="BK28"/>
  <c r="C29"/>
  <c r="E29"/>
  <c r="G29"/>
  <c r="H29"/>
  <c r="J29"/>
  <c r="L29"/>
  <c r="O29"/>
  <c r="Q29"/>
  <c r="X29"/>
  <c r="Z29"/>
  <c r="AC29"/>
  <c r="AE29"/>
  <c r="AH29"/>
  <c r="AJ29"/>
  <c r="AM29"/>
  <c r="AO29"/>
  <c r="AR29"/>
  <c r="AT29"/>
  <c r="AW29"/>
  <c r="AY29"/>
  <c r="BB29"/>
  <c r="BD29"/>
  <c r="BG29"/>
  <c r="BI29"/>
  <c r="D30"/>
  <c r="F30"/>
  <c r="H30"/>
  <c r="I30"/>
  <c r="K30"/>
  <c r="M30"/>
  <c r="N30"/>
  <c r="P30"/>
  <c r="R30"/>
  <c r="S30"/>
  <c r="T30"/>
  <c r="U30"/>
  <c r="V30" s="1"/>
  <c r="Y30"/>
  <c r="AA30"/>
  <c r="AB30"/>
  <c r="AD30"/>
  <c r="AF30"/>
  <c r="AG30"/>
  <c r="AI30"/>
  <c r="AK30"/>
  <c r="AL30"/>
  <c r="AN30"/>
  <c r="AP30"/>
  <c r="AQ30"/>
  <c r="AS30"/>
  <c r="AU30"/>
  <c r="AV30"/>
  <c r="AX30"/>
  <c r="AZ30"/>
  <c r="BA30"/>
  <c r="BC30"/>
  <c r="BE30"/>
  <c r="BF30"/>
  <c r="BH30"/>
  <c r="BJ30"/>
  <c r="BK30"/>
  <c r="D31"/>
  <c r="F31"/>
  <c r="H31"/>
  <c r="AQ31" s="1"/>
  <c r="K31"/>
  <c r="M31"/>
  <c r="N31"/>
  <c r="P31"/>
  <c r="R31"/>
  <c r="T31"/>
  <c r="Y31"/>
  <c r="AA31"/>
  <c r="AD31"/>
  <c r="AF31"/>
  <c r="AG31"/>
  <c r="AI31"/>
  <c r="AK31"/>
  <c r="AN31"/>
  <c r="AP31"/>
  <c r="AS31"/>
  <c r="AU31"/>
  <c r="AX31"/>
  <c r="AZ31"/>
  <c r="BA31"/>
  <c r="BC31"/>
  <c r="BE31"/>
  <c r="BH31"/>
  <c r="BJ31"/>
  <c r="C32"/>
  <c r="E32"/>
  <c r="G32"/>
  <c r="J32"/>
  <c r="L32"/>
  <c r="O32"/>
  <c r="Q32"/>
  <c r="X32"/>
  <c r="Z32"/>
  <c r="AC32"/>
  <c r="AE32"/>
  <c r="AH32"/>
  <c r="AJ32"/>
  <c r="AM32"/>
  <c r="AO32"/>
  <c r="AR32"/>
  <c r="AT32"/>
  <c r="AW32"/>
  <c r="AY32"/>
  <c r="BB32"/>
  <c r="BD32"/>
  <c r="BG32"/>
  <c r="BI32"/>
  <c r="D36"/>
  <c r="F36"/>
  <c r="H36"/>
  <c r="I36" s="1"/>
  <c r="K36"/>
  <c r="M36"/>
  <c r="N36"/>
  <c r="P36"/>
  <c r="R36"/>
  <c r="S36"/>
  <c r="T36"/>
  <c r="Y36"/>
  <c r="AA36"/>
  <c r="AD36"/>
  <c r="AF36"/>
  <c r="AG36"/>
  <c r="AI36"/>
  <c r="AK36"/>
  <c r="AL36"/>
  <c r="AN36"/>
  <c r="AP36"/>
  <c r="AS36"/>
  <c r="AU36"/>
  <c r="AX36"/>
  <c r="AZ36"/>
  <c r="BA36"/>
  <c r="BC36"/>
  <c r="BE36"/>
  <c r="BF36"/>
  <c r="BH36"/>
  <c r="BJ36"/>
  <c r="D37"/>
  <c r="F37"/>
  <c r="H37"/>
  <c r="I37" s="1"/>
  <c r="K37"/>
  <c r="M37"/>
  <c r="N37"/>
  <c r="P37"/>
  <c r="R37"/>
  <c r="S37"/>
  <c r="T37"/>
  <c r="Y37"/>
  <c r="AA37"/>
  <c r="AD37"/>
  <c r="AF37"/>
  <c r="AG37"/>
  <c r="AI37"/>
  <c r="AK37"/>
  <c r="AL37"/>
  <c r="AN37"/>
  <c r="AP37"/>
  <c r="AQ37"/>
  <c r="AS37"/>
  <c r="AU37"/>
  <c r="AX37"/>
  <c r="AZ37"/>
  <c r="BA37"/>
  <c r="BC37"/>
  <c r="BE37"/>
  <c r="BF37"/>
  <c r="BH37"/>
  <c r="BJ37"/>
  <c r="BK37"/>
  <c r="C38"/>
  <c r="E38"/>
  <c r="G38"/>
  <c r="H38"/>
  <c r="J38"/>
  <c r="L38"/>
  <c r="O38"/>
  <c r="Q38"/>
  <c r="X38"/>
  <c r="Z38"/>
  <c r="AC38"/>
  <c r="AE38"/>
  <c r="AH38"/>
  <c r="AJ38"/>
  <c r="AM38"/>
  <c r="AO38"/>
  <c r="AR38"/>
  <c r="AT38"/>
  <c r="AW38"/>
  <c r="AY38"/>
  <c r="BB38"/>
  <c r="BD38"/>
  <c r="BG38"/>
  <c r="BI38"/>
  <c r="D39"/>
  <c r="F39"/>
  <c r="H39"/>
  <c r="I39"/>
  <c r="K39"/>
  <c r="M39"/>
  <c r="N39"/>
  <c r="P39"/>
  <c r="R39"/>
  <c r="S39"/>
  <c r="T39"/>
  <c r="U39"/>
  <c r="V39" s="1"/>
  <c r="Y39"/>
  <c r="AA39"/>
  <c r="AB39"/>
  <c r="AD39"/>
  <c r="AF39"/>
  <c r="AG39"/>
  <c r="AI39"/>
  <c r="AK39"/>
  <c r="AL39"/>
  <c r="AN39"/>
  <c r="AP39"/>
  <c r="AQ39"/>
  <c r="AS39"/>
  <c r="AU39"/>
  <c r="AV39"/>
  <c r="AX39"/>
  <c r="AZ39"/>
  <c r="BA39"/>
  <c r="BC39"/>
  <c r="BE39"/>
  <c r="BF39"/>
  <c r="BH39"/>
  <c r="BJ39"/>
  <c r="BK39"/>
  <c r="D40"/>
  <c r="F40"/>
  <c r="H40"/>
  <c r="AQ40" s="1"/>
  <c r="K40"/>
  <c r="M40"/>
  <c r="P40"/>
  <c r="R40"/>
  <c r="T40"/>
  <c r="Y40"/>
  <c r="AA40"/>
  <c r="AD40"/>
  <c r="AF40"/>
  <c r="AG40"/>
  <c r="AI40"/>
  <c r="AK40"/>
  <c r="AN40"/>
  <c r="AP40"/>
  <c r="AS40"/>
  <c r="AU40"/>
  <c r="AX40"/>
  <c r="AZ40"/>
  <c r="BA40"/>
  <c r="BC40"/>
  <c r="BE40"/>
  <c r="BH40"/>
  <c r="BJ40"/>
  <c r="C41"/>
  <c r="E41"/>
  <c r="G41"/>
  <c r="J41"/>
  <c r="L41"/>
  <c r="O41"/>
  <c r="Q41"/>
  <c r="X41"/>
  <c r="Z41"/>
  <c r="AC41"/>
  <c r="AE41"/>
  <c r="AH41"/>
  <c r="AJ41"/>
  <c r="AM41"/>
  <c r="AO41"/>
  <c r="AR41"/>
  <c r="AT41"/>
  <c r="AW41"/>
  <c r="AY41"/>
  <c r="BB41"/>
  <c r="BD41"/>
  <c r="BG41"/>
  <c r="BI41"/>
  <c r="D42"/>
  <c r="F42"/>
  <c r="H42"/>
  <c r="I42" s="1"/>
  <c r="K42"/>
  <c r="M42"/>
  <c r="N42"/>
  <c r="P42"/>
  <c r="R42"/>
  <c r="S42"/>
  <c r="T42"/>
  <c r="Y42"/>
  <c r="AA42"/>
  <c r="AD42"/>
  <c r="AF42"/>
  <c r="AG42"/>
  <c r="AI42"/>
  <c r="AK42"/>
  <c r="AL42"/>
  <c r="AN42"/>
  <c r="AP42"/>
  <c r="AS42"/>
  <c r="AU42"/>
  <c r="AX42"/>
  <c r="AZ42"/>
  <c r="BA42"/>
  <c r="BC42"/>
  <c r="BE42"/>
  <c r="BF42"/>
  <c r="BH42"/>
  <c r="BJ42"/>
  <c r="D43"/>
  <c r="F43"/>
  <c r="H43"/>
  <c r="I43" s="1"/>
  <c r="K43"/>
  <c r="M43"/>
  <c r="N43"/>
  <c r="P43"/>
  <c r="R43"/>
  <c r="S43"/>
  <c r="T43"/>
  <c r="Y43"/>
  <c r="AA43"/>
  <c r="AD43"/>
  <c r="AF43"/>
  <c r="AG43"/>
  <c r="AI43"/>
  <c r="AK43"/>
  <c r="AL43"/>
  <c r="AN43"/>
  <c r="AP43"/>
  <c r="AQ43"/>
  <c r="AS43"/>
  <c r="AU43"/>
  <c r="AX43"/>
  <c r="AZ43"/>
  <c r="BA43"/>
  <c r="BC43"/>
  <c r="BE43"/>
  <c r="BF43"/>
  <c r="BH43"/>
  <c r="BJ43"/>
  <c r="BK43"/>
  <c r="C44"/>
  <c r="E44"/>
  <c r="G44"/>
  <c r="H44"/>
  <c r="J44"/>
  <c r="L44"/>
  <c r="O44"/>
  <c r="Q44"/>
  <c r="X44"/>
  <c r="Z44"/>
  <c r="AC44"/>
  <c r="AE44"/>
  <c r="AH44"/>
  <c r="AJ44"/>
  <c r="AM44"/>
  <c r="AO44"/>
  <c r="AR44"/>
  <c r="AT44"/>
  <c r="AW44"/>
  <c r="AY44"/>
  <c r="BB44"/>
  <c r="BD44"/>
  <c r="BG44"/>
  <c r="BI44"/>
  <c r="D51"/>
  <c r="F51"/>
  <c r="H51"/>
  <c r="I51"/>
  <c r="K51"/>
  <c r="M51"/>
  <c r="N51"/>
  <c r="P51"/>
  <c r="R51"/>
  <c r="S51"/>
  <c r="T51"/>
  <c r="U51"/>
  <c r="V51" s="1"/>
  <c r="Y51"/>
  <c r="AA51"/>
  <c r="AB51"/>
  <c r="AD51"/>
  <c r="AF51"/>
  <c r="AG51"/>
  <c r="AI51"/>
  <c r="AK51"/>
  <c r="AL51"/>
  <c r="AN51"/>
  <c r="AP51"/>
  <c r="AQ51"/>
  <c r="AS51"/>
  <c r="AU51"/>
  <c r="AV51"/>
  <c r="AX51"/>
  <c r="AZ51"/>
  <c r="BA51"/>
  <c r="BC51"/>
  <c r="BE51"/>
  <c r="BF51"/>
  <c r="BH51"/>
  <c r="BJ51"/>
  <c r="BK51"/>
  <c r="D52"/>
  <c r="F52"/>
  <c r="H52"/>
  <c r="AQ52" s="1"/>
  <c r="K52"/>
  <c r="M52"/>
  <c r="N52"/>
  <c r="P52"/>
  <c r="R52"/>
  <c r="T52"/>
  <c r="Y52"/>
  <c r="AA52"/>
  <c r="AD52"/>
  <c r="AF52"/>
  <c r="AG52"/>
  <c r="AI52"/>
  <c r="AK52"/>
  <c r="AN52"/>
  <c r="AP52"/>
  <c r="AS52"/>
  <c r="AU52"/>
  <c r="AX52"/>
  <c r="AZ52"/>
  <c r="BA52"/>
  <c r="BC52"/>
  <c r="BE52"/>
  <c r="BH52"/>
  <c r="BJ52"/>
  <c r="C53"/>
  <c r="E53"/>
  <c r="G53"/>
  <c r="J53"/>
  <c r="L53"/>
  <c r="O53"/>
  <c r="Q53"/>
  <c r="X53"/>
  <c r="Z53"/>
  <c r="AC53"/>
  <c r="AE53"/>
  <c r="AH53"/>
  <c r="AJ53"/>
  <c r="AM53"/>
  <c r="AO53"/>
  <c r="AR53"/>
  <c r="AT53"/>
  <c r="AW53"/>
  <c r="AY53"/>
  <c r="BB53"/>
  <c r="BD53"/>
  <c r="BG53"/>
  <c r="BI53"/>
  <c r="D54"/>
  <c r="F54"/>
  <c r="H54"/>
  <c r="I54" s="1"/>
  <c r="K54"/>
  <c r="M54"/>
  <c r="N54"/>
  <c r="R54"/>
  <c r="S54"/>
  <c r="T54"/>
  <c r="Y54"/>
  <c r="AA54"/>
  <c r="AD54"/>
  <c r="AF54"/>
  <c r="AG54"/>
  <c r="AI54"/>
  <c r="AK54"/>
  <c r="AL54"/>
  <c r="AN54"/>
  <c r="AP54"/>
  <c r="AS54"/>
  <c r="AU54"/>
  <c r="AX54"/>
  <c r="AZ54"/>
  <c r="BA54"/>
  <c r="BC54"/>
  <c r="BE54"/>
  <c r="BF54"/>
  <c r="BH54"/>
  <c r="BJ54"/>
  <c r="D55"/>
  <c r="F55"/>
  <c r="H55"/>
  <c r="I55" s="1"/>
  <c r="K55"/>
  <c r="M55"/>
  <c r="N55"/>
  <c r="P55"/>
  <c r="R55"/>
  <c r="S55"/>
  <c r="T55"/>
  <c r="Y55"/>
  <c r="AA55"/>
  <c r="AD55"/>
  <c r="AF55"/>
  <c r="AG55"/>
  <c r="AI55"/>
  <c r="AK55"/>
  <c r="AL55"/>
  <c r="AN55"/>
  <c r="AP55"/>
  <c r="AQ55"/>
  <c r="AS55"/>
  <c r="AU55"/>
  <c r="AX55"/>
  <c r="AZ55"/>
  <c r="BA55"/>
  <c r="BC55"/>
  <c r="BE55"/>
  <c r="BF55"/>
  <c r="BH55"/>
  <c r="BJ55"/>
  <c r="BK55"/>
  <c r="C56"/>
  <c r="E56"/>
  <c r="G56"/>
  <c r="H56"/>
  <c r="J56"/>
  <c r="L56"/>
  <c r="O56"/>
  <c r="Q56"/>
  <c r="X56"/>
  <c r="Z56"/>
  <c r="AC56"/>
  <c r="AE56"/>
  <c r="AH56"/>
  <c r="AJ56"/>
  <c r="AM56"/>
  <c r="AO56"/>
  <c r="AR56"/>
  <c r="AT56"/>
  <c r="AW56"/>
  <c r="AY56"/>
  <c r="BB56"/>
  <c r="BD56"/>
  <c r="BG56"/>
  <c r="BI56"/>
  <c r="D57"/>
  <c r="F57"/>
  <c r="H57"/>
  <c r="I57"/>
  <c r="K57"/>
  <c r="M57"/>
  <c r="N57"/>
  <c r="P57"/>
  <c r="R57"/>
  <c r="S57"/>
  <c r="T57"/>
  <c r="U57"/>
  <c r="V57" s="1"/>
  <c r="Y57"/>
  <c r="AA57"/>
  <c r="AB57"/>
  <c r="AD57"/>
  <c r="AF57"/>
  <c r="AG57"/>
  <c r="AI57"/>
  <c r="AK57"/>
  <c r="AL57"/>
  <c r="AN57"/>
  <c r="AP57"/>
  <c r="AQ57"/>
  <c r="AS57"/>
  <c r="AU57"/>
  <c r="AV57"/>
  <c r="AX57"/>
  <c r="AZ57"/>
  <c r="BA57"/>
  <c r="BC57"/>
  <c r="BE57"/>
  <c r="BF57"/>
  <c r="BH57"/>
  <c r="BJ57"/>
  <c r="BK57"/>
  <c r="D58"/>
  <c r="F58"/>
  <c r="H58"/>
  <c r="AQ58" s="1"/>
  <c r="K58"/>
  <c r="M58"/>
  <c r="P58"/>
  <c r="R58"/>
  <c r="T58"/>
  <c r="Y58"/>
  <c r="AA58"/>
  <c r="AD58"/>
  <c r="AF58"/>
  <c r="AG58"/>
  <c r="AI58"/>
  <c r="AK58"/>
  <c r="AN58"/>
  <c r="AP58"/>
  <c r="AS58"/>
  <c r="AU58"/>
  <c r="AX58"/>
  <c r="AZ58"/>
  <c r="BA58"/>
  <c r="BC58"/>
  <c r="BE58"/>
  <c r="BH58"/>
  <c r="BJ58"/>
  <c r="C59"/>
  <c r="E59"/>
  <c r="G59"/>
  <c r="J59"/>
  <c r="L59"/>
  <c r="O59"/>
  <c r="Q59"/>
  <c r="X59"/>
  <c r="Z59"/>
  <c r="AC59"/>
  <c r="AE59"/>
  <c r="AH59"/>
  <c r="AJ59"/>
  <c r="AM59"/>
  <c r="AO59"/>
  <c r="AR59"/>
  <c r="AT59"/>
  <c r="AW59"/>
  <c r="AY59"/>
  <c r="BB59"/>
  <c r="BD59"/>
  <c r="BG59"/>
  <c r="BI59"/>
  <c r="D60"/>
  <c r="F60"/>
  <c r="H60"/>
  <c r="I60" s="1"/>
  <c r="K60"/>
  <c r="M60"/>
  <c r="N60"/>
  <c r="P60"/>
  <c r="R60"/>
  <c r="S60"/>
  <c r="T60"/>
  <c r="Y60"/>
  <c r="AA60"/>
  <c r="AD60"/>
  <c r="AF60"/>
  <c r="AG60"/>
  <c r="AI60"/>
  <c r="AK60"/>
  <c r="AL60"/>
  <c r="AN60"/>
  <c r="AP60"/>
  <c r="AS60"/>
  <c r="AU60"/>
  <c r="AX60"/>
  <c r="AZ60"/>
  <c r="BA60"/>
  <c r="BC60"/>
  <c r="BE60"/>
  <c r="BF60"/>
  <c r="BH60"/>
  <c r="BJ60"/>
  <c r="D61"/>
  <c r="F61"/>
  <c r="H61"/>
  <c r="I61" s="1"/>
  <c r="K61"/>
  <c r="M61"/>
  <c r="N61"/>
  <c r="P61"/>
  <c r="R61"/>
  <c r="S61"/>
  <c r="T61"/>
  <c r="Y61"/>
  <c r="AA61"/>
  <c r="AD61"/>
  <c r="AF61"/>
  <c r="AG61"/>
  <c r="AI61"/>
  <c r="AK61"/>
  <c r="AL61"/>
  <c r="AN61"/>
  <c r="AP61"/>
  <c r="AQ61"/>
  <c r="AS61"/>
  <c r="AU61"/>
  <c r="AX61"/>
  <c r="AZ61"/>
  <c r="BA61"/>
  <c r="BC61"/>
  <c r="BE61"/>
  <c r="BF61"/>
  <c r="BH61"/>
  <c r="BJ61"/>
  <c r="BK61"/>
  <c r="C62"/>
  <c r="E62"/>
  <c r="G62"/>
  <c r="H62"/>
  <c r="J62"/>
  <c r="L62"/>
  <c r="O62"/>
  <c r="Q62"/>
  <c r="X62"/>
  <c r="Z62"/>
  <c r="AC62"/>
  <c r="AE62"/>
  <c r="AH62"/>
  <c r="AJ62"/>
  <c r="AM62"/>
  <c r="AO62"/>
  <c r="AR62"/>
  <c r="AT62"/>
  <c r="AW62"/>
  <c r="AY62"/>
  <c r="BB62"/>
  <c r="BD62"/>
  <c r="BG62"/>
  <c r="BI62"/>
  <c r="D63"/>
  <c r="F63"/>
  <c r="H63"/>
  <c r="I63"/>
  <c r="K63"/>
  <c r="M63"/>
  <c r="N63"/>
  <c r="P63"/>
  <c r="R63"/>
  <c r="S63"/>
  <c r="T63"/>
  <c r="U63"/>
  <c r="V63" s="1"/>
  <c r="Y63"/>
  <c r="AA63"/>
  <c r="AB63"/>
  <c r="AD63"/>
  <c r="AF63"/>
  <c r="AG63"/>
  <c r="AI63"/>
  <c r="AK63"/>
  <c r="AL63"/>
  <c r="AN63"/>
  <c r="AP63"/>
  <c r="AQ63"/>
  <c r="AS63"/>
  <c r="AU63"/>
  <c r="AV63"/>
  <c r="AX63"/>
  <c r="AZ63"/>
  <c r="BA63"/>
  <c r="BC63"/>
  <c r="BE63"/>
  <c r="BF63"/>
  <c r="BH63"/>
  <c r="BJ63"/>
  <c r="BK63"/>
  <c r="D64"/>
  <c r="F64"/>
  <c r="H64"/>
  <c r="AQ64" s="1"/>
  <c r="K64"/>
  <c r="M64"/>
  <c r="N64"/>
  <c r="P64"/>
  <c r="R64"/>
  <c r="T64"/>
  <c r="Y64"/>
  <c r="AA64"/>
  <c r="AD64"/>
  <c r="AF64"/>
  <c r="AG64"/>
  <c r="AI64"/>
  <c r="AK64"/>
  <c r="AN64"/>
  <c r="AP64"/>
  <c r="AS64"/>
  <c r="AU64"/>
  <c r="AX64"/>
  <c r="AZ64"/>
  <c r="BA64"/>
  <c r="BC64"/>
  <c r="BE64"/>
  <c r="BH64"/>
  <c r="BJ64"/>
  <c r="C65"/>
  <c r="E65"/>
  <c r="G65"/>
  <c r="J65"/>
  <c r="L65"/>
  <c r="O65"/>
  <c r="Q65"/>
  <c r="X65"/>
  <c r="Z65"/>
  <c r="AC65"/>
  <c r="AE65"/>
  <c r="AH65"/>
  <c r="AJ65"/>
  <c r="AM65"/>
  <c r="AO65"/>
  <c r="AR65"/>
  <c r="AT65"/>
  <c r="AW65"/>
  <c r="AY65"/>
  <c r="BB65"/>
  <c r="BD65"/>
  <c r="BG65"/>
  <c r="BI65"/>
  <c r="D66"/>
  <c r="F66"/>
  <c r="H66"/>
  <c r="I66" s="1"/>
  <c r="K66"/>
  <c r="M66"/>
  <c r="N66"/>
  <c r="P66"/>
  <c r="R66"/>
  <c r="S66"/>
  <c r="T66"/>
  <c r="Y66"/>
  <c r="AA66"/>
  <c r="AD66"/>
  <c r="AF66"/>
  <c r="AG66"/>
  <c r="AI66"/>
  <c r="AK66"/>
  <c r="AL66"/>
  <c r="AN66"/>
  <c r="AP66"/>
  <c r="AS66"/>
  <c r="AU66"/>
  <c r="AX66"/>
  <c r="AZ66"/>
  <c r="BA66"/>
  <c r="BC66"/>
  <c r="BE66"/>
  <c r="BF66"/>
  <c r="BH66"/>
  <c r="BJ66"/>
  <c r="D67"/>
  <c r="F67"/>
  <c r="H67"/>
  <c r="I67" s="1"/>
  <c r="K67"/>
  <c r="M67"/>
  <c r="N67"/>
  <c r="P67"/>
  <c r="R67"/>
  <c r="S67"/>
  <c r="T67"/>
  <c r="Y67"/>
  <c r="AA67"/>
  <c r="AD67"/>
  <c r="AF67"/>
  <c r="AG67"/>
  <c r="AI67"/>
  <c r="AK67"/>
  <c r="AL67"/>
  <c r="AN67"/>
  <c r="AP67"/>
  <c r="AQ67"/>
  <c r="AS67"/>
  <c r="AU67"/>
  <c r="AX67"/>
  <c r="AZ67"/>
  <c r="BA67"/>
  <c r="BC67"/>
  <c r="BE67"/>
  <c r="BF67"/>
  <c r="BH67"/>
  <c r="BJ67"/>
  <c r="BK67"/>
  <c r="C68"/>
  <c r="E68"/>
  <c r="G68"/>
  <c r="H68"/>
  <c r="J68"/>
  <c r="L68"/>
  <c r="O68"/>
  <c r="Q68"/>
  <c r="X68"/>
  <c r="Z68"/>
  <c r="AC68"/>
  <c r="AE68"/>
  <c r="AH68"/>
  <c r="AJ68"/>
  <c r="AM68"/>
  <c r="AO68"/>
  <c r="AR68"/>
  <c r="AT68"/>
  <c r="AW68"/>
  <c r="AY68"/>
  <c r="BB68"/>
  <c r="BD68"/>
  <c r="BG68"/>
  <c r="BI68"/>
  <c r="D69"/>
  <c r="F69"/>
  <c r="H69"/>
  <c r="I69"/>
  <c r="K69"/>
  <c r="M69"/>
  <c r="N69"/>
  <c r="P69"/>
  <c r="R69"/>
  <c r="S69"/>
  <c r="T69"/>
  <c r="U69"/>
  <c r="V69" s="1"/>
  <c r="Y69"/>
  <c r="AA69"/>
  <c r="AB69"/>
  <c r="AD69"/>
  <c r="AF69"/>
  <c r="AG69"/>
  <c r="AI69"/>
  <c r="AK69"/>
  <c r="AL69"/>
  <c r="AN69"/>
  <c r="AP69"/>
  <c r="AQ69"/>
  <c r="AS69"/>
  <c r="AU69"/>
  <c r="AV69"/>
  <c r="AX69"/>
  <c r="AZ69"/>
  <c r="BA69"/>
  <c r="BC69"/>
  <c r="BE69"/>
  <c r="BF69"/>
  <c r="BH69"/>
  <c r="BJ69"/>
  <c r="BK69"/>
  <c r="D70"/>
  <c r="F70"/>
  <c r="H70"/>
  <c r="AQ70" s="1"/>
  <c r="K70"/>
  <c r="M70"/>
  <c r="N70"/>
  <c r="P70"/>
  <c r="R70"/>
  <c r="T70"/>
  <c r="Y70"/>
  <c r="AA70"/>
  <c r="AD70"/>
  <c r="AF70"/>
  <c r="AG70"/>
  <c r="AI70"/>
  <c r="AK70"/>
  <c r="AN70"/>
  <c r="AP70"/>
  <c r="AS70"/>
  <c r="AU70"/>
  <c r="AX70"/>
  <c r="AZ70"/>
  <c r="BA70"/>
  <c r="BC70"/>
  <c r="BE70"/>
  <c r="BH70"/>
  <c r="BJ70"/>
  <c r="C71"/>
  <c r="E71"/>
  <c r="G71"/>
  <c r="J71"/>
  <c r="L71"/>
  <c r="O71"/>
  <c r="Q71"/>
  <c r="X71"/>
  <c r="Z71"/>
  <c r="AC71"/>
  <c r="AE71"/>
  <c r="AH71"/>
  <c r="AJ71"/>
  <c r="AM71"/>
  <c r="AO71"/>
  <c r="AR71"/>
  <c r="AT71"/>
  <c r="AW71"/>
  <c r="AY71"/>
  <c r="BB71"/>
  <c r="BD71"/>
  <c r="BG71"/>
  <c r="BI71"/>
  <c r="C72"/>
  <c r="P72" s="1"/>
  <c r="E72"/>
  <c r="G72"/>
  <c r="J72"/>
  <c r="L72"/>
  <c r="O72"/>
  <c r="Q72"/>
  <c r="R72" s="1"/>
  <c r="W72"/>
  <c r="X72"/>
  <c r="Z72"/>
  <c r="AA72" s="1"/>
  <c r="AC72"/>
  <c r="AE72"/>
  <c r="AF72"/>
  <c r="AH72"/>
  <c r="AJ72"/>
  <c r="AM72"/>
  <c r="AO72"/>
  <c r="AP72" s="1"/>
  <c r="AR72"/>
  <c r="AT72"/>
  <c r="AU72" s="1"/>
  <c r="AW72"/>
  <c r="AY72"/>
  <c r="AZ72"/>
  <c r="BB72"/>
  <c r="BD72"/>
  <c r="BG72"/>
  <c r="BI72"/>
  <c r="BJ72" s="1"/>
  <c r="C73"/>
  <c r="D73" s="1"/>
  <c r="E73"/>
  <c r="G73"/>
  <c r="J73"/>
  <c r="L73"/>
  <c r="M73" s="1"/>
  <c r="O73"/>
  <c r="Q73"/>
  <c r="R73" s="1"/>
  <c r="W73"/>
  <c r="X73"/>
  <c r="Z73"/>
  <c r="AA73"/>
  <c r="AC73"/>
  <c r="AE73"/>
  <c r="AH73"/>
  <c r="AJ73"/>
  <c r="AK73" s="1"/>
  <c r="AM73"/>
  <c r="AO73"/>
  <c r="AP73" s="1"/>
  <c r="AR73"/>
  <c r="AT73"/>
  <c r="AU73"/>
  <c r="AW73"/>
  <c r="AY73"/>
  <c r="BB73"/>
  <c r="BD73"/>
  <c r="BE73" s="1"/>
  <c r="BG73"/>
  <c r="BI73"/>
  <c r="BJ73" s="1"/>
  <c r="J74"/>
  <c r="Q74"/>
  <c r="Z74"/>
  <c r="AE74"/>
  <c r="AH74"/>
  <c r="AO74"/>
  <c r="AT74"/>
  <c r="AY74"/>
  <c r="BB74"/>
  <c r="BI74"/>
  <c r="C75"/>
  <c r="D75" s="1"/>
  <c r="E75"/>
  <c r="G75"/>
  <c r="J75"/>
  <c r="L75"/>
  <c r="M75" s="1"/>
  <c r="O75"/>
  <c r="Q75"/>
  <c r="R75"/>
  <c r="W75"/>
  <c r="X75"/>
  <c r="Z75"/>
  <c r="AC75"/>
  <c r="AE75"/>
  <c r="AF75" s="1"/>
  <c r="AH75"/>
  <c r="AJ75"/>
  <c r="AK75" s="1"/>
  <c r="AM75"/>
  <c r="AO75"/>
  <c r="AP75"/>
  <c r="AR75"/>
  <c r="AT75"/>
  <c r="AW75"/>
  <c r="AY75"/>
  <c r="AZ75" s="1"/>
  <c r="BB75"/>
  <c r="BD75"/>
  <c r="BE75" s="1"/>
  <c r="BG75"/>
  <c r="BI75"/>
  <c r="BJ75"/>
  <c r="C76"/>
  <c r="D76" s="1"/>
  <c r="E76"/>
  <c r="G76"/>
  <c r="G77" s="1"/>
  <c r="J76"/>
  <c r="L76"/>
  <c r="M76"/>
  <c r="O76"/>
  <c r="Q76"/>
  <c r="W76"/>
  <c r="X76"/>
  <c r="Z76"/>
  <c r="AA76" s="1"/>
  <c r="AC76"/>
  <c r="AE76"/>
  <c r="AF76" s="1"/>
  <c r="AH76"/>
  <c r="AJ76"/>
  <c r="AK76"/>
  <c r="AM76"/>
  <c r="AO76"/>
  <c r="AR76"/>
  <c r="AT76"/>
  <c r="AU76" s="1"/>
  <c r="AW76"/>
  <c r="AY76"/>
  <c r="AZ76" s="1"/>
  <c r="BB76"/>
  <c r="BD76"/>
  <c r="BE76"/>
  <c r="BG76"/>
  <c r="BI76"/>
  <c r="L77"/>
  <c r="O77"/>
  <c r="X77"/>
  <c r="Z77"/>
  <c r="AJ77"/>
  <c r="AM77"/>
  <c r="AR77"/>
  <c r="AT77"/>
  <c r="BD77"/>
  <c r="BG77"/>
  <c r="E81"/>
  <c r="F81"/>
  <c r="E84"/>
  <c r="F84"/>
  <c r="C6" i="29"/>
  <c r="CU20" i="28"/>
  <c r="CU16"/>
  <c r="CU15"/>
  <c r="CU14"/>
  <c r="CU13"/>
  <c r="CU12"/>
  <c r="CU11"/>
  <c r="CU10"/>
  <c r="CU9"/>
  <c r="CU8"/>
  <c r="CU7"/>
  <c r="CU6"/>
  <c r="CU5"/>
  <c r="CU20" i="27"/>
  <c r="CU16"/>
  <c r="CX10" l="1"/>
  <c r="BA72" i="31"/>
  <c r="E77"/>
  <c r="H75"/>
  <c r="AV42"/>
  <c r="U42"/>
  <c r="V42" s="1"/>
  <c r="H44"/>
  <c r="BF42"/>
  <c r="AG42"/>
  <c r="I75"/>
  <c r="AV75"/>
  <c r="AB75"/>
  <c r="BF75"/>
  <c r="AV72"/>
  <c r="AB42"/>
  <c r="N42"/>
  <c r="N75"/>
  <c r="AQ75"/>
  <c r="AG72"/>
  <c r="BK75"/>
  <c r="AL75"/>
  <c r="S75"/>
  <c r="BA42"/>
  <c r="AL42"/>
  <c r="B9" i="29"/>
  <c r="C9" s="1"/>
  <c r="BA73" i="31"/>
  <c r="I73"/>
  <c r="AG73"/>
  <c r="N73"/>
  <c r="AL73"/>
  <c r="BF73"/>
  <c r="I72"/>
  <c r="N72"/>
  <c r="H74"/>
  <c r="S72"/>
  <c r="AQ72"/>
  <c r="BK72"/>
  <c r="AL72"/>
  <c r="BF72"/>
  <c r="N55"/>
  <c r="N30"/>
  <c r="AR77"/>
  <c r="X77"/>
  <c r="C77"/>
  <c r="BH76"/>
  <c r="AZ76"/>
  <c r="AN76"/>
  <c r="AF76"/>
  <c r="T76"/>
  <c r="P76"/>
  <c r="H76"/>
  <c r="D76"/>
  <c r="BE75"/>
  <c r="BA75"/>
  <c r="AK75"/>
  <c r="AG75"/>
  <c r="U75"/>
  <c r="V75" s="1"/>
  <c r="M75"/>
  <c r="BG74"/>
  <c r="AW74"/>
  <c r="AM74"/>
  <c r="AC74"/>
  <c r="BJ73"/>
  <c r="AP73"/>
  <c r="R73"/>
  <c r="BC72"/>
  <c r="AU72"/>
  <c r="AI72"/>
  <c r="AA72"/>
  <c r="K72"/>
  <c r="AV67"/>
  <c r="AB67"/>
  <c r="U67"/>
  <c r="V67" s="1"/>
  <c r="I67"/>
  <c r="AV61"/>
  <c r="AB61"/>
  <c r="U61"/>
  <c r="V61" s="1"/>
  <c r="I61"/>
  <c r="AV55"/>
  <c r="AB55"/>
  <c r="U55"/>
  <c r="V55" s="1"/>
  <c r="I55"/>
  <c r="AV40"/>
  <c r="AB40"/>
  <c r="U40"/>
  <c r="V40" s="1"/>
  <c r="I40"/>
  <c r="AV30"/>
  <c r="AB30"/>
  <c r="U30"/>
  <c r="V30" s="1"/>
  <c r="I30"/>
  <c r="AV24"/>
  <c r="AB24"/>
  <c r="U24"/>
  <c r="V24" s="1"/>
  <c r="I24"/>
  <c r="H23"/>
  <c r="BK22"/>
  <c r="AQ22"/>
  <c r="AV18"/>
  <c r="AB18"/>
  <c r="U18"/>
  <c r="V18" s="1"/>
  <c r="I18"/>
  <c r="H17"/>
  <c r="BK16"/>
  <c r="AQ16"/>
  <c r="AV12"/>
  <c r="AB12"/>
  <c r="U12"/>
  <c r="V12" s="1"/>
  <c r="I12"/>
  <c r="H11"/>
  <c r="BK10"/>
  <c r="AQ10"/>
  <c r="AV6"/>
  <c r="AB6"/>
  <c r="U6"/>
  <c r="I6"/>
  <c r="H5"/>
  <c r="BK4"/>
  <c r="AQ4"/>
  <c r="N12"/>
  <c r="BD77"/>
  <c r="AJ77"/>
  <c r="L77"/>
  <c r="BA76"/>
  <c r="AS76"/>
  <c r="Y76"/>
  <c r="BI74"/>
  <c r="AO74"/>
  <c r="Q74"/>
  <c r="AZ72"/>
  <c r="AF72"/>
  <c r="D72"/>
  <c r="I69"/>
  <c r="H68"/>
  <c r="BK67"/>
  <c r="AQ67"/>
  <c r="I63"/>
  <c r="H62"/>
  <c r="BK61"/>
  <c r="AQ61"/>
  <c r="I57"/>
  <c r="H56"/>
  <c r="BK55"/>
  <c r="AQ55"/>
  <c r="I51"/>
  <c r="H41"/>
  <c r="BK40"/>
  <c r="AQ40"/>
  <c r="I31"/>
  <c r="BK30"/>
  <c r="AQ30"/>
  <c r="BK24"/>
  <c r="AQ24"/>
  <c r="BF22"/>
  <c r="AL22"/>
  <c r="BK18"/>
  <c r="AQ18"/>
  <c r="BF16"/>
  <c r="AL16"/>
  <c r="BK12"/>
  <c r="AQ12"/>
  <c r="BF10"/>
  <c r="AL10"/>
  <c r="BK6"/>
  <c r="AQ6"/>
  <c r="BF4"/>
  <c r="AL4"/>
  <c r="AR74"/>
  <c r="X74"/>
  <c r="AV70"/>
  <c r="AB70"/>
  <c r="U70"/>
  <c r="V70" s="1"/>
  <c r="BK69"/>
  <c r="BF67"/>
  <c r="AL67"/>
  <c r="AV64"/>
  <c r="AB64"/>
  <c r="U64"/>
  <c r="V64" s="1"/>
  <c r="BK63"/>
  <c r="BF61"/>
  <c r="AL61"/>
  <c r="AV58"/>
  <c r="AB58"/>
  <c r="U58"/>
  <c r="V58" s="1"/>
  <c r="BK57"/>
  <c r="BF55"/>
  <c r="AL55"/>
  <c r="AV52"/>
  <c r="AB52"/>
  <c r="U52"/>
  <c r="V52" s="1"/>
  <c r="BK51"/>
  <c r="AV43"/>
  <c r="AB43"/>
  <c r="U43"/>
  <c r="V43" s="1"/>
  <c r="BK42"/>
  <c r="BF40"/>
  <c r="AL40"/>
  <c r="AV37"/>
  <c r="AB37"/>
  <c r="U37"/>
  <c r="BK36"/>
  <c r="H32"/>
  <c r="BK31"/>
  <c r="BF30"/>
  <c r="AL30"/>
  <c r="AB27"/>
  <c r="U27"/>
  <c r="V27" s="1"/>
  <c r="H26"/>
  <c r="BF24"/>
  <c r="AL24"/>
  <c r="H20"/>
  <c r="BF18"/>
  <c r="AL18"/>
  <c r="H14"/>
  <c r="BF12"/>
  <c r="AL12"/>
  <c r="H8"/>
  <c r="BF6"/>
  <c r="AL6"/>
  <c r="BF9" i="30"/>
  <c r="BA9"/>
  <c r="S9"/>
  <c r="AG7"/>
  <c r="N7"/>
  <c r="BF6"/>
  <c r="AL6"/>
  <c r="AG6"/>
  <c r="H72"/>
  <c r="AV72" s="1"/>
  <c r="BC75"/>
  <c r="AS75"/>
  <c r="AD73"/>
  <c r="BC76"/>
  <c r="AS76"/>
  <c r="AD76"/>
  <c r="K73"/>
  <c r="AN75"/>
  <c r="AD75"/>
  <c r="T72"/>
  <c r="K76"/>
  <c r="BH76"/>
  <c r="AN76"/>
  <c r="AX76"/>
  <c r="AI76"/>
  <c r="F76"/>
  <c r="BH75"/>
  <c r="AX75"/>
  <c r="AI75"/>
  <c r="V6"/>
  <c r="K75"/>
  <c r="T73"/>
  <c r="AX73"/>
  <c r="P73"/>
  <c r="BK4"/>
  <c r="BA4"/>
  <c r="AL4"/>
  <c r="N4"/>
  <c r="BF3"/>
  <c r="BF4"/>
  <c r="AQ4"/>
  <c r="S4"/>
  <c r="E77"/>
  <c r="H73"/>
  <c r="S73" s="1"/>
  <c r="AB72"/>
  <c r="H5"/>
  <c r="H75"/>
  <c r="AB75" s="1"/>
  <c r="N72"/>
  <c r="H76"/>
  <c r="S76" s="1"/>
  <c r="BH72"/>
  <c r="Y75"/>
  <c r="P75"/>
  <c r="F75"/>
  <c r="BC73"/>
  <c r="AN73"/>
  <c r="Y73"/>
  <c r="F73"/>
  <c r="AS72"/>
  <c r="AD72"/>
  <c r="Y76"/>
  <c r="P76"/>
  <c r="BH73"/>
  <c r="AS73"/>
  <c r="AI73"/>
  <c r="BC72"/>
  <c r="AN72"/>
  <c r="K72"/>
  <c r="D72"/>
  <c r="Y72"/>
  <c r="AX72"/>
  <c r="AI72"/>
  <c r="F72"/>
  <c r="BK75"/>
  <c r="N58"/>
  <c r="N40"/>
  <c r="N19"/>
  <c r="AO77"/>
  <c r="BB77"/>
  <c r="AH77"/>
  <c r="J77"/>
  <c r="C77"/>
  <c r="T76"/>
  <c r="BG74"/>
  <c r="AW74"/>
  <c r="AM74"/>
  <c r="AC74"/>
  <c r="O74"/>
  <c r="G74"/>
  <c r="S72"/>
  <c r="BF70"/>
  <c r="AL70"/>
  <c r="S70"/>
  <c r="AV67"/>
  <c r="AB67"/>
  <c r="U67"/>
  <c r="V67" s="1"/>
  <c r="BK66"/>
  <c r="AQ66"/>
  <c r="BF64"/>
  <c r="AL64"/>
  <c r="S64"/>
  <c r="AV61"/>
  <c r="AB61"/>
  <c r="U61"/>
  <c r="V61" s="1"/>
  <c r="BK60"/>
  <c r="AQ60"/>
  <c r="BF58"/>
  <c r="AL58"/>
  <c r="S58"/>
  <c r="AV55"/>
  <c r="AB55"/>
  <c r="U55"/>
  <c r="V55" s="1"/>
  <c r="BK54"/>
  <c r="AQ54"/>
  <c r="BF52"/>
  <c r="AL52"/>
  <c r="S52"/>
  <c r="AV43"/>
  <c r="AB43"/>
  <c r="U43"/>
  <c r="V43" s="1"/>
  <c r="BK42"/>
  <c r="AQ42"/>
  <c r="BF40"/>
  <c r="AL40"/>
  <c r="S40"/>
  <c r="AV37"/>
  <c r="AB37"/>
  <c r="U37"/>
  <c r="V37" s="1"/>
  <c r="BK36"/>
  <c r="AQ36"/>
  <c r="BF31"/>
  <c r="AL31"/>
  <c r="S31"/>
  <c r="AV28"/>
  <c r="AB28"/>
  <c r="U28"/>
  <c r="V28" s="1"/>
  <c r="BK27"/>
  <c r="AQ27"/>
  <c r="BF25"/>
  <c r="AL25"/>
  <c r="S25"/>
  <c r="AV22"/>
  <c r="AB22"/>
  <c r="U22"/>
  <c r="V22" s="1"/>
  <c r="BK21"/>
  <c r="AQ21"/>
  <c r="BF19"/>
  <c r="AL19"/>
  <c r="S19"/>
  <c r="AV16"/>
  <c r="AB16"/>
  <c r="U16"/>
  <c r="V16" s="1"/>
  <c r="BK15"/>
  <c r="AQ15"/>
  <c r="BF13"/>
  <c r="AL13"/>
  <c r="S13"/>
  <c r="AV10"/>
  <c r="AB10"/>
  <c r="U10"/>
  <c r="V10" s="1"/>
  <c r="BK9"/>
  <c r="AQ9"/>
  <c r="BF7"/>
  <c r="AL7"/>
  <c r="S7"/>
  <c r="AV4"/>
  <c r="AB4"/>
  <c r="BK3"/>
  <c r="AQ3"/>
  <c r="S3"/>
  <c r="AW77"/>
  <c r="AC77"/>
  <c r="BJ76"/>
  <c r="AP76"/>
  <c r="R76"/>
  <c r="AU75"/>
  <c r="AA75"/>
  <c r="AR74"/>
  <c r="X74"/>
  <c r="C74"/>
  <c r="AZ73"/>
  <c r="AF73"/>
  <c r="BE72"/>
  <c r="AK72"/>
  <c r="M72"/>
  <c r="AV70"/>
  <c r="AB70"/>
  <c r="U70"/>
  <c r="V70" s="1"/>
  <c r="I70"/>
  <c r="AV64"/>
  <c r="AB64"/>
  <c r="U64"/>
  <c r="V64" s="1"/>
  <c r="I64"/>
  <c r="AV58"/>
  <c r="AB58"/>
  <c r="U58"/>
  <c r="V58" s="1"/>
  <c r="I58"/>
  <c r="AV52"/>
  <c r="AB52"/>
  <c r="U52"/>
  <c r="V52" s="1"/>
  <c r="AV40"/>
  <c r="AB40"/>
  <c r="U40"/>
  <c r="V40" s="1"/>
  <c r="I40"/>
  <c r="AV31"/>
  <c r="AB31"/>
  <c r="U31"/>
  <c r="V31" s="1"/>
  <c r="I31"/>
  <c r="AV25"/>
  <c r="AB25"/>
  <c r="U25"/>
  <c r="V25" s="1"/>
  <c r="I25"/>
  <c r="AV19"/>
  <c r="AB19"/>
  <c r="U19"/>
  <c r="V19" s="1"/>
  <c r="I19"/>
  <c r="AV13"/>
  <c r="AB13"/>
  <c r="U13"/>
  <c r="V13" s="1"/>
  <c r="I13"/>
  <c r="AV7"/>
  <c r="AB7"/>
  <c r="U7"/>
  <c r="V7" s="1"/>
  <c r="I7"/>
  <c r="BA3"/>
  <c r="AG3"/>
  <c r="N3"/>
  <c r="BI77"/>
  <c r="AY77"/>
  <c r="AE77"/>
  <c r="Q77"/>
  <c r="T75"/>
  <c r="BD74"/>
  <c r="AJ74"/>
  <c r="L74"/>
  <c r="E74"/>
  <c r="H71"/>
  <c r="BK70"/>
  <c r="AV66"/>
  <c r="AB66"/>
  <c r="U66"/>
  <c r="V66" s="1"/>
  <c r="H65"/>
  <c r="BK64"/>
  <c r="AV60"/>
  <c r="AB60"/>
  <c r="U60"/>
  <c r="V60" s="1"/>
  <c r="H59"/>
  <c r="BK58"/>
  <c r="AV54"/>
  <c r="AB54"/>
  <c r="U54"/>
  <c r="V54" s="1"/>
  <c r="H53"/>
  <c r="BK52"/>
  <c r="AV42"/>
  <c r="AB42"/>
  <c r="U42"/>
  <c r="V42" s="1"/>
  <c r="H41"/>
  <c r="BK40"/>
  <c r="AV36"/>
  <c r="AB36"/>
  <c r="U36"/>
  <c r="V36" s="1"/>
  <c r="H32"/>
  <c r="BK31"/>
  <c r="AV27"/>
  <c r="AB27"/>
  <c r="U27"/>
  <c r="V27" s="1"/>
  <c r="H26"/>
  <c r="BK25"/>
  <c r="AV21"/>
  <c r="AB21"/>
  <c r="U21"/>
  <c r="V21" s="1"/>
  <c r="H20"/>
  <c r="BK19"/>
  <c r="AV15"/>
  <c r="AB15"/>
  <c r="U15"/>
  <c r="V15" s="1"/>
  <c r="H14"/>
  <c r="BK13"/>
  <c r="AV9"/>
  <c r="AB9"/>
  <c r="U9"/>
  <c r="V9" s="1"/>
  <c r="H8"/>
  <c r="BK7"/>
  <c r="AV3"/>
  <c r="AB3"/>
  <c r="J65" i="23"/>
  <c r="K50"/>
  <c r="J50"/>
  <c r="J47"/>
  <c r="J39"/>
  <c r="J62" i="15"/>
  <c r="K62" s="1"/>
  <c r="K49"/>
  <c r="J49"/>
  <c r="J38"/>
  <c r="J46" s="1"/>
  <c r="K51" i="13"/>
  <c r="J68"/>
  <c r="J51"/>
  <c r="J48"/>
  <c r="J40"/>
  <c r="K64" i="26"/>
  <c r="J64"/>
  <c r="K50"/>
  <c r="J50"/>
  <c r="J47"/>
  <c r="J39"/>
  <c r="J64" i="25"/>
  <c r="K64" s="1"/>
  <c r="J47"/>
  <c r="J50" s="1"/>
  <c r="K50" s="1"/>
  <c r="J39"/>
  <c r="J67" i="6"/>
  <c r="K50"/>
  <c r="J50"/>
  <c r="J47"/>
  <c r="J39"/>
  <c r="J65" i="5"/>
  <c r="K65" s="1"/>
  <c r="K50"/>
  <c r="J50"/>
  <c r="J47"/>
  <c r="J39"/>
  <c r="J63" i="3"/>
  <c r="K63" s="1"/>
  <c r="K50"/>
  <c r="J50"/>
  <c r="J47"/>
  <c r="J39"/>
  <c r="J65" i="2"/>
  <c r="K50"/>
  <c r="J50"/>
  <c r="J47"/>
  <c r="J39"/>
  <c r="K10" i="26"/>
  <c r="K64" i="24"/>
  <c r="K10"/>
  <c r="K10" i="25"/>
  <c r="K65" i="23"/>
  <c r="K62" i="22"/>
  <c r="K65" i="21"/>
  <c r="K64" i="20"/>
  <c r="K64" i="19"/>
  <c r="K67" i="18"/>
  <c r="K65" i="17"/>
  <c r="K65" i="16"/>
  <c r="K10" i="15"/>
  <c r="K68" i="13"/>
  <c r="L64" i="12"/>
  <c r="K64"/>
  <c r="L66" i="11"/>
  <c r="K66"/>
  <c r="K65" i="10"/>
  <c r="K67" i="6"/>
  <c r="K67" i="4"/>
  <c r="K65" i="2"/>
  <c r="K65" i="1"/>
  <c r="K10" i="3"/>
  <c r="K10" i="4"/>
  <c r="K10" i="5"/>
  <c r="K10" i="6"/>
  <c r="K10" i="10"/>
  <c r="K10" i="11"/>
  <c r="K10" i="12"/>
  <c r="K10" i="13"/>
  <c r="K10" i="14"/>
  <c r="K10" i="16"/>
  <c r="K10" i="17"/>
  <c r="K10" i="18"/>
  <c r="K10" i="19"/>
  <c r="K10" i="20"/>
  <c r="K10" i="21"/>
  <c r="K10" i="22"/>
  <c r="K10" i="23"/>
  <c r="K10" i="2"/>
  <c r="K10" i="1"/>
  <c r="BK76" i="31" l="1"/>
  <c r="H77"/>
  <c r="I76"/>
  <c r="U76"/>
  <c r="V76" s="1"/>
  <c r="AB76"/>
  <c r="AV76"/>
  <c r="S76"/>
  <c r="AQ76"/>
  <c r="U72"/>
  <c r="V72" s="1"/>
  <c r="V6"/>
  <c r="N76"/>
  <c r="V37"/>
  <c r="U73"/>
  <c r="V73" s="1"/>
  <c r="AG76"/>
  <c r="BF76"/>
  <c r="AL76"/>
  <c r="AG72" i="30"/>
  <c r="BF72"/>
  <c r="BK72"/>
  <c r="BA72"/>
  <c r="AQ72"/>
  <c r="I72"/>
  <c r="AL72"/>
  <c r="AV73"/>
  <c r="BK73"/>
  <c r="AL73"/>
  <c r="H74"/>
  <c r="AG73"/>
  <c r="N73"/>
  <c r="AB73"/>
  <c r="I76"/>
  <c r="U75"/>
  <c r="V75" s="1"/>
  <c r="BF73"/>
  <c r="BA73"/>
  <c r="AQ73"/>
  <c r="I73"/>
  <c r="BA75"/>
  <c r="AV75"/>
  <c r="AG76"/>
  <c r="N76"/>
  <c r="BF75"/>
  <c r="N75"/>
  <c r="H77"/>
  <c r="AG75"/>
  <c r="AV76"/>
  <c r="BA76"/>
  <c r="AL76"/>
  <c r="AL75"/>
  <c r="S75"/>
  <c r="AQ76"/>
  <c r="BK76"/>
  <c r="AB76"/>
  <c r="U76"/>
  <c r="V76" s="1"/>
  <c r="BF76"/>
  <c r="I75"/>
  <c r="AQ75"/>
  <c r="U72"/>
  <c r="V72" s="1"/>
  <c r="U73"/>
  <c r="V73" s="1"/>
  <c r="V4"/>
</calcChain>
</file>

<file path=xl/sharedStrings.xml><?xml version="1.0" encoding="utf-8"?>
<sst xmlns="http://schemas.openxmlformats.org/spreadsheetml/2006/main" count="2989" uniqueCount="117">
  <si>
    <t xml:space="preserve">Branch : </t>
  </si>
  <si>
    <t>ALAMINOS</t>
  </si>
  <si>
    <t xml:space="preserve">Period : </t>
  </si>
  <si>
    <t>2018-01-01~2018-01-31</t>
  </si>
  <si>
    <t>2019-01-01~2019-01-31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</si>
  <si>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</si>
  <si>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</si>
  <si>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</si>
  <si>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</si>
  <si>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</si>
  <si>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</si>
  <si>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</si>
  <si>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</si>
  <si>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</si>
  <si>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</si>
  <si>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</si>
  <si>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</si>
  <si>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</si>
  <si>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</si>
  <si>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</si>
  <si>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</si>
  <si>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</si>
  <si>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</si>
  <si>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</si>
  <si>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</si>
  <si>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</si>
  <si>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</si>
  <si>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</si>
  <si>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</si>
  <si>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Debit Memo In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</si>
  <si>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</si>
  <si>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</si>
  <si>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</si>
  <si>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</si>
  <si>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</si>
  <si>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</si>
  <si>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</si>
  <si>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</si>
  <si>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</si>
  <si>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</si>
  <si>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</si>
  <si>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</si>
  <si>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Losses(BO)</t>
  </si>
  <si>
    <t>Inventory Gained(SA)</t>
  </si>
  <si>
    <t>Inventory Losses(SA)</t>
  </si>
  <si>
    <t>Products for Bundling Out</t>
  </si>
  <si>
    <t>STOCKS WITHDRAWAL</t>
  </si>
  <si>
    <t>Total Movements</t>
  </si>
  <si>
    <t xml:space="preserve">Gross Profit Before adjustment </t>
  </si>
  <si>
    <t>ANTIPOLO 1</t>
  </si>
  <si>
    <t>ANTIPOLO 2</t>
  </si>
  <si>
    <t>BAGONG SILANG</t>
  </si>
  <si>
    <t>Inventory Gained(BO)</t>
  </si>
  <si>
    <t>Positive Adjustment(SA)</t>
  </si>
  <si>
    <t>BAGUMBONG</t>
  </si>
  <si>
    <t>CAAMARIN</t>
  </si>
  <si>
    <t>CAINTA</t>
  </si>
  <si>
    <t>Sales - Zero Rated</t>
  </si>
  <si>
    <t>CAINTA 2 (RICARTE)</t>
  </si>
  <si>
    <t>COMEMBO</t>
  </si>
  <si>
    <t>Other Income - Sampling Fee</t>
  </si>
  <si>
    <t>GAGALANGIN</t>
  </si>
  <si>
    <t>GRACEVILLE</t>
  </si>
  <si>
    <t>IMUS</t>
  </si>
  <si>
    <t>LAS PIÑAS</t>
  </si>
  <si>
    <t>MALABON</t>
  </si>
  <si>
    <t>SA to KUSINA IN</t>
  </si>
  <si>
    <t>SA to KUSINA OUT</t>
  </si>
  <si>
    <t>MOLINO</t>
  </si>
  <si>
    <t>MONTALBAN</t>
  </si>
  <si>
    <t>NAVOTAS</t>
  </si>
  <si>
    <t>NOVALICHES</t>
  </si>
  <si>
    <t>PATEROS</t>
  </si>
  <si>
    <t>PUNTURIN</t>
  </si>
  <si>
    <t>SAN PEDRO</t>
  </si>
  <si>
    <t>TONDO</t>
  </si>
  <si>
    <t>VALENZUELA</t>
  </si>
  <si>
    <t>2018-01-01</t>
  </si>
  <si>
    <t>MALABON (KUSINA)</t>
  </si>
  <si>
    <t>TOTAL</t>
  </si>
  <si>
    <t>2019-01-01</t>
  </si>
  <si>
    <t>BUNDLING</t>
  </si>
  <si>
    <t>DISPOSAL</t>
  </si>
  <si>
    <t>GAIN/LOSS</t>
  </si>
  <si>
    <t>SALES</t>
  </si>
  <si>
    <t>January</t>
  </si>
  <si>
    <t>Stocks Withdrawal</t>
  </si>
  <si>
    <t>Bundling</t>
  </si>
  <si>
    <t>Disposal</t>
  </si>
  <si>
    <t>Gain/Loss</t>
  </si>
  <si>
    <t>MOVEMENTS</t>
  </si>
  <si>
    <t>JAN</t>
  </si>
  <si>
    <t>MONTH TO DATE</t>
  </si>
  <si>
    <t>MONTH ON MONTH</t>
  </si>
  <si>
    <t>ORGANIC</t>
  </si>
  <si>
    <t>GROWTH</t>
  </si>
  <si>
    <t>CAMARIN</t>
  </si>
  <si>
    <t>GP%</t>
  </si>
  <si>
    <t>%</t>
  </si>
  <si>
    <t>GP</t>
  </si>
  <si>
    <t>%Sales</t>
  </si>
  <si>
    <t>FISH</t>
  </si>
  <si>
    <t>Beef</t>
  </si>
  <si>
    <t>Chicken</t>
  </si>
  <si>
    <t>Pork</t>
  </si>
  <si>
    <t>Vegetable</t>
  </si>
  <si>
    <t>Egg</t>
  </si>
  <si>
    <t>Rice</t>
  </si>
  <si>
    <t>Dept store</t>
  </si>
  <si>
    <t>Override</t>
  </si>
  <si>
    <t>SALES &amp; GP WITHOUT LIQUOR &amp; CIGARETTE</t>
  </si>
  <si>
    <t>Cigarette</t>
  </si>
  <si>
    <t>Liquor</t>
  </si>
  <si>
    <t>GP AFTER ADJ</t>
  </si>
  <si>
    <t>INV ADJ</t>
  </si>
  <si>
    <t>GP BEFORE ADJ</t>
  </si>
  <si>
    <t>DAS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</si>
</sst>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[$-3409]dd\-mmm\-yy;@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175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1" applyNumberFormat="1" applyFont="1"/>
    <xf numFmtId="0" fontId="0" fillId="2" borderId="0" xfId="0" applyFill="1"/>
    <xf numFmtId="43" fontId="0" fillId="2" borderId="0" xfId="1" applyFont="1" applyFill="1"/>
    <xf numFmtId="10" fontId="0" fillId="2" borderId="0" xfId="0" applyNumberFormat="1" applyFill="1"/>
    <xf numFmtId="43" fontId="0" fillId="2" borderId="0" xfId="0" applyNumberFormat="1" applyFill="1"/>
    <xf numFmtId="0" fontId="0" fillId="0" borderId="0" xfId="0" applyFill="1"/>
    <xf numFmtId="10" fontId="0" fillId="0" borderId="0" xfId="0" applyNumberFormat="1" applyFill="1"/>
    <xf numFmtId="2" fontId="0" fillId="0" borderId="0" xfId="1" applyNumberFormat="1" applyFont="1"/>
    <xf numFmtId="2" fontId="0" fillId="0" borderId="0" xfId="1" applyNumberFormat="1" applyFont="1" applyFill="1"/>
    <xf numFmtId="2" fontId="0" fillId="2" borderId="0" xfId="1" applyNumberFormat="1" applyFont="1" applyFill="1"/>
    <xf numFmtId="2" fontId="4" fillId="0" borderId="0" xfId="1" applyNumberFormat="1" applyFont="1"/>
    <xf numFmtId="0" fontId="5" fillId="0" borderId="0" xfId="2"/>
    <xf numFmtId="0" fontId="1" fillId="3" borderId="0" xfId="3" applyFill="1"/>
    <xf numFmtId="10" fontId="0" fillId="3" borderId="1" xfId="4" applyNumberFormat="1" applyFont="1" applyFill="1" applyBorder="1"/>
    <xf numFmtId="43" fontId="1" fillId="3" borderId="2" xfId="3" applyNumberFormat="1" applyFill="1" applyBorder="1"/>
    <xf numFmtId="43" fontId="1" fillId="3" borderId="3" xfId="3" applyNumberFormat="1" applyFill="1" applyBorder="1"/>
    <xf numFmtId="0" fontId="3" fillId="3" borderId="4" xfId="3" applyFont="1" applyFill="1" applyBorder="1"/>
    <xf numFmtId="0" fontId="1" fillId="3" borderId="5" xfId="3" applyFill="1" applyBorder="1"/>
    <xf numFmtId="0" fontId="1" fillId="3" borderId="0" xfId="3" applyFill="1" applyBorder="1"/>
    <xf numFmtId="0" fontId="1" fillId="3" borderId="6" xfId="3" applyFill="1" applyBorder="1"/>
    <xf numFmtId="0" fontId="3" fillId="3" borderId="7" xfId="3" applyFont="1" applyFill="1" applyBorder="1"/>
    <xf numFmtId="10" fontId="0" fillId="3" borderId="5" xfId="4" applyNumberFormat="1" applyFont="1" applyFill="1" applyBorder="1"/>
    <xf numFmtId="43" fontId="0" fillId="3" borderId="0" xfId="5" applyFont="1" applyFill="1" applyBorder="1"/>
    <xf numFmtId="10" fontId="0" fillId="3" borderId="0" xfId="4" applyNumberFormat="1" applyFont="1" applyFill="1" applyBorder="1"/>
    <xf numFmtId="43" fontId="0" fillId="3" borderId="6" xfId="5" applyFont="1" applyFill="1" applyBorder="1"/>
    <xf numFmtId="0" fontId="1" fillId="3" borderId="11" xfId="3" applyFill="1" applyBorder="1"/>
    <xf numFmtId="0" fontId="3" fillId="3" borderId="0" xfId="3" applyFont="1" applyFill="1"/>
    <xf numFmtId="43" fontId="3" fillId="3" borderId="0" xfId="5" applyFont="1" applyFill="1"/>
    <xf numFmtId="0" fontId="5" fillId="3" borderId="0" xfId="2" applyFill="1"/>
    <xf numFmtId="10" fontId="5" fillId="3" borderId="0" xfId="48" applyNumberFormat="1" applyFont="1" applyFill="1"/>
    <xf numFmtId="10" fontId="5" fillId="3" borderId="0" xfId="48" applyNumberFormat="1" applyFill="1"/>
    <xf numFmtId="43" fontId="5" fillId="3" borderId="0" xfId="6" applyFont="1" applyFill="1"/>
    <xf numFmtId="164" fontId="5" fillId="3" borderId="0" xfId="48" applyNumberFormat="1" applyFill="1"/>
    <xf numFmtId="9" fontId="5" fillId="3" borderId="0" xfId="48" applyFill="1"/>
    <xf numFmtId="0" fontId="7" fillId="3" borderId="0" xfId="2" applyFont="1" applyFill="1"/>
    <xf numFmtId="17" fontId="5" fillId="3" borderId="0" xfId="6" applyNumberFormat="1" applyFont="1" applyFill="1"/>
    <xf numFmtId="17" fontId="5" fillId="3" borderId="0" xfId="2" applyNumberFormat="1" applyFill="1"/>
    <xf numFmtId="43" fontId="8" fillId="3" borderId="0" xfId="6" applyFont="1" applyFill="1" applyBorder="1"/>
    <xf numFmtId="10" fontId="8" fillId="3" borderId="0" xfId="48" applyNumberFormat="1" applyFont="1" applyFill="1" applyBorder="1"/>
    <xf numFmtId="164" fontId="8" fillId="3" borderId="0" xfId="48" applyNumberFormat="1" applyFont="1" applyFill="1" applyBorder="1"/>
    <xf numFmtId="9" fontId="8" fillId="3" borderId="0" xfId="48" applyFont="1" applyFill="1" applyBorder="1"/>
    <xf numFmtId="10" fontId="8" fillId="3" borderId="0" xfId="6" applyNumberFormat="1" applyFont="1" applyFill="1" applyBorder="1"/>
    <xf numFmtId="43" fontId="8" fillId="3" borderId="0" xfId="6" applyFont="1" applyFill="1" applyBorder="1" applyAlignment="1">
      <alignment horizontal="right"/>
    </xf>
    <xf numFmtId="10" fontId="8" fillId="3" borderId="12" xfId="48" applyNumberFormat="1" applyFont="1" applyFill="1" applyBorder="1" applyAlignment="1">
      <alignment horizontal="center"/>
    </xf>
    <xf numFmtId="10" fontId="0" fillId="3" borderId="12" xfId="48" applyNumberFormat="1" applyFont="1" applyFill="1" applyBorder="1" applyAlignment="1">
      <alignment horizontal="center"/>
    </xf>
    <xf numFmtId="165" fontId="9" fillId="3" borderId="12" xfId="6" applyNumberFormat="1" applyFont="1" applyFill="1" applyBorder="1" applyAlignment="1">
      <alignment horizontal="center"/>
    </xf>
    <xf numFmtId="0" fontId="9" fillId="3" borderId="12" xfId="6" applyNumberFormat="1" applyFont="1" applyFill="1" applyBorder="1" applyAlignment="1">
      <alignment horizontal="center"/>
    </xf>
    <xf numFmtId="49" fontId="8" fillId="3" borderId="12" xfId="6" applyNumberFormat="1" applyFont="1" applyFill="1" applyBorder="1" applyAlignment="1">
      <alignment horizontal="center"/>
    </xf>
    <xf numFmtId="10" fontId="5" fillId="3" borderId="12" xfId="48" applyNumberFormat="1" applyFill="1" applyBorder="1" applyAlignment="1">
      <alignment horizontal="center"/>
    </xf>
    <xf numFmtId="10" fontId="5" fillId="3" borderId="12" xfId="48" applyNumberFormat="1" applyFont="1" applyFill="1" applyBorder="1" applyAlignment="1">
      <alignment horizontal="center"/>
    </xf>
    <xf numFmtId="43" fontId="0" fillId="3" borderId="12" xfId="6" applyFont="1" applyFill="1" applyBorder="1"/>
    <xf numFmtId="0" fontId="7" fillId="3" borderId="12" xfId="2" applyFont="1" applyFill="1" applyBorder="1"/>
    <xf numFmtId="10" fontId="7" fillId="3" borderId="12" xfId="48" applyNumberFormat="1" applyFont="1" applyFill="1" applyBorder="1" applyAlignment="1">
      <alignment horizontal="center"/>
    </xf>
    <xf numFmtId="43" fontId="7" fillId="3" borderId="12" xfId="6" applyFont="1" applyFill="1" applyBorder="1" applyAlignment="1">
      <alignment horizontal="center"/>
    </xf>
    <xf numFmtId="0" fontId="7" fillId="3" borderId="12" xfId="6" applyNumberFormat="1" applyFont="1" applyFill="1" applyBorder="1" applyAlignment="1">
      <alignment horizontal="center"/>
    </xf>
    <xf numFmtId="0" fontId="5" fillId="3" borderId="12" xfId="2" applyFill="1" applyBorder="1"/>
    <xf numFmtId="43" fontId="5" fillId="3" borderId="0" xfId="6" applyFont="1" applyFill="1" applyBorder="1"/>
    <xf numFmtId="0" fontId="5" fillId="3" borderId="0" xfId="2" applyFill="1" applyBorder="1"/>
    <xf numFmtId="10" fontId="7" fillId="3" borderId="0" xfId="48" applyNumberFormat="1" applyFont="1" applyFill="1"/>
    <xf numFmtId="10" fontId="5" fillId="3" borderId="1" xfId="48" applyNumberFormat="1" applyFont="1" applyFill="1" applyBorder="1"/>
    <xf numFmtId="10" fontId="5" fillId="3" borderId="2" xfId="48" applyNumberFormat="1" applyFont="1" applyFill="1" applyBorder="1"/>
    <xf numFmtId="10" fontId="7" fillId="3" borderId="2" xfId="48" applyNumberFormat="1" applyFont="1" applyFill="1" applyBorder="1"/>
    <xf numFmtId="43" fontId="7" fillId="3" borderId="4" xfId="6" applyFont="1" applyFill="1" applyBorder="1"/>
    <xf numFmtId="10" fontId="7" fillId="3" borderId="1" xfId="48" applyNumberFormat="1" applyFont="1" applyFill="1" applyBorder="1"/>
    <xf numFmtId="10" fontId="7" fillId="3" borderId="4" xfId="48" applyNumberFormat="1" applyFont="1" applyFill="1" applyBorder="1"/>
    <xf numFmtId="10" fontId="5" fillId="3" borderId="5" xfId="48" applyNumberFormat="1" applyFont="1" applyFill="1" applyBorder="1"/>
    <xf numFmtId="10" fontId="5" fillId="3" borderId="0" xfId="48" applyNumberFormat="1" applyFont="1" applyFill="1" applyBorder="1"/>
    <xf numFmtId="43" fontId="5" fillId="3" borderId="6" xfId="6" applyFont="1" applyFill="1" applyBorder="1"/>
    <xf numFmtId="43" fontId="5" fillId="3" borderId="7" xfId="6" applyFont="1" applyFill="1" applyBorder="1"/>
    <xf numFmtId="10" fontId="5" fillId="3" borderId="0" xfId="48" applyNumberFormat="1" applyFill="1" applyBorder="1"/>
    <xf numFmtId="17" fontId="5" fillId="3" borderId="7" xfId="2" applyNumberFormat="1" applyFill="1" applyBorder="1"/>
    <xf numFmtId="10" fontId="5" fillId="3" borderId="8" xfId="48" applyNumberFormat="1" applyFont="1" applyFill="1" applyBorder="1"/>
    <xf numFmtId="43" fontId="5" fillId="3" borderId="9" xfId="6" applyFont="1" applyFill="1" applyBorder="1"/>
    <xf numFmtId="10" fontId="5" fillId="3" borderId="9" xfId="48" applyNumberFormat="1" applyFont="1" applyFill="1" applyBorder="1"/>
    <xf numFmtId="43" fontId="5" fillId="3" borderId="10" xfId="6" applyFont="1" applyFill="1" applyBorder="1"/>
    <xf numFmtId="43" fontId="5" fillId="3" borderId="11" xfId="6" applyFont="1" applyFill="1" applyBorder="1"/>
    <xf numFmtId="10" fontId="5" fillId="3" borderId="9" xfId="48" applyNumberFormat="1" applyFill="1" applyBorder="1"/>
    <xf numFmtId="17" fontId="5" fillId="3" borderId="11" xfId="2" applyNumberFormat="1" applyFill="1" applyBorder="1"/>
    <xf numFmtId="10" fontId="7" fillId="3" borderId="3" xfId="48" applyNumberFormat="1" applyFont="1" applyFill="1" applyBorder="1"/>
    <xf numFmtId="10" fontId="7" fillId="4" borderId="1" xfId="48" applyNumberFormat="1" applyFont="1" applyFill="1" applyBorder="1"/>
    <xf numFmtId="10" fontId="7" fillId="4" borderId="2" xfId="48" applyNumberFormat="1" applyFont="1" applyFill="1" applyBorder="1"/>
    <xf numFmtId="10" fontId="7" fillId="4" borderId="3" xfId="48" applyNumberFormat="1" applyFont="1" applyFill="1" applyBorder="1"/>
    <xf numFmtId="10" fontId="5" fillId="4" borderId="0" xfId="48" applyNumberFormat="1" applyFont="1" applyFill="1" applyBorder="1"/>
    <xf numFmtId="10" fontId="5" fillId="4" borderId="1" xfId="48" applyNumberFormat="1" applyFont="1" applyFill="1" applyBorder="1"/>
    <xf numFmtId="10" fontId="5" fillId="4" borderId="2" xfId="48" applyNumberFormat="1" applyFont="1" applyFill="1" applyBorder="1"/>
    <xf numFmtId="43" fontId="7" fillId="4" borderId="4" xfId="6" applyFont="1" applyFill="1" applyBorder="1"/>
    <xf numFmtId="10" fontId="5" fillId="4" borderId="5" xfId="48" applyNumberFormat="1" applyFont="1" applyFill="1" applyBorder="1"/>
    <xf numFmtId="10" fontId="5" fillId="4" borderId="0" xfId="48" applyNumberFormat="1" applyFill="1" applyBorder="1"/>
    <xf numFmtId="43" fontId="5" fillId="4" borderId="0" xfId="6" applyFont="1" applyFill="1" applyBorder="1"/>
    <xf numFmtId="43" fontId="5" fillId="4" borderId="6" xfId="6" applyFont="1" applyFill="1" applyBorder="1"/>
    <xf numFmtId="43" fontId="5" fillId="4" borderId="7" xfId="6" applyFont="1" applyFill="1" applyBorder="1"/>
    <xf numFmtId="10" fontId="7" fillId="3" borderId="8" xfId="48" applyNumberFormat="1" applyFont="1" applyFill="1" applyBorder="1"/>
    <xf numFmtId="10" fontId="7" fillId="3" borderId="9" xfId="48" applyNumberFormat="1" applyFont="1" applyFill="1" applyBorder="1"/>
    <xf numFmtId="10" fontId="7" fillId="3" borderId="10" xfId="48" applyNumberFormat="1" applyFont="1" applyFill="1" applyBorder="1"/>
    <xf numFmtId="43" fontId="7" fillId="3" borderId="11" xfId="6" applyFont="1" applyFill="1" applyBorder="1"/>
    <xf numFmtId="0" fontId="5" fillId="3" borderId="8" xfId="2" applyFill="1" applyBorder="1"/>
    <xf numFmtId="0" fontId="5" fillId="3" borderId="9" xfId="2" applyFill="1" applyBorder="1"/>
    <xf numFmtId="10" fontId="7" fillId="4" borderId="0" xfId="48" applyNumberFormat="1" applyFont="1" applyFill="1"/>
    <xf numFmtId="0" fontId="5" fillId="4" borderId="0" xfId="2" applyFill="1"/>
    <xf numFmtId="0" fontId="5" fillId="3" borderId="0" xfId="2" applyFont="1" applyFill="1"/>
    <xf numFmtId="10" fontId="7" fillId="3" borderId="15" xfId="48" applyNumberFormat="1" applyFont="1" applyFill="1" applyBorder="1" applyAlignment="1">
      <alignment horizontal="center"/>
    </xf>
    <xf numFmtId="10" fontId="7" fillId="3" borderId="16" xfId="48" applyNumberFormat="1" applyFont="1" applyFill="1" applyBorder="1" applyAlignment="1">
      <alignment horizontal="center"/>
    </xf>
    <xf numFmtId="43" fontId="7" fillId="3" borderId="16" xfId="6" applyFont="1" applyFill="1" applyBorder="1" applyAlignment="1">
      <alignment horizontal="center"/>
    </xf>
    <xf numFmtId="43" fontId="7" fillId="3" borderId="17" xfId="6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164" fontId="7" fillId="3" borderId="2" xfId="48" applyNumberFormat="1" applyFont="1" applyFill="1" applyBorder="1" applyAlignment="1">
      <alignment horizontal="center"/>
    </xf>
    <xf numFmtId="43" fontId="7" fillId="3" borderId="2" xfId="6" applyFont="1" applyFill="1" applyBorder="1" applyAlignment="1">
      <alignment horizontal="center"/>
    </xf>
    <xf numFmtId="43" fontId="7" fillId="3" borderId="3" xfId="6" applyFont="1" applyFill="1" applyBorder="1" applyAlignment="1">
      <alignment horizontal="center"/>
    </xf>
    <xf numFmtId="10" fontId="7" fillId="3" borderId="1" xfId="48" applyNumberFormat="1" applyFont="1" applyFill="1" applyBorder="1" applyAlignment="1">
      <alignment horizontal="center"/>
    </xf>
    <xf numFmtId="9" fontId="7" fillId="3" borderId="2" xfId="48" applyFont="1" applyFill="1" applyBorder="1" applyAlignment="1">
      <alignment horizontal="center"/>
    </xf>
    <xf numFmtId="0" fontId="7" fillId="3" borderId="1" xfId="2" applyFont="1" applyFill="1" applyBorder="1"/>
    <xf numFmtId="0" fontId="7" fillId="3" borderId="2" xfId="2" applyFont="1" applyFill="1" applyBorder="1"/>
    <xf numFmtId="43" fontId="7" fillId="3" borderId="2" xfId="6" applyFont="1" applyFill="1" applyBorder="1"/>
    <xf numFmtId="43" fontId="7" fillId="3" borderId="3" xfId="6" applyFont="1" applyFill="1" applyBorder="1"/>
    <xf numFmtId="0" fontId="7" fillId="3" borderId="15" xfId="2" applyFont="1" applyFill="1" applyBorder="1"/>
    <xf numFmtId="0" fontId="7" fillId="3" borderId="16" xfId="2" applyFont="1" applyFill="1" applyBorder="1"/>
    <xf numFmtId="43" fontId="7" fillId="3" borderId="16" xfId="6" applyFont="1" applyFill="1" applyBorder="1"/>
    <xf numFmtId="43" fontId="7" fillId="3" borderId="18" xfId="6" applyFont="1" applyFill="1" applyBorder="1"/>
    <xf numFmtId="43" fontId="7" fillId="3" borderId="17" xfId="6" applyFont="1" applyFill="1" applyBorder="1"/>
    <xf numFmtId="10" fontId="7" fillId="3" borderId="16" xfId="48" applyNumberFormat="1" applyFont="1" applyFill="1" applyBorder="1"/>
    <xf numFmtId="0" fontId="7" fillId="3" borderId="3" xfId="2" applyFont="1" applyFill="1" applyBorder="1"/>
    <xf numFmtId="0" fontId="7" fillId="3" borderId="6" xfId="2" applyFont="1" applyFill="1" applyBorder="1"/>
    <xf numFmtId="0" fontId="7" fillId="3" borderId="0" xfId="2" applyFont="1" applyFill="1" applyAlignment="1">
      <alignment horizontal="center"/>
    </xf>
    <xf numFmtId="43" fontId="7" fillId="3" borderId="18" xfId="6" applyFont="1" applyFill="1" applyBorder="1" applyAlignment="1">
      <alignment horizontal="center"/>
    </xf>
    <xf numFmtId="0" fontId="7" fillId="3" borderId="8" xfId="2" applyFont="1" applyFill="1" applyBorder="1" applyAlignment="1">
      <alignment horizontal="center"/>
    </xf>
    <xf numFmtId="10" fontId="7" fillId="3" borderId="8" xfId="48" applyNumberFormat="1" applyFont="1" applyFill="1" applyBorder="1" applyAlignment="1">
      <alignment horizontal="center"/>
    </xf>
    <xf numFmtId="0" fontId="7" fillId="3" borderId="10" xfId="2" applyFont="1" applyFill="1" applyBorder="1" applyAlignment="1">
      <alignment horizontal="center"/>
    </xf>
    <xf numFmtId="0" fontId="7" fillId="3" borderId="11" xfId="2" applyFont="1" applyFill="1" applyBorder="1" applyAlignment="1">
      <alignment horizontal="center"/>
    </xf>
    <xf numFmtId="4" fontId="0" fillId="0" borderId="0" xfId="0" applyNumberFormat="1"/>
    <xf numFmtId="4" fontId="0" fillId="3" borderId="0" xfId="0" applyNumberFormat="1" applyFill="1"/>
    <xf numFmtId="4" fontId="5" fillId="3" borderId="0" xfId="2" applyNumberFormat="1" applyFill="1"/>
    <xf numFmtId="10" fontId="5" fillId="5" borderId="1" xfId="48" applyNumberFormat="1" applyFont="1" applyFill="1" applyBorder="1"/>
    <xf numFmtId="10" fontId="5" fillId="5" borderId="2" xfId="48" applyNumberFormat="1" applyFont="1" applyFill="1" applyBorder="1"/>
    <xf numFmtId="10" fontId="7" fillId="5" borderId="2" xfId="48" applyNumberFormat="1" applyFont="1" applyFill="1" applyBorder="1"/>
    <xf numFmtId="10" fontId="7" fillId="5" borderId="3" xfId="48" applyNumberFormat="1" applyFont="1" applyFill="1" applyBorder="1"/>
    <xf numFmtId="43" fontId="7" fillId="5" borderId="4" xfId="6" applyFont="1" applyFill="1" applyBorder="1"/>
    <xf numFmtId="10" fontId="7" fillId="5" borderId="1" xfId="48" applyNumberFormat="1" applyFont="1" applyFill="1" applyBorder="1"/>
    <xf numFmtId="10" fontId="5" fillId="5" borderId="5" xfId="48" applyNumberFormat="1" applyFont="1" applyFill="1" applyBorder="1"/>
    <xf numFmtId="10" fontId="5" fillId="5" borderId="0" xfId="48" applyNumberFormat="1" applyFont="1" applyFill="1" applyBorder="1"/>
    <xf numFmtId="4" fontId="5" fillId="5" borderId="0" xfId="2" applyNumberFormat="1" applyFill="1"/>
    <xf numFmtId="43" fontId="5" fillId="5" borderId="0" xfId="6" applyFont="1" applyFill="1" applyBorder="1"/>
    <xf numFmtId="43" fontId="5" fillId="5" borderId="6" xfId="6" applyFont="1" applyFill="1" applyBorder="1"/>
    <xf numFmtId="10" fontId="5" fillId="5" borderId="0" xfId="48" applyNumberFormat="1" applyFill="1" applyBorder="1"/>
    <xf numFmtId="17" fontId="5" fillId="5" borderId="7" xfId="2" applyNumberFormat="1" applyFill="1" applyBorder="1"/>
    <xf numFmtId="43" fontId="5" fillId="0" borderId="0" xfId="1" applyFont="1"/>
    <xf numFmtId="10" fontId="0" fillId="3" borderId="19" xfId="4" applyNumberFormat="1" applyFont="1" applyFill="1" applyBorder="1"/>
    <xf numFmtId="43" fontId="8" fillId="3" borderId="12" xfId="48" applyNumberFormat="1" applyFont="1" applyFill="1" applyBorder="1" applyAlignment="1">
      <alignment horizontal="center"/>
    </xf>
    <xf numFmtId="43" fontId="0" fillId="3" borderId="20" xfId="5" applyFont="1" applyFill="1" applyBorder="1"/>
    <xf numFmtId="43" fontId="0" fillId="3" borderId="21" xfId="5" applyFont="1" applyFill="1" applyBorder="1"/>
    <xf numFmtId="43" fontId="7" fillId="3" borderId="17" xfId="6" applyFont="1" applyFill="1" applyBorder="1" applyAlignment="1">
      <alignment horizontal="center"/>
    </xf>
    <xf numFmtId="43" fontId="7" fillId="3" borderId="16" xfId="6" applyFont="1" applyFill="1" applyBorder="1" applyAlignment="1">
      <alignment horizontal="center"/>
    </xf>
    <xf numFmtId="43" fontId="7" fillId="3" borderId="15" xfId="6" applyFont="1" applyFill="1" applyBorder="1" applyAlignment="1">
      <alignment horizontal="center"/>
    </xf>
    <xf numFmtId="0" fontId="7" fillId="3" borderId="10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43" fontId="7" fillId="3" borderId="10" xfId="6" applyFont="1" applyFill="1" applyBorder="1" applyAlignment="1">
      <alignment horizontal="center" vertical="center"/>
    </xf>
    <xf numFmtId="43" fontId="7" fillId="3" borderId="3" xfId="6" applyFont="1" applyFill="1" applyBorder="1" applyAlignment="1">
      <alignment horizontal="center" vertical="center"/>
    </xf>
    <xf numFmtId="43" fontId="7" fillId="3" borderId="9" xfId="6" applyFont="1" applyFill="1" applyBorder="1" applyAlignment="1">
      <alignment horizontal="center" vertical="center"/>
    </xf>
    <xf numFmtId="43" fontId="7" fillId="3" borderId="2" xfId="6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10" fontId="9" fillId="3" borderId="12" xfId="6" applyNumberFormat="1" applyFont="1" applyFill="1" applyBorder="1" applyAlignment="1">
      <alignment horizontal="center"/>
    </xf>
    <xf numFmtId="43" fontId="9" fillId="3" borderId="14" xfId="6" applyFont="1" applyFill="1" applyBorder="1" applyAlignment="1">
      <alignment horizontal="center" vertical="center"/>
    </xf>
    <xf numFmtId="43" fontId="9" fillId="3" borderId="13" xfId="6" applyFont="1" applyFill="1" applyBorder="1" applyAlignment="1">
      <alignment horizontal="center" vertical="center"/>
    </xf>
    <xf numFmtId="43" fontId="9" fillId="3" borderId="12" xfId="6" applyFont="1" applyFill="1" applyBorder="1" applyAlignment="1">
      <alignment horizontal="center"/>
    </xf>
    <xf numFmtId="9" fontId="9" fillId="3" borderId="12" xfId="48" applyFont="1" applyFill="1" applyBorder="1" applyAlignment="1">
      <alignment horizontal="center"/>
    </xf>
    <xf numFmtId="17" fontId="3" fillId="3" borderId="10" xfId="3" applyNumberFormat="1" applyFont="1" applyFill="1" applyBorder="1" applyAlignment="1">
      <alignment horizontal="center"/>
    </xf>
    <xf numFmtId="17" fontId="3" fillId="3" borderId="9" xfId="3" applyNumberFormat="1" applyFont="1" applyFill="1" applyBorder="1" applyAlignment="1">
      <alignment horizontal="center"/>
    </xf>
    <xf numFmtId="17" fontId="3" fillId="3" borderId="8" xfId="3" applyNumberFormat="1" applyFont="1" applyFill="1" applyBorder="1" applyAlignment="1">
      <alignment horizontal="center"/>
    </xf>
    <xf numFmtId="0" fontId="5" fillId="0" borderId="0" xfId="2" applyAlignment="1">
      <alignment horizontal="center" vertical="center"/>
    </xf>
    <xf numFmtId="43" fontId="0" fillId="3" borderId="5" xfId="4" applyNumberFormat="1" applyFont="1" applyFill="1" applyBorder="1"/>
    <xf numFmtId="43" fontId="5" fillId="0" borderId="0" xfId="2" applyNumberFormat="1"/>
  </cellXfs>
  <cellStyles count="49">
    <cellStyle name="Comma" xfId="1" builtinId="3"/>
    <cellStyle name="Comma 2" xfId="6"/>
    <cellStyle name="Comma 2 2" xfId="5"/>
    <cellStyle name="Normal" xfId="0" builtinId="0"/>
    <cellStyle name="Normal 10" xfId="7"/>
    <cellStyle name="Normal 10 2" xfId="8"/>
    <cellStyle name="Normal 11" xfId="9"/>
    <cellStyle name="Normal 11 2" xfId="10"/>
    <cellStyle name="Normal 12" xfId="11"/>
    <cellStyle name="Normal 12 2" xfId="12"/>
    <cellStyle name="Normal 13" xfId="13"/>
    <cellStyle name="Normal 13 2" xfId="14"/>
    <cellStyle name="Normal 14" xfId="15"/>
    <cellStyle name="Normal 14 2" xfId="16"/>
    <cellStyle name="Normal 15" xfId="17"/>
    <cellStyle name="Normal 15 2" xfId="18"/>
    <cellStyle name="Normal 16" xfId="19"/>
    <cellStyle name="Normal 16 2" xfId="20"/>
    <cellStyle name="Normal 17" xfId="21"/>
    <cellStyle name="Normal 17 2" xfId="22"/>
    <cellStyle name="Normal 18" xfId="23"/>
    <cellStyle name="Normal 18 2" xfId="24"/>
    <cellStyle name="Normal 19" xfId="25"/>
    <cellStyle name="Normal 19 2" xfId="26"/>
    <cellStyle name="Normal 2" xfId="2"/>
    <cellStyle name="Normal 20" xfId="27"/>
    <cellStyle name="Normal 20 2" xfId="28"/>
    <cellStyle name="Normal 21" xfId="29"/>
    <cellStyle name="Normal 21 2" xfId="30"/>
    <cellStyle name="Normal 22" xfId="31"/>
    <cellStyle name="Normal 22 2" xfId="32"/>
    <cellStyle name="Normal 23" xfId="33"/>
    <cellStyle name="Normal 23 2" xfId="34"/>
    <cellStyle name="Normal 3" xfId="3"/>
    <cellStyle name="Normal 3 2" xfId="35"/>
    <cellStyle name="Normal 4" xfId="36"/>
    <cellStyle name="Normal 4 2" xfId="37"/>
    <cellStyle name="Normal 5" xfId="38"/>
    <cellStyle name="Normal 5 2" xfId="39"/>
    <cellStyle name="Normal 6" xfId="40"/>
    <cellStyle name="Normal 6 2" xfId="41"/>
    <cellStyle name="Normal 7" xfId="42"/>
    <cellStyle name="Normal 7 2" xfId="43"/>
    <cellStyle name="Normal 8" xfId="44"/>
    <cellStyle name="Normal 8 2" xfId="45"/>
    <cellStyle name="Normal 9" xfId="46"/>
    <cellStyle name="Normal 9 2" xfId="47"/>
    <cellStyle name="Percent 2" xfId="48"/>
    <cellStyle name="Percent 2 2" xfId="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C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defaultRowHeight="15"/>
  <cols>
    <col min="1" max="1" width="18.5703125" style="38" bestFit="1" customWidth="1"/>
    <col min="2" max="2" width="10.85546875" style="32" bestFit="1" customWidth="1"/>
    <col min="3" max="3" width="19.85546875" style="35" bestFit="1" customWidth="1"/>
    <col min="4" max="4" width="19.140625" style="35" bestFit="1" customWidth="1"/>
    <col min="5" max="5" width="20.5703125" style="35" bestFit="1" customWidth="1"/>
    <col min="6" max="6" width="16" style="34" bestFit="1" customWidth="1"/>
    <col min="7" max="7" width="16.5703125" style="35" bestFit="1" customWidth="1"/>
    <col min="8" max="8" width="17.140625" style="35" bestFit="1" customWidth="1"/>
    <col min="9" max="9" width="7.7109375" style="32" bestFit="1" customWidth="1"/>
    <col min="10" max="10" width="17.140625" style="35" bestFit="1" customWidth="1"/>
    <col min="11" max="11" width="10.140625" style="32" bestFit="1" customWidth="1"/>
    <col min="12" max="12" width="15.7109375" style="35" bestFit="1" customWidth="1"/>
    <col min="13" max="13" width="7.7109375" style="34" bestFit="1" customWidth="1"/>
    <col min="14" max="14" width="10" style="32" bestFit="1" customWidth="1"/>
    <col min="15" max="15" width="18" style="35" bestFit="1" customWidth="1"/>
    <col min="16" max="16" width="8" style="32" bestFit="1" customWidth="1"/>
    <col min="17" max="17" width="15.7109375" style="35" bestFit="1" customWidth="1"/>
    <col min="18" max="18" width="7.7109375" style="32" bestFit="1" customWidth="1"/>
    <col min="19" max="19" width="10" style="32" bestFit="1" customWidth="1"/>
    <col min="20" max="20" width="18.140625" style="35" bestFit="1" customWidth="1"/>
    <col min="21" max="21" width="16.7109375" style="35" bestFit="1" customWidth="1"/>
    <col min="22" max="22" width="8" style="32" bestFit="1" customWidth="1"/>
    <col min="23" max="23" width="15" style="35" bestFit="1" customWidth="1"/>
    <col min="24" max="24" width="16.7109375" style="35" bestFit="1" customWidth="1"/>
    <col min="25" max="25" width="7.85546875" style="32" bestFit="1" customWidth="1"/>
    <col min="26" max="26" width="15.7109375" style="35" bestFit="1" customWidth="1"/>
    <col min="27" max="27" width="9.28515625" style="32" customWidth="1"/>
    <col min="28" max="28" width="8.85546875" style="32" bestFit="1" customWidth="1"/>
    <col min="29" max="29" width="15.7109375" style="35" bestFit="1" customWidth="1"/>
    <col min="30" max="30" width="7.85546875" style="32" bestFit="1" customWidth="1"/>
    <col min="31" max="31" width="13.85546875" style="35" bestFit="1" customWidth="1"/>
    <col min="32" max="32" width="7.7109375" style="32" bestFit="1" customWidth="1"/>
    <col min="33" max="33" width="8.85546875" style="32" bestFit="1" customWidth="1"/>
    <col min="34" max="34" width="14" style="35" customWidth="1"/>
    <col min="35" max="35" width="7.7109375" style="32" bestFit="1" customWidth="1"/>
    <col min="36" max="36" width="13.85546875" style="35" bestFit="1" customWidth="1"/>
    <col min="37" max="37" width="7.7109375" style="32" bestFit="1" customWidth="1"/>
    <col min="38" max="38" width="8.85546875" style="32" bestFit="1" customWidth="1"/>
    <col min="39" max="39" width="15.7109375" style="35" bestFit="1" customWidth="1"/>
    <col min="40" max="40" width="7.7109375" style="32" bestFit="1" customWidth="1"/>
    <col min="41" max="41" width="13.85546875" style="35" bestFit="1" customWidth="1"/>
    <col min="42" max="42" width="9.42578125" style="32" bestFit="1" customWidth="1"/>
    <col min="43" max="43" width="8.85546875" style="32" bestFit="1" customWidth="1"/>
    <col min="44" max="44" width="15.7109375" style="35" bestFit="1" customWidth="1"/>
    <col min="45" max="45" width="9.5703125" style="33" bestFit="1" customWidth="1"/>
    <col min="46" max="46" width="13.85546875" style="35" bestFit="1" customWidth="1"/>
    <col min="47" max="47" width="8" style="32" bestFit="1" customWidth="1"/>
    <col min="48" max="48" width="8.85546875" style="32" bestFit="1" customWidth="1"/>
    <col min="49" max="49" width="15.28515625" style="35" bestFit="1" customWidth="1"/>
    <col min="50" max="50" width="7.7109375" style="32" bestFit="1" customWidth="1"/>
    <col min="51" max="51" width="16" style="35" bestFit="1" customWidth="1"/>
    <col min="52" max="52" width="10.5703125" style="37" bestFit="1" customWidth="1"/>
    <col min="53" max="53" width="8.28515625" style="33" bestFit="1" customWidth="1"/>
    <col min="54" max="54" width="13.42578125" style="35" bestFit="1" customWidth="1"/>
    <col min="55" max="55" width="7.7109375" style="32" bestFit="1" customWidth="1"/>
    <col min="56" max="56" width="12.7109375" style="35" bestFit="1" customWidth="1"/>
    <col min="57" max="57" width="8.28515625" style="36" bestFit="1" customWidth="1"/>
    <col min="58" max="58" width="7.7109375" style="32" bestFit="1" customWidth="1"/>
    <col min="59" max="59" width="13.42578125" style="35" bestFit="1" customWidth="1"/>
    <col min="60" max="60" width="7.7109375" style="34" bestFit="1" customWidth="1"/>
    <col min="61" max="61" width="12.7109375" style="35" bestFit="1" customWidth="1"/>
    <col min="62" max="62" width="9.28515625" style="34" bestFit="1" customWidth="1"/>
    <col min="63" max="63" width="7.85546875" style="33" bestFit="1" customWidth="1"/>
    <col min="64" max="16384" width="9.140625" style="32"/>
  </cols>
  <sheetData>
    <row r="1" spans="1:65" s="126" customFormat="1" ht="15.75" thickBot="1">
      <c r="A1" s="131"/>
      <c r="B1" s="130"/>
      <c r="C1" s="159" t="s">
        <v>17</v>
      </c>
      <c r="D1" s="161" t="s">
        <v>116</v>
      </c>
      <c r="E1" s="161" t="s">
        <v>115</v>
      </c>
      <c r="F1" s="129" t="s">
        <v>98</v>
      </c>
      <c r="G1" s="159" t="s">
        <v>114</v>
      </c>
      <c r="H1" s="161" t="s">
        <v>113</v>
      </c>
      <c r="I1" s="128" t="s">
        <v>98</v>
      </c>
      <c r="J1" s="153" t="s">
        <v>112</v>
      </c>
      <c r="K1" s="154"/>
      <c r="L1" s="154"/>
      <c r="M1" s="154"/>
      <c r="N1" s="155"/>
      <c r="O1" s="154" t="s">
        <v>111</v>
      </c>
      <c r="P1" s="154"/>
      <c r="Q1" s="154"/>
      <c r="R1" s="154"/>
      <c r="S1" s="154"/>
      <c r="T1" s="153" t="s">
        <v>110</v>
      </c>
      <c r="U1" s="154"/>
      <c r="V1" s="155"/>
      <c r="W1" s="127" t="s">
        <v>109</v>
      </c>
      <c r="X1" s="154" t="s">
        <v>108</v>
      </c>
      <c r="Y1" s="154"/>
      <c r="Z1" s="154"/>
      <c r="AA1" s="154"/>
      <c r="AB1" s="155"/>
      <c r="AC1" s="153" t="s">
        <v>107</v>
      </c>
      <c r="AD1" s="154"/>
      <c r="AE1" s="154"/>
      <c r="AF1" s="154"/>
      <c r="AG1" s="155"/>
      <c r="AH1" s="153" t="s">
        <v>106</v>
      </c>
      <c r="AI1" s="154"/>
      <c r="AJ1" s="154"/>
      <c r="AK1" s="154"/>
      <c r="AL1" s="155"/>
      <c r="AM1" s="154" t="s">
        <v>105</v>
      </c>
      <c r="AN1" s="154"/>
      <c r="AO1" s="154"/>
      <c r="AP1" s="154"/>
      <c r="AQ1" s="155"/>
      <c r="AR1" s="153" t="s">
        <v>104</v>
      </c>
      <c r="AS1" s="154"/>
      <c r="AT1" s="154"/>
      <c r="AU1" s="154"/>
      <c r="AV1" s="155"/>
      <c r="AW1" s="153" t="s">
        <v>103</v>
      </c>
      <c r="AX1" s="154"/>
      <c r="AY1" s="154"/>
      <c r="AZ1" s="154"/>
      <c r="BA1" s="155"/>
      <c r="BB1" s="153" t="s">
        <v>102</v>
      </c>
      <c r="BC1" s="154"/>
      <c r="BD1" s="154"/>
      <c r="BE1" s="154"/>
      <c r="BF1" s="154"/>
      <c r="BG1" s="153" t="s">
        <v>101</v>
      </c>
      <c r="BH1" s="154"/>
      <c r="BI1" s="154"/>
      <c r="BJ1" s="154"/>
      <c r="BK1" s="155"/>
    </row>
    <row r="2" spans="1:65" s="38" customFormat="1" ht="15.75" thickBot="1">
      <c r="A2" s="125"/>
      <c r="B2" s="124"/>
      <c r="C2" s="160"/>
      <c r="D2" s="162"/>
      <c r="E2" s="162"/>
      <c r="F2" s="67"/>
      <c r="G2" s="160"/>
      <c r="H2" s="162"/>
      <c r="I2" s="114"/>
      <c r="J2" s="122" t="s">
        <v>17</v>
      </c>
      <c r="K2" s="119" t="s">
        <v>100</v>
      </c>
      <c r="L2" s="120" t="s">
        <v>99</v>
      </c>
      <c r="M2" s="123" t="s">
        <v>98</v>
      </c>
      <c r="N2" s="118" t="s">
        <v>97</v>
      </c>
      <c r="O2" s="117" t="s">
        <v>17</v>
      </c>
      <c r="P2" s="115" t="s">
        <v>100</v>
      </c>
      <c r="Q2" s="116" t="s">
        <v>99</v>
      </c>
      <c r="R2" s="115" t="s">
        <v>98</v>
      </c>
      <c r="S2" s="115" t="s">
        <v>97</v>
      </c>
      <c r="T2" s="122" t="s">
        <v>17</v>
      </c>
      <c r="U2" s="120" t="s">
        <v>99</v>
      </c>
      <c r="V2" s="118" t="s">
        <v>98</v>
      </c>
      <c r="W2" s="121"/>
      <c r="X2" s="120" t="s">
        <v>17</v>
      </c>
      <c r="Y2" s="119" t="s">
        <v>100</v>
      </c>
      <c r="Z2" s="120" t="s">
        <v>99</v>
      </c>
      <c r="AA2" s="119" t="s">
        <v>98</v>
      </c>
      <c r="AB2" s="118" t="s">
        <v>97</v>
      </c>
      <c r="AC2" s="117" t="s">
        <v>17</v>
      </c>
      <c r="AD2" s="115" t="s">
        <v>100</v>
      </c>
      <c r="AE2" s="116" t="s">
        <v>99</v>
      </c>
      <c r="AF2" s="115" t="s">
        <v>98</v>
      </c>
      <c r="AG2" s="114" t="s">
        <v>97</v>
      </c>
      <c r="AH2" s="117" t="s">
        <v>17</v>
      </c>
      <c r="AI2" s="115" t="s">
        <v>100</v>
      </c>
      <c r="AJ2" s="116" t="s">
        <v>99</v>
      </c>
      <c r="AK2" s="115" t="s">
        <v>98</v>
      </c>
      <c r="AL2" s="114" t="s">
        <v>97</v>
      </c>
      <c r="AM2" s="116" t="s">
        <v>17</v>
      </c>
      <c r="AN2" s="115" t="s">
        <v>100</v>
      </c>
      <c r="AO2" s="116" t="s">
        <v>99</v>
      </c>
      <c r="AP2" s="115" t="s">
        <v>98</v>
      </c>
      <c r="AQ2" s="114" t="s">
        <v>97</v>
      </c>
      <c r="AR2" s="117" t="s">
        <v>17</v>
      </c>
      <c r="AS2" s="65" t="s">
        <v>100</v>
      </c>
      <c r="AT2" s="116" t="s">
        <v>99</v>
      </c>
      <c r="AU2" s="115" t="s">
        <v>98</v>
      </c>
      <c r="AV2" s="114" t="s">
        <v>97</v>
      </c>
      <c r="AW2" s="111" t="s">
        <v>17</v>
      </c>
      <c r="AX2" s="108" t="s">
        <v>100</v>
      </c>
      <c r="AY2" s="110" t="s">
        <v>99</v>
      </c>
      <c r="AZ2" s="113" t="s">
        <v>98</v>
      </c>
      <c r="BA2" s="112" t="s">
        <v>97</v>
      </c>
      <c r="BB2" s="111" t="s">
        <v>17</v>
      </c>
      <c r="BC2" s="108" t="s">
        <v>100</v>
      </c>
      <c r="BD2" s="110" t="s">
        <v>99</v>
      </c>
      <c r="BE2" s="109" t="s">
        <v>98</v>
      </c>
      <c r="BF2" s="108" t="s">
        <v>97</v>
      </c>
      <c r="BG2" s="107" t="s">
        <v>17</v>
      </c>
      <c r="BH2" s="105" t="s">
        <v>100</v>
      </c>
      <c r="BI2" s="106" t="s">
        <v>99</v>
      </c>
      <c r="BJ2" s="105" t="s">
        <v>98</v>
      </c>
      <c r="BK2" s="104" t="s">
        <v>97</v>
      </c>
    </row>
    <row r="3" spans="1:65">
      <c r="A3" s="156" t="s">
        <v>1</v>
      </c>
      <c r="B3" s="81">
        <v>43466</v>
      </c>
      <c r="C3" s="133">
        <v>17187850.199999999</v>
      </c>
      <c r="D3" s="76">
        <f>C3/31</f>
        <v>554446.78064516129</v>
      </c>
      <c r="E3" s="133">
        <v>1313376.21</v>
      </c>
      <c r="F3" s="75">
        <f>E3/C3</f>
        <v>7.6413058917630089E-2</v>
      </c>
      <c r="G3" s="133">
        <v>8262.4</v>
      </c>
      <c r="H3" s="60">
        <f>G3+E3</f>
        <v>1321638.6099999999</v>
      </c>
      <c r="I3" s="69">
        <f>H3/$C3</f>
        <v>7.689377057754436E-2</v>
      </c>
      <c r="J3" s="71"/>
      <c r="K3" s="70">
        <f>J3/$C3</f>
        <v>0</v>
      </c>
      <c r="L3" s="60"/>
      <c r="M3" s="73" t="e">
        <f>L3/J3</f>
        <v>#DIV/0!</v>
      </c>
      <c r="N3" s="69">
        <f>L3/$H3</f>
        <v>0</v>
      </c>
      <c r="O3" s="78"/>
      <c r="P3" s="77">
        <f>O3/$C3</f>
        <v>0</v>
      </c>
      <c r="Q3" s="76"/>
      <c r="R3" s="80" t="e">
        <f>Q3/O3</f>
        <v>#DIV/0!</v>
      </c>
      <c r="S3" s="75">
        <f>Q3/$H3</f>
        <v>0</v>
      </c>
      <c r="T3" s="76">
        <f>C3-(J3+O3)</f>
        <v>17187850.199999999</v>
      </c>
      <c r="U3" s="76">
        <f>H3-(L3+Q3)</f>
        <v>1321638.6099999999</v>
      </c>
      <c r="V3" s="75">
        <f>U3/T3</f>
        <v>7.689377057754436E-2</v>
      </c>
      <c r="W3" s="79"/>
      <c r="X3" s="76">
        <v>0</v>
      </c>
      <c r="Y3" s="77">
        <f>X3/$C3</f>
        <v>0</v>
      </c>
      <c r="Z3" s="76">
        <v>0</v>
      </c>
      <c r="AA3" s="77" t="e">
        <f>Z3/X3</f>
        <v>#DIV/0!</v>
      </c>
      <c r="AB3" s="75">
        <f>Z3/$H3</f>
        <v>0</v>
      </c>
      <c r="AC3" s="78"/>
      <c r="AD3" s="77">
        <f>AC3/$C3</f>
        <v>0</v>
      </c>
      <c r="AE3" s="76"/>
      <c r="AF3" s="70" t="e">
        <f>AE3/AC3</f>
        <v>#DIV/0!</v>
      </c>
      <c r="AG3" s="69">
        <f>AE3/$H3</f>
        <v>0</v>
      </c>
      <c r="AH3" s="78"/>
      <c r="AI3" s="77">
        <f>AH3/$C3</f>
        <v>0</v>
      </c>
      <c r="AJ3" s="76"/>
      <c r="AK3" s="70" t="e">
        <f>AJ3/AH3</f>
        <v>#DIV/0!</v>
      </c>
      <c r="AL3" s="69">
        <f>AJ3/$H3</f>
        <v>0</v>
      </c>
      <c r="AM3" s="76"/>
      <c r="AN3" s="77">
        <f>AM3/$C3</f>
        <v>0</v>
      </c>
      <c r="AO3" s="76"/>
      <c r="AP3" s="70" t="e">
        <f>AO3/AM3</f>
        <v>#DIV/0!</v>
      </c>
      <c r="AQ3" s="69">
        <f>AO3/$H3</f>
        <v>0</v>
      </c>
      <c r="AR3" s="78"/>
      <c r="AS3" s="77">
        <f>AR3/$C3</f>
        <v>0</v>
      </c>
      <c r="AT3" s="76"/>
      <c r="AU3" s="70" t="e">
        <f>AT3/AR3</f>
        <v>#DIV/0!</v>
      </c>
      <c r="AV3" s="69">
        <f>AT3/$H3</f>
        <v>0</v>
      </c>
      <c r="AW3" s="78"/>
      <c r="AX3" s="77">
        <f>AW3/$C3</f>
        <v>0</v>
      </c>
      <c r="AY3" s="76"/>
      <c r="AZ3" s="70" t="e">
        <f>AY3/AW3</f>
        <v>#DIV/0!</v>
      </c>
      <c r="BA3" s="69">
        <f>AY3/$H3</f>
        <v>0</v>
      </c>
      <c r="BB3" s="78">
        <v>0</v>
      </c>
      <c r="BC3" s="77">
        <f>BB3/$C3</f>
        <v>0</v>
      </c>
      <c r="BD3" s="76">
        <v>0</v>
      </c>
      <c r="BE3" s="70" t="e">
        <f>BD3/BB3</f>
        <v>#DIV/0!</v>
      </c>
      <c r="BF3" s="70">
        <f>BD3/$H3</f>
        <v>0</v>
      </c>
      <c r="BG3" s="78"/>
      <c r="BH3" s="77">
        <f>BG3/$C3</f>
        <v>0</v>
      </c>
      <c r="BI3" s="76"/>
      <c r="BJ3" s="77" t="e">
        <f>BI3/BG3</f>
        <v>#DIV/0!</v>
      </c>
      <c r="BK3" s="75">
        <f>BI3/$H3</f>
        <v>0</v>
      </c>
    </row>
    <row r="4" spans="1:65">
      <c r="A4" s="157"/>
      <c r="B4" s="74">
        <v>43101</v>
      </c>
      <c r="C4" s="133">
        <v>16637845.51</v>
      </c>
      <c r="D4" s="60">
        <f>C4/31</f>
        <v>536704.69387096772</v>
      </c>
      <c r="E4" s="133">
        <v>1223183.33</v>
      </c>
      <c r="F4" s="69">
        <f>E4/C4</f>
        <v>7.3518132456802707E-2</v>
      </c>
      <c r="G4" s="133">
        <v>-44988.89</v>
      </c>
      <c r="H4" s="60">
        <f>G4+E4</f>
        <v>1178194.4400000002</v>
      </c>
      <c r="I4" s="69">
        <f>H4/$C4</f>
        <v>7.0814123096158033E-2</v>
      </c>
      <c r="J4" s="71"/>
      <c r="K4" s="70">
        <f>J4/$C4</f>
        <v>0</v>
      </c>
      <c r="L4" s="60"/>
      <c r="M4" s="73" t="e">
        <f>L4/J4</f>
        <v>#DIV/0!</v>
      </c>
      <c r="N4" s="69">
        <f>L4/$H4</f>
        <v>0</v>
      </c>
      <c r="O4" s="71"/>
      <c r="P4" s="70">
        <f>O4/$C4</f>
        <v>0</v>
      </c>
      <c r="Q4" s="60"/>
      <c r="R4" s="73" t="e">
        <f>Q4/O4</f>
        <v>#DIV/0!</v>
      </c>
      <c r="S4" s="69">
        <f>Q4/$H4</f>
        <v>0</v>
      </c>
      <c r="T4" s="60">
        <f>C4-(J4+O4)</f>
        <v>16637845.51</v>
      </c>
      <c r="U4" s="60">
        <f>H4-(L4+Q4)</f>
        <v>1178194.4400000002</v>
      </c>
      <c r="V4" s="69">
        <f>U4/T4</f>
        <v>7.0814123096158033E-2</v>
      </c>
      <c r="W4" s="72"/>
      <c r="X4" s="60">
        <v>0</v>
      </c>
      <c r="Y4" s="70">
        <f>X4/$C4</f>
        <v>0</v>
      </c>
      <c r="Z4" s="60">
        <v>0</v>
      </c>
      <c r="AA4" s="70" t="e">
        <f>Z4/X4</f>
        <v>#DIV/0!</v>
      </c>
      <c r="AB4" s="69">
        <f>Z4/$H4</f>
        <v>0</v>
      </c>
      <c r="AC4" s="71"/>
      <c r="AD4" s="70">
        <f>AC4/$C4</f>
        <v>0</v>
      </c>
      <c r="AE4" s="60"/>
      <c r="AF4" s="70" t="e">
        <f>AE4/AC4</f>
        <v>#DIV/0!</v>
      </c>
      <c r="AG4" s="69">
        <f>AE4/$H4</f>
        <v>0</v>
      </c>
      <c r="AH4" s="71"/>
      <c r="AI4" s="70">
        <f>AH4/$C4</f>
        <v>0</v>
      </c>
      <c r="AJ4" s="60"/>
      <c r="AK4" s="70" t="e">
        <f>AJ4/AH4</f>
        <v>#DIV/0!</v>
      </c>
      <c r="AL4" s="69">
        <f>AJ4/$H4</f>
        <v>0</v>
      </c>
      <c r="AM4" s="60"/>
      <c r="AN4" s="70">
        <f>AM4/$C4</f>
        <v>0</v>
      </c>
      <c r="AO4" s="60"/>
      <c r="AP4" s="70" t="e">
        <f>AO4/AM4</f>
        <v>#DIV/0!</v>
      </c>
      <c r="AQ4" s="69">
        <f>AO4/$H4</f>
        <v>0</v>
      </c>
      <c r="AR4" s="71"/>
      <c r="AS4" s="70">
        <f>AR4/$C4</f>
        <v>0</v>
      </c>
      <c r="AT4" s="60"/>
      <c r="AU4" s="70" t="e">
        <f>AT4/AR4</f>
        <v>#DIV/0!</v>
      </c>
      <c r="AV4" s="69">
        <f>AT4/$H4</f>
        <v>0</v>
      </c>
      <c r="AW4" s="71"/>
      <c r="AX4" s="70">
        <f>AW4/$C4</f>
        <v>0</v>
      </c>
      <c r="AY4" s="60"/>
      <c r="AZ4" s="70" t="e">
        <f>AY4/AW4</f>
        <v>#DIV/0!</v>
      </c>
      <c r="BA4" s="69">
        <f>AY4/$H4</f>
        <v>0</v>
      </c>
      <c r="BB4" s="71">
        <v>0</v>
      </c>
      <c r="BC4" s="70">
        <f>BB4/$C4</f>
        <v>0</v>
      </c>
      <c r="BD4" s="60">
        <v>0</v>
      </c>
      <c r="BE4" s="70" t="e">
        <f>BD4/BB4</f>
        <v>#DIV/0!</v>
      </c>
      <c r="BF4" s="70">
        <f>BD4/$H4</f>
        <v>0</v>
      </c>
      <c r="BG4" s="71"/>
      <c r="BH4" s="70">
        <f>BG4/$C4</f>
        <v>0</v>
      </c>
      <c r="BI4" s="60"/>
      <c r="BJ4" s="70" t="e">
        <f>BI4/BG4</f>
        <v>#DIV/0!</v>
      </c>
      <c r="BK4" s="69">
        <f>BI4/$H4</f>
        <v>0</v>
      </c>
    </row>
    <row r="5" spans="1:65" s="62" customFormat="1" ht="15.75" thickBot="1">
      <c r="A5" s="158"/>
      <c r="B5" s="68" t="s">
        <v>95</v>
      </c>
      <c r="C5" s="65">
        <f>C3/C4-1</f>
        <v>3.3057446630900822E-2</v>
      </c>
      <c r="D5" s="65"/>
      <c r="E5" s="65">
        <f>E3/E4-1</f>
        <v>7.373619128704112E-2</v>
      </c>
      <c r="F5" s="67"/>
      <c r="G5" s="65">
        <f>G3/G4-1</f>
        <v>-1.1836542310779394</v>
      </c>
      <c r="H5" s="65">
        <f>H3/H4-1</f>
        <v>0.12174914863797826</v>
      </c>
      <c r="I5" s="67"/>
      <c r="J5" s="65" t="e">
        <f>J3/J4-1</f>
        <v>#DIV/0!</v>
      </c>
      <c r="K5" s="65"/>
      <c r="L5" s="65" t="e">
        <f>L3/L4-1</f>
        <v>#DIV/0!</v>
      </c>
      <c r="M5" s="65"/>
      <c r="N5" s="67"/>
      <c r="O5" s="65" t="e">
        <f>O3/O4-1</f>
        <v>#DIV/0!</v>
      </c>
      <c r="P5" s="65"/>
      <c r="Q5" s="65" t="e">
        <f>Q3/Q4-1</f>
        <v>#DIV/0!</v>
      </c>
      <c r="R5" s="65"/>
      <c r="S5" s="67"/>
      <c r="T5" s="65"/>
      <c r="U5" s="65"/>
      <c r="V5" s="67"/>
      <c r="W5" s="66"/>
      <c r="X5" s="65" t="e">
        <f>X3/X4-1</f>
        <v>#DIV/0!</v>
      </c>
      <c r="Y5" s="65"/>
      <c r="Z5" s="65" t="e">
        <f>Z3/Z4-1</f>
        <v>#DIV/0!</v>
      </c>
      <c r="AA5" s="64"/>
      <c r="AB5" s="63"/>
      <c r="AC5" s="65" t="e">
        <f>AC3/AC4-1</f>
        <v>#DIV/0!</v>
      </c>
      <c r="AD5" s="70"/>
      <c r="AE5" s="65" t="e">
        <f>AE3/AE4-1</f>
        <v>#DIV/0!</v>
      </c>
      <c r="AF5" s="65"/>
      <c r="AG5" s="67"/>
      <c r="AH5" s="65" t="e">
        <f>AH3/AH4-1</f>
        <v>#DIV/0!</v>
      </c>
      <c r="AI5" s="65"/>
      <c r="AJ5" s="65" t="e">
        <f>AJ3/AJ4-1</f>
        <v>#DIV/0!</v>
      </c>
      <c r="AK5" s="65"/>
      <c r="AL5" s="67"/>
      <c r="AM5" s="65" t="e">
        <f>AM3/AM4-1</f>
        <v>#DIV/0!</v>
      </c>
      <c r="AN5" s="65"/>
      <c r="AO5" s="65" t="e">
        <f>AO3/AO4-1</f>
        <v>#DIV/0!</v>
      </c>
      <c r="AP5" s="65"/>
      <c r="AQ5" s="67"/>
      <c r="AR5" s="65" t="e">
        <f>AR3/AR4-1</f>
        <v>#DIV/0!</v>
      </c>
      <c r="AS5" s="65"/>
      <c r="AT5" s="65" t="e">
        <f>AT3/AT4-1</f>
        <v>#DIV/0!</v>
      </c>
      <c r="AU5" s="65"/>
      <c r="AV5" s="67"/>
      <c r="AW5" s="65" t="e">
        <f>AW3/AW4-1</f>
        <v>#DIV/0!</v>
      </c>
      <c r="AX5" s="65"/>
      <c r="AY5" s="65" t="e">
        <f>AY3/AY4-1</f>
        <v>#DIV/0!</v>
      </c>
      <c r="AZ5" s="65"/>
      <c r="BA5" s="67"/>
      <c r="BB5" s="65" t="e">
        <f>BB3/BB4-1</f>
        <v>#DIV/0!</v>
      </c>
      <c r="BC5" s="65"/>
      <c r="BD5" s="65" t="e">
        <f>BD3/BD4-1</f>
        <v>#DIV/0!</v>
      </c>
      <c r="BE5" s="65"/>
      <c r="BF5" s="65"/>
      <c r="BG5" s="82" t="e">
        <f>BG3/BG4-1</f>
        <v>#DIV/0!</v>
      </c>
      <c r="BH5" s="65"/>
      <c r="BI5" s="65" t="e">
        <f>BI3/BI4-1</f>
        <v>#DIV/0!</v>
      </c>
      <c r="BJ5" s="65"/>
      <c r="BK5" s="67"/>
    </row>
    <row r="6" spans="1:65">
      <c r="A6" s="156" t="s">
        <v>49</v>
      </c>
      <c r="B6" s="81">
        <v>43466</v>
      </c>
      <c r="C6" s="132">
        <v>18139220.379999999</v>
      </c>
      <c r="D6" s="76">
        <f>C6/31</f>
        <v>585136.14129032253</v>
      </c>
      <c r="E6" s="132">
        <v>1592878.58</v>
      </c>
      <c r="F6" s="75">
        <f>E6/C6</f>
        <v>8.7814059624981539E-2</v>
      </c>
      <c r="G6" s="132">
        <v>-74534.64</v>
      </c>
      <c r="H6" s="60">
        <f>G6+E6</f>
        <v>1518343.9400000002</v>
      </c>
      <c r="I6" s="69">
        <f>H6/$C6</f>
        <v>8.3705027459399561E-2</v>
      </c>
      <c r="J6" s="71"/>
      <c r="K6" s="70">
        <f>J6/$C6</f>
        <v>0</v>
      </c>
      <c r="L6" s="60"/>
      <c r="M6" s="73" t="e">
        <f>L6/J6</f>
        <v>#DIV/0!</v>
      </c>
      <c r="N6" s="69">
        <f>L6/$H6</f>
        <v>0</v>
      </c>
      <c r="O6" s="78"/>
      <c r="P6" s="77">
        <f>O6/$C6</f>
        <v>0</v>
      </c>
      <c r="Q6" s="76"/>
      <c r="R6" s="80" t="e">
        <f>Q6/O6</f>
        <v>#DIV/0!</v>
      </c>
      <c r="S6" s="75">
        <f>Q6/$H6</f>
        <v>0</v>
      </c>
      <c r="T6" s="76">
        <f>C6-(J6+O6)</f>
        <v>18139220.379999999</v>
      </c>
      <c r="U6" s="76">
        <f>H6-(L6+Q6)</f>
        <v>1518343.9400000002</v>
      </c>
      <c r="V6" s="75">
        <f>U6/T6</f>
        <v>8.3705027459399561E-2</v>
      </c>
      <c r="W6" s="79"/>
      <c r="X6" s="76">
        <v>0</v>
      </c>
      <c r="Y6" s="77">
        <f>X6/$C6</f>
        <v>0</v>
      </c>
      <c r="Z6" s="76">
        <v>0</v>
      </c>
      <c r="AA6" s="77" t="e">
        <f>Z6/X6</f>
        <v>#DIV/0!</v>
      </c>
      <c r="AB6" s="75">
        <f>Z6/$H6</f>
        <v>0</v>
      </c>
      <c r="AC6" s="78"/>
      <c r="AD6" s="77">
        <f>AC6/$C6</f>
        <v>0</v>
      </c>
      <c r="AE6" s="76"/>
      <c r="AF6" s="70" t="e">
        <f>AE6/AC6</f>
        <v>#DIV/0!</v>
      </c>
      <c r="AG6" s="69">
        <f>AE6/$H6</f>
        <v>0</v>
      </c>
      <c r="AH6" s="78"/>
      <c r="AI6" s="77">
        <f>AH6/$C6</f>
        <v>0</v>
      </c>
      <c r="AJ6" s="76"/>
      <c r="AK6" s="70" t="e">
        <f>AJ6/AH6</f>
        <v>#DIV/0!</v>
      </c>
      <c r="AL6" s="69">
        <f>AJ6/$H6</f>
        <v>0</v>
      </c>
      <c r="AM6" s="76"/>
      <c r="AN6" s="77">
        <f>AM6/$C6</f>
        <v>0</v>
      </c>
      <c r="AO6" s="76"/>
      <c r="AP6" s="70" t="e">
        <f>AO6/AM6</f>
        <v>#DIV/0!</v>
      </c>
      <c r="AQ6" s="69">
        <f>AO6/$H6</f>
        <v>0</v>
      </c>
      <c r="AR6" s="78"/>
      <c r="AS6" s="77">
        <f>AR6/$C6</f>
        <v>0</v>
      </c>
      <c r="AT6" s="76"/>
      <c r="AU6" s="70" t="e">
        <f>AT6/AR6</f>
        <v>#DIV/0!</v>
      </c>
      <c r="AV6" s="69">
        <f>AT6/$H6</f>
        <v>0</v>
      </c>
      <c r="AW6" s="78"/>
      <c r="AX6" s="77">
        <f>AW6/$C6</f>
        <v>0</v>
      </c>
      <c r="AY6" s="76"/>
      <c r="AZ6" s="70" t="e">
        <f>AY6/AW6</f>
        <v>#DIV/0!</v>
      </c>
      <c r="BA6" s="69">
        <f>AY6/$H6</f>
        <v>0</v>
      </c>
      <c r="BB6" s="78">
        <v>0</v>
      </c>
      <c r="BC6" s="77">
        <f>BB6/$C6</f>
        <v>0</v>
      </c>
      <c r="BD6" s="76">
        <v>0</v>
      </c>
      <c r="BE6" s="70" t="e">
        <f>BD6/BB6</f>
        <v>#DIV/0!</v>
      </c>
      <c r="BF6" s="70">
        <f>BD6/$H6</f>
        <v>0</v>
      </c>
      <c r="BG6" s="78"/>
      <c r="BH6" s="77">
        <f>BG6/$C6</f>
        <v>0</v>
      </c>
      <c r="BI6" s="76"/>
      <c r="BJ6" s="77" t="e">
        <f>BI6/BG6</f>
        <v>#DIV/0!</v>
      </c>
      <c r="BK6" s="75">
        <f>BI6/$H6</f>
        <v>0</v>
      </c>
    </row>
    <row r="7" spans="1:65">
      <c r="A7" s="157"/>
      <c r="B7" s="74">
        <v>43101</v>
      </c>
      <c r="C7" s="132">
        <v>21333741.739999998</v>
      </c>
      <c r="D7" s="60">
        <f>C7/31</f>
        <v>688185.21741935483</v>
      </c>
      <c r="E7" s="132">
        <v>1912595.1</v>
      </c>
      <c r="F7" s="69">
        <f>E7/C7</f>
        <v>8.9651179024725566E-2</v>
      </c>
      <c r="G7" s="132">
        <v>-4253.6899999999996</v>
      </c>
      <c r="H7" s="60">
        <f>G7+E7</f>
        <v>1908341.4100000001</v>
      </c>
      <c r="I7" s="69">
        <f>H7/$C7</f>
        <v>8.9451791123070015E-2</v>
      </c>
      <c r="J7" s="71"/>
      <c r="K7" s="70">
        <f>J7/$C7</f>
        <v>0</v>
      </c>
      <c r="L7" s="60"/>
      <c r="M7" s="73" t="e">
        <f>L7/J7</f>
        <v>#DIV/0!</v>
      </c>
      <c r="N7" s="69">
        <f>L7/$H7</f>
        <v>0</v>
      </c>
      <c r="O7" s="71"/>
      <c r="P7" s="70">
        <f>O7/$C7</f>
        <v>0</v>
      </c>
      <c r="Q7" s="60"/>
      <c r="R7" s="73" t="e">
        <f>Q7/O7</f>
        <v>#DIV/0!</v>
      </c>
      <c r="S7" s="69">
        <f>Q7/$H7</f>
        <v>0</v>
      </c>
      <c r="T7" s="60">
        <f>C7-(J7+O7)</f>
        <v>21333741.739999998</v>
      </c>
      <c r="U7" s="60">
        <f>H7-(L7+Q7)</f>
        <v>1908341.4100000001</v>
      </c>
      <c r="V7" s="69">
        <f>U7/T7</f>
        <v>8.9451791123070015E-2</v>
      </c>
      <c r="W7" s="72"/>
      <c r="X7" s="60">
        <v>0</v>
      </c>
      <c r="Y7" s="70">
        <f>X7/$C7</f>
        <v>0</v>
      </c>
      <c r="Z7" s="60">
        <v>0</v>
      </c>
      <c r="AA7" s="70" t="e">
        <f>Z7/X7</f>
        <v>#DIV/0!</v>
      </c>
      <c r="AB7" s="69">
        <f>Z7/$H7</f>
        <v>0</v>
      </c>
      <c r="AC7" s="71"/>
      <c r="AD7" s="70">
        <f>AC7/$C7</f>
        <v>0</v>
      </c>
      <c r="AE7" s="60"/>
      <c r="AF7" s="70" t="e">
        <f>AE7/AC7</f>
        <v>#DIV/0!</v>
      </c>
      <c r="AG7" s="69">
        <f>AE7/$H7</f>
        <v>0</v>
      </c>
      <c r="AH7" s="71"/>
      <c r="AI7" s="70">
        <f>AH7/$C7</f>
        <v>0</v>
      </c>
      <c r="AJ7" s="60"/>
      <c r="AK7" s="70" t="e">
        <f>AJ7/AH7</f>
        <v>#DIV/0!</v>
      </c>
      <c r="AL7" s="69">
        <f>AJ7/$H7</f>
        <v>0</v>
      </c>
      <c r="AM7" s="60"/>
      <c r="AN7" s="70">
        <f>AM7/$C7</f>
        <v>0</v>
      </c>
      <c r="AO7" s="60"/>
      <c r="AP7" s="70" t="e">
        <f>AO7/AM7</f>
        <v>#DIV/0!</v>
      </c>
      <c r="AQ7" s="69">
        <f>AO7/$H7</f>
        <v>0</v>
      </c>
      <c r="AR7" s="71"/>
      <c r="AS7" s="70">
        <f>AR7/$C7</f>
        <v>0</v>
      </c>
      <c r="AT7" s="60"/>
      <c r="AU7" s="70" t="e">
        <f>AT7/AR7</f>
        <v>#DIV/0!</v>
      </c>
      <c r="AV7" s="69">
        <f>AT7/$H7</f>
        <v>0</v>
      </c>
      <c r="AW7" s="71"/>
      <c r="AX7" s="70">
        <f>AW7/$C7</f>
        <v>0</v>
      </c>
      <c r="AY7" s="60"/>
      <c r="AZ7" s="70" t="e">
        <f>AY7/AW7</f>
        <v>#DIV/0!</v>
      </c>
      <c r="BA7" s="69">
        <f>AY7/$H7</f>
        <v>0</v>
      </c>
      <c r="BB7" s="71">
        <v>0</v>
      </c>
      <c r="BC7" s="70">
        <f>BB7/$C7</f>
        <v>0</v>
      </c>
      <c r="BD7" s="60">
        <v>0</v>
      </c>
      <c r="BE7" s="70" t="e">
        <f>BD7/BB7</f>
        <v>#DIV/0!</v>
      </c>
      <c r="BF7" s="70">
        <f>BD7/$H7</f>
        <v>0</v>
      </c>
      <c r="BG7" s="71"/>
      <c r="BH7" s="70">
        <f>BG7/$C7</f>
        <v>0</v>
      </c>
      <c r="BI7" s="60"/>
      <c r="BJ7" s="70" t="e">
        <f>BI7/BG7</f>
        <v>#DIV/0!</v>
      </c>
      <c r="BK7" s="69">
        <f>BI7/$H7</f>
        <v>0</v>
      </c>
    </row>
    <row r="8" spans="1:65" s="62" customFormat="1" ht="15.75" thickBot="1">
      <c r="A8" s="158"/>
      <c r="B8" s="68" t="s">
        <v>95</v>
      </c>
      <c r="C8" s="65">
        <f>C6/C7-1</f>
        <v>-0.14974032211191468</v>
      </c>
      <c r="D8" s="65"/>
      <c r="E8" s="65">
        <f>E6/E7-1</f>
        <v>-0.16716372430317317</v>
      </c>
      <c r="F8" s="67"/>
      <c r="G8" s="65">
        <f>G6/G7-1</f>
        <v>16.522348831250046</v>
      </c>
      <c r="H8" s="65">
        <f>H6/H7-1</f>
        <v>-0.20436462152754942</v>
      </c>
      <c r="I8" s="67"/>
      <c r="J8" s="65" t="e">
        <f>J6/J7-1</f>
        <v>#DIV/0!</v>
      </c>
      <c r="K8" s="65"/>
      <c r="L8" s="65" t="e">
        <f>L6/L7-1</f>
        <v>#DIV/0!</v>
      </c>
      <c r="M8" s="65"/>
      <c r="N8" s="67"/>
      <c r="O8" s="65" t="e">
        <f>O6/O7-1</f>
        <v>#DIV/0!</v>
      </c>
      <c r="P8" s="65"/>
      <c r="Q8" s="65" t="e">
        <f>Q6/Q7-1</f>
        <v>#DIV/0!</v>
      </c>
      <c r="R8" s="65"/>
      <c r="S8" s="67"/>
      <c r="T8" s="65"/>
      <c r="U8" s="65"/>
      <c r="V8" s="67"/>
      <c r="W8" s="66"/>
      <c r="X8" s="65" t="e">
        <f>X6/X7-1</f>
        <v>#DIV/0!</v>
      </c>
      <c r="Y8" s="65"/>
      <c r="Z8" s="65" t="e">
        <f>Z6/Z7-1</f>
        <v>#DIV/0!</v>
      </c>
      <c r="AA8" s="64"/>
      <c r="AB8" s="63"/>
      <c r="AC8" s="65" t="e">
        <f>AC6/AC7-1</f>
        <v>#DIV/0!</v>
      </c>
      <c r="AD8" s="70"/>
      <c r="AE8" s="65" t="e">
        <f>AE6/AE7-1</f>
        <v>#DIV/0!</v>
      </c>
      <c r="AF8" s="65"/>
      <c r="AG8" s="67"/>
      <c r="AH8" s="65" t="e">
        <f>AH6/AH7-1</f>
        <v>#DIV/0!</v>
      </c>
      <c r="AI8" s="65"/>
      <c r="AJ8" s="65" t="e">
        <f>AJ6/AJ7-1</f>
        <v>#DIV/0!</v>
      </c>
      <c r="AK8" s="65"/>
      <c r="AL8" s="67"/>
      <c r="AM8" s="65" t="e">
        <f>AM6/AM7-1</f>
        <v>#DIV/0!</v>
      </c>
      <c r="AN8" s="65"/>
      <c r="AO8" s="65" t="e">
        <f>AO6/AO7-1</f>
        <v>#DIV/0!</v>
      </c>
      <c r="AP8" s="65"/>
      <c r="AQ8" s="67"/>
      <c r="AR8" s="65" t="e">
        <f>AR6/AR7-1</f>
        <v>#DIV/0!</v>
      </c>
      <c r="AS8" s="65"/>
      <c r="AT8" s="65" t="e">
        <f>AT6/AT7-1</f>
        <v>#DIV/0!</v>
      </c>
      <c r="AU8" s="65"/>
      <c r="AV8" s="67"/>
      <c r="AW8" s="65" t="e">
        <f>AW6/AW7-1</f>
        <v>#DIV/0!</v>
      </c>
      <c r="AX8" s="65"/>
      <c r="AY8" s="65" t="e">
        <f>AY6/AY7-1</f>
        <v>#DIV/0!</v>
      </c>
      <c r="AZ8" s="65"/>
      <c r="BA8" s="67"/>
      <c r="BB8" s="65" t="e">
        <f>BB6/BB7-1</f>
        <v>#DIV/0!</v>
      </c>
      <c r="BC8" s="65"/>
      <c r="BD8" s="65" t="e">
        <f>BD6/BD7-1</f>
        <v>#DIV/0!</v>
      </c>
      <c r="BE8" s="65"/>
      <c r="BF8" s="65"/>
      <c r="BG8" s="82" t="e">
        <f>BG6/BG7-1</f>
        <v>#DIV/0!</v>
      </c>
      <c r="BH8" s="65"/>
      <c r="BI8" s="65" t="e">
        <f>BI6/BI7-1</f>
        <v>#DIV/0!</v>
      </c>
      <c r="BJ8" s="65"/>
      <c r="BK8" s="67"/>
    </row>
    <row r="9" spans="1:65">
      <c r="A9" s="156" t="s">
        <v>50</v>
      </c>
      <c r="B9" s="81">
        <v>43466</v>
      </c>
      <c r="C9" s="76"/>
      <c r="D9" s="76">
        <f>C9/31</f>
        <v>0</v>
      </c>
      <c r="E9" s="76"/>
      <c r="F9" s="75" t="e">
        <f>E9/C9</f>
        <v>#DIV/0!</v>
      </c>
      <c r="G9" s="60"/>
      <c r="H9" s="60">
        <f>G9+E9</f>
        <v>0</v>
      </c>
      <c r="I9" s="69" t="e">
        <f>H9/$C9</f>
        <v>#DIV/0!</v>
      </c>
      <c r="J9" s="71"/>
      <c r="K9" s="70" t="e">
        <f>J9/$C9</f>
        <v>#DIV/0!</v>
      </c>
      <c r="L9" s="60"/>
      <c r="M9" s="73" t="e">
        <f>L9/J9</f>
        <v>#DIV/0!</v>
      </c>
      <c r="N9" s="69" t="e">
        <f>L9/$H9</f>
        <v>#DIV/0!</v>
      </c>
      <c r="O9" s="78"/>
      <c r="P9" s="77" t="e">
        <f>O9/$C9</f>
        <v>#DIV/0!</v>
      </c>
      <c r="Q9" s="76"/>
      <c r="R9" s="80" t="e">
        <f>Q9/O9</f>
        <v>#DIV/0!</v>
      </c>
      <c r="S9" s="75" t="e">
        <f>Q9/$H9</f>
        <v>#DIV/0!</v>
      </c>
      <c r="T9" s="76">
        <f>C9-(J9+O9)</f>
        <v>0</v>
      </c>
      <c r="U9" s="76">
        <f>H9-(L9+Q9)</f>
        <v>0</v>
      </c>
      <c r="V9" s="75" t="e">
        <f>U9/T9</f>
        <v>#DIV/0!</v>
      </c>
      <c r="W9" s="79"/>
      <c r="X9" s="76">
        <v>0</v>
      </c>
      <c r="Y9" s="77" t="e">
        <f>X9/$C9</f>
        <v>#DIV/0!</v>
      </c>
      <c r="Z9" s="76">
        <v>0</v>
      </c>
      <c r="AA9" s="77" t="e">
        <f>Z9/X9</f>
        <v>#DIV/0!</v>
      </c>
      <c r="AB9" s="75" t="e">
        <f>Z9/$H9</f>
        <v>#DIV/0!</v>
      </c>
      <c r="AC9" s="78"/>
      <c r="AD9" s="77" t="e">
        <f>AC9/$C9</f>
        <v>#DIV/0!</v>
      </c>
      <c r="AE9" s="76"/>
      <c r="AF9" s="70" t="e">
        <f>AE9/AC9</f>
        <v>#DIV/0!</v>
      </c>
      <c r="AG9" s="69" t="e">
        <f>AE9/$H9</f>
        <v>#DIV/0!</v>
      </c>
      <c r="AH9" s="78"/>
      <c r="AI9" s="77" t="e">
        <f>AH9/$C9</f>
        <v>#DIV/0!</v>
      </c>
      <c r="AJ9" s="76"/>
      <c r="AK9" s="70" t="e">
        <f>AJ9/AH9</f>
        <v>#DIV/0!</v>
      </c>
      <c r="AL9" s="69" t="e">
        <f>AJ9/$H9</f>
        <v>#DIV/0!</v>
      </c>
      <c r="AM9" s="76"/>
      <c r="AN9" s="77" t="e">
        <f>AM9/$C9</f>
        <v>#DIV/0!</v>
      </c>
      <c r="AO9" s="76"/>
      <c r="AP9" s="70" t="e">
        <f>AO9/AM9</f>
        <v>#DIV/0!</v>
      </c>
      <c r="AQ9" s="69" t="e">
        <f>AO9/$H9</f>
        <v>#DIV/0!</v>
      </c>
      <c r="AR9" s="78"/>
      <c r="AS9" s="77" t="e">
        <f>AR9/$C9</f>
        <v>#DIV/0!</v>
      </c>
      <c r="AT9" s="76"/>
      <c r="AU9" s="70" t="e">
        <f>AT9/AR9</f>
        <v>#DIV/0!</v>
      </c>
      <c r="AV9" s="69" t="e">
        <f>AT9/$H9</f>
        <v>#DIV/0!</v>
      </c>
      <c r="AW9" s="78"/>
      <c r="AX9" s="77" t="e">
        <f>AW9/$C9</f>
        <v>#DIV/0!</v>
      </c>
      <c r="AY9" s="76"/>
      <c r="AZ9" s="70" t="e">
        <f>AY9/AW9</f>
        <v>#DIV/0!</v>
      </c>
      <c r="BA9" s="69" t="e">
        <f>AY9/$H9</f>
        <v>#DIV/0!</v>
      </c>
      <c r="BB9" s="78">
        <v>0</v>
      </c>
      <c r="BC9" s="77" t="e">
        <f>BB9/$C9</f>
        <v>#DIV/0!</v>
      </c>
      <c r="BD9" s="76">
        <v>0</v>
      </c>
      <c r="BE9" s="70" t="e">
        <f>BD9/BB9</f>
        <v>#DIV/0!</v>
      </c>
      <c r="BF9" s="70" t="e">
        <f>BD9/$H9</f>
        <v>#DIV/0!</v>
      </c>
      <c r="BG9" s="78"/>
      <c r="BH9" s="77" t="e">
        <f>BG9/$C9</f>
        <v>#DIV/0!</v>
      </c>
      <c r="BI9" s="76"/>
      <c r="BJ9" s="77" t="e">
        <f>BI9/BG9</f>
        <v>#DIV/0!</v>
      </c>
      <c r="BK9" s="75" t="e">
        <f>BI9/$H9</f>
        <v>#DIV/0!</v>
      </c>
      <c r="BM9" s="103"/>
    </row>
    <row r="10" spans="1:65">
      <c r="A10" s="157"/>
      <c r="B10" s="74">
        <v>43101</v>
      </c>
      <c r="C10" s="60"/>
      <c r="D10" s="60">
        <f>C10/31</f>
        <v>0</v>
      </c>
      <c r="E10" s="60"/>
      <c r="F10" s="69" t="e">
        <f>E10/C10</f>
        <v>#DIV/0!</v>
      </c>
      <c r="G10" s="60"/>
      <c r="H10" s="60">
        <f>G10+E10</f>
        <v>0</v>
      </c>
      <c r="I10" s="69" t="e">
        <f>H10/$C10</f>
        <v>#DIV/0!</v>
      </c>
      <c r="J10" s="71"/>
      <c r="K10" s="70" t="e">
        <f>J10/$C10</f>
        <v>#DIV/0!</v>
      </c>
      <c r="L10" s="60"/>
      <c r="M10" s="73" t="e">
        <f>L10/J10</f>
        <v>#DIV/0!</v>
      </c>
      <c r="N10" s="69" t="e">
        <f>L10/$H10</f>
        <v>#DIV/0!</v>
      </c>
      <c r="O10" s="71"/>
      <c r="P10" s="70" t="e">
        <f>O10/$C10</f>
        <v>#DIV/0!</v>
      </c>
      <c r="Q10" s="60"/>
      <c r="R10" s="73" t="e">
        <f>Q10/O10</f>
        <v>#DIV/0!</v>
      </c>
      <c r="S10" s="69" t="e">
        <f>Q10/$H10</f>
        <v>#DIV/0!</v>
      </c>
      <c r="T10" s="60">
        <f>C10-(J10+O10)</f>
        <v>0</v>
      </c>
      <c r="U10" s="60">
        <f>H10-(L10+Q10)</f>
        <v>0</v>
      </c>
      <c r="V10" s="69" t="e">
        <f>U10/T10</f>
        <v>#DIV/0!</v>
      </c>
      <c r="W10" s="72"/>
      <c r="X10" s="60">
        <v>0</v>
      </c>
      <c r="Y10" s="70" t="e">
        <f>X10/$C10</f>
        <v>#DIV/0!</v>
      </c>
      <c r="Z10" s="60">
        <v>0</v>
      </c>
      <c r="AA10" s="70" t="e">
        <f>Z10/X10</f>
        <v>#DIV/0!</v>
      </c>
      <c r="AB10" s="69" t="e">
        <f>Z10/$H10</f>
        <v>#DIV/0!</v>
      </c>
      <c r="AC10" s="71"/>
      <c r="AD10" s="70" t="e">
        <f>AC10/$C10</f>
        <v>#DIV/0!</v>
      </c>
      <c r="AE10" s="60"/>
      <c r="AF10" s="70" t="e">
        <f>AE10/AC10</f>
        <v>#DIV/0!</v>
      </c>
      <c r="AG10" s="69" t="e">
        <f>AE10/$H10</f>
        <v>#DIV/0!</v>
      </c>
      <c r="AH10" s="71"/>
      <c r="AI10" s="70" t="e">
        <f>AH10/$C10</f>
        <v>#DIV/0!</v>
      </c>
      <c r="AJ10" s="60"/>
      <c r="AK10" s="70" t="e">
        <f>AJ10/AH10</f>
        <v>#DIV/0!</v>
      </c>
      <c r="AL10" s="69" t="e">
        <f>AJ10/$H10</f>
        <v>#DIV/0!</v>
      </c>
      <c r="AM10" s="60"/>
      <c r="AN10" s="70" t="e">
        <f>AM10/$C10</f>
        <v>#DIV/0!</v>
      </c>
      <c r="AO10" s="60"/>
      <c r="AP10" s="70" t="e">
        <f>AO10/AM10</f>
        <v>#DIV/0!</v>
      </c>
      <c r="AQ10" s="69" t="e">
        <f>AO10/$H10</f>
        <v>#DIV/0!</v>
      </c>
      <c r="AR10" s="71"/>
      <c r="AS10" s="70" t="e">
        <f>AR10/$C10</f>
        <v>#DIV/0!</v>
      </c>
      <c r="AT10" s="60"/>
      <c r="AU10" s="70" t="e">
        <f>AT10/AR10</f>
        <v>#DIV/0!</v>
      </c>
      <c r="AV10" s="69" t="e">
        <f>AT10/$H10</f>
        <v>#DIV/0!</v>
      </c>
      <c r="AW10" s="71"/>
      <c r="AX10" s="70" t="e">
        <f>AW10/$C10</f>
        <v>#DIV/0!</v>
      </c>
      <c r="AY10" s="60"/>
      <c r="AZ10" s="70" t="e">
        <f>AY10/AW10</f>
        <v>#DIV/0!</v>
      </c>
      <c r="BA10" s="69" t="e">
        <f>AY10/$H10</f>
        <v>#DIV/0!</v>
      </c>
      <c r="BB10" s="71">
        <v>0</v>
      </c>
      <c r="BC10" s="70" t="e">
        <f>BB10/$C10</f>
        <v>#DIV/0!</v>
      </c>
      <c r="BD10" s="60">
        <v>0</v>
      </c>
      <c r="BE10" s="70" t="e">
        <f>BD10/BB10</f>
        <v>#DIV/0!</v>
      </c>
      <c r="BF10" s="70" t="e">
        <f>BD10/$H10</f>
        <v>#DIV/0!</v>
      </c>
      <c r="BG10" s="71"/>
      <c r="BH10" s="70" t="e">
        <f>BG10/$C10</f>
        <v>#DIV/0!</v>
      </c>
      <c r="BI10" s="60"/>
      <c r="BJ10" s="70" t="e">
        <f>BI10/BG10</f>
        <v>#DIV/0!</v>
      </c>
      <c r="BK10" s="69" t="e">
        <f>BI10/$H10</f>
        <v>#DIV/0!</v>
      </c>
      <c r="BM10" s="103"/>
    </row>
    <row r="11" spans="1:65" s="62" customFormat="1" ht="15.75" thickBot="1">
      <c r="A11" s="158"/>
      <c r="B11" s="68" t="s">
        <v>95</v>
      </c>
      <c r="C11" s="65" t="e">
        <f>C9/C10-1</f>
        <v>#DIV/0!</v>
      </c>
      <c r="D11" s="65"/>
      <c r="E11" s="65" t="e">
        <f>E9/E10-1</f>
        <v>#DIV/0!</v>
      </c>
      <c r="F11" s="67"/>
      <c r="G11" s="65" t="e">
        <f>G9/G10-1</f>
        <v>#DIV/0!</v>
      </c>
      <c r="H11" s="65" t="e">
        <f>H9/H10-1</f>
        <v>#DIV/0!</v>
      </c>
      <c r="I11" s="67"/>
      <c r="J11" s="65" t="e">
        <f>J9/J10-1</f>
        <v>#DIV/0!</v>
      </c>
      <c r="K11" s="65"/>
      <c r="L11" s="65" t="e">
        <f>L9/L10-1</f>
        <v>#DIV/0!</v>
      </c>
      <c r="M11" s="65"/>
      <c r="N11" s="67"/>
      <c r="O11" s="65" t="e">
        <f>O9/O10-1</f>
        <v>#DIV/0!</v>
      </c>
      <c r="P11" s="65"/>
      <c r="Q11" s="65" t="e">
        <f>Q9/Q10-1</f>
        <v>#DIV/0!</v>
      </c>
      <c r="R11" s="65"/>
      <c r="S11" s="67"/>
      <c r="T11" s="65"/>
      <c r="U11" s="65"/>
      <c r="V11" s="67"/>
      <c r="W11" s="66"/>
      <c r="X11" s="65" t="e">
        <f>X9/X10-1</f>
        <v>#DIV/0!</v>
      </c>
      <c r="Y11" s="65"/>
      <c r="Z11" s="65" t="e">
        <f>Z9/Z10-1</f>
        <v>#DIV/0!</v>
      </c>
      <c r="AA11" s="64"/>
      <c r="AB11" s="63"/>
      <c r="AC11" s="65" t="e">
        <f>AC9/AC10-1</f>
        <v>#DIV/0!</v>
      </c>
      <c r="AD11" s="70"/>
      <c r="AE11" s="65" t="e">
        <f>AE9/AE10-1</f>
        <v>#DIV/0!</v>
      </c>
      <c r="AF11" s="65"/>
      <c r="AG11" s="67"/>
      <c r="AH11" s="65" t="e">
        <f>AH9/AH10-1</f>
        <v>#DIV/0!</v>
      </c>
      <c r="AI11" s="65"/>
      <c r="AJ11" s="65" t="e">
        <f>AJ9/AJ10-1</f>
        <v>#DIV/0!</v>
      </c>
      <c r="AK11" s="65"/>
      <c r="AL11" s="67"/>
      <c r="AM11" s="65" t="e">
        <f>AM9/AM10-1</f>
        <v>#DIV/0!</v>
      </c>
      <c r="AN11" s="65"/>
      <c r="AO11" s="65" t="e">
        <f>AO9/AO10-1</f>
        <v>#DIV/0!</v>
      </c>
      <c r="AP11" s="65"/>
      <c r="AQ11" s="67"/>
      <c r="AR11" s="65" t="e">
        <f>AR9/AR10-1</f>
        <v>#DIV/0!</v>
      </c>
      <c r="AS11" s="65"/>
      <c r="AT11" s="65" t="e">
        <f>AT9/AT10-1</f>
        <v>#DIV/0!</v>
      </c>
      <c r="AU11" s="65"/>
      <c r="AV11" s="67"/>
      <c r="AW11" s="65" t="e">
        <f>AW9/AW10-1</f>
        <v>#DIV/0!</v>
      </c>
      <c r="AX11" s="65"/>
      <c r="AY11" s="65" t="e">
        <f>AY9/AY10-1</f>
        <v>#DIV/0!</v>
      </c>
      <c r="AZ11" s="65"/>
      <c r="BA11" s="67"/>
      <c r="BB11" s="65" t="e">
        <f>BB9/BB10-1</f>
        <v>#DIV/0!</v>
      </c>
      <c r="BC11" s="65"/>
      <c r="BD11" s="65" t="e">
        <f>BD9/BD10-1</f>
        <v>#DIV/0!</v>
      </c>
      <c r="BE11" s="65"/>
      <c r="BF11" s="65"/>
      <c r="BG11" s="82" t="e">
        <f>BG9/BG10-1</f>
        <v>#DIV/0!</v>
      </c>
      <c r="BH11" s="65"/>
      <c r="BI11" s="65" t="e">
        <f>BI9/BI10-1</f>
        <v>#DIV/0!</v>
      </c>
      <c r="BJ11" s="65"/>
      <c r="BK11" s="67"/>
    </row>
    <row r="12" spans="1:65">
      <c r="A12" s="156" t="s">
        <v>51</v>
      </c>
      <c r="B12" s="81">
        <v>43466</v>
      </c>
      <c r="C12" s="76"/>
      <c r="D12" s="76">
        <f>C12/31</f>
        <v>0</v>
      </c>
      <c r="E12" s="76"/>
      <c r="F12" s="75" t="e">
        <f>E12/C12</f>
        <v>#DIV/0!</v>
      </c>
      <c r="G12" s="60"/>
      <c r="H12" s="60">
        <f>G12+E12</f>
        <v>0</v>
      </c>
      <c r="I12" s="69" t="e">
        <f>H12/$C12</f>
        <v>#DIV/0!</v>
      </c>
      <c r="J12" s="71"/>
      <c r="K12" s="70" t="e">
        <f>J12/$C12</f>
        <v>#DIV/0!</v>
      </c>
      <c r="L12" s="60"/>
      <c r="M12" s="73" t="e">
        <f>L12/J12</f>
        <v>#DIV/0!</v>
      </c>
      <c r="N12" s="69" t="e">
        <f>L12/$H12</f>
        <v>#DIV/0!</v>
      </c>
      <c r="O12" s="78"/>
      <c r="P12" s="77" t="e">
        <f>O12/$C12</f>
        <v>#DIV/0!</v>
      </c>
      <c r="Q12" s="76"/>
      <c r="R12" s="80" t="e">
        <f>Q12/O12</f>
        <v>#DIV/0!</v>
      </c>
      <c r="S12" s="75" t="e">
        <f>Q12/$H12</f>
        <v>#DIV/0!</v>
      </c>
      <c r="T12" s="76">
        <f>C12-(J12+O12)</f>
        <v>0</v>
      </c>
      <c r="U12" s="76">
        <f>H12-(L12+Q12)</f>
        <v>0</v>
      </c>
      <c r="V12" s="75" t="e">
        <f>U12/T12</f>
        <v>#DIV/0!</v>
      </c>
      <c r="W12" s="79"/>
      <c r="X12" s="76">
        <v>0</v>
      </c>
      <c r="Y12" s="77" t="e">
        <f>X12/$C12</f>
        <v>#DIV/0!</v>
      </c>
      <c r="Z12" s="76">
        <v>0</v>
      </c>
      <c r="AA12" s="77" t="e">
        <f>Z12/X12</f>
        <v>#DIV/0!</v>
      </c>
      <c r="AB12" s="75" t="e">
        <f>Z12/$H12</f>
        <v>#DIV/0!</v>
      </c>
      <c r="AC12" s="78"/>
      <c r="AD12" s="77" t="e">
        <f>AC12/$C12</f>
        <v>#DIV/0!</v>
      </c>
      <c r="AE12" s="76"/>
      <c r="AF12" s="70" t="e">
        <f>AE12/AC12</f>
        <v>#DIV/0!</v>
      </c>
      <c r="AG12" s="69" t="e">
        <f>AE12/$H12</f>
        <v>#DIV/0!</v>
      </c>
      <c r="AH12" s="78"/>
      <c r="AI12" s="77" t="e">
        <f>AH12/$C12</f>
        <v>#DIV/0!</v>
      </c>
      <c r="AJ12" s="76"/>
      <c r="AK12" s="70" t="e">
        <f>AJ12/AH12</f>
        <v>#DIV/0!</v>
      </c>
      <c r="AL12" s="69" t="e">
        <f>AJ12/$H12</f>
        <v>#DIV/0!</v>
      </c>
      <c r="AM12" s="76"/>
      <c r="AN12" s="77" t="e">
        <f>AM12/$C12</f>
        <v>#DIV/0!</v>
      </c>
      <c r="AO12" s="76"/>
      <c r="AP12" s="70" t="e">
        <f>AO12/AM12</f>
        <v>#DIV/0!</v>
      </c>
      <c r="AQ12" s="69" t="e">
        <f>AO12/$H12</f>
        <v>#DIV/0!</v>
      </c>
      <c r="AR12" s="78"/>
      <c r="AS12" s="77" t="e">
        <f>AR12/$C12</f>
        <v>#DIV/0!</v>
      </c>
      <c r="AT12" s="76"/>
      <c r="AU12" s="70" t="e">
        <f>AT12/AR12</f>
        <v>#DIV/0!</v>
      </c>
      <c r="AV12" s="69" t="e">
        <f>AT12/$H12</f>
        <v>#DIV/0!</v>
      </c>
      <c r="AW12" s="78"/>
      <c r="AX12" s="77" t="e">
        <f>AW12/$C12</f>
        <v>#DIV/0!</v>
      </c>
      <c r="AY12" s="76"/>
      <c r="AZ12" s="70" t="e">
        <f>AY12/AW12</f>
        <v>#DIV/0!</v>
      </c>
      <c r="BA12" s="69" t="e">
        <f>AY12/$H12</f>
        <v>#DIV/0!</v>
      </c>
      <c r="BB12" s="78">
        <v>0</v>
      </c>
      <c r="BC12" s="77" t="e">
        <f>BB12/$C12</f>
        <v>#DIV/0!</v>
      </c>
      <c r="BD12" s="76">
        <v>0</v>
      </c>
      <c r="BE12" s="70" t="e">
        <f>BD12/BB12</f>
        <v>#DIV/0!</v>
      </c>
      <c r="BF12" s="70" t="e">
        <f>BD12/$H12</f>
        <v>#DIV/0!</v>
      </c>
      <c r="BG12" s="78"/>
      <c r="BH12" s="77" t="e">
        <f>BG12/$C12</f>
        <v>#DIV/0!</v>
      </c>
      <c r="BI12" s="76"/>
      <c r="BJ12" s="77" t="e">
        <f>BI12/BG12</f>
        <v>#DIV/0!</v>
      </c>
      <c r="BK12" s="75" t="e">
        <f>BI12/$H12</f>
        <v>#DIV/0!</v>
      </c>
    </row>
    <row r="13" spans="1:65">
      <c r="A13" s="157"/>
      <c r="B13" s="74">
        <v>43101</v>
      </c>
      <c r="C13" s="60"/>
      <c r="D13" s="60">
        <f>C13/31</f>
        <v>0</v>
      </c>
      <c r="E13" s="60"/>
      <c r="F13" s="69" t="e">
        <f>E13/C13</f>
        <v>#DIV/0!</v>
      </c>
      <c r="G13" s="60"/>
      <c r="H13" s="60">
        <f>G13+E13</f>
        <v>0</v>
      </c>
      <c r="I13" s="69" t="e">
        <f>H13/$C13</f>
        <v>#DIV/0!</v>
      </c>
      <c r="J13" s="71"/>
      <c r="K13" s="70" t="e">
        <f>J13/$C13</f>
        <v>#DIV/0!</v>
      </c>
      <c r="L13" s="60"/>
      <c r="M13" s="73" t="e">
        <f>L13/J13</f>
        <v>#DIV/0!</v>
      </c>
      <c r="N13" s="69" t="e">
        <f>L13/$H13</f>
        <v>#DIV/0!</v>
      </c>
      <c r="O13" s="71"/>
      <c r="P13" s="70" t="e">
        <f>O13/$C13</f>
        <v>#DIV/0!</v>
      </c>
      <c r="Q13" s="60"/>
      <c r="R13" s="73" t="e">
        <f>Q13/O13</f>
        <v>#DIV/0!</v>
      </c>
      <c r="S13" s="69" t="e">
        <f>Q13/$H13</f>
        <v>#DIV/0!</v>
      </c>
      <c r="T13" s="60">
        <f>C13-(J13+O13)</f>
        <v>0</v>
      </c>
      <c r="U13" s="60">
        <f>H13-(L13+Q13)</f>
        <v>0</v>
      </c>
      <c r="V13" s="69" t="e">
        <f>U13/T13</f>
        <v>#DIV/0!</v>
      </c>
      <c r="W13" s="72"/>
      <c r="X13" s="60">
        <v>0</v>
      </c>
      <c r="Y13" s="70" t="e">
        <f>X13/$C13</f>
        <v>#DIV/0!</v>
      </c>
      <c r="Z13" s="60">
        <v>0</v>
      </c>
      <c r="AA13" s="70" t="e">
        <f>Z13/X13</f>
        <v>#DIV/0!</v>
      </c>
      <c r="AB13" s="69" t="e">
        <f>Z13/$H13</f>
        <v>#DIV/0!</v>
      </c>
      <c r="AC13" s="71"/>
      <c r="AD13" s="70" t="e">
        <f>AC13/$C13</f>
        <v>#DIV/0!</v>
      </c>
      <c r="AE13" s="60"/>
      <c r="AF13" s="70" t="e">
        <f>AE13/AC13</f>
        <v>#DIV/0!</v>
      </c>
      <c r="AG13" s="69" t="e">
        <f>AE13/$H13</f>
        <v>#DIV/0!</v>
      </c>
      <c r="AH13" s="71"/>
      <c r="AI13" s="70" t="e">
        <f>AH13/$C13</f>
        <v>#DIV/0!</v>
      </c>
      <c r="AJ13" s="60"/>
      <c r="AK13" s="70" t="e">
        <f>AJ13/AH13</f>
        <v>#DIV/0!</v>
      </c>
      <c r="AL13" s="69" t="e">
        <f>AJ13/$H13</f>
        <v>#DIV/0!</v>
      </c>
      <c r="AM13" s="60"/>
      <c r="AN13" s="70" t="e">
        <f>AM13/$C13</f>
        <v>#DIV/0!</v>
      </c>
      <c r="AO13" s="60"/>
      <c r="AP13" s="70" t="e">
        <f>AO13/AM13</f>
        <v>#DIV/0!</v>
      </c>
      <c r="AQ13" s="69" t="e">
        <f>AO13/$H13</f>
        <v>#DIV/0!</v>
      </c>
      <c r="AR13" s="71"/>
      <c r="AS13" s="70" t="e">
        <f>AR13/$C13</f>
        <v>#DIV/0!</v>
      </c>
      <c r="AT13" s="60"/>
      <c r="AU13" s="70" t="e">
        <f>AT13/AR13</f>
        <v>#DIV/0!</v>
      </c>
      <c r="AV13" s="69" t="e">
        <f>AT13/$H13</f>
        <v>#DIV/0!</v>
      </c>
      <c r="AW13" s="71"/>
      <c r="AX13" s="70" t="e">
        <f>AW13/$C13</f>
        <v>#DIV/0!</v>
      </c>
      <c r="AY13" s="60"/>
      <c r="AZ13" s="70" t="e">
        <f>AY13/AW13</f>
        <v>#DIV/0!</v>
      </c>
      <c r="BA13" s="69" t="e">
        <f>AY13/$H13</f>
        <v>#DIV/0!</v>
      </c>
      <c r="BB13" s="71">
        <v>0</v>
      </c>
      <c r="BC13" s="70" t="e">
        <f>BB13/$C13</f>
        <v>#DIV/0!</v>
      </c>
      <c r="BD13" s="60">
        <v>0</v>
      </c>
      <c r="BE13" s="70" t="e">
        <f>BD13/BB13</f>
        <v>#DIV/0!</v>
      </c>
      <c r="BF13" s="70" t="e">
        <f>BD13/$H13</f>
        <v>#DIV/0!</v>
      </c>
      <c r="BG13" s="71"/>
      <c r="BH13" s="70" t="e">
        <f>BG13/$C13</f>
        <v>#DIV/0!</v>
      </c>
      <c r="BI13" s="60"/>
      <c r="BJ13" s="70" t="e">
        <f>BI13/BG13</f>
        <v>#DIV/0!</v>
      </c>
      <c r="BK13" s="69" t="e">
        <f>BI13/$H13</f>
        <v>#DIV/0!</v>
      </c>
    </row>
    <row r="14" spans="1:65" s="62" customFormat="1" ht="15.75" thickBot="1">
      <c r="A14" s="158"/>
      <c r="B14" s="68" t="s">
        <v>95</v>
      </c>
      <c r="C14" s="65" t="e">
        <f>C12/C13-1</f>
        <v>#DIV/0!</v>
      </c>
      <c r="D14" s="65"/>
      <c r="E14" s="65" t="e">
        <f>E12/E13-1</f>
        <v>#DIV/0!</v>
      </c>
      <c r="F14" s="67"/>
      <c r="G14" s="65" t="e">
        <f>G12/G13-1</f>
        <v>#DIV/0!</v>
      </c>
      <c r="H14" s="65" t="e">
        <f>H12/H13-1</f>
        <v>#DIV/0!</v>
      </c>
      <c r="I14" s="67"/>
      <c r="J14" s="65" t="e">
        <f>J12/J13-1</f>
        <v>#DIV/0!</v>
      </c>
      <c r="K14" s="65"/>
      <c r="L14" s="65" t="e">
        <f>L12/L13-1</f>
        <v>#DIV/0!</v>
      </c>
      <c r="M14" s="65"/>
      <c r="N14" s="67"/>
      <c r="O14" s="65" t="e">
        <f>O12/O13-1</f>
        <v>#DIV/0!</v>
      </c>
      <c r="P14" s="65"/>
      <c r="Q14" s="65" t="e">
        <f>Q12/Q13-1</f>
        <v>#DIV/0!</v>
      </c>
      <c r="R14" s="65"/>
      <c r="S14" s="67"/>
      <c r="T14" s="65"/>
      <c r="U14" s="65"/>
      <c r="V14" s="67"/>
      <c r="W14" s="66"/>
      <c r="X14" s="65" t="e">
        <f>X12/X13-1</f>
        <v>#DIV/0!</v>
      </c>
      <c r="Y14" s="65"/>
      <c r="Z14" s="65" t="e">
        <f>Z12/Z13-1</f>
        <v>#DIV/0!</v>
      </c>
      <c r="AA14" s="64"/>
      <c r="AB14" s="63"/>
      <c r="AC14" s="65" t="e">
        <f>AC12/AC13-1</f>
        <v>#DIV/0!</v>
      </c>
      <c r="AD14" s="70"/>
      <c r="AE14" s="65" t="e">
        <f>AE12/AE13-1</f>
        <v>#DIV/0!</v>
      </c>
      <c r="AF14" s="65"/>
      <c r="AG14" s="67"/>
      <c r="AH14" s="65" t="e">
        <f>AH12/AH13-1</f>
        <v>#DIV/0!</v>
      </c>
      <c r="AI14" s="65"/>
      <c r="AJ14" s="65" t="e">
        <f>AJ12/AJ13-1</f>
        <v>#DIV/0!</v>
      </c>
      <c r="AK14" s="65"/>
      <c r="AL14" s="67"/>
      <c r="AM14" s="65" t="e">
        <f>AM12/AM13-1</f>
        <v>#DIV/0!</v>
      </c>
      <c r="AN14" s="65"/>
      <c r="AO14" s="65" t="e">
        <f>AO12/AO13-1</f>
        <v>#DIV/0!</v>
      </c>
      <c r="AP14" s="65"/>
      <c r="AQ14" s="67"/>
      <c r="AR14" s="65" t="e">
        <f>AR12/AR13-1</f>
        <v>#DIV/0!</v>
      </c>
      <c r="AS14" s="65"/>
      <c r="AT14" s="65" t="e">
        <f>AT12/AT13-1</f>
        <v>#DIV/0!</v>
      </c>
      <c r="AU14" s="65"/>
      <c r="AV14" s="67"/>
      <c r="AW14" s="65" t="e">
        <f>AW12/AW13-1</f>
        <v>#DIV/0!</v>
      </c>
      <c r="AX14" s="65"/>
      <c r="AY14" s="65" t="e">
        <f>AY12/AY13-1</f>
        <v>#DIV/0!</v>
      </c>
      <c r="AZ14" s="65"/>
      <c r="BA14" s="67"/>
      <c r="BB14" s="65" t="e">
        <f>BB12/BB13-1</f>
        <v>#DIV/0!</v>
      </c>
      <c r="BC14" s="65"/>
      <c r="BD14" s="65" t="e">
        <f>BD12/BD13-1</f>
        <v>#DIV/0!</v>
      </c>
      <c r="BE14" s="65"/>
      <c r="BF14" s="65"/>
      <c r="BG14" s="82" t="e">
        <f>BG12/BG13-1</f>
        <v>#DIV/0!</v>
      </c>
      <c r="BH14" s="65"/>
      <c r="BI14" s="65" t="e">
        <f>BI12/BI13-1</f>
        <v>#DIV/0!</v>
      </c>
      <c r="BJ14" s="65"/>
      <c r="BK14" s="67"/>
    </row>
    <row r="15" spans="1:65">
      <c r="A15" s="156" t="s">
        <v>54</v>
      </c>
      <c r="B15" s="81">
        <v>43466</v>
      </c>
      <c r="C15" s="76"/>
      <c r="D15" s="76">
        <f>C15/31</f>
        <v>0</v>
      </c>
      <c r="E15" s="76"/>
      <c r="F15" s="75" t="e">
        <f>E15/C15</f>
        <v>#DIV/0!</v>
      </c>
      <c r="G15" s="60"/>
      <c r="H15" s="60">
        <f>G15+E15</f>
        <v>0</v>
      </c>
      <c r="I15" s="69" t="e">
        <f>H15/$C15</f>
        <v>#DIV/0!</v>
      </c>
      <c r="J15" s="71"/>
      <c r="K15" s="70" t="e">
        <f>J15/$C15</f>
        <v>#DIV/0!</v>
      </c>
      <c r="L15" s="60"/>
      <c r="M15" s="73" t="e">
        <f>L15/J15</f>
        <v>#DIV/0!</v>
      </c>
      <c r="N15" s="69" t="e">
        <f>L15/$H15</f>
        <v>#DIV/0!</v>
      </c>
      <c r="O15" s="78"/>
      <c r="P15" s="77" t="e">
        <f>O15/$C15</f>
        <v>#DIV/0!</v>
      </c>
      <c r="Q15" s="76"/>
      <c r="R15" s="80" t="e">
        <f>Q15/O15</f>
        <v>#DIV/0!</v>
      </c>
      <c r="S15" s="75" t="e">
        <f>Q15/$H15</f>
        <v>#DIV/0!</v>
      </c>
      <c r="T15" s="76">
        <f>C15-(J15+O15)</f>
        <v>0</v>
      </c>
      <c r="U15" s="76">
        <f>H15-(L15+Q15)</f>
        <v>0</v>
      </c>
      <c r="V15" s="75" t="e">
        <f>U15/T15</f>
        <v>#DIV/0!</v>
      </c>
      <c r="W15" s="79"/>
      <c r="X15" s="76">
        <v>0</v>
      </c>
      <c r="Y15" s="77" t="e">
        <f>X15/$C15</f>
        <v>#DIV/0!</v>
      </c>
      <c r="Z15" s="76">
        <v>0</v>
      </c>
      <c r="AA15" s="77" t="e">
        <f>Z15/X15</f>
        <v>#DIV/0!</v>
      </c>
      <c r="AB15" s="75" t="e">
        <f>Z15/$H15</f>
        <v>#DIV/0!</v>
      </c>
      <c r="AC15" s="78"/>
      <c r="AD15" s="77" t="e">
        <f>AC15/$C15</f>
        <v>#DIV/0!</v>
      </c>
      <c r="AE15" s="76"/>
      <c r="AF15" s="70" t="e">
        <f>AE15/AC15</f>
        <v>#DIV/0!</v>
      </c>
      <c r="AG15" s="69" t="e">
        <f>AE15/$H15</f>
        <v>#DIV/0!</v>
      </c>
      <c r="AH15" s="78"/>
      <c r="AI15" s="77" t="e">
        <f>AH15/$C15</f>
        <v>#DIV/0!</v>
      </c>
      <c r="AJ15" s="76"/>
      <c r="AK15" s="70" t="e">
        <f>AJ15/AH15</f>
        <v>#DIV/0!</v>
      </c>
      <c r="AL15" s="69" t="e">
        <f>AJ15/$H15</f>
        <v>#DIV/0!</v>
      </c>
      <c r="AM15" s="76"/>
      <c r="AN15" s="77" t="e">
        <f>AM15/$C15</f>
        <v>#DIV/0!</v>
      </c>
      <c r="AO15" s="76"/>
      <c r="AP15" s="70" t="e">
        <f>AO15/AM15</f>
        <v>#DIV/0!</v>
      </c>
      <c r="AQ15" s="69" t="e">
        <f>AO15/$H15</f>
        <v>#DIV/0!</v>
      </c>
      <c r="AR15" s="78"/>
      <c r="AS15" s="77" t="e">
        <f>AR15/$C15</f>
        <v>#DIV/0!</v>
      </c>
      <c r="AT15" s="76"/>
      <c r="AU15" s="70" t="e">
        <f>AT15/AR15</f>
        <v>#DIV/0!</v>
      </c>
      <c r="AV15" s="69" t="e">
        <f>AT15/$H15</f>
        <v>#DIV/0!</v>
      </c>
      <c r="AW15" s="78"/>
      <c r="AX15" s="77" t="e">
        <f>AW15/$C15</f>
        <v>#DIV/0!</v>
      </c>
      <c r="AY15" s="76"/>
      <c r="AZ15" s="70" t="e">
        <f>AY15/AW15</f>
        <v>#DIV/0!</v>
      </c>
      <c r="BA15" s="69" t="e">
        <f>AY15/$H15</f>
        <v>#DIV/0!</v>
      </c>
      <c r="BB15" s="78">
        <v>0</v>
      </c>
      <c r="BC15" s="77" t="e">
        <f>BB15/$C15</f>
        <v>#DIV/0!</v>
      </c>
      <c r="BD15" s="76">
        <v>0</v>
      </c>
      <c r="BE15" s="70" t="e">
        <f>BD15/BB15</f>
        <v>#DIV/0!</v>
      </c>
      <c r="BF15" s="70" t="e">
        <f>BD15/$H15</f>
        <v>#DIV/0!</v>
      </c>
      <c r="BG15" s="78"/>
      <c r="BH15" s="77" t="e">
        <f>BG15/$C15</f>
        <v>#DIV/0!</v>
      </c>
      <c r="BI15" s="76"/>
      <c r="BJ15" s="77" t="e">
        <f>BI15/BG15</f>
        <v>#DIV/0!</v>
      </c>
      <c r="BK15" s="75" t="e">
        <f>BI15/$H15</f>
        <v>#DIV/0!</v>
      </c>
    </row>
    <row r="16" spans="1:65">
      <c r="A16" s="157"/>
      <c r="B16" s="74">
        <v>43101</v>
      </c>
      <c r="C16" s="60"/>
      <c r="D16" s="60">
        <f>C16/31</f>
        <v>0</v>
      </c>
      <c r="E16" s="60"/>
      <c r="F16" s="69" t="e">
        <f>E16/C16</f>
        <v>#DIV/0!</v>
      </c>
      <c r="G16" s="60"/>
      <c r="H16" s="60">
        <f>G16+E16</f>
        <v>0</v>
      </c>
      <c r="I16" s="69" t="e">
        <f>H16/$C16</f>
        <v>#DIV/0!</v>
      </c>
      <c r="J16" s="71"/>
      <c r="K16" s="70" t="e">
        <f>J16/$C16</f>
        <v>#DIV/0!</v>
      </c>
      <c r="L16" s="60"/>
      <c r="M16" s="73" t="e">
        <f>L16/J16</f>
        <v>#DIV/0!</v>
      </c>
      <c r="N16" s="69" t="e">
        <f>L16/$H16</f>
        <v>#DIV/0!</v>
      </c>
      <c r="O16" s="71"/>
      <c r="P16" s="70" t="e">
        <f>O16/$C16</f>
        <v>#DIV/0!</v>
      </c>
      <c r="Q16" s="60"/>
      <c r="R16" s="73" t="e">
        <f>Q16/O16</f>
        <v>#DIV/0!</v>
      </c>
      <c r="S16" s="69" t="e">
        <f>Q16/$H16</f>
        <v>#DIV/0!</v>
      </c>
      <c r="T16" s="60">
        <f>C16-(J16+O16)</f>
        <v>0</v>
      </c>
      <c r="U16" s="60">
        <f>H16-(L16+Q16)</f>
        <v>0</v>
      </c>
      <c r="V16" s="69" t="e">
        <f>U16/T16</f>
        <v>#DIV/0!</v>
      </c>
      <c r="W16" s="72"/>
      <c r="X16" s="60">
        <v>0</v>
      </c>
      <c r="Y16" s="70" t="e">
        <f>X16/$C16</f>
        <v>#DIV/0!</v>
      </c>
      <c r="Z16" s="60">
        <v>0</v>
      </c>
      <c r="AA16" s="70" t="e">
        <f>Z16/X16</f>
        <v>#DIV/0!</v>
      </c>
      <c r="AB16" s="69" t="e">
        <f>Z16/$H16</f>
        <v>#DIV/0!</v>
      </c>
      <c r="AC16" s="71"/>
      <c r="AD16" s="70" t="e">
        <f>AC16/$C16</f>
        <v>#DIV/0!</v>
      </c>
      <c r="AE16" s="60"/>
      <c r="AF16" s="70" t="e">
        <f>AE16/AC16</f>
        <v>#DIV/0!</v>
      </c>
      <c r="AG16" s="69" t="e">
        <f>AE16/$H16</f>
        <v>#DIV/0!</v>
      </c>
      <c r="AH16" s="71"/>
      <c r="AI16" s="70" t="e">
        <f>AH16/$C16</f>
        <v>#DIV/0!</v>
      </c>
      <c r="AJ16" s="60"/>
      <c r="AK16" s="70" t="e">
        <f>AJ16/AH16</f>
        <v>#DIV/0!</v>
      </c>
      <c r="AL16" s="69" t="e">
        <f>AJ16/$H16</f>
        <v>#DIV/0!</v>
      </c>
      <c r="AM16" s="60"/>
      <c r="AN16" s="70" t="e">
        <f>AM16/$C16</f>
        <v>#DIV/0!</v>
      </c>
      <c r="AO16" s="60"/>
      <c r="AP16" s="70" t="e">
        <f>AO16/AM16</f>
        <v>#DIV/0!</v>
      </c>
      <c r="AQ16" s="69" t="e">
        <f>AO16/$H16</f>
        <v>#DIV/0!</v>
      </c>
      <c r="AR16" s="71"/>
      <c r="AS16" s="70" t="e">
        <f>AR16/$C16</f>
        <v>#DIV/0!</v>
      </c>
      <c r="AT16" s="60"/>
      <c r="AU16" s="70" t="e">
        <f>AT16/AR16</f>
        <v>#DIV/0!</v>
      </c>
      <c r="AV16" s="69" t="e">
        <f>AT16/$H16</f>
        <v>#DIV/0!</v>
      </c>
      <c r="AW16" s="71"/>
      <c r="AX16" s="70" t="e">
        <f>AW16/$C16</f>
        <v>#DIV/0!</v>
      </c>
      <c r="AY16" s="60"/>
      <c r="AZ16" s="70" t="e">
        <f>AY16/AW16</f>
        <v>#DIV/0!</v>
      </c>
      <c r="BA16" s="69" t="e">
        <f>AY16/$H16</f>
        <v>#DIV/0!</v>
      </c>
      <c r="BB16" s="71">
        <v>0</v>
      </c>
      <c r="BC16" s="70" t="e">
        <f>BB16/$C16</f>
        <v>#DIV/0!</v>
      </c>
      <c r="BD16" s="60">
        <v>0</v>
      </c>
      <c r="BE16" s="70" t="e">
        <f>BD16/BB16</f>
        <v>#DIV/0!</v>
      </c>
      <c r="BF16" s="70" t="e">
        <f>BD16/$H16</f>
        <v>#DIV/0!</v>
      </c>
      <c r="BG16" s="71"/>
      <c r="BH16" s="70" t="e">
        <f>BG16/$C16</f>
        <v>#DIV/0!</v>
      </c>
      <c r="BI16" s="60"/>
      <c r="BJ16" s="70" t="e">
        <f>BI16/BG16</f>
        <v>#DIV/0!</v>
      </c>
      <c r="BK16" s="69" t="e">
        <f>BI16/$H16</f>
        <v>#DIV/0!</v>
      </c>
    </row>
    <row r="17" spans="1:63" s="62" customFormat="1" ht="15.75" thickBot="1">
      <c r="A17" s="158"/>
      <c r="B17" s="68" t="s">
        <v>95</v>
      </c>
      <c r="C17" s="65" t="e">
        <f>C15/C16-1</f>
        <v>#DIV/0!</v>
      </c>
      <c r="D17" s="65"/>
      <c r="E17" s="65" t="e">
        <f>E15/E16-1</f>
        <v>#DIV/0!</v>
      </c>
      <c r="F17" s="67"/>
      <c r="G17" s="65" t="e">
        <f>G15/G16-1</f>
        <v>#DIV/0!</v>
      </c>
      <c r="H17" s="65" t="e">
        <f>H15/H16-1</f>
        <v>#DIV/0!</v>
      </c>
      <c r="I17" s="67"/>
      <c r="J17" s="65" t="e">
        <f>J15/J16-1</f>
        <v>#DIV/0!</v>
      </c>
      <c r="K17" s="65"/>
      <c r="L17" s="65" t="e">
        <f>L15/L16-1</f>
        <v>#DIV/0!</v>
      </c>
      <c r="M17" s="65"/>
      <c r="N17" s="67"/>
      <c r="O17" s="65" t="e">
        <f>O15/O16-1</f>
        <v>#DIV/0!</v>
      </c>
      <c r="P17" s="65"/>
      <c r="Q17" s="65" t="e">
        <f>Q15/Q16-1</f>
        <v>#DIV/0!</v>
      </c>
      <c r="R17" s="65"/>
      <c r="S17" s="67"/>
      <c r="T17" s="65"/>
      <c r="U17" s="65"/>
      <c r="V17" s="67"/>
      <c r="W17" s="66"/>
      <c r="X17" s="65" t="e">
        <f>X15/X16-1</f>
        <v>#DIV/0!</v>
      </c>
      <c r="Y17" s="65"/>
      <c r="Z17" s="65" t="e">
        <f>Z15/Z16-1</f>
        <v>#DIV/0!</v>
      </c>
      <c r="AA17" s="64"/>
      <c r="AB17" s="63"/>
      <c r="AC17" s="65" t="e">
        <f>AC15/AC16-1</f>
        <v>#DIV/0!</v>
      </c>
      <c r="AD17" s="70"/>
      <c r="AE17" s="65" t="e">
        <f>AE15/AE16-1</f>
        <v>#DIV/0!</v>
      </c>
      <c r="AF17" s="65"/>
      <c r="AG17" s="67"/>
      <c r="AH17" s="65" t="e">
        <f>AH15/AH16-1</f>
        <v>#DIV/0!</v>
      </c>
      <c r="AI17" s="65"/>
      <c r="AJ17" s="65" t="e">
        <f>AJ15/AJ16-1</f>
        <v>#DIV/0!</v>
      </c>
      <c r="AK17" s="65"/>
      <c r="AL17" s="67"/>
      <c r="AM17" s="65" t="e">
        <f>AM15/AM16-1</f>
        <v>#DIV/0!</v>
      </c>
      <c r="AN17" s="65"/>
      <c r="AO17" s="65" t="e">
        <f>AO15/AO16-1</f>
        <v>#DIV/0!</v>
      </c>
      <c r="AP17" s="65"/>
      <c r="AQ17" s="67"/>
      <c r="AR17" s="65" t="e">
        <f>AR15/AR16-1</f>
        <v>#DIV/0!</v>
      </c>
      <c r="AS17" s="65"/>
      <c r="AT17" s="65" t="e">
        <f>AT15/AT16-1</f>
        <v>#DIV/0!</v>
      </c>
      <c r="AU17" s="65"/>
      <c r="AV17" s="67"/>
      <c r="AW17" s="65" t="e">
        <f>AW15/AW16-1</f>
        <v>#DIV/0!</v>
      </c>
      <c r="AX17" s="65"/>
      <c r="AY17" s="65" t="e">
        <f>AY15/AY16-1</f>
        <v>#DIV/0!</v>
      </c>
      <c r="AZ17" s="65"/>
      <c r="BA17" s="67"/>
      <c r="BB17" s="65" t="e">
        <f>BB15/BB16-1</f>
        <v>#DIV/0!</v>
      </c>
      <c r="BC17" s="65"/>
      <c r="BD17" s="65" t="e">
        <f>BD15/BD16-1</f>
        <v>#DIV/0!</v>
      </c>
      <c r="BE17" s="65"/>
      <c r="BF17" s="65"/>
      <c r="BG17" s="82" t="e">
        <f>BG15/BG16-1</f>
        <v>#DIV/0!</v>
      </c>
      <c r="BH17" s="65"/>
      <c r="BI17" s="65" t="e">
        <f>BI15/BI16-1</f>
        <v>#DIV/0!</v>
      </c>
      <c r="BJ17" s="65"/>
      <c r="BK17" s="67"/>
    </row>
    <row r="18" spans="1:63">
      <c r="A18" s="156" t="s">
        <v>56</v>
      </c>
      <c r="B18" s="81">
        <v>43466</v>
      </c>
      <c r="C18" s="76"/>
      <c r="D18" s="76">
        <f>C18/31</f>
        <v>0</v>
      </c>
      <c r="E18" s="76"/>
      <c r="F18" s="75" t="e">
        <f>E18/C18</f>
        <v>#DIV/0!</v>
      </c>
      <c r="G18" s="60"/>
      <c r="H18" s="60">
        <f>G18+E18</f>
        <v>0</v>
      </c>
      <c r="I18" s="69" t="e">
        <f>H18/$C18</f>
        <v>#DIV/0!</v>
      </c>
      <c r="J18" s="71"/>
      <c r="K18" s="70" t="e">
        <f>J18/$C18</f>
        <v>#DIV/0!</v>
      </c>
      <c r="L18" s="60"/>
      <c r="M18" s="73" t="e">
        <f>L18/J18</f>
        <v>#DIV/0!</v>
      </c>
      <c r="N18" s="69" t="e">
        <f>L18/$H18</f>
        <v>#DIV/0!</v>
      </c>
      <c r="O18" s="78"/>
      <c r="P18" s="77" t="e">
        <f>O18/$C18</f>
        <v>#DIV/0!</v>
      </c>
      <c r="Q18" s="76"/>
      <c r="R18" s="80" t="e">
        <f>Q18/O18</f>
        <v>#DIV/0!</v>
      </c>
      <c r="S18" s="75" t="e">
        <f>Q18/$H18</f>
        <v>#DIV/0!</v>
      </c>
      <c r="T18" s="76">
        <f>C18-(J18+O18)</f>
        <v>0</v>
      </c>
      <c r="U18" s="76">
        <f>H18-(L18+Q18)</f>
        <v>0</v>
      </c>
      <c r="V18" s="75" t="e">
        <f>U18/T18</f>
        <v>#DIV/0!</v>
      </c>
      <c r="W18" s="79"/>
      <c r="X18" s="76">
        <v>0</v>
      </c>
      <c r="Y18" s="77" t="e">
        <f>X18/$C18</f>
        <v>#DIV/0!</v>
      </c>
      <c r="Z18" s="76">
        <v>0</v>
      </c>
      <c r="AA18" s="77" t="e">
        <f>Z18/X18</f>
        <v>#DIV/0!</v>
      </c>
      <c r="AB18" s="75" t="e">
        <f>Z18/$H18</f>
        <v>#DIV/0!</v>
      </c>
      <c r="AC18" s="78"/>
      <c r="AD18" s="77" t="e">
        <f>AC18/$C18</f>
        <v>#DIV/0!</v>
      </c>
      <c r="AE18" s="76"/>
      <c r="AF18" s="70" t="e">
        <f>AE18/AC18</f>
        <v>#DIV/0!</v>
      </c>
      <c r="AG18" s="69" t="e">
        <f>AE18/$H18</f>
        <v>#DIV/0!</v>
      </c>
      <c r="AH18" s="78"/>
      <c r="AI18" s="77" t="e">
        <f>AH18/$C18</f>
        <v>#DIV/0!</v>
      </c>
      <c r="AJ18" s="76"/>
      <c r="AK18" s="70" t="e">
        <f>AJ18/AH18</f>
        <v>#DIV/0!</v>
      </c>
      <c r="AL18" s="69" t="e">
        <f>AJ18/$H18</f>
        <v>#DIV/0!</v>
      </c>
      <c r="AM18" s="76"/>
      <c r="AN18" s="77" t="e">
        <f>AM18/$C18</f>
        <v>#DIV/0!</v>
      </c>
      <c r="AO18" s="76"/>
      <c r="AP18" s="70" t="e">
        <f>AO18/AM18</f>
        <v>#DIV/0!</v>
      </c>
      <c r="AQ18" s="69" t="e">
        <f>AO18/$H18</f>
        <v>#DIV/0!</v>
      </c>
      <c r="AR18" s="78"/>
      <c r="AS18" s="77" t="e">
        <f>AR18/$C18</f>
        <v>#DIV/0!</v>
      </c>
      <c r="AT18" s="76"/>
      <c r="AU18" s="70" t="e">
        <f>AT18/AR18</f>
        <v>#DIV/0!</v>
      </c>
      <c r="AV18" s="69" t="e">
        <f>AT18/$H18</f>
        <v>#DIV/0!</v>
      </c>
      <c r="AW18" s="78"/>
      <c r="AX18" s="77" t="e">
        <f>AW18/$C18</f>
        <v>#DIV/0!</v>
      </c>
      <c r="AY18" s="76"/>
      <c r="AZ18" s="70" t="e">
        <f>AY18/AW18</f>
        <v>#DIV/0!</v>
      </c>
      <c r="BA18" s="69" t="e">
        <f>AY18/$H18</f>
        <v>#DIV/0!</v>
      </c>
      <c r="BB18" s="78">
        <v>0</v>
      </c>
      <c r="BC18" s="77" t="e">
        <f>BB18/$C18</f>
        <v>#DIV/0!</v>
      </c>
      <c r="BD18" s="76">
        <v>0</v>
      </c>
      <c r="BE18" s="70" t="e">
        <f>BD18/BB18</f>
        <v>#DIV/0!</v>
      </c>
      <c r="BF18" s="70" t="e">
        <f>BD18/$H18</f>
        <v>#DIV/0!</v>
      </c>
      <c r="BG18" s="78"/>
      <c r="BH18" s="77" t="e">
        <f>BG18/$C18</f>
        <v>#DIV/0!</v>
      </c>
      <c r="BI18" s="76"/>
      <c r="BJ18" s="77" t="e">
        <f>BI18/BG18</f>
        <v>#DIV/0!</v>
      </c>
      <c r="BK18" s="75" t="e">
        <f>BI18/$H18</f>
        <v>#DIV/0!</v>
      </c>
    </row>
    <row r="19" spans="1:63">
      <c r="A19" s="157"/>
      <c r="B19" s="74">
        <v>43101</v>
      </c>
      <c r="C19" s="60"/>
      <c r="D19" s="60">
        <f>C19/31</f>
        <v>0</v>
      </c>
      <c r="E19" s="60"/>
      <c r="F19" s="69" t="e">
        <f>E19/C19</f>
        <v>#DIV/0!</v>
      </c>
      <c r="G19" s="60"/>
      <c r="H19" s="60">
        <f>G19+E19</f>
        <v>0</v>
      </c>
      <c r="I19" s="69" t="e">
        <f>H19/$C19</f>
        <v>#DIV/0!</v>
      </c>
      <c r="J19" s="71"/>
      <c r="K19" s="70" t="e">
        <f>J19/$C19</f>
        <v>#DIV/0!</v>
      </c>
      <c r="L19" s="60"/>
      <c r="M19" s="73" t="e">
        <f>L19/J19</f>
        <v>#DIV/0!</v>
      </c>
      <c r="N19" s="69" t="e">
        <f>L19/$H19</f>
        <v>#DIV/0!</v>
      </c>
      <c r="O19" s="71"/>
      <c r="P19" s="70" t="e">
        <f>O19/$C19</f>
        <v>#DIV/0!</v>
      </c>
      <c r="Q19" s="60"/>
      <c r="R19" s="73" t="e">
        <f>Q19/O19</f>
        <v>#DIV/0!</v>
      </c>
      <c r="S19" s="69" t="e">
        <f>Q19/$H19</f>
        <v>#DIV/0!</v>
      </c>
      <c r="T19" s="60">
        <f>C19-(J19+O19)</f>
        <v>0</v>
      </c>
      <c r="U19" s="60">
        <f>H19-(L19+Q19)</f>
        <v>0</v>
      </c>
      <c r="V19" s="69" t="e">
        <f>U19/T19</f>
        <v>#DIV/0!</v>
      </c>
      <c r="W19" s="72"/>
      <c r="X19" s="60">
        <v>0</v>
      </c>
      <c r="Y19" s="70" t="e">
        <f>X19/$C19</f>
        <v>#DIV/0!</v>
      </c>
      <c r="Z19" s="60">
        <v>0</v>
      </c>
      <c r="AA19" s="70" t="e">
        <f>Z19/X19</f>
        <v>#DIV/0!</v>
      </c>
      <c r="AB19" s="69" t="e">
        <f>Z19/$H19</f>
        <v>#DIV/0!</v>
      </c>
      <c r="AC19" s="71"/>
      <c r="AD19" s="70" t="e">
        <f>AC19/$C19</f>
        <v>#DIV/0!</v>
      </c>
      <c r="AE19" s="60"/>
      <c r="AF19" s="70" t="e">
        <f>AE19/AC19</f>
        <v>#DIV/0!</v>
      </c>
      <c r="AG19" s="69" t="e">
        <f>AE19/$H19</f>
        <v>#DIV/0!</v>
      </c>
      <c r="AH19" s="71"/>
      <c r="AI19" s="70" t="e">
        <f>AH19/$C19</f>
        <v>#DIV/0!</v>
      </c>
      <c r="AJ19" s="60"/>
      <c r="AK19" s="70" t="e">
        <f>AJ19/AH19</f>
        <v>#DIV/0!</v>
      </c>
      <c r="AL19" s="69" t="e">
        <f>AJ19/$H19</f>
        <v>#DIV/0!</v>
      </c>
      <c r="AM19" s="60"/>
      <c r="AN19" s="70" t="e">
        <f>AM19/$C19</f>
        <v>#DIV/0!</v>
      </c>
      <c r="AO19" s="60"/>
      <c r="AP19" s="70" t="e">
        <f>AO19/AM19</f>
        <v>#DIV/0!</v>
      </c>
      <c r="AQ19" s="69" t="e">
        <f>AO19/$H19</f>
        <v>#DIV/0!</v>
      </c>
      <c r="AR19" s="71"/>
      <c r="AS19" s="70" t="e">
        <f>AR19/$C19</f>
        <v>#DIV/0!</v>
      </c>
      <c r="AT19" s="60"/>
      <c r="AU19" s="70" t="e">
        <f>AT19/AR19</f>
        <v>#DIV/0!</v>
      </c>
      <c r="AV19" s="69" t="e">
        <f>AT19/$H19</f>
        <v>#DIV/0!</v>
      </c>
      <c r="AW19" s="71"/>
      <c r="AX19" s="70" t="e">
        <f>AW19/$C19</f>
        <v>#DIV/0!</v>
      </c>
      <c r="AY19" s="60"/>
      <c r="AZ19" s="70" t="e">
        <f>AY19/AW19</f>
        <v>#DIV/0!</v>
      </c>
      <c r="BA19" s="69" t="e">
        <f>AY19/$H19</f>
        <v>#DIV/0!</v>
      </c>
      <c r="BB19" s="71">
        <v>0</v>
      </c>
      <c r="BC19" s="70" t="e">
        <f>BB19/$C19</f>
        <v>#DIV/0!</v>
      </c>
      <c r="BD19" s="60">
        <v>0</v>
      </c>
      <c r="BE19" s="70" t="e">
        <f>BD19/BB19</f>
        <v>#DIV/0!</v>
      </c>
      <c r="BF19" s="70" t="e">
        <f>BD19/$H19</f>
        <v>#DIV/0!</v>
      </c>
      <c r="BG19" s="71"/>
      <c r="BH19" s="70" t="e">
        <f>BG19/$C19</f>
        <v>#DIV/0!</v>
      </c>
      <c r="BI19" s="60"/>
      <c r="BJ19" s="70" t="e">
        <f>BI19/BG19</f>
        <v>#DIV/0!</v>
      </c>
      <c r="BK19" s="69" t="e">
        <f>BI19/$H19</f>
        <v>#DIV/0!</v>
      </c>
    </row>
    <row r="20" spans="1:63" s="62" customFormat="1" ht="15.75" thickBot="1">
      <c r="A20" s="158"/>
      <c r="B20" s="68" t="s">
        <v>95</v>
      </c>
      <c r="C20" s="65" t="e">
        <f>C18/C19-1</f>
        <v>#DIV/0!</v>
      </c>
      <c r="D20" s="65"/>
      <c r="E20" s="65" t="e">
        <f>E18/E19-1</f>
        <v>#DIV/0!</v>
      </c>
      <c r="F20" s="67"/>
      <c r="G20" s="65" t="e">
        <f>G18/G19-1</f>
        <v>#DIV/0!</v>
      </c>
      <c r="H20" s="65" t="e">
        <f>H18/H19-1</f>
        <v>#DIV/0!</v>
      </c>
      <c r="I20" s="67"/>
      <c r="J20" s="65" t="e">
        <f>J18/J19-1</f>
        <v>#DIV/0!</v>
      </c>
      <c r="K20" s="65"/>
      <c r="L20" s="65" t="e">
        <f>L18/L19-1</f>
        <v>#DIV/0!</v>
      </c>
      <c r="M20" s="65"/>
      <c r="N20" s="67"/>
      <c r="O20" s="65" t="e">
        <f>O18/O19-1</f>
        <v>#DIV/0!</v>
      </c>
      <c r="P20" s="65"/>
      <c r="Q20" s="65" t="e">
        <f>Q18/Q19-1</f>
        <v>#DIV/0!</v>
      </c>
      <c r="R20" s="65"/>
      <c r="S20" s="67"/>
      <c r="T20" s="65"/>
      <c r="U20" s="65"/>
      <c r="V20" s="67"/>
      <c r="W20" s="66"/>
      <c r="X20" s="65" t="e">
        <f>X18/X19-1</f>
        <v>#DIV/0!</v>
      </c>
      <c r="Y20" s="65"/>
      <c r="Z20" s="65" t="e">
        <f>Z18/Z19-1</f>
        <v>#DIV/0!</v>
      </c>
      <c r="AA20" s="64"/>
      <c r="AB20" s="63"/>
      <c r="AC20" s="65" t="e">
        <f>AC18/AC19-1</f>
        <v>#DIV/0!</v>
      </c>
      <c r="AD20" s="70"/>
      <c r="AE20" s="65" t="e">
        <f>AE18/AE19-1</f>
        <v>#DIV/0!</v>
      </c>
      <c r="AF20" s="65"/>
      <c r="AG20" s="67"/>
      <c r="AH20" s="65" t="e">
        <f>AH18/AH19-1</f>
        <v>#DIV/0!</v>
      </c>
      <c r="AI20" s="65"/>
      <c r="AJ20" s="65" t="e">
        <f>AJ18/AJ19-1</f>
        <v>#DIV/0!</v>
      </c>
      <c r="AK20" s="65"/>
      <c r="AL20" s="67"/>
      <c r="AM20" s="65" t="e">
        <f>AM18/AM19-1</f>
        <v>#DIV/0!</v>
      </c>
      <c r="AN20" s="65"/>
      <c r="AO20" s="65" t="e">
        <f>AO18/AO19-1</f>
        <v>#DIV/0!</v>
      </c>
      <c r="AP20" s="65"/>
      <c r="AQ20" s="67"/>
      <c r="AR20" s="65" t="e">
        <f>AR18/AR19-1</f>
        <v>#DIV/0!</v>
      </c>
      <c r="AS20" s="65"/>
      <c r="AT20" s="65" t="e">
        <f>AT18/AT19-1</f>
        <v>#DIV/0!</v>
      </c>
      <c r="AU20" s="65"/>
      <c r="AV20" s="67"/>
      <c r="AW20" s="65" t="e">
        <f>AW18/AW19-1</f>
        <v>#DIV/0!</v>
      </c>
      <c r="AX20" s="65"/>
      <c r="AY20" s="65" t="e">
        <f>AY18/AY19-1</f>
        <v>#DIV/0!</v>
      </c>
      <c r="AZ20" s="65"/>
      <c r="BA20" s="67"/>
      <c r="BB20" s="65" t="e">
        <f>BB18/BB19-1</f>
        <v>#DIV/0!</v>
      </c>
      <c r="BC20" s="65"/>
      <c r="BD20" s="65" t="e">
        <f>BD18/BD19-1</f>
        <v>#DIV/0!</v>
      </c>
      <c r="BE20" s="65"/>
      <c r="BF20" s="65"/>
      <c r="BG20" s="82" t="e">
        <f>BG18/BG19-1</f>
        <v>#DIV/0!</v>
      </c>
      <c r="BH20" s="65"/>
      <c r="BI20" s="65" t="e">
        <f>BI18/BI19-1</f>
        <v>#DIV/0!</v>
      </c>
      <c r="BJ20" s="65"/>
      <c r="BK20" s="67"/>
    </row>
    <row r="21" spans="1:63">
      <c r="A21" s="156" t="s">
        <v>58</v>
      </c>
      <c r="B21" s="81">
        <v>43466</v>
      </c>
      <c r="C21" s="76"/>
      <c r="D21" s="76">
        <f>C21/31</f>
        <v>0</v>
      </c>
      <c r="E21" s="76"/>
      <c r="F21" s="75" t="e">
        <f>E21/C21</f>
        <v>#DIV/0!</v>
      </c>
      <c r="G21" s="60"/>
      <c r="H21" s="60">
        <f>G21+E21</f>
        <v>0</v>
      </c>
      <c r="I21" s="69" t="e">
        <f>H21/$C21</f>
        <v>#DIV/0!</v>
      </c>
      <c r="J21" s="71"/>
      <c r="K21" s="70" t="e">
        <f>J21/$C21</f>
        <v>#DIV/0!</v>
      </c>
      <c r="L21" s="60"/>
      <c r="M21" s="73" t="e">
        <f>L21/J21</f>
        <v>#DIV/0!</v>
      </c>
      <c r="N21" s="69" t="e">
        <f>L21/$H21</f>
        <v>#DIV/0!</v>
      </c>
      <c r="O21" s="78"/>
      <c r="P21" s="77" t="e">
        <f>O21/$C21</f>
        <v>#DIV/0!</v>
      </c>
      <c r="Q21" s="76"/>
      <c r="R21" s="80" t="e">
        <f>Q21/O21</f>
        <v>#DIV/0!</v>
      </c>
      <c r="S21" s="75" t="e">
        <f>Q21/$H21</f>
        <v>#DIV/0!</v>
      </c>
      <c r="T21" s="76">
        <f>C21-(J21+O21)</f>
        <v>0</v>
      </c>
      <c r="U21" s="76">
        <f>H21-(L21+Q21)</f>
        <v>0</v>
      </c>
      <c r="V21" s="75" t="e">
        <f>U21/T21</f>
        <v>#DIV/0!</v>
      </c>
      <c r="W21" s="79"/>
      <c r="X21" s="76">
        <v>0</v>
      </c>
      <c r="Y21" s="77" t="e">
        <f>X21/$C21</f>
        <v>#DIV/0!</v>
      </c>
      <c r="Z21" s="76">
        <v>0</v>
      </c>
      <c r="AA21" s="77" t="e">
        <f>Z21/X21</f>
        <v>#DIV/0!</v>
      </c>
      <c r="AB21" s="75" t="e">
        <f>Z21/$H21</f>
        <v>#DIV/0!</v>
      </c>
      <c r="AC21" s="78"/>
      <c r="AD21" s="77" t="e">
        <f>AC21/$C21</f>
        <v>#DIV/0!</v>
      </c>
      <c r="AE21" s="76"/>
      <c r="AF21" s="70" t="e">
        <f>AE21/AC21</f>
        <v>#DIV/0!</v>
      </c>
      <c r="AG21" s="69" t="e">
        <f>AE21/$H21</f>
        <v>#DIV/0!</v>
      </c>
      <c r="AH21" s="78"/>
      <c r="AI21" s="77" t="e">
        <f>AH21/$C21</f>
        <v>#DIV/0!</v>
      </c>
      <c r="AJ21" s="76"/>
      <c r="AK21" s="70" t="e">
        <f>AJ21/AH21</f>
        <v>#DIV/0!</v>
      </c>
      <c r="AL21" s="69" t="e">
        <f>AJ21/$H21</f>
        <v>#DIV/0!</v>
      </c>
      <c r="AM21" s="76"/>
      <c r="AN21" s="77" t="e">
        <f>AM21/$C21</f>
        <v>#DIV/0!</v>
      </c>
      <c r="AO21" s="76"/>
      <c r="AP21" s="70" t="e">
        <f>AO21/AM21</f>
        <v>#DIV/0!</v>
      </c>
      <c r="AQ21" s="69" t="e">
        <f>AO21/$H21</f>
        <v>#DIV/0!</v>
      </c>
      <c r="AR21" s="78"/>
      <c r="AS21" s="77" t="e">
        <f>AR21/$C21</f>
        <v>#DIV/0!</v>
      </c>
      <c r="AT21" s="76"/>
      <c r="AU21" s="70" t="e">
        <f>AT21/AR21</f>
        <v>#DIV/0!</v>
      </c>
      <c r="AV21" s="69" t="e">
        <f>AT21/$H21</f>
        <v>#DIV/0!</v>
      </c>
      <c r="AW21" s="78"/>
      <c r="AX21" s="77" t="e">
        <f>AW21/$C21</f>
        <v>#DIV/0!</v>
      </c>
      <c r="AY21" s="76"/>
      <c r="AZ21" s="70" t="e">
        <f>AY21/AW21</f>
        <v>#DIV/0!</v>
      </c>
      <c r="BA21" s="69" t="e">
        <f>AY21/$H21</f>
        <v>#DIV/0!</v>
      </c>
      <c r="BB21" s="78">
        <v>0</v>
      </c>
      <c r="BC21" s="77" t="e">
        <f>BB21/$C21</f>
        <v>#DIV/0!</v>
      </c>
      <c r="BD21" s="76">
        <v>0</v>
      </c>
      <c r="BE21" s="70" t="e">
        <f>BD21/BB21</f>
        <v>#DIV/0!</v>
      </c>
      <c r="BF21" s="70" t="e">
        <f>BD21/$H21</f>
        <v>#DIV/0!</v>
      </c>
      <c r="BG21" s="78"/>
      <c r="BH21" s="77" t="e">
        <f>BG21/$C21</f>
        <v>#DIV/0!</v>
      </c>
      <c r="BI21" s="76"/>
      <c r="BJ21" s="77" t="e">
        <f>BI21/BG21</f>
        <v>#DIV/0!</v>
      </c>
      <c r="BK21" s="75" t="e">
        <f>BI21/$H21</f>
        <v>#DIV/0!</v>
      </c>
    </row>
    <row r="22" spans="1:63">
      <c r="A22" s="157"/>
      <c r="B22" s="74">
        <v>43101</v>
      </c>
      <c r="C22" s="60"/>
      <c r="D22" s="60">
        <f>C22/31</f>
        <v>0</v>
      </c>
      <c r="E22" s="60"/>
      <c r="F22" s="69" t="e">
        <f>E22/C22</f>
        <v>#DIV/0!</v>
      </c>
      <c r="G22" s="60"/>
      <c r="H22" s="60">
        <f>G22+E22</f>
        <v>0</v>
      </c>
      <c r="I22" s="69" t="e">
        <f>H22/$C22</f>
        <v>#DIV/0!</v>
      </c>
      <c r="J22" s="71"/>
      <c r="K22" s="70" t="e">
        <f>J22/$C22</f>
        <v>#DIV/0!</v>
      </c>
      <c r="L22" s="60"/>
      <c r="M22" s="73" t="e">
        <f>L22/J22</f>
        <v>#DIV/0!</v>
      </c>
      <c r="N22" s="69" t="e">
        <f>L22/$H22</f>
        <v>#DIV/0!</v>
      </c>
      <c r="O22" s="71"/>
      <c r="P22" s="70" t="e">
        <f>O22/$C22</f>
        <v>#DIV/0!</v>
      </c>
      <c r="Q22" s="60"/>
      <c r="R22" s="73" t="e">
        <f>Q22/O22</f>
        <v>#DIV/0!</v>
      </c>
      <c r="S22" s="69" t="e">
        <f>Q22/$H22</f>
        <v>#DIV/0!</v>
      </c>
      <c r="T22" s="60">
        <f>C22-(J22+O22)</f>
        <v>0</v>
      </c>
      <c r="U22" s="60">
        <f>H22-(L22+Q22)</f>
        <v>0</v>
      </c>
      <c r="V22" s="69" t="e">
        <f>U22/T22</f>
        <v>#DIV/0!</v>
      </c>
      <c r="W22" s="72"/>
      <c r="X22" s="60">
        <v>0</v>
      </c>
      <c r="Y22" s="70" t="e">
        <f>X22/$C22</f>
        <v>#DIV/0!</v>
      </c>
      <c r="Z22" s="60">
        <v>0</v>
      </c>
      <c r="AA22" s="70" t="e">
        <f>Z22/X22</f>
        <v>#DIV/0!</v>
      </c>
      <c r="AB22" s="69" t="e">
        <f>Z22/$H22</f>
        <v>#DIV/0!</v>
      </c>
      <c r="AC22" s="71"/>
      <c r="AD22" s="70" t="e">
        <f>AC22/$C22</f>
        <v>#DIV/0!</v>
      </c>
      <c r="AE22" s="60"/>
      <c r="AF22" s="70" t="e">
        <f>AE22/AC22</f>
        <v>#DIV/0!</v>
      </c>
      <c r="AG22" s="69" t="e">
        <f>AE22/$H22</f>
        <v>#DIV/0!</v>
      </c>
      <c r="AH22" s="71"/>
      <c r="AI22" s="70" t="e">
        <f>AH22/$C22</f>
        <v>#DIV/0!</v>
      </c>
      <c r="AJ22" s="60"/>
      <c r="AK22" s="70" t="e">
        <f>AJ22/AH22</f>
        <v>#DIV/0!</v>
      </c>
      <c r="AL22" s="69" t="e">
        <f>AJ22/$H22</f>
        <v>#DIV/0!</v>
      </c>
      <c r="AM22" s="60"/>
      <c r="AN22" s="70" t="e">
        <f>AM22/$C22</f>
        <v>#DIV/0!</v>
      </c>
      <c r="AO22" s="60"/>
      <c r="AP22" s="70" t="e">
        <f>AO22/AM22</f>
        <v>#DIV/0!</v>
      </c>
      <c r="AQ22" s="69" t="e">
        <f>AO22/$H22</f>
        <v>#DIV/0!</v>
      </c>
      <c r="AR22" s="71"/>
      <c r="AS22" s="70" t="e">
        <f>AR22/$C22</f>
        <v>#DIV/0!</v>
      </c>
      <c r="AT22" s="60"/>
      <c r="AU22" s="70" t="e">
        <f>AT22/AR22</f>
        <v>#DIV/0!</v>
      </c>
      <c r="AV22" s="69" t="e">
        <f>AT22/$H22</f>
        <v>#DIV/0!</v>
      </c>
      <c r="AW22" s="71"/>
      <c r="AX22" s="70" t="e">
        <f>AW22/$C22</f>
        <v>#DIV/0!</v>
      </c>
      <c r="AY22" s="60"/>
      <c r="AZ22" s="70" t="e">
        <f>AY22/AW22</f>
        <v>#DIV/0!</v>
      </c>
      <c r="BA22" s="69" t="e">
        <f>AY22/$H22</f>
        <v>#DIV/0!</v>
      </c>
      <c r="BB22" s="71">
        <v>0</v>
      </c>
      <c r="BC22" s="70" t="e">
        <f>BB22/$C22</f>
        <v>#DIV/0!</v>
      </c>
      <c r="BD22" s="60">
        <v>0</v>
      </c>
      <c r="BE22" s="70" t="e">
        <f>BD22/BB22</f>
        <v>#DIV/0!</v>
      </c>
      <c r="BF22" s="70" t="e">
        <f>BD22/$H22</f>
        <v>#DIV/0!</v>
      </c>
      <c r="BG22" s="71"/>
      <c r="BH22" s="70" t="e">
        <f>BG22/$C22</f>
        <v>#DIV/0!</v>
      </c>
      <c r="BI22" s="60"/>
      <c r="BJ22" s="70" t="e">
        <f>BI22/BG22</f>
        <v>#DIV/0!</v>
      </c>
      <c r="BK22" s="69" t="e">
        <f>BI22/$H22</f>
        <v>#DIV/0!</v>
      </c>
    </row>
    <row r="23" spans="1:63" s="62" customFormat="1" ht="15.75" thickBot="1">
      <c r="A23" s="158"/>
      <c r="B23" s="68" t="s">
        <v>95</v>
      </c>
      <c r="C23" s="65" t="e">
        <f>C21/C22-1</f>
        <v>#DIV/0!</v>
      </c>
      <c r="D23" s="65"/>
      <c r="E23" s="65" t="e">
        <f>E21/E22-1</f>
        <v>#DIV/0!</v>
      </c>
      <c r="F23" s="67"/>
      <c r="G23" s="65" t="e">
        <f>G21/G22-1</f>
        <v>#DIV/0!</v>
      </c>
      <c r="H23" s="65" t="e">
        <f>H21/H22-1</f>
        <v>#DIV/0!</v>
      </c>
      <c r="I23" s="67"/>
      <c r="J23" s="65" t="e">
        <f>J21/J22-1</f>
        <v>#DIV/0!</v>
      </c>
      <c r="K23" s="65"/>
      <c r="L23" s="65" t="e">
        <f>L21/L22-1</f>
        <v>#DIV/0!</v>
      </c>
      <c r="M23" s="65"/>
      <c r="N23" s="67"/>
      <c r="O23" s="65" t="e">
        <f>O21/O22-1</f>
        <v>#DIV/0!</v>
      </c>
      <c r="P23" s="65"/>
      <c r="Q23" s="65" t="e">
        <f>Q21/Q22-1</f>
        <v>#DIV/0!</v>
      </c>
      <c r="R23" s="65"/>
      <c r="S23" s="67"/>
      <c r="T23" s="65"/>
      <c r="U23" s="65"/>
      <c r="V23" s="67"/>
      <c r="W23" s="66"/>
      <c r="X23" s="65" t="e">
        <f>X21/X22-1</f>
        <v>#DIV/0!</v>
      </c>
      <c r="Y23" s="65"/>
      <c r="Z23" s="65" t="e">
        <f>Z21/Z22-1</f>
        <v>#DIV/0!</v>
      </c>
      <c r="AA23" s="64"/>
      <c r="AB23" s="63"/>
      <c r="AC23" s="65" t="e">
        <f>AC21/AC22-1</f>
        <v>#DIV/0!</v>
      </c>
      <c r="AD23" s="70"/>
      <c r="AE23" s="65" t="e">
        <f>AE21/AE22-1</f>
        <v>#DIV/0!</v>
      </c>
      <c r="AF23" s="65"/>
      <c r="AG23" s="67"/>
      <c r="AH23" s="65" t="e">
        <f>AH21/AH22-1</f>
        <v>#DIV/0!</v>
      </c>
      <c r="AI23" s="65"/>
      <c r="AJ23" s="65" t="e">
        <f>AJ21/AJ22-1</f>
        <v>#DIV/0!</v>
      </c>
      <c r="AK23" s="65"/>
      <c r="AL23" s="67"/>
      <c r="AM23" s="65" t="e">
        <f>AM21/AM22-1</f>
        <v>#DIV/0!</v>
      </c>
      <c r="AN23" s="65"/>
      <c r="AO23" s="65" t="e">
        <f>AO21/AO22-1</f>
        <v>#DIV/0!</v>
      </c>
      <c r="AP23" s="65"/>
      <c r="AQ23" s="67"/>
      <c r="AR23" s="65" t="e">
        <f>AR21/AR22-1</f>
        <v>#DIV/0!</v>
      </c>
      <c r="AS23" s="65"/>
      <c r="AT23" s="65" t="e">
        <f>AT21/AT22-1</f>
        <v>#DIV/0!</v>
      </c>
      <c r="AU23" s="65"/>
      <c r="AV23" s="67"/>
      <c r="AW23" s="65" t="e">
        <f>AW21/AW22-1</f>
        <v>#DIV/0!</v>
      </c>
      <c r="AX23" s="65"/>
      <c r="AY23" s="65" t="e">
        <f>AY21/AY22-1</f>
        <v>#DIV/0!</v>
      </c>
      <c r="AZ23" s="65"/>
      <c r="BA23" s="67"/>
      <c r="BB23" s="65" t="e">
        <f>BB21/BB22-1</f>
        <v>#DIV/0!</v>
      </c>
      <c r="BC23" s="65"/>
      <c r="BD23" s="65" t="e">
        <f>BD21/BD22-1</f>
        <v>#DIV/0!</v>
      </c>
      <c r="BE23" s="65"/>
      <c r="BF23" s="65"/>
      <c r="BG23" s="82" t="e">
        <f>BG21/BG22-1</f>
        <v>#DIV/0!</v>
      </c>
      <c r="BH23" s="65"/>
      <c r="BI23" s="65" t="e">
        <f>BI21/BI22-1</f>
        <v>#DIV/0!</v>
      </c>
      <c r="BJ23" s="65"/>
      <c r="BK23" s="67"/>
    </row>
    <row r="24" spans="1:63">
      <c r="A24" s="156" t="s">
        <v>96</v>
      </c>
      <c r="B24" s="81">
        <v>43466</v>
      </c>
      <c r="C24" s="76"/>
      <c r="D24" s="76">
        <f>C24/31</f>
        <v>0</v>
      </c>
      <c r="E24" s="76"/>
      <c r="F24" s="75" t="e">
        <f>E24/C24</f>
        <v>#DIV/0!</v>
      </c>
      <c r="G24" s="60"/>
      <c r="H24" s="60">
        <f>G24+E24</f>
        <v>0</v>
      </c>
      <c r="I24" s="69" t="e">
        <f>H24/$C24</f>
        <v>#DIV/0!</v>
      </c>
      <c r="J24" s="71"/>
      <c r="K24" s="70" t="e">
        <f>J24/$C24</f>
        <v>#DIV/0!</v>
      </c>
      <c r="L24" s="60"/>
      <c r="M24" s="73" t="e">
        <f>L24/J24</f>
        <v>#DIV/0!</v>
      </c>
      <c r="N24" s="69" t="e">
        <f>L24/$H24</f>
        <v>#DIV/0!</v>
      </c>
      <c r="O24" s="78"/>
      <c r="P24" s="77" t="e">
        <f>O24/$C24</f>
        <v>#DIV/0!</v>
      </c>
      <c r="Q24" s="76"/>
      <c r="R24" s="80" t="e">
        <f>Q24/O24</f>
        <v>#DIV/0!</v>
      </c>
      <c r="S24" s="75" t="e">
        <f>Q24/$H24</f>
        <v>#DIV/0!</v>
      </c>
      <c r="T24" s="76">
        <f>C24-(J24+O24)</f>
        <v>0</v>
      </c>
      <c r="U24" s="76">
        <f>H24-(L24+Q24)</f>
        <v>0</v>
      </c>
      <c r="V24" s="75" t="e">
        <f>U24/T24</f>
        <v>#DIV/0!</v>
      </c>
      <c r="W24" s="79"/>
      <c r="X24" s="76">
        <v>0</v>
      </c>
      <c r="Y24" s="77" t="e">
        <f>X24/$C24</f>
        <v>#DIV/0!</v>
      </c>
      <c r="Z24" s="76">
        <v>0</v>
      </c>
      <c r="AA24" s="77" t="e">
        <f>Z24/X24</f>
        <v>#DIV/0!</v>
      </c>
      <c r="AB24" s="75" t="e">
        <f>Z24/$H24</f>
        <v>#DIV/0!</v>
      </c>
      <c r="AC24" s="78"/>
      <c r="AD24" s="77" t="e">
        <f>AC24/$C24</f>
        <v>#DIV/0!</v>
      </c>
      <c r="AE24" s="76"/>
      <c r="AF24" s="70" t="e">
        <f>AE24/AC24</f>
        <v>#DIV/0!</v>
      </c>
      <c r="AG24" s="69" t="e">
        <f>AE24/$H24</f>
        <v>#DIV/0!</v>
      </c>
      <c r="AH24" s="78"/>
      <c r="AI24" s="77" t="e">
        <f>AH24/$C24</f>
        <v>#DIV/0!</v>
      </c>
      <c r="AJ24" s="76"/>
      <c r="AK24" s="70" t="e">
        <f>AJ24/AH24</f>
        <v>#DIV/0!</v>
      </c>
      <c r="AL24" s="69" t="e">
        <f>AJ24/$H24</f>
        <v>#DIV/0!</v>
      </c>
      <c r="AM24" s="76"/>
      <c r="AN24" s="77" t="e">
        <f>AM24/$C24</f>
        <v>#DIV/0!</v>
      </c>
      <c r="AO24" s="76"/>
      <c r="AP24" s="70" t="e">
        <f>AO24/AM24</f>
        <v>#DIV/0!</v>
      </c>
      <c r="AQ24" s="69" t="e">
        <f>AO24/$H24</f>
        <v>#DIV/0!</v>
      </c>
      <c r="AR24" s="78"/>
      <c r="AS24" s="77" t="e">
        <f>AR24/$C24</f>
        <v>#DIV/0!</v>
      </c>
      <c r="AT24" s="76"/>
      <c r="AU24" s="70" t="e">
        <f>AT24/AR24</f>
        <v>#DIV/0!</v>
      </c>
      <c r="AV24" s="69" t="e">
        <f>AT24/$H24</f>
        <v>#DIV/0!</v>
      </c>
      <c r="AW24" s="78"/>
      <c r="AX24" s="77" t="e">
        <f>AW24/$C24</f>
        <v>#DIV/0!</v>
      </c>
      <c r="AY24" s="76"/>
      <c r="AZ24" s="70" t="e">
        <f>AY24/AW24</f>
        <v>#DIV/0!</v>
      </c>
      <c r="BA24" s="69" t="e">
        <f>AY24/$H24</f>
        <v>#DIV/0!</v>
      </c>
      <c r="BB24" s="78">
        <v>0</v>
      </c>
      <c r="BC24" s="77" t="e">
        <f>BB24/$C24</f>
        <v>#DIV/0!</v>
      </c>
      <c r="BD24" s="76">
        <v>0</v>
      </c>
      <c r="BE24" s="70" t="e">
        <f>BD24/BB24</f>
        <v>#DIV/0!</v>
      </c>
      <c r="BF24" s="70" t="e">
        <f>BD24/$H24</f>
        <v>#DIV/0!</v>
      </c>
      <c r="BG24" s="78"/>
      <c r="BH24" s="77" t="e">
        <f>BG24/$C24</f>
        <v>#DIV/0!</v>
      </c>
      <c r="BI24" s="76"/>
      <c r="BJ24" s="77" t="e">
        <f>BI24/BG24</f>
        <v>#DIV/0!</v>
      </c>
      <c r="BK24" s="75" t="e">
        <f>BI24/$H24</f>
        <v>#DIV/0!</v>
      </c>
    </row>
    <row r="25" spans="1:63">
      <c r="A25" s="157"/>
      <c r="B25" s="74">
        <v>43101</v>
      </c>
      <c r="C25" s="60"/>
      <c r="D25" s="60">
        <f>C25/31</f>
        <v>0</v>
      </c>
      <c r="E25" s="60"/>
      <c r="F25" s="69" t="e">
        <f>E25/C25</f>
        <v>#DIV/0!</v>
      </c>
      <c r="G25" s="60"/>
      <c r="H25" s="60">
        <f>G25+E25</f>
        <v>0</v>
      </c>
      <c r="I25" s="69" t="e">
        <f>H25/$C25</f>
        <v>#DIV/0!</v>
      </c>
      <c r="J25" s="71"/>
      <c r="K25" s="70" t="e">
        <f>J25/$C25</f>
        <v>#DIV/0!</v>
      </c>
      <c r="L25" s="60"/>
      <c r="M25" s="73" t="e">
        <f>L25/J25</f>
        <v>#DIV/0!</v>
      </c>
      <c r="N25" s="69" t="e">
        <f>L25/$H25</f>
        <v>#DIV/0!</v>
      </c>
      <c r="O25" s="71"/>
      <c r="P25" s="70" t="e">
        <f>O25/$C25</f>
        <v>#DIV/0!</v>
      </c>
      <c r="Q25" s="60"/>
      <c r="R25" s="73" t="e">
        <f>Q25/O25</f>
        <v>#DIV/0!</v>
      </c>
      <c r="S25" s="69" t="e">
        <f>Q25/$H25</f>
        <v>#DIV/0!</v>
      </c>
      <c r="T25" s="60">
        <f>C25-(J25+O25)</f>
        <v>0</v>
      </c>
      <c r="U25" s="60">
        <f>H25-(L25+Q25)</f>
        <v>0</v>
      </c>
      <c r="V25" s="69" t="e">
        <f>U25/T25</f>
        <v>#DIV/0!</v>
      </c>
      <c r="W25" s="72"/>
      <c r="X25" s="60">
        <v>0</v>
      </c>
      <c r="Y25" s="70" t="e">
        <f>X25/$C25</f>
        <v>#DIV/0!</v>
      </c>
      <c r="Z25" s="60">
        <v>0</v>
      </c>
      <c r="AA25" s="70" t="e">
        <f>Z25/X25</f>
        <v>#DIV/0!</v>
      </c>
      <c r="AB25" s="69" t="e">
        <f>Z25/$H25</f>
        <v>#DIV/0!</v>
      </c>
      <c r="AC25" s="71"/>
      <c r="AD25" s="70" t="e">
        <f>AC25/$C25</f>
        <v>#DIV/0!</v>
      </c>
      <c r="AE25" s="60"/>
      <c r="AF25" s="70" t="e">
        <f>AE25/AC25</f>
        <v>#DIV/0!</v>
      </c>
      <c r="AG25" s="69" t="e">
        <f>AE25/$H25</f>
        <v>#DIV/0!</v>
      </c>
      <c r="AH25" s="71"/>
      <c r="AI25" s="70" t="e">
        <f>AH25/$C25</f>
        <v>#DIV/0!</v>
      </c>
      <c r="AJ25" s="60"/>
      <c r="AK25" s="70" t="e">
        <f>AJ25/AH25</f>
        <v>#DIV/0!</v>
      </c>
      <c r="AL25" s="69" t="e">
        <f>AJ25/$H25</f>
        <v>#DIV/0!</v>
      </c>
      <c r="AM25" s="60"/>
      <c r="AN25" s="70" t="e">
        <f>AM25/$C25</f>
        <v>#DIV/0!</v>
      </c>
      <c r="AO25" s="60"/>
      <c r="AP25" s="70" t="e">
        <f>AO25/AM25</f>
        <v>#DIV/0!</v>
      </c>
      <c r="AQ25" s="69" t="e">
        <f>AO25/$H25</f>
        <v>#DIV/0!</v>
      </c>
      <c r="AR25" s="71"/>
      <c r="AS25" s="70" t="e">
        <f>AR25/$C25</f>
        <v>#DIV/0!</v>
      </c>
      <c r="AT25" s="60"/>
      <c r="AU25" s="70" t="e">
        <f>AT25/AR25</f>
        <v>#DIV/0!</v>
      </c>
      <c r="AV25" s="69" t="e">
        <f>AT25/$H25</f>
        <v>#DIV/0!</v>
      </c>
      <c r="AW25" s="71"/>
      <c r="AX25" s="70" t="e">
        <f>AW25/$C25</f>
        <v>#DIV/0!</v>
      </c>
      <c r="AY25" s="60"/>
      <c r="AZ25" s="70" t="e">
        <f>AY25/AW25</f>
        <v>#DIV/0!</v>
      </c>
      <c r="BA25" s="69" t="e">
        <f>AY25/$H25</f>
        <v>#DIV/0!</v>
      </c>
      <c r="BB25" s="71">
        <v>0</v>
      </c>
      <c r="BC25" s="70" t="e">
        <f>BB25/$C25</f>
        <v>#DIV/0!</v>
      </c>
      <c r="BD25" s="60">
        <v>0</v>
      </c>
      <c r="BE25" s="70" t="e">
        <f>BD25/BB25</f>
        <v>#DIV/0!</v>
      </c>
      <c r="BF25" s="70" t="e">
        <f>BD25/$H25</f>
        <v>#DIV/0!</v>
      </c>
      <c r="BG25" s="71"/>
      <c r="BH25" s="70" t="e">
        <f>BG25/$C25</f>
        <v>#DIV/0!</v>
      </c>
      <c r="BI25" s="60"/>
      <c r="BJ25" s="70" t="e">
        <f>BI25/BG25</f>
        <v>#DIV/0!</v>
      </c>
      <c r="BK25" s="69" t="e">
        <f>BI25/$H25</f>
        <v>#DIV/0!</v>
      </c>
    </row>
    <row r="26" spans="1:63" s="62" customFormat="1" ht="15.75" thickBot="1">
      <c r="A26" s="158"/>
      <c r="B26" s="68" t="s">
        <v>95</v>
      </c>
      <c r="C26" s="65" t="e">
        <f>C24/C25-1</f>
        <v>#DIV/0!</v>
      </c>
      <c r="D26" s="65"/>
      <c r="E26" s="65" t="e">
        <f>E24/E25-1</f>
        <v>#DIV/0!</v>
      </c>
      <c r="F26" s="67"/>
      <c r="G26" s="65" t="e">
        <f>G24/G25-1</f>
        <v>#DIV/0!</v>
      </c>
      <c r="H26" s="65" t="e">
        <f>H24/H25-1</f>
        <v>#DIV/0!</v>
      </c>
      <c r="I26" s="67"/>
      <c r="J26" s="65" t="e">
        <f>J24/J25-1</f>
        <v>#DIV/0!</v>
      </c>
      <c r="K26" s="65"/>
      <c r="L26" s="65" t="e">
        <f>L24/L25-1</f>
        <v>#DIV/0!</v>
      </c>
      <c r="M26" s="65"/>
      <c r="N26" s="67"/>
      <c r="O26" s="65" t="e">
        <f>O24/O25-1</f>
        <v>#DIV/0!</v>
      </c>
      <c r="P26" s="65"/>
      <c r="Q26" s="65" t="e">
        <f>Q24/Q25-1</f>
        <v>#DIV/0!</v>
      </c>
      <c r="R26" s="65"/>
      <c r="S26" s="67"/>
      <c r="T26" s="65"/>
      <c r="U26" s="65"/>
      <c r="V26" s="67"/>
      <c r="W26" s="66"/>
      <c r="X26" s="65" t="e">
        <f>X24/X25-1</f>
        <v>#DIV/0!</v>
      </c>
      <c r="Y26" s="65"/>
      <c r="Z26" s="65" t="e">
        <f>Z24/Z25-1</f>
        <v>#DIV/0!</v>
      </c>
      <c r="AA26" s="64"/>
      <c r="AB26" s="63"/>
      <c r="AC26" s="65" t="e">
        <f>AC24/AC25-1</f>
        <v>#DIV/0!</v>
      </c>
      <c r="AD26" s="70"/>
      <c r="AE26" s="65" t="e">
        <f>AE24/AE25-1</f>
        <v>#DIV/0!</v>
      </c>
      <c r="AF26" s="65"/>
      <c r="AG26" s="67"/>
      <c r="AH26" s="65" t="e">
        <f>AH24/AH25-1</f>
        <v>#DIV/0!</v>
      </c>
      <c r="AI26" s="65"/>
      <c r="AJ26" s="65" t="e">
        <f>AJ24/AJ25-1</f>
        <v>#DIV/0!</v>
      </c>
      <c r="AK26" s="65"/>
      <c r="AL26" s="67"/>
      <c r="AM26" s="65" t="e">
        <f>AM24/AM25-1</f>
        <v>#DIV/0!</v>
      </c>
      <c r="AN26" s="65"/>
      <c r="AO26" s="65" t="e">
        <f>AO24/AO25-1</f>
        <v>#DIV/0!</v>
      </c>
      <c r="AP26" s="65"/>
      <c r="AQ26" s="67"/>
      <c r="AR26" s="65" t="e">
        <f>AR24/AR25-1</f>
        <v>#DIV/0!</v>
      </c>
      <c r="AS26" s="65"/>
      <c r="AT26" s="65" t="e">
        <f>AT24/AT25-1</f>
        <v>#DIV/0!</v>
      </c>
      <c r="AU26" s="65"/>
      <c r="AV26" s="67"/>
      <c r="AW26" s="65" t="e">
        <f>AW24/AW25-1</f>
        <v>#DIV/0!</v>
      </c>
      <c r="AX26" s="65"/>
      <c r="AY26" s="65" t="e">
        <f>AY24/AY25-1</f>
        <v>#DIV/0!</v>
      </c>
      <c r="AZ26" s="65"/>
      <c r="BA26" s="67"/>
      <c r="BB26" s="65" t="e">
        <f>BB24/BB25-1</f>
        <v>#DIV/0!</v>
      </c>
      <c r="BC26" s="65"/>
      <c r="BD26" s="65" t="e">
        <f>BD24/BD25-1</f>
        <v>#DIV/0!</v>
      </c>
      <c r="BE26" s="65"/>
      <c r="BF26" s="65"/>
      <c r="BG26" s="82" t="e">
        <f>BG24/BG25-1</f>
        <v>#DIV/0!</v>
      </c>
      <c r="BH26" s="65"/>
      <c r="BI26" s="65" t="e">
        <f>BI24/BI25-1</f>
        <v>#DIV/0!</v>
      </c>
      <c r="BJ26" s="65"/>
      <c r="BK26" s="67"/>
    </row>
    <row r="27" spans="1:63">
      <c r="A27" s="156" t="s">
        <v>59</v>
      </c>
      <c r="B27" s="81">
        <v>43466</v>
      </c>
      <c r="C27" s="76"/>
      <c r="D27" s="76">
        <f>C27/31</f>
        <v>0</v>
      </c>
      <c r="E27" s="76"/>
      <c r="F27" s="75" t="e">
        <f>E27/C27</f>
        <v>#DIV/0!</v>
      </c>
      <c r="G27" s="60"/>
      <c r="H27" s="60">
        <f>G27+E27</f>
        <v>0</v>
      </c>
      <c r="I27" s="69" t="e">
        <f>H27/$C27</f>
        <v>#DIV/0!</v>
      </c>
      <c r="J27" s="71"/>
      <c r="K27" s="70" t="e">
        <f>J27/$C27</f>
        <v>#DIV/0!</v>
      </c>
      <c r="L27" s="60"/>
      <c r="M27" s="73" t="e">
        <f>L27/J27</f>
        <v>#DIV/0!</v>
      </c>
      <c r="N27" s="69" t="e">
        <f>L27/$H27</f>
        <v>#DIV/0!</v>
      </c>
      <c r="O27" s="78"/>
      <c r="P27" s="77" t="e">
        <f>O27/$C27</f>
        <v>#DIV/0!</v>
      </c>
      <c r="Q27" s="76"/>
      <c r="R27" s="80" t="e">
        <f>Q27/O27</f>
        <v>#DIV/0!</v>
      </c>
      <c r="S27" s="75" t="e">
        <f>Q27/$H27</f>
        <v>#DIV/0!</v>
      </c>
      <c r="T27" s="76">
        <f>C27-(J27+O27)</f>
        <v>0</v>
      </c>
      <c r="U27" s="76">
        <f>H27-(L27+Q27)</f>
        <v>0</v>
      </c>
      <c r="V27" s="75" t="e">
        <f>U27/T27</f>
        <v>#DIV/0!</v>
      </c>
      <c r="W27" s="79"/>
      <c r="X27" s="76">
        <v>0</v>
      </c>
      <c r="Y27" s="77" t="e">
        <f>X27/$C27</f>
        <v>#DIV/0!</v>
      </c>
      <c r="Z27" s="76">
        <v>0</v>
      </c>
      <c r="AA27" s="77" t="e">
        <f>Z27/X27</f>
        <v>#DIV/0!</v>
      </c>
      <c r="AB27" s="75" t="e">
        <f>Z27/$H27</f>
        <v>#DIV/0!</v>
      </c>
      <c r="AC27" s="78"/>
      <c r="AD27" s="77" t="e">
        <f>AC27/$C27</f>
        <v>#DIV/0!</v>
      </c>
      <c r="AE27" s="76"/>
      <c r="AF27" s="70" t="e">
        <f>AE27/AC27</f>
        <v>#DIV/0!</v>
      </c>
      <c r="AG27" s="69" t="e">
        <f>AE27/$H27</f>
        <v>#DIV/0!</v>
      </c>
      <c r="AH27" s="78"/>
      <c r="AI27" s="77" t="e">
        <f>AH27/$C27</f>
        <v>#DIV/0!</v>
      </c>
      <c r="AJ27" s="76"/>
      <c r="AK27" s="70" t="e">
        <f>AJ27/AH27</f>
        <v>#DIV/0!</v>
      </c>
      <c r="AL27" s="69" t="e">
        <f>AJ27/$H27</f>
        <v>#DIV/0!</v>
      </c>
      <c r="AM27" s="76"/>
      <c r="AN27" s="77" t="e">
        <f>AM27/$C27</f>
        <v>#DIV/0!</v>
      </c>
      <c r="AO27" s="76"/>
      <c r="AP27" s="70" t="e">
        <f>AO27/AM27</f>
        <v>#DIV/0!</v>
      </c>
      <c r="AQ27" s="69" t="e">
        <f>AO27/$H27</f>
        <v>#DIV/0!</v>
      </c>
      <c r="AR27" s="78"/>
      <c r="AS27" s="77" t="e">
        <f>AR27/$C27</f>
        <v>#DIV/0!</v>
      </c>
      <c r="AT27" s="76"/>
      <c r="AU27" s="70" t="e">
        <f>AT27/AR27</f>
        <v>#DIV/0!</v>
      </c>
      <c r="AV27" s="69" t="e">
        <f>AT27/$H27</f>
        <v>#DIV/0!</v>
      </c>
      <c r="AW27" s="78"/>
      <c r="AX27" s="77" t="e">
        <f>AW27/$C27</f>
        <v>#DIV/0!</v>
      </c>
      <c r="AY27" s="76"/>
      <c r="AZ27" s="70" t="e">
        <f>AY27/AW27</f>
        <v>#DIV/0!</v>
      </c>
      <c r="BA27" s="69" t="e">
        <f>AY27/$H27</f>
        <v>#DIV/0!</v>
      </c>
      <c r="BB27" s="78">
        <v>0</v>
      </c>
      <c r="BC27" s="77" t="e">
        <f>BB27/$C27</f>
        <v>#DIV/0!</v>
      </c>
      <c r="BD27" s="76">
        <v>0</v>
      </c>
      <c r="BE27" s="70" t="e">
        <f>BD27/BB27</f>
        <v>#DIV/0!</v>
      </c>
      <c r="BF27" s="70" t="e">
        <f>BD27/$H27</f>
        <v>#DIV/0!</v>
      </c>
      <c r="BG27" s="78"/>
      <c r="BH27" s="77" t="e">
        <f>BG27/$C27</f>
        <v>#DIV/0!</v>
      </c>
      <c r="BI27" s="76"/>
      <c r="BJ27" s="77" t="e">
        <f>BI27/BG27</f>
        <v>#DIV/0!</v>
      </c>
      <c r="BK27" s="75" t="e">
        <f>BI27/$H27</f>
        <v>#DIV/0!</v>
      </c>
    </row>
    <row r="28" spans="1:63">
      <c r="A28" s="157"/>
      <c r="B28" s="74">
        <v>43101</v>
      </c>
      <c r="C28" s="60"/>
      <c r="D28" s="60">
        <f>C28/31</f>
        <v>0</v>
      </c>
      <c r="E28" s="60"/>
      <c r="F28" s="69" t="e">
        <f>E28/C28</f>
        <v>#DIV/0!</v>
      </c>
      <c r="G28" s="60"/>
      <c r="H28" s="60">
        <f>G28+E28</f>
        <v>0</v>
      </c>
      <c r="I28" s="69" t="e">
        <f>H28/$C28</f>
        <v>#DIV/0!</v>
      </c>
      <c r="J28" s="71"/>
      <c r="K28" s="70" t="e">
        <f>J28/$C28</f>
        <v>#DIV/0!</v>
      </c>
      <c r="L28" s="60"/>
      <c r="M28" s="73" t="e">
        <f>L28/J28</f>
        <v>#DIV/0!</v>
      </c>
      <c r="N28" s="69" t="e">
        <f>L28/$H28</f>
        <v>#DIV/0!</v>
      </c>
      <c r="O28" s="71"/>
      <c r="P28" s="70" t="e">
        <f>O28/$C28</f>
        <v>#DIV/0!</v>
      </c>
      <c r="Q28" s="60"/>
      <c r="R28" s="73" t="e">
        <f>Q28/O28</f>
        <v>#DIV/0!</v>
      </c>
      <c r="S28" s="69" t="e">
        <f>Q28/$H28</f>
        <v>#DIV/0!</v>
      </c>
      <c r="T28" s="60">
        <f>C28-(J28+O28)</f>
        <v>0</v>
      </c>
      <c r="U28" s="60">
        <f>H28-(L28+Q28)</f>
        <v>0</v>
      </c>
      <c r="V28" s="69" t="e">
        <f>U28/T28</f>
        <v>#DIV/0!</v>
      </c>
      <c r="W28" s="72"/>
      <c r="X28" s="60">
        <v>0</v>
      </c>
      <c r="Y28" s="70" t="e">
        <f>X28/$C28</f>
        <v>#DIV/0!</v>
      </c>
      <c r="Z28" s="60">
        <v>0</v>
      </c>
      <c r="AA28" s="70" t="e">
        <f>Z28/X28</f>
        <v>#DIV/0!</v>
      </c>
      <c r="AB28" s="69" t="e">
        <f>Z28/$H28</f>
        <v>#DIV/0!</v>
      </c>
      <c r="AC28" s="71"/>
      <c r="AD28" s="70" t="e">
        <f>AC28/$C28</f>
        <v>#DIV/0!</v>
      </c>
      <c r="AE28" s="60"/>
      <c r="AF28" s="70" t="e">
        <f>AE28/AC28</f>
        <v>#DIV/0!</v>
      </c>
      <c r="AG28" s="69" t="e">
        <f>AE28/$H28</f>
        <v>#DIV/0!</v>
      </c>
      <c r="AH28" s="71"/>
      <c r="AI28" s="70" t="e">
        <f>AH28/$C28</f>
        <v>#DIV/0!</v>
      </c>
      <c r="AJ28" s="60"/>
      <c r="AK28" s="70" t="e">
        <f>AJ28/AH28</f>
        <v>#DIV/0!</v>
      </c>
      <c r="AL28" s="69" t="e">
        <f>AJ28/$H28</f>
        <v>#DIV/0!</v>
      </c>
      <c r="AM28" s="60"/>
      <c r="AN28" s="70" t="e">
        <f>AM28/$C28</f>
        <v>#DIV/0!</v>
      </c>
      <c r="AO28" s="60"/>
      <c r="AP28" s="70" t="e">
        <f>AO28/AM28</f>
        <v>#DIV/0!</v>
      </c>
      <c r="AQ28" s="69" t="e">
        <f>AO28/$H28</f>
        <v>#DIV/0!</v>
      </c>
      <c r="AR28" s="71"/>
      <c r="AS28" s="70" t="e">
        <f>AR28/$C28</f>
        <v>#DIV/0!</v>
      </c>
      <c r="AT28" s="60"/>
      <c r="AU28" s="70" t="e">
        <f>AT28/AR28</f>
        <v>#DIV/0!</v>
      </c>
      <c r="AV28" s="69" t="e">
        <f>AT28/$H28</f>
        <v>#DIV/0!</v>
      </c>
      <c r="AW28" s="71"/>
      <c r="AX28" s="70" t="e">
        <f>AW28/$C28</f>
        <v>#DIV/0!</v>
      </c>
      <c r="AY28" s="60"/>
      <c r="AZ28" s="70" t="e">
        <f>AY28/AW28</f>
        <v>#DIV/0!</v>
      </c>
      <c r="BA28" s="69" t="e">
        <f>AY28/$H28</f>
        <v>#DIV/0!</v>
      </c>
      <c r="BB28" s="71">
        <v>0</v>
      </c>
      <c r="BC28" s="70" t="e">
        <f>BB28/$C28</f>
        <v>#DIV/0!</v>
      </c>
      <c r="BD28" s="60">
        <v>0</v>
      </c>
      <c r="BE28" s="70" t="e">
        <f>BD28/BB28</f>
        <v>#DIV/0!</v>
      </c>
      <c r="BF28" s="70" t="e">
        <f>BD28/$H28</f>
        <v>#DIV/0!</v>
      </c>
      <c r="BG28" s="71"/>
      <c r="BH28" s="70" t="e">
        <f>BG28/$C28</f>
        <v>#DIV/0!</v>
      </c>
      <c r="BI28" s="60"/>
      <c r="BJ28" s="70" t="e">
        <f>BI28/BG28</f>
        <v>#DIV/0!</v>
      </c>
      <c r="BK28" s="69" t="e">
        <f>BI28/$H28</f>
        <v>#DIV/0!</v>
      </c>
    </row>
    <row r="29" spans="1:63" s="62" customFormat="1" ht="15.75" thickBot="1">
      <c r="A29" s="158"/>
      <c r="B29" s="68" t="s">
        <v>95</v>
      </c>
      <c r="C29" s="65" t="e">
        <f>C27/C28-1</f>
        <v>#DIV/0!</v>
      </c>
      <c r="D29" s="65"/>
      <c r="E29" s="65" t="e">
        <f>E27/E28-1</f>
        <v>#DIV/0!</v>
      </c>
      <c r="F29" s="67"/>
      <c r="G29" s="65" t="e">
        <f>G27/G28-1</f>
        <v>#DIV/0!</v>
      </c>
      <c r="H29" s="65" t="e">
        <f>H27/H28-1</f>
        <v>#DIV/0!</v>
      </c>
      <c r="I29" s="67"/>
      <c r="J29" s="65" t="e">
        <f>J27/J28-1</f>
        <v>#DIV/0!</v>
      </c>
      <c r="K29" s="65"/>
      <c r="L29" s="65" t="e">
        <f>L27/L28-1</f>
        <v>#DIV/0!</v>
      </c>
      <c r="M29" s="65"/>
      <c r="N29" s="67"/>
      <c r="O29" s="65" t="e">
        <f>O27/O28-1</f>
        <v>#DIV/0!</v>
      </c>
      <c r="P29" s="65"/>
      <c r="Q29" s="65" t="e">
        <f>Q27/Q28-1</f>
        <v>#DIV/0!</v>
      </c>
      <c r="R29" s="65"/>
      <c r="S29" s="67"/>
      <c r="T29" s="65"/>
      <c r="U29" s="65"/>
      <c r="V29" s="67"/>
      <c r="W29" s="66"/>
      <c r="X29" s="65" t="e">
        <f>X27/X28-1</f>
        <v>#DIV/0!</v>
      </c>
      <c r="Y29" s="65"/>
      <c r="Z29" s="65" t="e">
        <f>Z27/Z28-1</f>
        <v>#DIV/0!</v>
      </c>
      <c r="AA29" s="64"/>
      <c r="AB29" s="63"/>
      <c r="AC29" s="65" t="e">
        <f>AC27/AC28-1</f>
        <v>#DIV/0!</v>
      </c>
      <c r="AD29" s="70"/>
      <c r="AE29" s="65" t="e">
        <f>AE27/AE28-1</f>
        <v>#DIV/0!</v>
      </c>
      <c r="AF29" s="65"/>
      <c r="AG29" s="67"/>
      <c r="AH29" s="65" t="e">
        <f>AH27/AH28-1</f>
        <v>#DIV/0!</v>
      </c>
      <c r="AI29" s="65"/>
      <c r="AJ29" s="65" t="e">
        <f>AJ27/AJ28-1</f>
        <v>#DIV/0!</v>
      </c>
      <c r="AK29" s="65"/>
      <c r="AL29" s="67"/>
      <c r="AM29" s="65" t="e">
        <f>AM27/AM28-1</f>
        <v>#DIV/0!</v>
      </c>
      <c r="AN29" s="65"/>
      <c r="AO29" s="65" t="e">
        <f>AO27/AO28-1</f>
        <v>#DIV/0!</v>
      </c>
      <c r="AP29" s="65"/>
      <c r="AQ29" s="67"/>
      <c r="AR29" s="65" t="e">
        <f>AR27/AR28-1</f>
        <v>#DIV/0!</v>
      </c>
      <c r="AS29" s="65"/>
      <c r="AT29" s="65" t="e">
        <f>AT27/AT28-1</f>
        <v>#DIV/0!</v>
      </c>
      <c r="AU29" s="65"/>
      <c r="AV29" s="67"/>
      <c r="AW29" s="65" t="e">
        <f>AW27/AW28-1</f>
        <v>#DIV/0!</v>
      </c>
      <c r="AX29" s="65"/>
      <c r="AY29" s="65" t="e">
        <f>AY27/AY28-1</f>
        <v>#DIV/0!</v>
      </c>
      <c r="AZ29" s="65"/>
      <c r="BA29" s="67"/>
      <c r="BB29" s="65" t="e">
        <f>BB27/BB28-1</f>
        <v>#DIV/0!</v>
      </c>
      <c r="BC29" s="65"/>
      <c r="BD29" s="65" t="e">
        <f>BD27/BD28-1</f>
        <v>#DIV/0!</v>
      </c>
      <c r="BE29" s="65"/>
      <c r="BF29" s="65"/>
      <c r="BG29" s="82" t="e">
        <f>BG27/BG28-1</f>
        <v>#DIV/0!</v>
      </c>
      <c r="BH29" s="65"/>
      <c r="BI29" s="65" t="e">
        <f>BI27/BI28-1</f>
        <v>#DIV/0!</v>
      </c>
      <c r="BJ29" s="65"/>
      <c r="BK29" s="67"/>
    </row>
    <row r="30" spans="1:63">
      <c r="A30" s="156" t="s">
        <v>61</v>
      </c>
      <c r="B30" s="81">
        <v>43466</v>
      </c>
      <c r="C30" s="76"/>
      <c r="D30" s="76">
        <f>C30/31</f>
        <v>0</v>
      </c>
      <c r="E30" s="76"/>
      <c r="F30" s="75" t="e">
        <f>E30/C30</f>
        <v>#DIV/0!</v>
      </c>
      <c r="G30" s="60"/>
      <c r="H30" s="60">
        <f>G30+E30</f>
        <v>0</v>
      </c>
      <c r="I30" s="69" t="e">
        <f>H30/$C30</f>
        <v>#DIV/0!</v>
      </c>
      <c r="J30" s="71"/>
      <c r="K30" s="70" t="e">
        <f>J30/$C30</f>
        <v>#DIV/0!</v>
      </c>
      <c r="L30" s="60"/>
      <c r="M30" s="73" t="e">
        <f>L30/J30</f>
        <v>#DIV/0!</v>
      </c>
      <c r="N30" s="69" t="e">
        <f>L30/$H30</f>
        <v>#DIV/0!</v>
      </c>
      <c r="O30" s="78"/>
      <c r="P30" s="77" t="e">
        <f>O30/$C30</f>
        <v>#DIV/0!</v>
      </c>
      <c r="Q30" s="76"/>
      <c r="R30" s="80" t="e">
        <f>Q30/O30</f>
        <v>#DIV/0!</v>
      </c>
      <c r="S30" s="75" t="e">
        <f>Q30/$H30</f>
        <v>#DIV/0!</v>
      </c>
      <c r="T30" s="76">
        <f>C30-(J30+O30)</f>
        <v>0</v>
      </c>
      <c r="U30" s="76">
        <f>H30-(L30+Q30)</f>
        <v>0</v>
      </c>
      <c r="V30" s="75" t="e">
        <f>U30/T30</f>
        <v>#DIV/0!</v>
      </c>
      <c r="W30" s="79"/>
      <c r="X30" s="76">
        <v>0</v>
      </c>
      <c r="Y30" s="77" t="e">
        <f>X30/$C30</f>
        <v>#DIV/0!</v>
      </c>
      <c r="Z30" s="76">
        <v>0</v>
      </c>
      <c r="AA30" s="77" t="e">
        <f>Z30/X30</f>
        <v>#DIV/0!</v>
      </c>
      <c r="AB30" s="75" t="e">
        <f>Z30/$H30</f>
        <v>#DIV/0!</v>
      </c>
      <c r="AC30" s="78"/>
      <c r="AD30" s="77" t="e">
        <f>AC30/$C30</f>
        <v>#DIV/0!</v>
      </c>
      <c r="AE30" s="76"/>
      <c r="AF30" s="70" t="e">
        <f>AE30/AC30</f>
        <v>#DIV/0!</v>
      </c>
      <c r="AG30" s="69" t="e">
        <f>AE30/$H30</f>
        <v>#DIV/0!</v>
      </c>
      <c r="AH30" s="78"/>
      <c r="AI30" s="77" t="e">
        <f>AH30/$C30</f>
        <v>#DIV/0!</v>
      </c>
      <c r="AJ30" s="76"/>
      <c r="AK30" s="70" t="e">
        <f>AJ30/AH30</f>
        <v>#DIV/0!</v>
      </c>
      <c r="AL30" s="69" t="e">
        <f>AJ30/$H30</f>
        <v>#DIV/0!</v>
      </c>
      <c r="AM30" s="76"/>
      <c r="AN30" s="77" t="e">
        <f>AM30/$C30</f>
        <v>#DIV/0!</v>
      </c>
      <c r="AO30" s="76"/>
      <c r="AP30" s="70" t="e">
        <f>AO30/AM30</f>
        <v>#DIV/0!</v>
      </c>
      <c r="AQ30" s="69" t="e">
        <f>AO30/$H30</f>
        <v>#DIV/0!</v>
      </c>
      <c r="AR30" s="78"/>
      <c r="AS30" s="77" t="e">
        <f>AR30/$C30</f>
        <v>#DIV/0!</v>
      </c>
      <c r="AT30" s="76"/>
      <c r="AU30" s="70" t="e">
        <f>AT30/AR30</f>
        <v>#DIV/0!</v>
      </c>
      <c r="AV30" s="69" t="e">
        <f>AT30/$H30</f>
        <v>#DIV/0!</v>
      </c>
      <c r="AW30" s="78"/>
      <c r="AX30" s="77" t="e">
        <f>AW30/$C30</f>
        <v>#DIV/0!</v>
      </c>
      <c r="AY30" s="76"/>
      <c r="AZ30" s="70" t="e">
        <f>AY30/AW30</f>
        <v>#DIV/0!</v>
      </c>
      <c r="BA30" s="69" t="e">
        <f>AY30/$H30</f>
        <v>#DIV/0!</v>
      </c>
      <c r="BB30" s="78">
        <v>0</v>
      </c>
      <c r="BC30" s="77" t="e">
        <f>BB30/$C30</f>
        <v>#DIV/0!</v>
      </c>
      <c r="BD30" s="76">
        <v>0</v>
      </c>
      <c r="BE30" s="70" t="e">
        <f>BD30/BB30</f>
        <v>#DIV/0!</v>
      </c>
      <c r="BF30" s="70" t="e">
        <f>BD30/$H30</f>
        <v>#DIV/0!</v>
      </c>
      <c r="BG30" s="78"/>
      <c r="BH30" s="77" t="e">
        <f>BG30/$C30</f>
        <v>#DIV/0!</v>
      </c>
      <c r="BI30" s="76"/>
      <c r="BJ30" s="77" t="e">
        <f>BI30/BG30</f>
        <v>#DIV/0!</v>
      </c>
      <c r="BK30" s="75" t="e">
        <f>BI30/$H30</f>
        <v>#DIV/0!</v>
      </c>
    </row>
    <row r="31" spans="1:63">
      <c r="A31" s="157"/>
      <c r="B31" s="74">
        <v>43101</v>
      </c>
      <c r="C31" s="60"/>
      <c r="D31" s="60">
        <f>C31/31</f>
        <v>0</v>
      </c>
      <c r="E31" s="60"/>
      <c r="F31" s="69" t="e">
        <f>E31/C31</f>
        <v>#DIV/0!</v>
      </c>
      <c r="G31" s="60"/>
      <c r="H31" s="60">
        <f>G31+E31</f>
        <v>0</v>
      </c>
      <c r="I31" s="69" t="e">
        <f>H31/$C31</f>
        <v>#DIV/0!</v>
      </c>
      <c r="J31" s="71"/>
      <c r="K31" s="70" t="e">
        <f>J31/$C31</f>
        <v>#DIV/0!</v>
      </c>
      <c r="L31" s="60"/>
      <c r="M31" s="73" t="e">
        <f>L31/J31</f>
        <v>#DIV/0!</v>
      </c>
      <c r="N31" s="69" t="e">
        <f>L31/$H31</f>
        <v>#DIV/0!</v>
      </c>
      <c r="O31" s="71"/>
      <c r="P31" s="70" t="e">
        <f>O31/$C31</f>
        <v>#DIV/0!</v>
      </c>
      <c r="Q31" s="60"/>
      <c r="R31" s="73" t="e">
        <f>Q31/O31</f>
        <v>#DIV/0!</v>
      </c>
      <c r="S31" s="69" t="e">
        <f>Q31/$H31</f>
        <v>#DIV/0!</v>
      </c>
      <c r="T31" s="60">
        <f>C31-(J31+O31)</f>
        <v>0</v>
      </c>
      <c r="U31" s="60">
        <f>H31-(L31+Q31)</f>
        <v>0</v>
      </c>
      <c r="V31" s="69" t="e">
        <f>U31/T31</f>
        <v>#DIV/0!</v>
      </c>
      <c r="W31" s="72"/>
      <c r="X31" s="60">
        <v>0</v>
      </c>
      <c r="Y31" s="70" t="e">
        <f>X31/$C31</f>
        <v>#DIV/0!</v>
      </c>
      <c r="Z31" s="60">
        <v>0</v>
      </c>
      <c r="AA31" s="70" t="e">
        <f>Z31/X31</f>
        <v>#DIV/0!</v>
      </c>
      <c r="AB31" s="69" t="e">
        <f>Z31/$H31</f>
        <v>#DIV/0!</v>
      </c>
      <c r="AC31" s="71"/>
      <c r="AD31" s="70" t="e">
        <f>AC31/$C31</f>
        <v>#DIV/0!</v>
      </c>
      <c r="AE31" s="60"/>
      <c r="AF31" s="70" t="e">
        <f>AE31/AC31</f>
        <v>#DIV/0!</v>
      </c>
      <c r="AG31" s="69" t="e">
        <f>AE31/$H31</f>
        <v>#DIV/0!</v>
      </c>
      <c r="AH31" s="71"/>
      <c r="AI31" s="70" t="e">
        <f>AH31/$C31</f>
        <v>#DIV/0!</v>
      </c>
      <c r="AJ31" s="60"/>
      <c r="AK31" s="70" t="e">
        <f>AJ31/AH31</f>
        <v>#DIV/0!</v>
      </c>
      <c r="AL31" s="69" t="e">
        <f>AJ31/$H31</f>
        <v>#DIV/0!</v>
      </c>
      <c r="AM31" s="60"/>
      <c r="AN31" s="70" t="e">
        <f>AM31/$C31</f>
        <v>#DIV/0!</v>
      </c>
      <c r="AO31" s="60"/>
      <c r="AP31" s="70" t="e">
        <f>AO31/AM31</f>
        <v>#DIV/0!</v>
      </c>
      <c r="AQ31" s="69" t="e">
        <f>AO31/$H31</f>
        <v>#DIV/0!</v>
      </c>
      <c r="AR31" s="71"/>
      <c r="AS31" s="70" t="e">
        <f>AR31/$C31</f>
        <v>#DIV/0!</v>
      </c>
      <c r="AT31" s="60"/>
      <c r="AU31" s="70" t="e">
        <f>AT31/AR31</f>
        <v>#DIV/0!</v>
      </c>
      <c r="AV31" s="69" t="e">
        <f>AT31/$H31</f>
        <v>#DIV/0!</v>
      </c>
      <c r="AW31" s="71"/>
      <c r="AX31" s="70" t="e">
        <f>AW31/$C31</f>
        <v>#DIV/0!</v>
      </c>
      <c r="AY31" s="60"/>
      <c r="AZ31" s="70" t="e">
        <f>AY31/AW31</f>
        <v>#DIV/0!</v>
      </c>
      <c r="BA31" s="69" t="e">
        <f>AY31/$H31</f>
        <v>#DIV/0!</v>
      </c>
      <c r="BB31" s="71">
        <v>0</v>
      </c>
      <c r="BC31" s="70" t="e">
        <f>BB31/$C31</f>
        <v>#DIV/0!</v>
      </c>
      <c r="BD31" s="60">
        <v>0</v>
      </c>
      <c r="BE31" s="70" t="e">
        <f>BD31/BB31</f>
        <v>#DIV/0!</v>
      </c>
      <c r="BF31" s="70" t="e">
        <f>BD31/$H31</f>
        <v>#DIV/0!</v>
      </c>
      <c r="BG31" s="71"/>
      <c r="BH31" s="70" t="e">
        <f>BG31/$C31</f>
        <v>#DIV/0!</v>
      </c>
      <c r="BI31" s="60"/>
      <c r="BJ31" s="70" t="e">
        <f>BI31/BG31</f>
        <v>#DIV/0!</v>
      </c>
      <c r="BK31" s="69" t="e">
        <f>BI31/$H31</f>
        <v>#DIV/0!</v>
      </c>
    </row>
    <row r="32" spans="1:63" s="62" customFormat="1" ht="15.75" thickBot="1">
      <c r="A32" s="158"/>
      <c r="B32" s="68" t="s">
        <v>95</v>
      </c>
      <c r="C32" s="65" t="e">
        <f>C30/C31-1</f>
        <v>#DIV/0!</v>
      </c>
      <c r="D32" s="65"/>
      <c r="E32" s="65" t="e">
        <f>E30/E31-1</f>
        <v>#DIV/0!</v>
      </c>
      <c r="F32" s="67"/>
      <c r="G32" s="65" t="e">
        <f>G30/G31-1</f>
        <v>#DIV/0!</v>
      </c>
      <c r="H32" s="65" t="e">
        <f>H30/H31-1</f>
        <v>#DIV/0!</v>
      </c>
      <c r="I32" s="67"/>
      <c r="J32" s="65" t="e">
        <f>J30/J31-1</f>
        <v>#DIV/0!</v>
      </c>
      <c r="K32" s="65"/>
      <c r="L32" s="65" t="e">
        <f>L30/L31-1</f>
        <v>#DIV/0!</v>
      </c>
      <c r="M32" s="65"/>
      <c r="N32" s="67"/>
      <c r="O32" s="65" t="e">
        <f>O30/O31-1</f>
        <v>#DIV/0!</v>
      </c>
      <c r="P32" s="65"/>
      <c r="Q32" s="65" t="e">
        <f>Q30/Q31-1</f>
        <v>#DIV/0!</v>
      </c>
      <c r="R32" s="65"/>
      <c r="S32" s="67"/>
      <c r="T32" s="65"/>
      <c r="U32" s="65"/>
      <c r="V32" s="67"/>
      <c r="W32" s="66"/>
      <c r="X32" s="65" t="e">
        <f>X30/X31-1</f>
        <v>#DIV/0!</v>
      </c>
      <c r="Y32" s="65"/>
      <c r="Z32" s="65" t="e">
        <f>Z30/Z31-1</f>
        <v>#DIV/0!</v>
      </c>
      <c r="AA32" s="64"/>
      <c r="AB32" s="63"/>
      <c r="AC32" s="65" t="e">
        <f>AC30/AC31-1</f>
        <v>#DIV/0!</v>
      </c>
      <c r="AD32" s="70"/>
      <c r="AE32" s="65" t="e">
        <f>AE30/AE31-1</f>
        <v>#DIV/0!</v>
      </c>
      <c r="AF32" s="65"/>
      <c r="AG32" s="67"/>
      <c r="AH32" s="65" t="e">
        <f>AH30/AH31-1</f>
        <v>#DIV/0!</v>
      </c>
      <c r="AI32" s="65"/>
      <c r="AJ32" s="65" t="e">
        <f>AJ30/AJ31-1</f>
        <v>#DIV/0!</v>
      </c>
      <c r="AK32" s="65"/>
      <c r="AL32" s="67"/>
      <c r="AM32" s="65" t="e">
        <f>AM30/AM31-1</f>
        <v>#DIV/0!</v>
      </c>
      <c r="AN32" s="65"/>
      <c r="AO32" s="65" t="e">
        <f>AO30/AO31-1</f>
        <v>#DIV/0!</v>
      </c>
      <c r="AP32" s="65"/>
      <c r="AQ32" s="67"/>
      <c r="AR32" s="65" t="e">
        <f>AR30/AR31-1</f>
        <v>#DIV/0!</v>
      </c>
      <c r="AS32" s="65"/>
      <c r="AT32" s="65" t="e">
        <f>AT30/AT31-1</f>
        <v>#DIV/0!</v>
      </c>
      <c r="AU32" s="65"/>
      <c r="AV32" s="67"/>
      <c r="AW32" s="65" t="e">
        <f>AW30/AW31-1</f>
        <v>#DIV/0!</v>
      </c>
      <c r="AX32" s="65"/>
      <c r="AY32" s="65" t="e">
        <f>AY30/AY31-1</f>
        <v>#DIV/0!</v>
      </c>
      <c r="AZ32" s="65"/>
      <c r="BA32" s="67"/>
      <c r="BB32" s="65" t="e">
        <f>BB30/BB31-1</f>
        <v>#DIV/0!</v>
      </c>
      <c r="BC32" s="65"/>
      <c r="BD32" s="65" t="e">
        <f>BD30/BD31-1</f>
        <v>#DIV/0!</v>
      </c>
      <c r="BE32" s="65"/>
      <c r="BF32" s="65"/>
      <c r="BG32" s="82" t="e">
        <f>BG30/BG31-1</f>
        <v>#DIV/0!</v>
      </c>
      <c r="BH32" s="65"/>
      <c r="BI32" s="65" t="e">
        <f>BI30/BI31-1</f>
        <v>#DIV/0!</v>
      </c>
      <c r="BJ32" s="65"/>
      <c r="BK32" s="67"/>
    </row>
    <row r="33" spans="1:211" s="102" customFormat="1">
      <c r="A33" s="156" t="s">
        <v>62</v>
      </c>
      <c r="B33" s="81">
        <v>43466</v>
      </c>
      <c r="C33" s="78"/>
      <c r="D33" s="76"/>
      <c r="E33" s="76"/>
      <c r="F33" s="75"/>
      <c r="G33" s="76"/>
      <c r="H33" s="76"/>
      <c r="I33" s="77"/>
      <c r="J33" s="78"/>
      <c r="K33" s="77"/>
      <c r="L33" s="76"/>
      <c r="M33" s="80"/>
      <c r="N33" s="75"/>
      <c r="O33" s="76"/>
      <c r="P33" s="77"/>
      <c r="Q33" s="76"/>
      <c r="R33" s="100"/>
      <c r="S33" s="77"/>
      <c r="T33" s="78"/>
      <c r="U33" s="76"/>
      <c r="V33" s="99"/>
      <c r="W33" s="79"/>
      <c r="X33" s="76"/>
      <c r="Y33" s="77"/>
      <c r="Z33" s="76"/>
      <c r="AA33" s="70"/>
      <c r="AB33" s="69"/>
      <c r="AC33" s="78"/>
      <c r="AD33" s="77"/>
      <c r="AE33" s="76"/>
      <c r="AF33" s="70"/>
      <c r="AG33" s="69"/>
      <c r="AH33" s="78"/>
      <c r="AI33" s="77"/>
      <c r="AJ33" s="76"/>
      <c r="AK33" s="70"/>
      <c r="AL33" s="70"/>
      <c r="AM33" s="78"/>
      <c r="AN33" s="77"/>
      <c r="AO33" s="76"/>
      <c r="AP33" s="77"/>
      <c r="AQ33" s="75"/>
      <c r="AR33" s="76"/>
      <c r="AS33" s="77"/>
      <c r="AT33" s="76"/>
      <c r="AU33" s="70"/>
      <c r="AV33" s="69"/>
      <c r="AW33" s="78"/>
      <c r="AX33" s="77"/>
      <c r="AY33" s="76"/>
      <c r="AZ33" s="70"/>
      <c r="BA33" s="70"/>
      <c r="BB33" s="78"/>
      <c r="BC33" s="77"/>
      <c r="BD33" s="76"/>
      <c r="BE33" s="70"/>
      <c r="BF33" s="69"/>
      <c r="BG33" s="78"/>
      <c r="BH33" s="80"/>
      <c r="BI33" s="76"/>
      <c r="BJ33" s="80"/>
      <c r="BK33" s="75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</row>
    <row r="34" spans="1:211">
      <c r="A34" s="157"/>
      <c r="B34" s="74">
        <v>43101</v>
      </c>
      <c r="C34" s="93"/>
      <c r="D34" s="92"/>
      <c r="E34" s="92"/>
      <c r="F34" s="90"/>
      <c r="G34" s="92"/>
      <c r="H34" s="92"/>
      <c r="I34" s="86"/>
      <c r="J34" s="93"/>
      <c r="K34" s="86"/>
      <c r="L34" s="92"/>
      <c r="M34" s="91"/>
      <c r="N34" s="90"/>
      <c r="O34" s="92"/>
      <c r="P34" s="86"/>
      <c r="Q34" s="92"/>
      <c r="R34" s="91"/>
      <c r="S34" s="86"/>
      <c r="T34" s="93"/>
      <c r="U34" s="92"/>
      <c r="V34" s="90"/>
      <c r="W34" s="94"/>
      <c r="X34" s="92"/>
      <c r="Y34" s="86"/>
      <c r="Z34" s="92"/>
      <c r="AA34" s="86"/>
      <c r="AB34" s="90"/>
      <c r="AC34" s="93"/>
      <c r="AD34" s="86"/>
      <c r="AE34" s="92"/>
      <c r="AF34" s="86"/>
      <c r="AG34" s="90"/>
      <c r="AH34" s="93"/>
      <c r="AI34" s="86"/>
      <c r="AJ34" s="92"/>
      <c r="AK34" s="86"/>
      <c r="AL34" s="86"/>
      <c r="AM34" s="93"/>
      <c r="AN34" s="86"/>
      <c r="AO34" s="92"/>
      <c r="AP34" s="86"/>
      <c r="AQ34" s="90"/>
      <c r="AR34" s="92"/>
      <c r="AS34" s="86"/>
      <c r="AT34" s="92"/>
      <c r="AU34" s="86"/>
      <c r="AV34" s="90"/>
      <c r="AW34" s="93"/>
      <c r="AX34" s="86"/>
      <c r="AY34" s="92"/>
      <c r="AZ34" s="86"/>
      <c r="BA34" s="86"/>
      <c r="BB34" s="93"/>
      <c r="BC34" s="86"/>
      <c r="BD34" s="92"/>
      <c r="BE34" s="86"/>
      <c r="BF34" s="90"/>
      <c r="BG34" s="93"/>
      <c r="BH34" s="91"/>
      <c r="BI34" s="92"/>
      <c r="BJ34" s="91"/>
      <c r="BK34" s="90"/>
    </row>
    <row r="35" spans="1:211" s="101" customFormat="1" ht="15.75" thickBot="1">
      <c r="A35" s="158"/>
      <c r="B35" s="82" t="s">
        <v>95</v>
      </c>
      <c r="C35" s="85"/>
      <c r="D35" s="84"/>
      <c r="E35" s="84"/>
      <c r="F35" s="83"/>
      <c r="G35" s="84"/>
      <c r="H35" s="84"/>
      <c r="I35" s="84"/>
      <c r="J35" s="85"/>
      <c r="K35" s="84"/>
      <c r="L35" s="84"/>
      <c r="M35" s="84"/>
      <c r="N35" s="83"/>
      <c r="O35" s="84"/>
      <c r="P35" s="84"/>
      <c r="Q35" s="84"/>
      <c r="R35" s="84"/>
      <c r="S35" s="84"/>
      <c r="T35" s="85"/>
      <c r="U35" s="84"/>
      <c r="V35" s="83"/>
      <c r="W35" s="89"/>
      <c r="X35" s="84"/>
      <c r="Y35" s="84"/>
      <c r="Z35" s="84"/>
      <c r="AA35" s="88"/>
      <c r="AB35" s="87"/>
      <c r="AC35" s="84"/>
      <c r="AD35" s="86"/>
      <c r="AE35" s="84"/>
      <c r="AF35" s="84"/>
      <c r="AG35" s="83"/>
      <c r="AH35" s="84"/>
      <c r="AI35" s="84"/>
      <c r="AJ35" s="84"/>
      <c r="AK35" s="84"/>
      <c r="AL35" s="84"/>
      <c r="AM35" s="85"/>
      <c r="AN35" s="84"/>
      <c r="AO35" s="84"/>
      <c r="AP35" s="84"/>
      <c r="AQ35" s="83"/>
      <c r="AR35" s="84"/>
      <c r="AS35" s="84"/>
      <c r="AT35" s="84"/>
      <c r="AU35" s="84"/>
      <c r="AV35" s="83"/>
      <c r="AW35" s="84"/>
      <c r="AX35" s="84"/>
      <c r="AY35" s="84"/>
      <c r="AZ35" s="84"/>
      <c r="BA35" s="84"/>
      <c r="BB35" s="85"/>
      <c r="BC35" s="84"/>
      <c r="BD35" s="84"/>
      <c r="BE35" s="84"/>
      <c r="BF35" s="83"/>
      <c r="BG35" s="85"/>
      <c r="BH35" s="84"/>
      <c r="BI35" s="84"/>
      <c r="BJ35" s="84"/>
      <c r="BK35" s="83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</row>
    <row r="36" spans="1:211">
      <c r="A36" s="156" t="s">
        <v>63</v>
      </c>
      <c r="B36" s="81">
        <v>43466</v>
      </c>
      <c r="C36" s="76"/>
      <c r="D36" s="76">
        <f>C36/31</f>
        <v>0</v>
      </c>
      <c r="E36" s="76"/>
      <c r="F36" s="75" t="e">
        <f>E36/C36</f>
        <v>#DIV/0!</v>
      </c>
      <c r="G36" s="60"/>
      <c r="H36" s="60">
        <f>G36+E36</f>
        <v>0</v>
      </c>
      <c r="I36" s="69" t="e">
        <f>H36/$C36</f>
        <v>#DIV/0!</v>
      </c>
      <c r="J36" s="71"/>
      <c r="K36" s="70" t="e">
        <f>J36/$C36</f>
        <v>#DIV/0!</v>
      </c>
      <c r="L36" s="60"/>
      <c r="M36" s="73" t="e">
        <f>L36/J36</f>
        <v>#DIV/0!</v>
      </c>
      <c r="N36" s="69" t="e">
        <f>L36/$H36</f>
        <v>#DIV/0!</v>
      </c>
      <c r="O36" s="78"/>
      <c r="P36" s="77" t="e">
        <f>O36/$C36</f>
        <v>#DIV/0!</v>
      </c>
      <c r="Q36" s="76"/>
      <c r="R36" s="80" t="e">
        <f>Q36/O36</f>
        <v>#DIV/0!</v>
      </c>
      <c r="S36" s="75" t="e">
        <f>Q36/$H36</f>
        <v>#DIV/0!</v>
      </c>
      <c r="T36" s="76">
        <f>C36-(J36+O36)</f>
        <v>0</v>
      </c>
      <c r="U36" s="76">
        <f>H36-(L36+Q36)</f>
        <v>0</v>
      </c>
      <c r="V36" s="75" t="e">
        <f>U36/T36</f>
        <v>#DIV/0!</v>
      </c>
      <c r="W36" s="79"/>
      <c r="X36" s="76">
        <v>0</v>
      </c>
      <c r="Y36" s="77" t="e">
        <f>X36/$C36</f>
        <v>#DIV/0!</v>
      </c>
      <c r="Z36" s="76">
        <v>0</v>
      </c>
      <c r="AA36" s="77" t="e">
        <f>Z36/X36</f>
        <v>#DIV/0!</v>
      </c>
      <c r="AB36" s="75" t="e">
        <f>Z36/$H36</f>
        <v>#DIV/0!</v>
      </c>
      <c r="AC36" s="78"/>
      <c r="AD36" s="77" t="e">
        <f>AC36/$C36</f>
        <v>#DIV/0!</v>
      </c>
      <c r="AE36" s="76"/>
      <c r="AF36" s="70" t="e">
        <f>AE36/AC36</f>
        <v>#DIV/0!</v>
      </c>
      <c r="AG36" s="69" t="e">
        <f>AE36/$H36</f>
        <v>#DIV/0!</v>
      </c>
      <c r="AH36" s="78"/>
      <c r="AI36" s="77" t="e">
        <f>AH36/$C36</f>
        <v>#DIV/0!</v>
      </c>
      <c r="AJ36" s="76"/>
      <c r="AK36" s="70" t="e">
        <f>AJ36/AH36</f>
        <v>#DIV/0!</v>
      </c>
      <c r="AL36" s="69" t="e">
        <f>AJ36/$H36</f>
        <v>#DIV/0!</v>
      </c>
      <c r="AM36" s="76"/>
      <c r="AN36" s="77" t="e">
        <f>AM36/$C36</f>
        <v>#DIV/0!</v>
      </c>
      <c r="AO36" s="76"/>
      <c r="AP36" s="70" t="e">
        <f>AO36/AM36</f>
        <v>#DIV/0!</v>
      </c>
      <c r="AQ36" s="69" t="e">
        <f>AO36/$H36</f>
        <v>#DIV/0!</v>
      </c>
      <c r="AR36" s="78"/>
      <c r="AS36" s="77" t="e">
        <f>AR36/$C36</f>
        <v>#DIV/0!</v>
      </c>
      <c r="AT36" s="76"/>
      <c r="AU36" s="70" t="e">
        <f>AT36/AR36</f>
        <v>#DIV/0!</v>
      </c>
      <c r="AV36" s="69" t="e">
        <f>AT36/$H36</f>
        <v>#DIV/0!</v>
      </c>
      <c r="AW36" s="78"/>
      <c r="AX36" s="77" t="e">
        <f>AW36/$C36</f>
        <v>#DIV/0!</v>
      </c>
      <c r="AY36" s="76"/>
      <c r="AZ36" s="70" t="e">
        <f>AY36/AW36</f>
        <v>#DIV/0!</v>
      </c>
      <c r="BA36" s="69" t="e">
        <f>AY36/$H36</f>
        <v>#DIV/0!</v>
      </c>
      <c r="BB36" s="78">
        <v>0</v>
      </c>
      <c r="BC36" s="77" t="e">
        <f>BB36/$C36</f>
        <v>#DIV/0!</v>
      </c>
      <c r="BD36" s="76">
        <v>0</v>
      </c>
      <c r="BE36" s="70" t="e">
        <f>BD36/BB36</f>
        <v>#DIV/0!</v>
      </c>
      <c r="BF36" s="70" t="e">
        <f>BD36/$H36</f>
        <v>#DIV/0!</v>
      </c>
      <c r="BG36" s="78"/>
      <c r="BH36" s="77" t="e">
        <f>BG36/$C36</f>
        <v>#DIV/0!</v>
      </c>
      <c r="BI36" s="76"/>
      <c r="BJ36" s="77" t="e">
        <f>BI36/BG36</f>
        <v>#DIV/0!</v>
      </c>
      <c r="BK36" s="75" t="e">
        <f>BI36/$H36</f>
        <v>#DIV/0!</v>
      </c>
    </row>
    <row r="37" spans="1:211">
      <c r="A37" s="157"/>
      <c r="B37" s="74">
        <v>43101</v>
      </c>
      <c r="C37" s="60"/>
      <c r="D37" s="60">
        <f>C37/31</f>
        <v>0</v>
      </c>
      <c r="E37" s="60"/>
      <c r="F37" s="69" t="e">
        <f>E37/C37</f>
        <v>#DIV/0!</v>
      </c>
      <c r="G37" s="60"/>
      <c r="H37" s="60">
        <f>G37+E37</f>
        <v>0</v>
      </c>
      <c r="I37" s="69" t="e">
        <f>H37/$C37</f>
        <v>#DIV/0!</v>
      </c>
      <c r="J37" s="71"/>
      <c r="K37" s="70" t="e">
        <f>J37/$C37</f>
        <v>#DIV/0!</v>
      </c>
      <c r="L37" s="60"/>
      <c r="M37" s="73" t="e">
        <f>L37/J37</f>
        <v>#DIV/0!</v>
      </c>
      <c r="N37" s="69" t="e">
        <f>L37/$H37</f>
        <v>#DIV/0!</v>
      </c>
      <c r="O37" s="71"/>
      <c r="P37" s="70" t="e">
        <f>O37/$C37</f>
        <v>#DIV/0!</v>
      </c>
      <c r="Q37" s="60"/>
      <c r="R37" s="73" t="e">
        <f>Q37/O37</f>
        <v>#DIV/0!</v>
      </c>
      <c r="S37" s="69" t="e">
        <f>Q37/$H37</f>
        <v>#DIV/0!</v>
      </c>
      <c r="T37" s="60">
        <f>C37-(J37+O37)</f>
        <v>0</v>
      </c>
      <c r="U37" s="60">
        <f>H37-(L37+Q37)</f>
        <v>0</v>
      </c>
      <c r="V37" s="69" t="e">
        <f>U37/T37</f>
        <v>#DIV/0!</v>
      </c>
      <c r="W37" s="72"/>
      <c r="X37" s="60">
        <v>0</v>
      </c>
      <c r="Y37" s="70" t="e">
        <f>X37/$C37</f>
        <v>#DIV/0!</v>
      </c>
      <c r="Z37" s="60">
        <v>0</v>
      </c>
      <c r="AA37" s="70" t="e">
        <f>Z37/X37</f>
        <v>#DIV/0!</v>
      </c>
      <c r="AB37" s="69" t="e">
        <f>Z37/$H37</f>
        <v>#DIV/0!</v>
      </c>
      <c r="AC37" s="71"/>
      <c r="AD37" s="70" t="e">
        <f>AC37/$C37</f>
        <v>#DIV/0!</v>
      </c>
      <c r="AE37" s="60"/>
      <c r="AF37" s="70" t="e">
        <f>AE37/AC37</f>
        <v>#DIV/0!</v>
      </c>
      <c r="AG37" s="69" t="e">
        <f>AE37/$H37</f>
        <v>#DIV/0!</v>
      </c>
      <c r="AH37" s="71"/>
      <c r="AI37" s="70" t="e">
        <f>AH37/$C37</f>
        <v>#DIV/0!</v>
      </c>
      <c r="AJ37" s="60"/>
      <c r="AK37" s="70" t="e">
        <f>AJ37/AH37</f>
        <v>#DIV/0!</v>
      </c>
      <c r="AL37" s="69" t="e">
        <f>AJ37/$H37</f>
        <v>#DIV/0!</v>
      </c>
      <c r="AM37" s="60"/>
      <c r="AN37" s="70" t="e">
        <f>AM37/$C37</f>
        <v>#DIV/0!</v>
      </c>
      <c r="AO37" s="60"/>
      <c r="AP37" s="70" t="e">
        <f>AO37/AM37</f>
        <v>#DIV/0!</v>
      </c>
      <c r="AQ37" s="69" t="e">
        <f>AO37/$H37</f>
        <v>#DIV/0!</v>
      </c>
      <c r="AR37" s="71"/>
      <c r="AS37" s="70" t="e">
        <f>AR37/$C37</f>
        <v>#DIV/0!</v>
      </c>
      <c r="AT37" s="60"/>
      <c r="AU37" s="70" t="e">
        <f>AT37/AR37</f>
        <v>#DIV/0!</v>
      </c>
      <c r="AV37" s="69" t="e">
        <f>AT37/$H37</f>
        <v>#DIV/0!</v>
      </c>
      <c r="AW37" s="71"/>
      <c r="AX37" s="70" t="e">
        <f>AW37/$C37</f>
        <v>#DIV/0!</v>
      </c>
      <c r="AY37" s="60"/>
      <c r="AZ37" s="70" t="e">
        <f>AY37/AW37</f>
        <v>#DIV/0!</v>
      </c>
      <c r="BA37" s="69" t="e">
        <f>AY37/$H37</f>
        <v>#DIV/0!</v>
      </c>
      <c r="BB37" s="71">
        <v>0</v>
      </c>
      <c r="BC37" s="70" t="e">
        <f>BB37/$C37</f>
        <v>#DIV/0!</v>
      </c>
      <c r="BD37" s="60">
        <v>0</v>
      </c>
      <c r="BE37" s="70" t="e">
        <f>BD37/BB37</f>
        <v>#DIV/0!</v>
      </c>
      <c r="BF37" s="70" t="e">
        <f>BD37/$H37</f>
        <v>#DIV/0!</v>
      </c>
      <c r="BG37" s="71"/>
      <c r="BH37" s="70" t="e">
        <f>BG37/$C37</f>
        <v>#DIV/0!</v>
      </c>
      <c r="BI37" s="60"/>
      <c r="BJ37" s="70" t="e">
        <f>BI37/BG37</f>
        <v>#DIV/0!</v>
      </c>
      <c r="BK37" s="69" t="e">
        <f>BI37/$H37</f>
        <v>#DIV/0!</v>
      </c>
    </row>
    <row r="38" spans="1:211" s="62" customFormat="1" ht="15.75" thickBot="1">
      <c r="A38" s="158"/>
      <c r="B38" s="68" t="s">
        <v>95</v>
      </c>
      <c r="C38" s="65" t="e">
        <f>C36/C37-1</f>
        <v>#DIV/0!</v>
      </c>
      <c r="D38" s="65"/>
      <c r="E38" s="65" t="e">
        <f>E36/E37-1</f>
        <v>#DIV/0!</v>
      </c>
      <c r="F38" s="67"/>
      <c r="G38" s="65" t="e">
        <f>G36/G37-1</f>
        <v>#DIV/0!</v>
      </c>
      <c r="H38" s="65" t="e">
        <f>H36/H37-1</f>
        <v>#DIV/0!</v>
      </c>
      <c r="I38" s="67"/>
      <c r="J38" s="65" t="e">
        <f>J36/J37-1</f>
        <v>#DIV/0!</v>
      </c>
      <c r="K38" s="65"/>
      <c r="L38" s="65" t="e">
        <f>L36/L37-1</f>
        <v>#DIV/0!</v>
      </c>
      <c r="M38" s="65"/>
      <c r="N38" s="67"/>
      <c r="O38" s="65" t="e">
        <f>O36/O37-1</f>
        <v>#DIV/0!</v>
      </c>
      <c r="P38" s="65"/>
      <c r="Q38" s="65" t="e">
        <f>Q36/Q37-1</f>
        <v>#DIV/0!</v>
      </c>
      <c r="R38" s="65"/>
      <c r="S38" s="67"/>
      <c r="T38" s="65"/>
      <c r="U38" s="65"/>
      <c r="V38" s="67"/>
      <c r="W38" s="66"/>
      <c r="X38" s="65" t="e">
        <f>X36/X37-1</f>
        <v>#DIV/0!</v>
      </c>
      <c r="Y38" s="65"/>
      <c r="Z38" s="65" t="e">
        <f>Z36/Z37-1</f>
        <v>#DIV/0!</v>
      </c>
      <c r="AA38" s="64"/>
      <c r="AB38" s="63"/>
      <c r="AC38" s="65" t="e">
        <f>AC36/AC37-1</f>
        <v>#DIV/0!</v>
      </c>
      <c r="AD38" s="70"/>
      <c r="AE38" s="65" t="e">
        <f>AE36/AE37-1</f>
        <v>#DIV/0!</v>
      </c>
      <c r="AF38" s="65"/>
      <c r="AG38" s="67"/>
      <c r="AH38" s="65" t="e">
        <f>AH36/AH37-1</f>
        <v>#DIV/0!</v>
      </c>
      <c r="AI38" s="65"/>
      <c r="AJ38" s="65" t="e">
        <f>AJ36/AJ37-1</f>
        <v>#DIV/0!</v>
      </c>
      <c r="AK38" s="65"/>
      <c r="AL38" s="67"/>
      <c r="AM38" s="65" t="e">
        <f>AM36/AM37-1</f>
        <v>#DIV/0!</v>
      </c>
      <c r="AN38" s="65"/>
      <c r="AO38" s="65" t="e">
        <f>AO36/AO37-1</f>
        <v>#DIV/0!</v>
      </c>
      <c r="AP38" s="65"/>
      <c r="AQ38" s="67"/>
      <c r="AR38" s="65" t="e">
        <f>AR36/AR37-1</f>
        <v>#DIV/0!</v>
      </c>
      <c r="AS38" s="65"/>
      <c r="AT38" s="65" t="e">
        <f>AT36/AT37-1</f>
        <v>#DIV/0!</v>
      </c>
      <c r="AU38" s="65"/>
      <c r="AV38" s="67"/>
      <c r="AW38" s="65" t="e">
        <f>AW36/AW37-1</f>
        <v>#DIV/0!</v>
      </c>
      <c r="AX38" s="65"/>
      <c r="AY38" s="65" t="e">
        <f>AY36/AY37-1</f>
        <v>#DIV/0!</v>
      </c>
      <c r="AZ38" s="65"/>
      <c r="BA38" s="67"/>
      <c r="BB38" s="65" t="e">
        <f>BB36/BB37-1</f>
        <v>#DIV/0!</v>
      </c>
      <c r="BC38" s="65"/>
      <c r="BD38" s="65" t="e">
        <f>BD36/BD37-1</f>
        <v>#DIV/0!</v>
      </c>
      <c r="BE38" s="65"/>
      <c r="BF38" s="65"/>
      <c r="BG38" s="82" t="e">
        <f>BG36/BG37-1</f>
        <v>#DIV/0!</v>
      </c>
      <c r="BH38" s="65"/>
      <c r="BI38" s="65" t="e">
        <f>BI36/BI37-1</f>
        <v>#DIV/0!</v>
      </c>
      <c r="BJ38" s="65"/>
      <c r="BK38" s="67"/>
    </row>
    <row r="39" spans="1:211">
      <c r="A39" s="156" t="s">
        <v>64</v>
      </c>
      <c r="B39" s="81">
        <v>43466</v>
      </c>
      <c r="C39" s="76"/>
      <c r="D39" s="76">
        <f>C39/31</f>
        <v>0</v>
      </c>
      <c r="E39" s="76"/>
      <c r="F39" s="75" t="e">
        <f>E39/C39</f>
        <v>#DIV/0!</v>
      </c>
      <c r="G39" s="60"/>
      <c r="H39" s="60">
        <f>G39+E39</f>
        <v>0</v>
      </c>
      <c r="I39" s="69" t="e">
        <f>H39/$C39</f>
        <v>#DIV/0!</v>
      </c>
      <c r="J39" s="71"/>
      <c r="K39" s="70" t="e">
        <f>J39/$C39</f>
        <v>#DIV/0!</v>
      </c>
      <c r="L39" s="60"/>
      <c r="M39" s="73" t="e">
        <f>L39/J39</f>
        <v>#DIV/0!</v>
      </c>
      <c r="N39" s="69" t="e">
        <f>L39/$H39</f>
        <v>#DIV/0!</v>
      </c>
      <c r="O39" s="78"/>
      <c r="P39" s="77" t="e">
        <f>O39/$C39</f>
        <v>#DIV/0!</v>
      </c>
      <c r="Q39" s="76"/>
      <c r="R39" s="80" t="e">
        <f>Q39/O39</f>
        <v>#DIV/0!</v>
      </c>
      <c r="S39" s="75" t="e">
        <f>Q39/$H39</f>
        <v>#DIV/0!</v>
      </c>
      <c r="T39" s="76">
        <f>C39-(J39+O39)</f>
        <v>0</v>
      </c>
      <c r="U39" s="76">
        <f>H39-(L39+Q39)</f>
        <v>0</v>
      </c>
      <c r="V39" s="75" t="e">
        <f>U39/T39</f>
        <v>#DIV/0!</v>
      </c>
      <c r="W39" s="79"/>
      <c r="X39" s="76">
        <v>0</v>
      </c>
      <c r="Y39" s="77" t="e">
        <f>X39/$C39</f>
        <v>#DIV/0!</v>
      </c>
      <c r="Z39" s="76">
        <v>0</v>
      </c>
      <c r="AA39" s="77" t="e">
        <f>Z39/X39</f>
        <v>#DIV/0!</v>
      </c>
      <c r="AB39" s="75" t="e">
        <f>Z39/$H39</f>
        <v>#DIV/0!</v>
      </c>
      <c r="AC39" s="78"/>
      <c r="AD39" s="77" t="e">
        <f>AC39/$C39</f>
        <v>#DIV/0!</v>
      </c>
      <c r="AE39" s="76"/>
      <c r="AF39" s="70" t="e">
        <f>AE39/AC39</f>
        <v>#DIV/0!</v>
      </c>
      <c r="AG39" s="69" t="e">
        <f>AE39/$H39</f>
        <v>#DIV/0!</v>
      </c>
      <c r="AH39" s="78"/>
      <c r="AI39" s="77" t="e">
        <f>AH39/$C39</f>
        <v>#DIV/0!</v>
      </c>
      <c r="AJ39" s="76"/>
      <c r="AK39" s="70" t="e">
        <f>AJ39/AH39</f>
        <v>#DIV/0!</v>
      </c>
      <c r="AL39" s="69" t="e">
        <f>AJ39/$H39</f>
        <v>#DIV/0!</v>
      </c>
      <c r="AM39" s="76"/>
      <c r="AN39" s="77" t="e">
        <f>AM39/$C39</f>
        <v>#DIV/0!</v>
      </c>
      <c r="AO39" s="76"/>
      <c r="AP39" s="70" t="e">
        <f>AO39/AM39</f>
        <v>#DIV/0!</v>
      </c>
      <c r="AQ39" s="69" t="e">
        <f>AO39/$H39</f>
        <v>#DIV/0!</v>
      </c>
      <c r="AR39" s="78"/>
      <c r="AS39" s="77" t="e">
        <f>AR39/$C39</f>
        <v>#DIV/0!</v>
      </c>
      <c r="AT39" s="76"/>
      <c r="AU39" s="70" t="e">
        <f>AT39/AR39</f>
        <v>#DIV/0!</v>
      </c>
      <c r="AV39" s="69" t="e">
        <f>AT39/$H39</f>
        <v>#DIV/0!</v>
      </c>
      <c r="AW39" s="78"/>
      <c r="AX39" s="77" t="e">
        <f>AW39/$C39</f>
        <v>#DIV/0!</v>
      </c>
      <c r="AY39" s="76"/>
      <c r="AZ39" s="70" t="e">
        <f>AY39/AW39</f>
        <v>#DIV/0!</v>
      </c>
      <c r="BA39" s="69" t="e">
        <f>AY39/$H39</f>
        <v>#DIV/0!</v>
      </c>
      <c r="BB39" s="78">
        <v>0</v>
      </c>
      <c r="BC39" s="77" t="e">
        <f>BB39/$C39</f>
        <v>#DIV/0!</v>
      </c>
      <c r="BD39" s="76">
        <v>0</v>
      </c>
      <c r="BE39" s="70" t="e">
        <f>BD39/BB39</f>
        <v>#DIV/0!</v>
      </c>
      <c r="BF39" s="70" t="e">
        <f>BD39/$H39</f>
        <v>#DIV/0!</v>
      </c>
      <c r="BG39" s="78"/>
      <c r="BH39" s="77" t="e">
        <f>BG39/$C39</f>
        <v>#DIV/0!</v>
      </c>
      <c r="BI39" s="76"/>
      <c r="BJ39" s="77" t="e">
        <f>BI39/BG39</f>
        <v>#DIV/0!</v>
      </c>
      <c r="BK39" s="75" t="e">
        <f>BI39/$H39</f>
        <v>#DIV/0!</v>
      </c>
    </row>
    <row r="40" spans="1:211">
      <c r="A40" s="157"/>
      <c r="B40" s="74">
        <v>43101</v>
      </c>
      <c r="C40" s="60"/>
      <c r="D40" s="60">
        <f>C40/31</f>
        <v>0</v>
      </c>
      <c r="E40" s="60"/>
      <c r="F40" s="69" t="e">
        <f>E40/C40</f>
        <v>#DIV/0!</v>
      </c>
      <c r="G40" s="60"/>
      <c r="H40" s="60">
        <f>G40+E40</f>
        <v>0</v>
      </c>
      <c r="I40" s="69" t="e">
        <f>H40/$C40</f>
        <v>#DIV/0!</v>
      </c>
      <c r="J40" s="71"/>
      <c r="K40" s="70" t="e">
        <f>J40/$C40</f>
        <v>#DIV/0!</v>
      </c>
      <c r="L40" s="60"/>
      <c r="M40" s="73" t="e">
        <f>L40/J40</f>
        <v>#DIV/0!</v>
      </c>
      <c r="N40" s="69" t="e">
        <f>L40/$H40</f>
        <v>#DIV/0!</v>
      </c>
      <c r="O40" s="71"/>
      <c r="P40" s="70" t="e">
        <f>O40/$C40</f>
        <v>#DIV/0!</v>
      </c>
      <c r="Q40" s="60"/>
      <c r="R40" s="73" t="e">
        <f>Q40/O40</f>
        <v>#DIV/0!</v>
      </c>
      <c r="S40" s="69" t="e">
        <f>Q40/$H40</f>
        <v>#DIV/0!</v>
      </c>
      <c r="T40" s="60">
        <f>C40-(J40+O40)</f>
        <v>0</v>
      </c>
      <c r="U40" s="60">
        <f>H40-(L40+Q40)</f>
        <v>0</v>
      </c>
      <c r="V40" s="69" t="e">
        <f>U40/T40</f>
        <v>#DIV/0!</v>
      </c>
      <c r="W40" s="72"/>
      <c r="X40" s="60">
        <v>0</v>
      </c>
      <c r="Y40" s="70" t="e">
        <f>X40/$C40</f>
        <v>#DIV/0!</v>
      </c>
      <c r="Z40" s="60">
        <v>0</v>
      </c>
      <c r="AA40" s="70" t="e">
        <f>Z40/X40</f>
        <v>#DIV/0!</v>
      </c>
      <c r="AB40" s="69" t="e">
        <f>Z40/$H40</f>
        <v>#DIV/0!</v>
      </c>
      <c r="AC40" s="71"/>
      <c r="AD40" s="70" t="e">
        <f>AC40/$C40</f>
        <v>#DIV/0!</v>
      </c>
      <c r="AE40" s="60"/>
      <c r="AF40" s="70" t="e">
        <f>AE40/AC40</f>
        <v>#DIV/0!</v>
      </c>
      <c r="AG40" s="69" t="e">
        <f>AE40/$H40</f>
        <v>#DIV/0!</v>
      </c>
      <c r="AH40" s="71"/>
      <c r="AI40" s="70" t="e">
        <f>AH40/$C40</f>
        <v>#DIV/0!</v>
      </c>
      <c r="AJ40" s="60"/>
      <c r="AK40" s="70" t="e">
        <f>AJ40/AH40</f>
        <v>#DIV/0!</v>
      </c>
      <c r="AL40" s="69" t="e">
        <f>AJ40/$H40</f>
        <v>#DIV/0!</v>
      </c>
      <c r="AM40" s="60"/>
      <c r="AN40" s="70" t="e">
        <f>AM40/$C40</f>
        <v>#DIV/0!</v>
      </c>
      <c r="AO40" s="60"/>
      <c r="AP40" s="70" t="e">
        <f>AO40/AM40</f>
        <v>#DIV/0!</v>
      </c>
      <c r="AQ40" s="69" t="e">
        <f>AO40/$H40</f>
        <v>#DIV/0!</v>
      </c>
      <c r="AR40" s="71"/>
      <c r="AS40" s="70" t="e">
        <f>AR40/$C40</f>
        <v>#DIV/0!</v>
      </c>
      <c r="AT40" s="60"/>
      <c r="AU40" s="70" t="e">
        <f>AT40/AR40</f>
        <v>#DIV/0!</v>
      </c>
      <c r="AV40" s="69" t="e">
        <f>AT40/$H40</f>
        <v>#DIV/0!</v>
      </c>
      <c r="AW40" s="71"/>
      <c r="AX40" s="70" t="e">
        <f>AW40/$C40</f>
        <v>#DIV/0!</v>
      </c>
      <c r="AY40" s="60"/>
      <c r="AZ40" s="70" t="e">
        <f>AY40/AW40</f>
        <v>#DIV/0!</v>
      </c>
      <c r="BA40" s="69" t="e">
        <f>AY40/$H40</f>
        <v>#DIV/0!</v>
      </c>
      <c r="BB40" s="71">
        <v>0</v>
      </c>
      <c r="BC40" s="70" t="e">
        <f>BB40/$C40</f>
        <v>#DIV/0!</v>
      </c>
      <c r="BD40" s="60">
        <v>0</v>
      </c>
      <c r="BE40" s="70" t="e">
        <f>BD40/BB40</f>
        <v>#DIV/0!</v>
      </c>
      <c r="BF40" s="70" t="e">
        <f>BD40/$H40</f>
        <v>#DIV/0!</v>
      </c>
      <c r="BG40" s="71"/>
      <c r="BH40" s="70" t="e">
        <f>BG40/$C40</f>
        <v>#DIV/0!</v>
      </c>
      <c r="BI40" s="60"/>
      <c r="BJ40" s="70" t="e">
        <f>BI40/BG40</f>
        <v>#DIV/0!</v>
      </c>
      <c r="BK40" s="69" t="e">
        <f>BI40/$H40</f>
        <v>#DIV/0!</v>
      </c>
    </row>
    <row r="41" spans="1:211" s="62" customFormat="1" ht="15.75" thickBot="1">
      <c r="A41" s="158"/>
      <c r="B41" s="68" t="s">
        <v>95</v>
      </c>
      <c r="C41" s="65" t="e">
        <f>C39/C40-1</f>
        <v>#DIV/0!</v>
      </c>
      <c r="D41" s="65"/>
      <c r="E41" s="65" t="e">
        <f>E39/E40-1</f>
        <v>#DIV/0!</v>
      </c>
      <c r="F41" s="67"/>
      <c r="G41" s="65" t="e">
        <f>G39/G40-1</f>
        <v>#DIV/0!</v>
      </c>
      <c r="H41" s="65" t="e">
        <f>H39/H40-1</f>
        <v>#DIV/0!</v>
      </c>
      <c r="I41" s="67"/>
      <c r="J41" s="65" t="e">
        <f>J39/J40-1</f>
        <v>#DIV/0!</v>
      </c>
      <c r="K41" s="65"/>
      <c r="L41" s="65" t="e">
        <f>L39/L40-1</f>
        <v>#DIV/0!</v>
      </c>
      <c r="M41" s="65"/>
      <c r="N41" s="67"/>
      <c r="O41" s="65" t="e">
        <f>O39/O40-1</f>
        <v>#DIV/0!</v>
      </c>
      <c r="P41" s="65"/>
      <c r="Q41" s="65" t="e">
        <f>Q39/Q40-1</f>
        <v>#DIV/0!</v>
      </c>
      <c r="R41" s="65"/>
      <c r="S41" s="67"/>
      <c r="T41" s="65"/>
      <c r="U41" s="65"/>
      <c r="V41" s="67"/>
      <c r="W41" s="66"/>
      <c r="X41" s="65" t="e">
        <f>X39/X40-1</f>
        <v>#DIV/0!</v>
      </c>
      <c r="Y41" s="65"/>
      <c r="Z41" s="65" t="e">
        <f>Z39/Z40-1</f>
        <v>#DIV/0!</v>
      </c>
      <c r="AA41" s="64"/>
      <c r="AB41" s="63"/>
      <c r="AC41" s="65" t="e">
        <f>AC39/AC40-1</f>
        <v>#DIV/0!</v>
      </c>
      <c r="AD41" s="70"/>
      <c r="AE41" s="65" t="e">
        <f>AE39/AE40-1</f>
        <v>#DIV/0!</v>
      </c>
      <c r="AF41" s="65"/>
      <c r="AG41" s="67"/>
      <c r="AH41" s="65" t="e">
        <f>AH39/AH40-1</f>
        <v>#DIV/0!</v>
      </c>
      <c r="AI41" s="65"/>
      <c r="AJ41" s="65" t="e">
        <f>AJ39/AJ40-1</f>
        <v>#DIV/0!</v>
      </c>
      <c r="AK41" s="65"/>
      <c r="AL41" s="67"/>
      <c r="AM41" s="65" t="e">
        <f>AM39/AM40-1</f>
        <v>#DIV/0!</v>
      </c>
      <c r="AN41" s="65"/>
      <c r="AO41" s="65" t="e">
        <f>AO39/AO40-1</f>
        <v>#DIV/0!</v>
      </c>
      <c r="AP41" s="65"/>
      <c r="AQ41" s="67"/>
      <c r="AR41" s="65" t="e">
        <f>AR39/AR40-1</f>
        <v>#DIV/0!</v>
      </c>
      <c r="AS41" s="65"/>
      <c r="AT41" s="65" t="e">
        <f>AT39/AT40-1</f>
        <v>#DIV/0!</v>
      </c>
      <c r="AU41" s="65"/>
      <c r="AV41" s="67"/>
      <c r="AW41" s="65" t="e">
        <f>AW39/AW40-1</f>
        <v>#DIV/0!</v>
      </c>
      <c r="AX41" s="65"/>
      <c r="AY41" s="65" t="e">
        <f>AY39/AY40-1</f>
        <v>#DIV/0!</v>
      </c>
      <c r="AZ41" s="65"/>
      <c r="BA41" s="67"/>
      <c r="BB41" s="65" t="e">
        <f>BB39/BB40-1</f>
        <v>#DIV/0!</v>
      </c>
      <c r="BC41" s="65"/>
      <c r="BD41" s="65" t="e">
        <f>BD39/BD40-1</f>
        <v>#DIV/0!</v>
      </c>
      <c r="BE41" s="65"/>
      <c r="BF41" s="65"/>
      <c r="BG41" s="82" t="e">
        <f>BG39/BG40-1</f>
        <v>#DIV/0!</v>
      </c>
      <c r="BH41" s="65"/>
      <c r="BI41" s="65" t="e">
        <f>BI39/BI40-1</f>
        <v>#DIV/0!</v>
      </c>
      <c r="BJ41" s="65"/>
      <c r="BK41" s="67"/>
    </row>
    <row r="42" spans="1:211">
      <c r="A42" s="156" t="s">
        <v>65</v>
      </c>
      <c r="B42" s="81">
        <v>43466</v>
      </c>
      <c r="C42" s="76"/>
      <c r="D42" s="76">
        <f>C42/31</f>
        <v>0</v>
      </c>
      <c r="E42" s="76"/>
      <c r="F42" s="75" t="e">
        <f>E42/C42</f>
        <v>#DIV/0!</v>
      </c>
      <c r="G42" s="60"/>
      <c r="H42" s="60">
        <f>G42+E42</f>
        <v>0</v>
      </c>
      <c r="I42" s="69" t="e">
        <f>H42/$C42</f>
        <v>#DIV/0!</v>
      </c>
      <c r="J42" s="71"/>
      <c r="K42" s="70" t="e">
        <f>J42/$C42</f>
        <v>#DIV/0!</v>
      </c>
      <c r="L42" s="60"/>
      <c r="M42" s="73" t="e">
        <f>L42/J42</f>
        <v>#DIV/0!</v>
      </c>
      <c r="N42" s="69" t="e">
        <f>L42/$H42</f>
        <v>#DIV/0!</v>
      </c>
      <c r="O42" s="78"/>
      <c r="P42" s="77" t="e">
        <f>O42/$C42</f>
        <v>#DIV/0!</v>
      </c>
      <c r="Q42" s="76"/>
      <c r="R42" s="80" t="e">
        <f>Q42/O42</f>
        <v>#DIV/0!</v>
      </c>
      <c r="S42" s="75" t="e">
        <f>Q42/$H42</f>
        <v>#DIV/0!</v>
      </c>
      <c r="T42" s="76">
        <f>C42-(J42+O42)</f>
        <v>0</v>
      </c>
      <c r="U42" s="76">
        <f>H42-(L42+Q42)</f>
        <v>0</v>
      </c>
      <c r="V42" s="75" t="e">
        <f>U42/T42</f>
        <v>#DIV/0!</v>
      </c>
      <c r="W42" s="79"/>
      <c r="X42" s="76">
        <v>0</v>
      </c>
      <c r="Y42" s="77" t="e">
        <f>X42/$C42</f>
        <v>#DIV/0!</v>
      </c>
      <c r="Z42" s="76">
        <v>0</v>
      </c>
      <c r="AA42" s="77" t="e">
        <f>Z42/X42</f>
        <v>#DIV/0!</v>
      </c>
      <c r="AB42" s="75" t="e">
        <f>Z42/$H42</f>
        <v>#DIV/0!</v>
      </c>
      <c r="AC42" s="78"/>
      <c r="AD42" s="77" t="e">
        <f>AC42/$C42</f>
        <v>#DIV/0!</v>
      </c>
      <c r="AE42" s="76"/>
      <c r="AF42" s="70" t="e">
        <f>AE42/AC42</f>
        <v>#DIV/0!</v>
      </c>
      <c r="AG42" s="69" t="e">
        <f>AE42/$H42</f>
        <v>#DIV/0!</v>
      </c>
      <c r="AH42" s="78"/>
      <c r="AI42" s="77" t="e">
        <f>AH42/$C42</f>
        <v>#DIV/0!</v>
      </c>
      <c r="AJ42" s="76"/>
      <c r="AK42" s="70" t="e">
        <f>AJ42/AH42</f>
        <v>#DIV/0!</v>
      </c>
      <c r="AL42" s="69" t="e">
        <f>AJ42/$H42</f>
        <v>#DIV/0!</v>
      </c>
      <c r="AM42" s="76"/>
      <c r="AN42" s="77" t="e">
        <f>AM42/$C42</f>
        <v>#DIV/0!</v>
      </c>
      <c r="AO42" s="76"/>
      <c r="AP42" s="70" t="e">
        <f>AO42/AM42</f>
        <v>#DIV/0!</v>
      </c>
      <c r="AQ42" s="69" t="e">
        <f>AO42/$H42</f>
        <v>#DIV/0!</v>
      </c>
      <c r="AR42" s="78"/>
      <c r="AS42" s="77" t="e">
        <f>AR42/$C42</f>
        <v>#DIV/0!</v>
      </c>
      <c r="AT42" s="76"/>
      <c r="AU42" s="70" t="e">
        <f>AT42/AR42</f>
        <v>#DIV/0!</v>
      </c>
      <c r="AV42" s="69" t="e">
        <f>AT42/$H42</f>
        <v>#DIV/0!</v>
      </c>
      <c r="AW42" s="78"/>
      <c r="AX42" s="77" t="e">
        <f>AW42/$C42</f>
        <v>#DIV/0!</v>
      </c>
      <c r="AY42" s="76"/>
      <c r="AZ42" s="70" t="e">
        <f>AY42/AW42</f>
        <v>#DIV/0!</v>
      </c>
      <c r="BA42" s="69" t="e">
        <f>AY42/$H42</f>
        <v>#DIV/0!</v>
      </c>
      <c r="BB42" s="78">
        <v>0</v>
      </c>
      <c r="BC42" s="77" t="e">
        <f>BB42/$C42</f>
        <v>#DIV/0!</v>
      </c>
      <c r="BD42" s="76">
        <v>0</v>
      </c>
      <c r="BE42" s="70" t="e">
        <f>BD42/BB42</f>
        <v>#DIV/0!</v>
      </c>
      <c r="BF42" s="70" t="e">
        <f>BD42/$H42</f>
        <v>#DIV/0!</v>
      </c>
      <c r="BG42" s="78"/>
      <c r="BH42" s="77" t="e">
        <f>BG42/$C42</f>
        <v>#DIV/0!</v>
      </c>
      <c r="BI42" s="76"/>
      <c r="BJ42" s="77" t="e">
        <f>BI42/BG42</f>
        <v>#DIV/0!</v>
      </c>
      <c r="BK42" s="75" t="e">
        <f>BI42/$H42</f>
        <v>#DIV/0!</v>
      </c>
    </row>
    <row r="43" spans="1:211">
      <c r="A43" s="157"/>
      <c r="B43" s="74">
        <v>43101</v>
      </c>
      <c r="C43" s="60"/>
      <c r="D43" s="60">
        <f>C43/31</f>
        <v>0</v>
      </c>
      <c r="E43" s="60"/>
      <c r="F43" s="69" t="e">
        <f>E43/C43</f>
        <v>#DIV/0!</v>
      </c>
      <c r="G43" s="60"/>
      <c r="H43" s="60">
        <f>G43+E43</f>
        <v>0</v>
      </c>
      <c r="I43" s="69" t="e">
        <f>H43/$C43</f>
        <v>#DIV/0!</v>
      </c>
      <c r="J43" s="71"/>
      <c r="K43" s="70" t="e">
        <f>J43/$C43</f>
        <v>#DIV/0!</v>
      </c>
      <c r="L43" s="60"/>
      <c r="M43" s="73" t="e">
        <f>L43/J43</f>
        <v>#DIV/0!</v>
      </c>
      <c r="N43" s="69" t="e">
        <f>L43/$H43</f>
        <v>#DIV/0!</v>
      </c>
      <c r="O43" s="71"/>
      <c r="P43" s="70" t="e">
        <f>O43/$C43</f>
        <v>#DIV/0!</v>
      </c>
      <c r="Q43" s="60"/>
      <c r="R43" s="73" t="e">
        <f>Q43/O43</f>
        <v>#DIV/0!</v>
      </c>
      <c r="S43" s="69" t="e">
        <f>Q43/$H43</f>
        <v>#DIV/0!</v>
      </c>
      <c r="T43" s="60">
        <f>C43-(J43+O43)</f>
        <v>0</v>
      </c>
      <c r="U43" s="60">
        <f>H43-(L43+Q43)</f>
        <v>0</v>
      </c>
      <c r="V43" s="69" t="e">
        <f>U43/T43</f>
        <v>#DIV/0!</v>
      </c>
      <c r="W43" s="72"/>
      <c r="X43" s="60">
        <v>0</v>
      </c>
      <c r="Y43" s="70" t="e">
        <f>X43/$C43</f>
        <v>#DIV/0!</v>
      </c>
      <c r="Z43" s="60">
        <v>0</v>
      </c>
      <c r="AA43" s="70" t="e">
        <f>Z43/X43</f>
        <v>#DIV/0!</v>
      </c>
      <c r="AB43" s="69" t="e">
        <f>Z43/$H43</f>
        <v>#DIV/0!</v>
      </c>
      <c r="AC43" s="71"/>
      <c r="AD43" s="70" t="e">
        <f>AC43/$C43</f>
        <v>#DIV/0!</v>
      </c>
      <c r="AE43" s="60"/>
      <c r="AF43" s="70" t="e">
        <f>AE43/AC43</f>
        <v>#DIV/0!</v>
      </c>
      <c r="AG43" s="69" t="e">
        <f>AE43/$H43</f>
        <v>#DIV/0!</v>
      </c>
      <c r="AH43" s="71"/>
      <c r="AI43" s="70" t="e">
        <f>AH43/$C43</f>
        <v>#DIV/0!</v>
      </c>
      <c r="AJ43" s="60"/>
      <c r="AK43" s="70" t="e">
        <f>AJ43/AH43</f>
        <v>#DIV/0!</v>
      </c>
      <c r="AL43" s="69" t="e">
        <f>AJ43/$H43</f>
        <v>#DIV/0!</v>
      </c>
      <c r="AM43" s="60"/>
      <c r="AN43" s="70" t="e">
        <f>AM43/$C43</f>
        <v>#DIV/0!</v>
      </c>
      <c r="AO43" s="60"/>
      <c r="AP43" s="70" t="e">
        <f>AO43/AM43</f>
        <v>#DIV/0!</v>
      </c>
      <c r="AQ43" s="69" t="e">
        <f>AO43/$H43</f>
        <v>#DIV/0!</v>
      </c>
      <c r="AR43" s="71"/>
      <c r="AS43" s="70" t="e">
        <f>AR43/$C43</f>
        <v>#DIV/0!</v>
      </c>
      <c r="AT43" s="60"/>
      <c r="AU43" s="70" t="e">
        <f>AT43/AR43</f>
        <v>#DIV/0!</v>
      </c>
      <c r="AV43" s="69" t="e">
        <f>AT43/$H43</f>
        <v>#DIV/0!</v>
      </c>
      <c r="AW43" s="71"/>
      <c r="AX43" s="70" t="e">
        <f>AW43/$C43</f>
        <v>#DIV/0!</v>
      </c>
      <c r="AY43" s="60"/>
      <c r="AZ43" s="70" t="e">
        <f>AY43/AW43</f>
        <v>#DIV/0!</v>
      </c>
      <c r="BA43" s="69" t="e">
        <f>AY43/$H43</f>
        <v>#DIV/0!</v>
      </c>
      <c r="BB43" s="71">
        <v>0</v>
      </c>
      <c r="BC43" s="70" t="e">
        <f>BB43/$C43</f>
        <v>#DIV/0!</v>
      </c>
      <c r="BD43" s="60">
        <v>0</v>
      </c>
      <c r="BE43" s="70" t="e">
        <f>BD43/BB43</f>
        <v>#DIV/0!</v>
      </c>
      <c r="BF43" s="70" t="e">
        <f>BD43/$H43</f>
        <v>#DIV/0!</v>
      </c>
      <c r="BG43" s="71"/>
      <c r="BH43" s="70" t="e">
        <f>BG43/$C43</f>
        <v>#DIV/0!</v>
      </c>
      <c r="BI43" s="60"/>
      <c r="BJ43" s="70" t="e">
        <f>BI43/BG43</f>
        <v>#DIV/0!</v>
      </c>
      <c r="BK43" s="69" t="e">
        <f>BI43/$H43</f>
        <v>#DIV/0!</v>
      </c>
    </row>
    <row r="44" spans="1:211" s="62" customFormat="1" ht="15.75" thickBot="1">
      <c r="A44" s="158"/>
      <c r="B44" s="68" t="s">
        <v>95</v>
      </c>
      <c r="C44" s="65" t="e">
        <f>C42/C43-1</f>
        <v>#DIV/0!</v>
      </c>
      <c r="D44" s="65"/>
      <c r="E44" s="65" t="e">
        <f>E42/E43-1</f>
        <v>#DIV/0!</v>
      </c>
      <c r="F44" s="67"/>
      <c r="G44" s="65" t="e">
        <f>G42/G43-1</f>
        <v>#DIV/0!</v>
      </c>
      <c r="H44" s="65" t="e">
        <f>H42/H43-1</f>
        <v>#DIV/0!</v>
      </c>
      <c r="I44" s="67"/>
      <c r="J44" s="65" t="e">
        <f>J42/J43-1</f>
        <v>#DIV/0!</v>
      </c>
      <c r="K44" s="65"/>
      <c r="L44" s="65" t="e">
        <f>L42/L43-1</f>
        <v>#DIV/0!</v>
      </c>
      <c r="M44" s="65"/>
      <c r="N44" s="67"/>
      <c r="O44" s="65" t="e">
        <f>O42/O43-1</f>
        <v>#DIV/0!</v>
      </c>
      <c r="P44" s="65"/>
      <c r="Q44" s="65" t="e">
        <f>Q42/Q43-1</f>
        <v>#DIV/0!</v>
      </c>
      <c r="R44" s="65"/>
      <c r="S44" s="67"/>
      <c r="T44" s="65"/>
      <c r="U44" s="65"/>
      <c r="V44" s="67"/>
      <c r="W44" s="66"/>
      <c r="X44" s="65" t="e">
        <f>X42/X43-1</f>
        <v>#DIV/0!</v>
      </c>
      <c r="Y44" s="65"/>
      <c r="Z44" s="65" t="e">
        <f>Z42/Z43-1</f>
        <v>#DIV/0!</v>
      </c>
      <c r="AA44" s="64"/>
      <c r="AB44" s="63"/>
      <c r="AC44" s="65" t="e">
        <f>AC42/AC43-1</f>
        <v>#DIV/0!</v>
      </c>
      <c r="AD44" s="70"/>
      <c r="AE44" s="65" t="e">
        <f>AE42/AE43-1</f>
        <v>#DIV/0!</v>
      </c>
      <c r="AF44" s="65"/>
      <c r="AG44" s="67"/>
      <c r="AH44" s="65" t="e">
        <f>AH42/AH43-1</f>
        <v>#DIV/0!</v>
      </c>
      <c r="AI44" s="65"/>
      <c r="AJ44" s="65" t="e">
        <f>AJ42/AJ43-1</f>
        <v>#DIV/0!</v>
      </c>
      <c r="AK44" s="65"/>
      <c r="AL44" s="67"/>
      <c r="AM44" s="65" t="e">
        <f>AM42/AM43-1</f>
        <v>#DIV/0!</v>
      </c>
      <c r="AN44" s="65"/>
      <c r="AO44" s="65" t="e">
        <f>AO42/AO43-1</f>
        <v>#DIV/0!</v>
      </c>
      <c r="AP44" s="65"/>
      <c r="AQ44" s="67"/>
      <c r="AR44" s="65" t="e">
        <f>AR42/AR43-1</f>
        <v>#DIV/0!</v>
      </c>
      <c r="AS44" s="65"/>
      <c r="AT44" s="65" t="e">
        <f>AT42/AT43-1</f>
        <v>#DIV/0!</v>
      </c>
      <c r="AU44" s="65"/>
      <c r="AV44" s="67"/>
      <c r="AW44" s="65" t="e">
        <f>AW42/AW43-1</f>
        <v>#DIV/0!</v>
      </c>
      <c r="AX44" s="65"/>
      <c r="AY44" s="65" t="e">
        <f>AY42/AY43-1</f>
        <v>#DIV/0!</v>
      </c>
      <c r="AZ44" s="65"/>
      <c r="BA44" s="67"/>
      <c r="BB44" s="65" t="e">
        <f>BB42/BB43-1</f>
        <v>#DIV/0!</v>
      </c>
      <c r="BC44" s="65"/>
      <c r="BD44" s="65" t="e">
        <f>BD42/BD43-1</f>
        <v>#DIV/0!</v>
      </c>
      <c r="BE44" s="65"/>
      <c r="BF44" s="65"/>
      <c r="BG44" s="82" t="e">
        <f>BG42/BG43-1</f>
        <v>#DIV/0!</v>
      </c>
      <c r="BH44" s="65"/>
      <c r="BI44" s="65" t="e">
        <f>BI42/BI43-1</f>
        <v>#DIV/0!</v>
      </c>
      <c r="BJ44" s="65"/>
      <c r="BK44" s="67"/>
    </row>
    <row r="45" spans="1:211">
      <c r="A45" s="156" t="s">
        <v>68</v>
      </c>
      <c r="B45" s="81">
        <v>43466</v>
      </c>
      <c r="C45" s="78"/>
      <c r="D45" s="76"/>
      <c r="E45" s="76"/>
      <c r="F45" s="75"/>
      <c r="G45" s="76"/>
      <c r="H45" s="76"/>
      <c r="I45" s="75"/>
      <c r="J45" s="78"/>
      <c r="K45" s="77"/>
      <c r="L45" s="76"/>
      <c r="M45" s="80"/>
      <c r="N45" s="77"/>
      <c r="O45" s="78"/>
      <c r="P45" s="77"/>
      <c r="Q45" s="76"/>
      <c r="R45" s="100"/>
      <c r="S45" s="75"/>
      <c r="T45" s="78"/>
      <c r="U45" s="76"/>
      <c r="V45" s="99"/>
      <c r="W45" s="79"/>
      <c r="X45" s="76"/>
      <c r="Y45" s="70"/>
      <c r="Z45" s="76"/>
      <c r="AA45" s="70"/>
      <c r="AB45" s="69"/>
      <c r="AC45" s="78"/>
      <c r="AD45" s="77"/>
      <c r="AE45" s="76"/>
      <c r="AF45" s="70"/>
      <c r="AG45" s="69"/>
      <c r="AH45" s="78"/>
      <c r="AI45" s="77"/>
      <c r="AJ45" s="76"/>
      <c r="AK45" s="70"/>
      <c r="AL45" s="70"/>
      <c r="AM45" s="78"/>
      <c r="AN45" s="77"/>
      <c r="AO45" s="76"/>
      <c r="AP45" s="77"/>
      <c r="AQ45" s="75"/>
      <c r="AR45" s="78"/>
      <c r="AS45" s="77"/>
      <c r="AT45" s="76"/>
      <c r="AU45" s="77"/>
      <c r="AV45" s="75"/>
      <c r="AW45" s="78"/>
      <c r="AX45" s="77"/>
      <c r="AY45" s="76"/>
      <c r="AZ45" s="77"/>
      <c r="BA45" s="75"/>
      <c r="BB45" s="78"/>
      <c r="BC45" s="77"/>
      <c r="BD45" s="76"/>
      <c r="BE45" s="70"/>
      <c r="BF45" s="70"/>
      <c r="BG45" s="78"/>
      <c r="BH45" s="80"/>
      <c r="BI45" s="76"/>
      <c r="BJ45" s="80"/>
      <c r="BK45" s="75"/>
    </row>
    <row r="46" spans="1:211">
      <c r="A46" s="157"/>
      <c r="B46" s="74">
        <v>43101</v>
      </c>
      <c r="C46" s="93"/>
      <c r="D46" s="92"/>
      <c r="E46" s="92"/>
      <c r="F46" s="90"/>
      <c r="G46" s="92"/>
      <c r="H46" s="92"/>
      <c r="I46" s="86"/>
      <c r="J46" s="93"/>
      <c r="K46" s="86"/>
      <c r="L46" s="92"/>
      <c r="M46" s="91"/>
      <c r="N46" s="90"/>
      <c r="O46" s="92"/>
      <c r="P46" s="86"/>
      <c r="Q46" s="92"/>
      <c r="R46" s="91"/>
      <c r="S46" s="86"/>
      <c r="T46" s="93"/>
      <c r="U46" s="92"/>
      <c r="V46" s="90"/>
      <c r="W46" s="94"/>
      <c r="X46" s="92"/>
      <c r="Y46" s="86"/>
      <c r="Z46" s="92"/>
      <c r="AA46" s="86"/>
      <c r="AB46" s="90"/>
      <c r="AC46" s="93"/>
      <c r="AD46" s="86"/>
      <c r="AE46" s="92"/>
      <c r="AF46" s="86"/>
      <c r="AG46" s="90"/>
      <c r="AH46" s="93"/>
      <c r="AI46" s="86"/>
      <c r="AJ46" s="92"/>
      <c r="AK46" s="86"/>
      <c r="AL46" s="86"/>
      <c r="AM46" s="93"/>
      <c r="AN46" s="86"/>
      <c r="AO46" s="92"/>
      <c r="AP46" s="86"/>
      <c r="AQ46" s="90"/>
      <c r="AR46" s="92"/>
      <c r="AS46" s="86"/>
      <c r="AT46" s="92"/>
      <c r="AU46" s="86"/>
      <c r="AV46" s="90"/>
      <c r="AW46" s="93"/>
      <c r="AX46" s="86"/>
      <c r="AY46" s="92"/>
      <c r="AZ46" s="86"/>
      <c r="BA46" s="86"/>
      <c r="BB46" s="93"/>
      <c r="BC46" s="86"/>
      <c r="BD46" s="92"/>
      <c r="BE46" s="86"/>
      <c r="BF46" s="90"/>
      <c r="BG46" s="93"/>
      <c r="BH46" s="91"/>
      <c r="BI46" s="92"/>
      <c r="BJ46" s="91"/>
      <c r="BK46" s="90"/>
    </row>
    <row r="47" spans="1:211" s="62" customFormat="1" ht="15.75" thickBot="1">
      <c r="A47" s="158"/>
      <c r="B47" s="82" t="s">
        <v>95</v>
      </c>
      <c r="C47" s="85"/>
      <c r="D47" s="84"/>
      <c r="E47" s="84"/>
      <c r="F47" s="83"/>
      <c r="G47" s="84"/>
      <c r="H47" s="84"/>
      <c r="I47" s="84"/>
      <c r="J47" s="85"/>
      <c r="K47" s="84"/>
      <c r="L47" s="84"/>
      <c r="M47" s="84"/>
      <c r="N47" s="83"/>
      <c r="O47" s="84"/>
      <c r="P47" s="84"/>
      <c r="Q47" s="84"/>
      <c r="R47" s="84"/>
      <c r="S47" s="84"/>
      <c r="T47" s="85"/>
      <c r="U47" s="84"/>
      <c r="V47" s="83"/>
      <c r="W47" s="89"/>
      <c r="X47" s="84"/>
      <c r="Y47" s="84"/>
      <c r="Z47" s="84"/>
      <c r="AA47" s="88"/>
      <c r="AB47" s="87"/>
      <c r="AC47" s="84"/>
      <c r="AD47" s="86"/>
      <c r="AE47" s="84"/>
      <c r="AF47" s="84"/>
      <c r="AG47" s="83"/>
      <c r="AH47" s="84"/>
      <c r="AI47" s="84"/>
      <c r="AJ47" s="84"/>
      <c r="AK47" s="84"/>
      <c r="AL47" s="84"/>
      <c r="AM47" s="85"/>
      <c r="AN47" s="84"/>
      <c r="AO47" s="84"/>
      <c r="AP47" s="84"/>
      <c r="AQ47" s="83"/>
      <c r="AR47" s="84"/>
      <c r="AS47" s="84"/>
      <c r="AT47" s="84"/>
      <c r="AU47" s="84"/>
      <c r="AV47" s="83"/>
      <c r="AW47" s="84"/>
      <c r="AX47" s="84"/>
      <c r="AY47" s="84"/>
      <c r="AZ47" s="84"/>
      <c r="BA47" s="84"/>
      <c r="BB47" s="85"/>
      <c r="BC47" s="84"/>
      <c r="BD47" s="84"/>
      <c r="BE47" s="84"/>
      <c r="BF47" s="83"/>
      <c r="BG47" s="85"/>
      <c r="BH47" s="84"/>
      <c r="BI47" s="84"/>
      <c r="BJ47" s="84"/>
      <c r="BK47" s="83"/>
    </row>
    <row r="48" spans="1:211" s="62" customFormat="1">
      <c r="A48" s="156" t="s">
        <v>69</v>
      </c>
      <c r="B48" s="81">
        <v>43466</v>
      </c>
      <c r="C48" s="97"/>
      <c r="D48" s="96"/>
      <c r="E48" s="96"/>
      <c r="F48" s="95"/>
      <c r="G48" s="97"/>
      <c r="H48" s="96"/>
      <c r="I48" s="95"/>
      <c r="J48" s="96"/>
      <c r="K48" s="96"/>
      <c r="L48" s="96"/>
      <c r="M48" s="96"/>
      <c r="N48" s="96"/>
      <c r="O48" s="97"/>
      <c r="P48" s="96"/>
      <c r="Q48" s="96"/>
      <c r="R48" s="96"/>
      <c r="S48" s="95"/>
      <c r="T48" s="97"/>
      <c r="U48" s="96"/>
      <c r="V48" s="95"/>
      <c r="W48" s="98"/>
      <c r="X48" s="97"/>
      <c r="Y48" s="96"/>
      <c r="Z48" s="96"/>
      <c r="AA48" s="96"/>
      <c r="AB48" s="95"/>
      <c r="AC48" s="97"/>
      <c r="AD48" s="96"/>
      <c r="AE48" s="96"/>
      <c r="AF48" s="96"/>
      <c r="AG48" s="95"/>
      <c r="AH48" s="96"/>
      <c r="AI48" s="96"/>
      <c r="AJ48" s="96"/>
      <c r="AK48" s="96"/>
      <c r="AL48" s="96"/>
      <c r="AM48" s="97"/>
      <c r="AN48" s="96"/>
      <c r="AO48" s="96"/>
      <c r="AP48" s="96"/>
      <c r="AQ48" s="95"/>
      <c r="AR48" s="97"/>
      <c r="AS48" s="96"/>
      <c r="AT48" s="96"/>
      <c r="AU48" s="96"/>
      <c r="AV48" s="95"/>
      <c r="AW48" s="97"/>
      <c r="AX48" s="96"/>
      <c r="AY48" s="96"/>
      <c r="AZ48" s="96"/>
      <c r="BA48" s="95"/>
      <c r="BB48" s="97"/>
      <c r="BC48" s="96"/>
      <c r="BD48" s="96"/>
      <c r="BE48" s="96"/>
      <c r="BF48" s="96"/>
      <c r="BG48" s="97"/>
      <c r="BH48" s="96"/>
      <c r="BI48" s="96"/>
      <c r="BJ48" s="96"/>
      <c r="BK48" s="95"/>
    </row>
    <row r="49" spans="1:63" s="62" customFormat="1">
      <c r="A49" s="157"/>
      <c r="B49" s="74">
        <v>43101</v>
      </c>
      <c r="C49" s="93"/>
      <c r="D49" s="92"/>
      <c r="E49" s="92"/>
      <c r="F49" s="90"/>
      <c r="G49" s="92"/>
      <c r="H49" s="92"/>
      <c r="I49" s="86"/>
      <c r="J49" s="93"/>
      <c r="K49" s="86"/>
      <c r="L49" s="92"/>
      <c r="M49" s="91"/>
      <c r="N49" s="90"/>
      <c r="O49" s="92"/>
      <c r="P49" s="86"/>
      <c r="Q49" s="92"/>
      <c r="R49" s="91"/>
      <c r="S49" s="86"/>
      <c r="T49" s="93"/>
      <c r="U49" s="92"/>
      <c r="V49" s="90"/>
      <c r="W49" s="94"/>
      <c r="X49" s="92"/>
      <c r="Y49" s="86"/>
      <c r="Z49" s="92"/>
      <c r="AA49" s="86"/>
      <c r="AB49" s="90"/>
      <c r="AC49" s="93"/>
      <c r="AD49" s="86"/>
      <c r="AE49" s="92"/>
      <c r="AF49" s="86"/>
      <c r="AG49" s="90"/>
      <c r="AH49" s="93"/>
      <c r="AI49" s="86"/>
      <c r="AJ49" s="92"/>
      <c r="AK49" s="86"/>
      <c r="AL49" s="86"/>
      <c r="AM49" s="93"/>
      <c r="AN49" s="86"/>
      <c r="AO49" s="92"/>
      <c r="AP49" s="86"/>
      <c r="AQ49" s="90"/>
      <c r="AR49" s="92"/>
      <c r="AS49" s="86"/>
      <c r="AT49" s="92"/>
      <c r="AU49" s="86"/>
      <c r="AV49" s="90"/>
      <c r="AW49" s="93"/>
      <c r="AX49" s="86"/>
      <c r="AY49" s="92"/>
      <c r="AZ49" s="86"/>
      <c r="BA49" s="86"/>
      <c r="BB49" s="93"/>
      <c r="BC49" s="86"/>
      <c r="BD49" s="92"/>
      <c r="BE49" s="86"/>
      <c r="BF49" s="90"/>
      <c r="BG49" s="93"/>
      <c r="BH49" s="91"/>
      <c r="BI49" s="92"/>
      <c r="BJ49" s="91"/>
      <c r="BK49" s="90"/>
    </row>
    <row r="50" spans="1:63" s="62" customFormat="1" ht="15.75" thickBot="1">
      <c r="A50" s="158"/>
      <c r="B50" s="82" t="s">
        <v>95</v>
      </c>
      <c r="C50" s="85"/>
      <c r="D50" s="84"/>
      <c r="E50" s="84"/>
      <c r="F50" s="83"/>
      <c r="G50" s="84"/>
      <c r="H50" s="84"/>
      <c r="I50" s="84"/>
      <c r="J50" s="85"/>
      <c r="K50" s="84"/>
      <c r="L50" s="84"/>
      <c r="M50" s="84"/>
      <c r="N50" s="83"/>
      <c r="O50" s="84"/>
      <c r="P50" s="84"/>
      <c r="Q50" s="84"/>
      <c r="R50" s="84"/>
      <c r="S50" s="84"/>
      <c r="T50" s="85"/>
      <c r="U50" s="84"/>
      <c r="V50" s="83"/>
      <c r="W50" s="89"/>
      <c r="X50" s="84"/>
      <c r="Y50" s="84"/>
      <c r="Z50" s="84"/>
      <c r="AA50" s="88"/>
      <c r="AB50" s="87"/>
      <c r="AC50" s="84"/>
      <c r="AD50" s="86"/>
      <c r="AE50" s="84"/>
      <c r="AF50" s="84"/>
      <c r="AG50" s="83"/>
      <c r="AH50" s="84"/>
      <c r="AI50" s="84"/>
      <c r="AJ50" s="84"/>
      <c r="AK50" s="84"/>
      <c r="AL50" s="84"/>
      <c r="AM50" s="85"/>
      <c r="AN50" s="84"/>
      <c r="AO50" s="84"/>
      <c r="AP50" s="84"/>
      <c r="AQ50" s="83"/>
      <c r="AR50" s="84"/>
      <c r="AS50" s="84"/>
      <c r="AT50" s="84"/>
      <c r="AU50" s="84"/>
      <c r="AV50" s="83"/>
      <c r="AW50" s="84"/>
      <c r="AX50" s="84"/>
      <c r="AY50" s="84"/>
      <c r="AZ50" s="84"/>
      <c r="BA50" s="84"/>
      <c r="BB50" s="85"/>
      <c r="BC50" s="84"/>
      <c r="BD50" s="84"/>
      <c r="BE50" s="84"/>
      <c r="BF50" s="83"/>
      <c r="BG50" s="85"/>
      <c r="BH50" s="84"/>
      <c r="BI50" s="84"/>
      <c r="BJ50" s="84"/>
      <c r="BK50" s="83"/>
    </row>
    <row r="51" spans="1:63">
      <c r="A51" s="156" t="s">
        <v>70</v>
      </c>
      <c r="B51" s="81">
        <v>43466</v>
      </c>
      <c r="C51" s="76"/>
      <c r="D51" s="76">
        <f>C51/31</f>
        <v>0</v>
      </c>
      <c r="E51" s="76"/>
      <c r="F51" s="75" t="e">
        <f>E51/C51</f>
        <v>#DIV/0!</v>
      </c>
      <c r="G51" s="60"/>
      <c r="H51" s="60">
        <f>G51+E51</f>
        <v>0</v>
      </c>
      <c r="I51" s="69" t="e">
        <f>H51/$C51</f>
        <v>#DIV/0!</v>
      </c>
      <c r="J51" s="71"/>
      <c r="K51" s="70" t="e">
        <f>J51/$C51</f>
        <v>#DIV/0!</v>
      </c>
      <c r="L51" s="60"/>
      <c r="M51" s="73" t="e">
        <f>L51/J51</f>
        <v>#DIV/0!</v>
      </c>
      <c r="N51" s="69" t="e">
        <f>L51/$H51</f>
        <v>#DIV/0!</v>
      </c>
      <c r="O51" s="78"/>
      <c r="P51" s="77" t="e">
        <f>O51/$C51</f>
        <v>#DIV/0!</v>
      </c>
      <c r="Q51" s="76"/>
      <c r="R51" s="80" t="e">
        <f>Q51/O51</f>
        <v>#DIV/0!</v>
      </c>
      <c r="S51" s="75" t="e">
        <f>Q51/$H51</f>
        <v>#DIV/0!</v>
      </c>
      <c r="T51" s="76">
        <f>C51-(J51+O51)</f>
        <v>0</v>
      </c>
      <c r="U51" s="76">
        <f>H51-(L51+Q51)</f>
        <v>0</v>
      </c>
      <c r="V51" s="75" t="e">
        <f>U51/T51</f>
        <v>#DIV/0!</v>
      </c>
      <c r="W51" s="79"/>
      <c r="X51" s="76">
        <v>0</v>
      </c>
      <c r="Y51" s="77" t="e">
        <f>X51/$C51</f>
        <v>#DIV/0!</v>
      </c>
      <c r="Z51" s="76">
        <v>0</v>
      </c>
      <c r="AA51" s="77" t="e">
        <f>Z51/X51</f>
        <v>#DIV/0!</v>
      </c>
      <c r="AB51" s="75" t="e">
        <f>Z51/$H51</f>
        <v>#DIV/0!</v>
      </c>
      <c r="AC51" s="78"/>
      <c r="AD51" s="77" t="e">
        <f>AC51/$C51</f>
        <v>#DIV/0!</v>
      </c>
      <c r="AE51" s="76"/>
      <c r="AF51" s="70" t="e">
        <f>AE51/AC51</f>
        <v>#DIV/0!</v>
      </c>
      <c r="AG51" s="69" t="e">
        <f>AE51/$H51</f>
        <v>#DIV/0!</v>
      </c>
      <c r="AH51" s="78"/>
      <c r="AI51" s="77" t="e">
        <f>AH51/$C51</f>
        <v>#DIV/0!</v>
      </c>
      <c r="AJ51" s="76"/>
      <c r="AK51" s="70" t="e">
        <f>AJ51/AH51</f>
        <v>#DIV/0!</v>
      </c>
      <c r="AL51" s="69" t="e">
        <f>AJ51/$H51</f>
        <v>#DIV/0!</v>
      </c>
      <c r="AM51" s="76"/>
      <c r="AN51" s="77" t="e">
        <f>AM51/$C51</f>
        <v>#DIV/0!</v>
      </c>
      <c r="AO51" s="76"/>
      <c r="AP51" s="70" t="e">
        <f>AO51/AM51</f>
        <v>#DIV/0!</v>
      </c>
      <c r="AQ51" s="69" t="e">
        <f>AO51/$H51</f>
        <v>#DIV/0!</v>
      </c>
      <c r="AR51" s="78"/>
      <c r="AS51" s="77" t="e">
        <f>AR51/$C51</f>
        <v>#DIV/0!</v>
      </c>
      <c r="AT51" s="76"/>
      <c r="AU51" s="70" t="e">
        <f>AT51/AR51</f>
        <v>#DIV/0!</v>
      </c>
      <c r="AV51" s="69" t="e">
        <f>AT51/$H51</f>
        <v>#DIV/0!</v>
      </c>
      <c r="AW51" s="78"/>
      <c r="AX51" s="77" t="e">
        <f>AW51/$C51</f>
        <v>#DIV/0!</v>
      </c>
      <c r="AY51" s="76"/>
      <c r="AZ51" s="70" t="e">
        <f>AY51/AW51</f>
        <v>#DIV/0!</v>
      </c>
      <c r="BA51" s="69" t="e">
        <f>AY51/$H51</f>
        <v>#DIV/0!</v>
      </c>
      <c r="BB51" s="78">
        <v>0</v>
      </c>
      <c r="BC51" s="77" t="e">
        <f>BB51/$C51</f>
        <v>#DIV/0!</v>
      </c>
      <c r="BD51" s="76">
        <v>0</v>
      </c>
      <c r="BE51" s="70" t="e">
        <f>BD51/BB51</f>
        <v>#DIV/0!</v>
      </c>
      <c r="BF51" s="70" t="e">
        <f>BD51/$H51</f>
        <v>#DIV/0!</v>
      </c>
      <c r="BG51" s="78"/>
      <c r="BH51" s="77" t="e">
        <f>BG51/$C51</f>
        <v>#DIV/0!</v>
      </c>
      <c r="BI51" s="76"/>
      <c r="BJ51" s="77" t="e">
        <f>BI51/BG51</f>
        <v>#DIV/0!</v>
      </c>
      <c r="BK51" s="75" t="e">
        <f>BI51/$H51</f>
        <v>#DIV/0!</v>
      </c>
    </row>
    <row r="52" spans="1:63">
      <c r="A52" s="157"/>
      <c r="B52" s="74">
        <v>43101</v>
      </c>
      <c r="C52" s="60"/>
      <c r="D52" s="60">
        <f>C52/31</f>
        <v>0</v>
      </c>
      <c r="E52" s="60"/>
      <c r="F52" s="69" t="e">
        <f>E52/C52</f>
        <v>#DIV/0!</v>
      </c>
      <c r="G52" s="60"/>
      <c r="H52" s="60">
        <f>G52+E52</f>
        <v>0</v>
      </c>
      <c r="I52" s="69" t="e">
        <f>H52/$C52</f>
        <v>#DIV/0!</v>
      </c>
      <c r="J52" s="71"/>
      <c r="K52" s="70" t="e">
        <f>J52/$C52</f>
        <v>#DIV/0!</v>
      </c>
      <c r="L52" s="60"/>
      <c r="M52" s="73" t="e">
        <f>L52/J52</f>
        <v>#DIV/0!</v>
      </c>
      <c r="N52" s="69" t="e">
        <f>L52/$H52</f>
        <v>#DIV/0!</v>
      </c>
      <c r="O52" s="71"/>
      <c r="P52" s="70" t="e">
        <f>O52/$C52</f>
        <v>#DIV/0!</v>
      </c>
      <c r="Q52" s="60"/>
      <c r="R52" s="73" t="e">
        <f>Q52/O52</f>
        <v>#DIV/0!</v>
      </c>
      <c r="S52" s="69" t="e">
        <f>Q52/$H52</f>
        <v>#DIV/0!</v>
      </c>
      <c r="T52" s="60">
        <f>C52-(J52+O52)</f>
        <v>0</v>
      </c>
      <c r="U52" s="60">
        <f>H52-(L52+Q52)</f>
        <v>0</v>
      </c>
      <c r="V52" s="69" t="e">
        <f>U52/T52</f>
        <v>#DIV/0!</v>
      </c>
      <c r="W52" s="72"/>
      <c r="X52" s="60">
        <v>0</v>
      </c>
      <c r="Y52" s="70" t="e">
        <f>X52/$C52</f>
        <v>#DIV/0!</v>
      </c>
      <c r="Z52" s="60">
        <v>0</v>
      </c>
      <c r="AA52" s="70" t="e">
        <f>Z52/X52</f>
        <v>#DIV/0!</v>
      </c>
      <c r="AB52" s="69" t="e">
        <f>Z52/$H52</f>
        <v>#DIV/0!</v>
      </c>
      <c r="AC52" s="71"/>
      <c r="AD52" s="70" t="e">
        <f>AC52/$C52</f>
        <v>#DIV/0!</v>
      </c>
      <c r="AE52" s="60"/>
      <c r="AF52" s="70" t="e">
        <f>AE52/AC52</f>
        <v>#DIV/0!</v>
      </c>
      <c r="AG52" s="69" t="e">
        <f>AE52/$H52</f>
        <v>#DIV/0!</v>
      </c>
      <c r="AH52" s="71"/>
      <c r="AI52" s="70" t="e">
        <f>AH52/$C52</f>
        <v>#DIV/0!</v>
      </c>
      <c r="AJ52" s="60"/>
      <c r="AK52" s="70" t="e">
        <f>AJ52/AH52</f>
        <v>#DIV/0!</v>
      </c>
      <c r="AL52" s="69" t="e">
        <f>AJ52/$H52</f>
        <v>#DIV/0!</v>
      </c>
      <c r="AM52" s="60"/>
      <c r="AN52" s="70" t="e">
        <f>AM52/$C52</f>
        <v>#DIV/0!</v>
      </c>
      <c r="AO52" s="60"/>
      <c r="AP52" s="70" t="e">
        <f>AO52/AM52</f>
        <v>#DIV/0!</v>
      </c>
      <c r="AQ52" s="69" t="e">
        <f>AO52/$H52</f>
        <v>#DIV/0!</v>
      </c>
      <c r="AR52" s="71"/>
      <c r="AS52" s="70" t="e">
        <f>AR52/$C52</f>
        <v>#DIV/0!</v>
      </c>
      <c r="AT52" s="60"/>
      <c r="AU52" s="70" t="e">
        <f>AT52/AR52</f>
        <v>#DIV/0!</v>
      </c>
      <c r="AV52" s="69" t="e">
        <f>AT52/$H52</f>
        <v>#DIV/0!</v>
      </c>
      <c r="AW52" s="71"/>
      <c r="AX52" s="70" t="e">
        <f>AW52/$C52</f>
        <v>#DIV/0!</v>
      </c>
      <c r="AY52" s="60"/>
      <c r="AZ52" s="70" t="e">
        <f>AY52/AW52</f>
        <v>#DIV/0!</v>
      </c>
      <c r="BA52" s="69" t="e">
        <f>AY52/$H52</f>
        <v>#DIV/0!</v>
      </c>
      <c r="BB52" s="71">
        <v>0</v>
      </c>
      <c r="BC52" s="70" t="e">
        <f>BB52/$C52</f>
        <v>#DIV/0!</v>
      </c>
      <c r="BD52" s="60">
        <v>0</v>
      </c>
      <c r="BE52" s="70" t="e">
        <f>BD52/BB52</f>
        <v>#DIV/0!</v>
      </c>
      <c r="BF52" s="70" t="e">
        <f>BD52/$H52</f>
        <v>#DIV/0!</v>
      </c>
      <c r="BG52" s="71"/>
      <c r="BH52" s="70" t="e">
        <f>BG52/$C52</f>
        <v>#DIV/0!</v>
      </c>
      <c r="BI52" s="60"/>
      <c r="BJ52" s="70" t="e">
        <f>BI52/BG52</f>
        <v>#DIV/0!</v>
      </c>
      <c r="BK52" s="69" t="e">
        <f>BI52/$H52</f>
        <v>#DIV/0!</v>
      </c>
    </row>
    <row r="53" spans="1:63" s="62" customFormat="1" ht="15.75" thickBot="1">
      <c r="A53" s="158"/>
      <c r="B53" s="68" t="s">
        <v>95</v>
      </c>
      <c r="C53" s="65" t="e">
        <f>C51/C52-1</f>
        <v>#DIV/0!</v>
      </c>
      <c r="D53" s="65"/>
      <c r="E53" s="65" t="e">
        <f>E51/E52-1</f>
        <v>#DIV/0!</v>
      </c>
      <c r="F53" s="67"/>
      <c r="G53" s="65" t="e">
        <f>G51/G52-1</f>
        <v>#DIV/0!</v>
      </c>
      <c r="H53" s="65" t="e">
        <f>H51/H52-1</f>
        <v>#DIV/0!</v>
      </c>
      <c r="I53" s="67"/>
      <c r="J53" s="65" t="e">
        <f>J51/J52-1</f>
        <v>#DIV/0!</v>
      </c>
      <c r="K53" s="65"/>
      <c r="L53" s="65" t="e">
        <f>L51/L52-1</f>
        <v>#DIV/0!</v>
      </c>
      <c r="M53" s="65"/>
      <c r="N53" s="67"/>
      <c r="O53" s="65" t="e">
        <f>O51/O52-1</f>
        <v>#DIV/0!</v>
      </c>
      <c r="P53" s="65"/>
      <c r="Q53" s="65" t="e">
        <f>Q51/Q52-1</f>
        <v>#DIV/0!</v>
      </c>
      <c r="R53" s="65"/>
      <c r="S53" s="67"/>
      <c r="T53" s="65"/>
      <c r="U53" s="65"/>
      <c r="V53" s="67"/>
      <c r="W53" s="66"/>
      <c r="X53" s="65" t="e">
        <f>X51/X52-1</f>
        <v>#DIV/0!</v>
      </c>
      <c r="Y53" s="65"/>
      <c r="Z53" s="65" t="e">
        <f>Z51/Z52-1</f>
        <v>#DIV/0!</v>
      </c>
      <c r="AA53" s="64"/>
      <c r="AB53" s="63"/>
      <c r="AC53" s="65" t="e">
        <f>AC51/AC52-1</f>
        <v>#DIV/0!</v>
      </c>
      <c r="AD53" s="70"/>
      <c r="AE53" s="65" t="e">
        <f>AE51/AE52-1</f>
        <v>#DIV/0!</v>
      </c>
      <c r="AF53" s="65"/>
      <c r="AG53" s="67"/>
      <c r="AH53" s="65" t="e">
        <f>AH51/AH52-1</f>
        <v>#DIV/0!</v>
      </c>
      <c r="AI53" s="65"/>
      <c r="AJ53" s="65" t="e">
        <f>AJ51/AJ52-1</f>
        <v>#DIV/0!</v>
      </c>
      <c r="AK53" s="65"/>
      <c r="AL53" s="67"/>
      <c r="AM53" s="65" t="e">
        <f>AM51/AM52-1</f>
        <v>#DIV/0!</v>
      </c>
      <c r="AN53" s="65"/>
      <c r="AO53" s="65" t="e">
        <f>AO51/AO52-1</f>
        <v>#DIV/0!</v>
      </c>
      <c r="AP53" s="65"/>
      <c r="AQ53" s="67"/>
      <c r="AR53" s="65" t="e">
        <f>AR51/AR52-1</f>
        <v>#DIV/0!</v>
      </c>
      <c r="AS53" s="65"/>
      <c r="AT53" s="65" t="e">
        <f>AT51/AT52-1</f>
        <v>#DIV/0!</v>
      </c>
      <c r="AU53" s="65"/>
      <c r="AV53" s="67"/>
      <c r="AW53" s="65" t="e">
        <f>AW51/AW52-1</f>
        <v>#DIV/0!</v>
      </c>
      <c r="AX53" s="65"/>
      <c r="AY53" s="65" t="e">
        <f>AY51/AY52-1</f>
        <v>#DIV/0!</v>
      </c>
      <c r="AZ53" s="65"/>
      <c r="BA53" s="67"/>
      <c r="BB53" s="65" t="e">
        <f>BB51/BB52-1</f>
        <v>#DIV/0!</v>
      </c>
      <c r="BC53" s="65"/>
      <c r="BD53" s="65" t="e">
        <f>BD51/BD52-1</f>
        <v>#DIV/0!</v>
      </c>
      <c r="BE53" s="65"/>
      <c r="BF53" s="65"/>
      <c r="BG53" s="82" t="e">
        <f>BG51/BG52-1</f>
        <v>#DIV/0!</v>
      </c>
      <c r="BH53" s="65"/>
      <c r="BI53" s="65" t="e">
        <f>BI51/BI52-1</f>
        <v>#DIV/0!</v>
      </c>
      <c r="BJ53" s="65"/>
      <c r="BK53" s="67"/>
    </row>
    <row r="54" spans="1:63">
      <c r="A54" s="156" t="s">
        <v>71</v>
      </c>
      <c r="B54" s="81">
        <v>43466</v>
      </c>
      <c r="C54" s="76"/>
      <c r="D54" s="76">
        <f>C54/31</f>
        <v>0</v>
      </c>
      <c r="E54" s="76"/>
      <c r="F54" s="75" t="e">
        <f>E54/C54</f>
        <v>#DIV/0!</v>
      </c>
      <c r="G54" s="60"/>
      <c r="H54" s="60">
        <f>G54+E54</f>
        <v>0</v>
      </c>
      <c r="I54" s="69" t="e">
        <f>H54/$C54</f>
        <v>#DIV/0!</v>
      </c>
      <c r="J54" s="71"/>
      <c r="K54" s="70" t="e">
        <f>J54/$C54</f>
        <v>#DIV/0!</v>
      </c>
      <c r="L54" s="60"/>
      <c r="M54" s="73" t="e">
        <f>L54/J54</f>
        <v>#DIV/0!</v>
      </c>
      <c r="N54" s="69" t="e">
        <f>L54/$H54</f>
        <v>#DIV/0!</v>
      </c>
      <c r="O54" s="78"/>
      <c r="P54" s="77" t="e">
        <f>O54/$C54</f>
        <v>#DIV/0!</v>
      </c>
      <c r="Q54" s="76"/>
      <c r="R54" s="80" t="e">
        <f>Q54/O54</f>
        <v>#DIV/0!</v>
      </c>
      <c r="S54" s="75" t="e">
        <f>Q54/$H54</f>
        <v>#DIV/0!</v>
      </c>
      <c r="T54" s="76">
        <f>C54-(J54+O54)</f>
        <v>0</v>
      </c>
      <c r="U54" s="76">
        <f>H54-(L54+Q54)</f>
        <v>0</v>
      </c>
      <c r="V54" s="75" t="e">
        <f>U54/T54</f>
        <v>#DIV/0!</v>
      </c>
      <c r="W54" s="79"/>
      <c r="X54" s="76">
        <v>0</v>
      </c>
      <c r="Y54" s="77" t="e">
        <f>X54/$C54</f>
        <v>#DIV/0!</v>
      </c>
      <c r="Z54" s="76">
        <v>0</v>
      </c>
      <c r="AA54" s="77" t="e">
        <f>Z54/X54</f>
        <v>#DIV/0!</v>
      </c>
      <c r="AB54" s="75" t="e">
        <f>Z54/$H54</f>
        <v>#DIV/0!</v>
      </c>
      <c r="AC54" s="78"/>
      <c r="AD54" s="77" t="e">
        <f>AC54/$C54</f>
        <v>#DIV/0!</v>
      </c>
      <c r="AE54" s="76"/>
      <c r="AF54" s="70" t="e">
        <f>AE54/AC54</f>
        <v>#DIV/0!</v>
      </c>
      <c r="AG54" s="69" t="e">
        <f>AE54/$H54</f>
        <v>#DIV/0!</v>
      </c>
      <c r="AH54" s="78"/>
      <c r="AI54" s="77" t="e">
        <f>AH54/$C54</f>
        <v>#DIV/0!</v>
      </c>
      <c r="AJ54" s="76"/>
      <c r="AK54" s="70" t="e">
        <f>AJ54/AH54</f>
        <v>#DIV/0!</v>
      </c>
      <c r="AL54" s="69" t="e">
        <f>AJ54/$H54</f>
        <v>#DIV/0!</v>
      </c>
      <c r="AM54" s="76"/>
      <c r="AN54" s="77" t="e">
        <f>AM54/$C54</f>
        <v>#DIV/0!</v>
      </c>
      <c r="AO54" s="76"/>
      <c r="AP54" s="70" t="e">
        <f>AO54/AM54</f>
        <v>#DIV/0!</v>
      </c>
      <c r="AQ54" s="69" t="e">
        <f>AO54/$H54</f>
        <v>#DIV/0!</v>
      </c>
      <c r="AR54" s="78"/>
      <c r="AS54" s="77" t="e">
        <f>AR54/$C54</f>
        <v>#DIV/0!</v>
      </c>
      <c r="AT54" s="76"/>
      <c r="AU54" s="70" t="e">
        <f>AT54/AR54</f>
        <v>#DIV/0!</v>
      </c>
      <c r="AV54" s="69" t="e">
        <f>AT54/$H54</f>
        <v>#DIV/0!</v>
      </c>
      <c r="AW54" s="78"/>
      <c r="AX54" s="77" t="e">
        <f>AW54/$C54</f>
        <v>#DIV/0!</v>
      </c>
      <c r="AY54" s="76"/>
      <c r="AZ54" s="70" t="e">
        <f>AY54/AW54</f>
        <v>#DIV/0!</v>
      </c>
      <c r="BA54" s="69" t="e">
        <f>AY54/$H54</f>
        <v>#DIV/0!</v>
      </c>
      <c r="BB54" s="78">
        <v>0</v>
      </c>
      <c r="BC54" s="77" t="e">
        <f>BB54/$C54</f>
        <v>#DIV/0!</v>
      </c>
      <c r="BD54" s="76">
        <v>0</v>
      </c>
      <c r="BE54" s="70" t="e">
        <f>BD54/BB54</f>
        <v>#DIV/0!</v>
      </c>
      <c r="BF54" s="70" t="e">
        <f>BD54/$H54</f>
        <v>#DIV/0!</v>
      </c>
      <c r="BG54" s="78"/>
      <c r="BH54" s="77" t="e">
        <f>BG54/$C54</f>
        <v>#DIV/0!</v>
      </c>
      <c r="BI54" s="76"/>
      <c r="BJ54" s="77" t="e">
        <f>BI54/BG54</f>
        <v>#DIV/0!</v>
      </c>
      <c r="BK54" s="75" t="e">
        <f>BI54/$H54</f>
        <v>#DIV/0!</v>
      </c>
    </row>
    <row r="55" spans="1:63">
      <c r="A55" s="157"/>
      <c r="B55" s="74">
        <v>43101</v>
      </c>
      <c r="C55" s="60"/>
      <c r="D55" s="60">
        <f>C55/31</f>
        <v>0</v>
      </c>
      <c r="E55" s="60"/>
      <c r="F55" s="69" t="e">
        <f>E55/C55</f>
        <v>#DIV/0!</v>
      </c>
      <c r="G55" s="60"/>
      <c r="H55" s="60">
        <f>G55+E55</f>
        <v>0</v>
      </c>
      <c r="I55" s="69" t="e">
        <f>H55/$C55</f>
        <v>#DIV/0!</v>
      </c>
      <c r="J55" s="71"/>
      <c r="K55" s="70" t="e">
        <f>J55/$C55</f>
        <v>#DIV/0!</v>
      </c>
      <c r="L55" s="60"/>
      <c r="M55" s="73" t="e">
        <f>L55/J55</f>
        <v>#DIV/0!</v>
      </c>
      <c r="N55" s="69" t="e">
        <f>L55/$H55</f>
        <v>#DIV/0!</v>
      </c>
      <c r="O55" s="71"/>
      <c r="P55" s="70" t="e">
        <f>O55/$C55</f>
        <v>#DIV/0!</v>
      </c>
      <c r="Q55" s="60"/>
      <c r="R55" s="73" t="e">
        <f>Q55/O55</f>
        <v>#DIV/0!</v>
      </c>
      <c r="S55" s="69" t="e">
        <f>Q55/$H55</f>
        <v>#DIV/0!</v>
      </c>
      <c r="T55" s="60">
        <f>C55-(J55+O55)</f>
        <v>0</v>
      </c>
      <c r="U55" s="60">
        <f>H55-(L55+Q55)</f>
        <v>0</v>
      </c>
      <c r="V55" s="69" t="e">
        <f>U55/T55</f>
        <v>#DIV/0!</v>
      </c>
      <c r="W55" s="72"/>
      <c r="X55" s="60">
        <v>0</v>
      </c>
      <c r="Y55" s="70" t="e">
        <f>X55/$C55</f>
        <v>#DIV/0!</v>
      </c>
      <c r="Z55" s="60">
        <v>0</v>
      </c>
      <c r="AA55" s="70" t="e">
        <f>Z55/X55</f>
        <v>#DIV/0!</v>
      </c>
      <c r="AB55" s="69" t="e">
        <f>Z55/$H55</f>
        <v>#DIV/0!</v>
      </c>
      <c r="AC55" s="71"/>
      <c r="AD55" s="70" t="e">
        <f>AC55/$C55</f>
        <v>#DIV/0!</v>
      </c>
      <c r="AE55" s="60"/>
      <c r="AF55" s="70" t="e">
        <f>AE55/AC55</f>
        <v>#DIV/0!</v>
      </c>
      <c r="AG55" s="69" t="e">
        <f>AE55/$H55</f>
        <v>#DIV/0!</v>
      </c>
      <c r="AH55" s="71"/>
      <c r="AI55" s="70" t="e">
        <f>AH55/$C55</f>
        <v>#DIV/0!</v>
      </c>
      <c r="AJ55" s="60"/>
      <c r="AK55" s="70" t="e">
        <f>AJ55/AH55</f>
        <v>#DIV/0!</v>
      </c>
      <c r="AL55" s="69" t="e">
        <f>AJ55/$H55</f>
        <v>#DIV/0!</v>
      </c>
      <c r="AM55" s="60"/>
      <c r="AN55" s="70" t="e">
        <f>AM55/$C55</f>
        <v>#DIV/0!</v>
      </c>
      <c r="AO55" s="60"/>
      <c r="AP55" s="70" t="e">
        <f>AO55/AM55</f>
        <v>#DIV/0!</v>
      </c>
      <c r="AQ55" s="69" t="e">
        <f>AO55/$H55</f>
        <v>#DIV/0!</v>
      </c>
      <c r="AR55" s="71"/>
      <c r="AS55" s="70" t="e">
        <f>AR55/$C55</f>
        <v>#DIV/0!</v>
      </c>
      <c r="AT55" s="60"/>
      <c r="AU55" s="70" t="e">
        <f>AT55/AR55</f>
        <v>#DIV/0!</v>
      </c>
      <c r="AV55" s="69" t="e">
        <f>AT55/$H55</f>
        <v>#DIV/0!</v>
      </c>
      <c r="AW55" s="71"/>
      <c r="AX55" s="70" t="e">
        <f>AW55/$C55</f>
        <v>#DIV/0!</v>
      </c>
      <c r="AY55" s="60"/>
      <c r="AZ55" s="70" t="e">
        <f>AY55/AW55</f>
        <v>#DIV/0!</v>
      </c>
      <c r="BA55" s="69" t="e">
        <f>AY55/$H55</f>
        <v>#DIV/0!</v>
      </c>
      <c r="BB55" s="71">
        <v>0</v>
      </c>
      <c r="BC55" s="70" t="e">
        <f>BB55/$C55</f>
        <v>#DIV/0!</v>
      </c>
      <c r="BD55" s="60">
        <v>0</v>
      </c>
      <c r="BE55" s="70" t="e">
        <f>BD55/BB55</f>
        <v>#DIV/0!</v>
      </c>
      <c r="BF55" s="70" t="e">
        <f>BD55/$H55</f>
        <v>#DIV/0!</v>
      </c>
      <c r="BG55" s="71"/>
      <c r="BH55" s="70" t="e">
        <f>BG55/$C55</f>
        <v>#DIV/0!</v>
      </c>
      <c r="BI55" s="60"/>
      <c r="BJ55" s="70" t="e">
        <f>BI55/BG55</f>
        <v>#DIV/0!</v>
      </c>
      <c r="BK55" s="69" t="e">
        <f>BI55/$H55</f>
        <v>#DIV/0!</v>
      </c>
    </row>
    <row r="56" spans="1:63" s="62" customFormat="1" ht="15.75" thickBot="1">
      <c r="A56" s="158"/>
      <c r="B56" s="68" t="s">
        <v>95</v>
      </c>
      <c r="C56" s="65" t="e">
        <f>C54/C55-1</f>
        <v>#DIV/0!</v>
      </c>
      <c r="D56" s="65"/>
      <c r="E56" s="65" t="e">
        <f>E54/E55-1</f>
        <v>#DIV/0!</v>
      </c>
      <c r="F56" s="67"/>
      <c r="G56" s="65" t="e">
        <f>G54/G55-1</f>
        <v>#DIV/0!</v>
      </c>
      <c r="H56" s="65" t="e">
        <f>H54/H55-1</f>
        <v>#DIV/0!</v>
      </c>
      <c r="I56" s="67"/>
      <c r="J56" s="65" t="e">
        <f>J54/J55-1</f>
        <v>#DIV/0!</v>
      </c>
      <c r="K56" s="65"/>
      <c r="L56" s="65" t="e">
        <f>L54/L55-1</f>
        <v>#DIV/0!</v>
      </c>
      <c r="M56" s="65"/>
      <c r="N56" s="67"/>
      <c r="O56" s="65" t="e">
        <f>O54/O55-1</f>
        <v>#DIV/0!</v>
      </c>
      <c r="P56" s="65"/>
      <c r="Q56" s="65" t="e">
        <f>Q54/Q55-1</f>
        <v>#DIV/0!</v>
      </c>
      <c r="R56" s="65"/>
      <c r="S56" s="67"/>
      <c r="T56" s="65"/>
      <c r="U56" s="65"/>
      <c r="V56" s="67"/>
      <c r="W56" s="66"/>
      <c r="X56" s="65" t="e">
        <f>X54/X55-1</f>
        <v>#DIV/0!</v>
      </c>
      <c r="Y56" s="65"/>
      <c r="Z56" s="65" t="e">
        <f>Z54/Z55-1</f>
        <v>#DIV/0!</v>
      </c>
      <c r="AA56" s="64"/>
      <c r="AB56" s="63"/>
      <c r="AC56" s="65" t="e">
        <f>AC54/AC55-1</f>
        <v>#DIV/0!</v>
      </c>
      <c r="AD56" s="70"/>
      <c r="AE56" s="65" t="e">
        <f>AE54/AE55-1</f>
        <v>#DIV/0!</v>
      </c>
      <c r="AF56" s="65"/>
      <c r="AG56" s="67"/>
      <c r="AH56" s="65" t="e">
        <f>AH54/AH55-1</f>
        <v>#DIV/0!</v>
      </c>
      <c r="AI56" s="65"/>
      <c r="AJ56" s="65" t="e">
        <f>AJ54/AJ55-1</f>
        <v>#DIV/0!</v>
      </c>
      <c r="AK56" s="65"/>
      <c r="AL56" s="67"/>
      <c r="AM56" s="65" t="e">
        <f>AM54/AM55-1</f>
        <v>#DIV/0!</v>
      </c>
      <c r="AN56" s="65"/>
      <c r="AO56" s="65" t="e">
        <f>AO54/AO55-1</f>
        <v>#DIV/0!</v>
      </c>
      <c r="AP56" s="65"/>
      <c r="AQ56" s="67"/>
      <c r="AR56" s="65" t="e">
        <f>AR54/AR55-1</f>
        <v>#DIV/0!</v>
      </c>
      <c r="AS56" s="65"/>
      <c r="AT56" s="65" t="e">
        <f>AT54/AT55-1</f>
        <v>#DIV/0!</v>
      </c>
      <c r="AU56" s="65"/>
      <c r="AV56" s="67"/>
      <c r="AW56" s="65" t="e">
        <f>AW54/AW55-1</f>
        <v>#DIV/0!</v>
      </c>
      <c r="AX56" s="65"/>
      <c r="AY56" s="65" t="e">
        <f>AY54/AY55-1</f>
        <v>#DIV/0!</v>
      </c>
      <c r="AZ56" s="65"/>
      <c r="BA56" s="67"/>
      <c r="BB56" s="65" t="e">
        <f>BB54/BB55-1</f>
        <v>#DIV/0!</v>
      </c>
      <c r="BC56" s="65"/>
      <c r="BD56" s="65" t="e">
        <f>BD54/BD55-1</f>
        <v>#DIV/0!</v>
      </c>
      <c r="BE56" s="65"/>
      <c r="BF56" s="65"/>
      <c r="BG56" s="82" t="e">
        <f>BG54/BG55-1</f>
        <v>#DIV/0!</v>
      </c>
      <c r="BH56" s="65"/>
      <c r="BI56" s="65" t="e">
        <f>BI54/BI55-1</f>
        <v>#DIV/0!</v>
      </c>
      <c r="BJ56" s="65"/>
      <c r="BK56" s="67"/>
    </row>
    <row r="57" spans="1:63">
      <c r="A57" s="156" t="s">
        <v>72</v>
      </c>
      <c r="B57" s="81">
        <v>43466</v>
      </c>
      <c r="C57" s="76"/>
      <c r="D57" s="76">
        <f>C57/31</f>
        <v>0</v>
      </c>
      <c r="E57" s="76"/>
      <c r="F57" s="75" t="e">
        <f>E57/C57</f>
        <v>#DIV/0!</v>
      </c>
      <c r="G57" s="60"/>
      <c r="H57" s="60">
        <f>G57+E57</f>
        <v>0</v>
      </c>
      <c r="I57" s="69" t="e">
        <f>H57/$C57</f>
        <v>#DIV/0!</v>
      </c>
      <c r="J57" s="71"/>
      <c r="K57" s="70" t="e">
        <f>J57/$C57</f>
        <v>#DIV/0!</v>
      </c>
      <c r="L57" s="60"/>
      <c r="M57" s="73" t="e">
        <f>L57/J57</f>
        <v>#DIV/0!</v>
      </c>
      <c r="N57" s="69" t="e">
        <f>L57/$H57</f>
        <v>#DIV/0!</v>
      </c>
      <c r="O57" s="78"/>
      <c r="P57" s="77" t="e">
        <f>O57/$C57</f>
        <v>#DIV/0!</v>
      </c>
      <c r="Q57" s="76"/>
      <c r="R57" s="80" t="e">
        <f>Q57/O57</f>
        <v>#DIV/0!</v>
      </c>
      <c r="S57" s="75" t="e">
        <f>Q57/$H57</f>
        <v>#DIV/0!</v>
      </c>
      <c r="T57" s="76">
        <f>C57-(J57+O57)</f>
        <v>0</v>
      </c>
      <c r="U57" s="76">
        <f>H57-(L57+Q57)</f>
        <v>0</v>
      </c>
      <c r="V57" s="75" t="e">
        <f>U57/T57</f>
        <v>#DIV/0!</v>
      </c>
      <c r="W57" s="79"/>
      <c r="X57" s="76">
        <v>0</v>
      </c>
      <c r="Y57" s="77" t="e">
        <f>X57/$C57</f>
        <v>#DIV/0!</v>
      </c>
      <c r="Z57" s="76">
        <v>0</v>
      </c>
      <c r="AA57" s="77" t="e">
        <f>Z57/X57</f>
        <v>#DIV/0!</v>
      </c>
      <c r="AB57" s="75" t="e">
        <f>Z57/$H57</f>
        <v>#DIV/0!</v>
      </c>
      <c r="AC57" s="78"/>
      <c r="AD57" s="77" t="e">
        <f>AC57/$C57</f>
        <v>#DIV/0!</v>
      </c>
      <c r="AE57" s="76"/>
      <c r="AF57" s="70" t="e">
        <f>AE57/AC57</f>
        <v>#DIV/0!</v>
      </c>
      <c r="AG57" s="69" t="e">
        <f>AE57/$H57</f>
        <v>#DIV/0!</v>
      </c>
      <c r="AH57" s="78"/>
      <c r="AI57" s="77" t="e">
        <f>AH57/$C57</f>
        <v>#DIV/0!</v>
      </c>
      <c r="AJ57" s="76"/>
      <c r="AK57" s="70" t="e">
        <f>AJ57/AH57</f>
        <v>#DIV/0!</v>
      </c>
      <c r="AL57" s="69" t="e">
        <f>AJ57/$H57</f>
        <v>#DIV/0!</v>
      </c>
      <c r="AM57" s="76"/>
      <c r="AN57" s="77" t="e">
        <f>AM57/$C57</f>
        <v>#DIV/0!</v>
      </c>
      <c r="AO57" s="76"/>
      <c r="AP57" s="70" t="e">
        <f>AO57/AM57</f>
        <v>#DIV/0!</v>
      </c>
      <c r="AQ57" s="69" t="e">
        <f>AO57/$H57</f>
        <v>#DIV/0!</v>
      </c>
      <c r="AR57" s="78"/>
      <c r="AS57" s="77" t="e">
        <f>AR57/$C57</f>
        <v>#DIV/0!</v>
      </c>
      <c r="AT57" s="76"/>
      <c r="AU57" s="70" t="e">
        <f>AT57/AR57</f>
        <v>#DIV/0!</v>
      </c>
      <c r="AV57" s="69" t="e">
        <f>AT57/$H57</f>
        <v>#DIV/0!</v>
      </c>
      <c r="AW57" s="78"/>
      <c r="AX57" s="77" t="e">
        <f>AW57/$C57</f>
        <v>#DIV/0!</v>
      </c>
      <c r="AY57" s="76"/>
      <c r="AZ57" s="70" t="e">
        <f>AY57/AW57</f>
        <v>#DIV/0!</v>
      </c>
      <c r="BA57" s="69" t="e">
        <f>AY57/$H57</f>
        <v>#DIV/0!</v>
      </c>
      <c r="BB57" s="78">
        <v>0</v>
      </c>
      <c r="BC57" s="77" t="e">
        <f>BB57/$C57</f>
        <v>#DIV/0!</v>
      </c>
      <c r="BD57" s="76">
        <v>0</v>
      </c>
      <c r="BE57" s="70" t="e">
        <f>BD57/BB57</f>
        <v>#DIV/0!</v>
      </c>
      <c r="BF57" s="70" t="e">
        <f>BD57/$H57</f>
        <v>#DIV/0!</v>
      </c>
      <c r="BG57" s="78"/>
      <c r="BH57" s="77" t="e">
        <f>BG57/$C57</f>
        <v>#DIV/0!</v>
      </c>
      <c r="BI57" s="76"/>
      <c r="BJ57" s="77" t="e">
        <f>BI57/BG57</f>
        <v>#DIV/0!</v>
      </c>
      <c r="BK57" s="75" t="e">
        <f>BI57/$H57</f>
        <v>#DIV/0!</v>
      </c>
    </row>
    <row r="58" spans="1:63">
      <c r="A58" s="157"/>
      <c r="B58" s="74">
        <v>43101</v>
      </c>
      <c r="C58" s="60"/>
      <c r="D58" s="60">
        <f>C58/31</f>
        <v>0</v>
      </c>
      <c r="E58" s="60"/>
      <c r="F58" s="69" t="e">
        <f>E58/C58</f>
        <v>#DIV/0!</v>
      </c>
      <c r="G58" s="60"/>
      <c r="H58" s="60">
        <f>G58+E58</f>
        <v>0</v>
      </c>
      <c r="I58" s="69" t="e">
        <f>H58/$C58</f>
        <v>#DIV/0!</v>
      </c>
      <c r="J58" s="71"/>
      <c r="K58" s="70" t="e">
        <f>J58/$C58</f>
        <v>#DIV/0!</v>
      </c>
      <c r="L58" s="60"/>
      <c r="M58" s="73" t="e">
        <f>L58/J58</f>
        <v>#DIV/0!</v>
      </c>
      <c r="N58" s="69" t="e">
        <f>L58/$H58</f>
        <v>#DIV/0!</v>
      </c>
      <c r="O58" s="71"/>
      <c r="P58" s="70" t="e">
        <f>O58/$C58</f>
        <v>#DIV/0!</v>
      </c>
      <c r="Q58" s="60"/>
      <c r="R58" s="73" t="e">
        <f>Q58/O58</f>
        <v>#DIV/0!</v>
      </c>
      <c r="S58" s="69" t="e">
        <f>Q58/$H58</f>
        <v>#DIV/0!</v>
      </c>
      <c r="T58" s="60">
        <f>C58-(J58+O58)</f>
        <v>0</v>
      </c>
      <c r="U58" s="60">
        <f>H58-(L58+Q58)</f>
        <v>0</v>
      </c>
      <c r="V58" s="69" t="e">
        <f>U58/T58</f>
        <v>#DIV/0!</v>
      </c>
      <c r="W58" s="72"/>
      <c r="X58" s="60">
        <v>0</v>
      </c>
      <c r="Y58" s="70" t="e">
        <f>X58/$C58</f>
        <v>#DIV/0!</v>
      </c>
      <c r="Z58" s="60">
        <v>0</v>
      </c>
      <c r="AA58" s="70" t="e">
        <f>Z58/X58</f>
        <v>#DIV/0!</v>
      </c>
      <c r="AB58" s="69" t="e">
        <f>Z58/$H58</f>
        <v>#DIV/0!</v>
      </c>
      <c r="AC58" s="71"/>
      <c r="AD58" s="70" t="e">
        <f>AC58/$C58</f>
        <v>#DIV/0!</v>
      </c>
      <c r="AE58" s="60"/>
      <c r="AF58" s="70" t="e">
        <f>AE58/AC58</f>
        <v>#DIV/0!</v>
      </c>
      <c r="AG58" s="69" t="e">
        <f>AE58/$H58</f>
        <v>#DIV/0!</v>
      </c>
      <c r="AH58" s="71"/>
      <c r="AI58" s="70" t="e">
        <f>AH58/$C58</f>
        <v>#DIV/0!</v>
      </c>
      <c r="AJ58" s="60"/>
      <c r="AK58" s="70" t="e">
        <f>AJ58/AH58</f>
        <v>#DIV/0!</v>
      </c>
      <c r="AL58" s="69" t="e">
        <f>AJ58/$H58</f>
        <v>#DIV/0!</v>
      </c>
      <c r="AM58" s="60"/>
      <c r="AN58" s="70" t="e">
        <f>AM58/$C58</f>
        <v>#DIV/0!</v>
      </c>
      <c r="AO58" s="60"/>
      <c r="AP58" s="70" t="e">
        <f>AO58/AM58</f>
        <v>#DIV/0!</v>
      </c>
      <c r="AQ58" s="69" t="e">
        <f>AO58/$H58</f>
        <v>#DIV/0!</v>
      </c>
      <c r="AR58" s="71"/>
      <c r="AS58" s="70" t="e">
        <f>AR58/$C58</f>
        <v>#DIV/0!</v>
      </c>
      <c r="AT58" s="60"/>
      <c r="AU58" s="70" t="e">
        <f>AT58/AR58</f>
        <v>#DIV/0!</v>
      </c>
      <c r="AV58" s="69" t="e">
        <f>AT58/$H58</f>
        <v>#DIV/0!</v>
      </c>
      <c r="AW58" s="71"/>
      <c r="AX58" s="70" t="e">
        <f>AW58/$C58</f>
        <v>#DIV/0!</v>
      </c>
      <c r="AY58" s="60"/>
      <c r="AZ58" s="70" t="e">
        <f>AY58/AW58</f>
        <v>#DIV/0!</v>
      </c>
      <c r="BA58" s="69" t="e">
        <f>AY58/$H58</f>
        <v>#DIV/0!</v>
      </c>
      <c r="BB58" s="71">
        <v>0</v>
      </c>
      <c r="BC58" s="70" t="e">
        <f>BB58/$C58</f>
        <v>#DIV/0!</v>
      </c>
      <c r="BD58" s="60">
        <v>0</v>
      </c>
      <c r="BE58" s="70" t="e">
        <f>BD58/BB58</f>
        <v>#DIV/0!</v>
      </c>
      <c r="BF58" s="70" t="e">
        <f>BD58/$H58</f>
        <v>#DIV/0!</v>
      </c>
      <c r="BG58" s="71"/>
      <c r="BH58" s="70" t="e">
        <f>BG58/$C58</f>
        <v>#DIV/0!</v>
      </c>
      <c r="BI58" s="60"/>
      <c r="BJ58" s="70" t="e">
        <f>BI58/BG58</f>
        <v>#DIV/0!</v>
      </c>
      <c r="BK58" s="69" t="e">
        <f>BI58/$H58</f>
        <v>#DIV/0!</v>
      </c>
    </row>
    <row r="59" spans="1:63" s="62" customFormat="1" ht="15.75" thickBot="1">
      <c r="A59" s="158"/>
      <c r="B59" s="68" t="s">
        <v>95</v>
      </c>
      <c r="C59" s="65" t="e">
        <f>C57/C58-1</f>
        <v>#DIV/0!</v>
      </c>
      <c r="D59" s="65"/>
      <c r="E59" s="65" t="e">
        <f>E57/E58-1</f>
        <v>#DIV/0!</v>
      </c>
      <c r="F59" s="67"/>
      <c r="G59" s="65" t="e">
        <f>G57/G58-1</f>
        <v>#DIV/0!</v>
      </c>
      <c r="H59" s="65" t="e">
        <f>H57/H58-1</f>
        <v>#DIV/0!</v>
      </c>
      <c r="I59" s="67"/>
      <c r="J59" s="65" t="e">
        <f>J57/J58-1</f>
        <v>#DIV/0!</v>
      </c>
      <c r="K59" s="65"/>
      <c r="L59" s="65" t="e">
        <f>L57/L58-1</f>
        <v>#DIV/0!</v>
      </c>
      <c r="M59" s="65"/>
      <c r="N59" s="67"/>
      <c r="O59" s="65" t="e">
        <f>O57/O58-1</f>
        <v>#DIV/0!</v>
      </c>
      <c r="P59" s="65"/>
      <c r="Q59" s="65" t="e">
        <f>Q57/Q58-1</f>
        <v>#DIV/0!</v>
      </c>
      <c r="R59" s="65"/>
      <c r="S59" s="67"/>
      <c r="T59" s="65"/>
      <c r="U59" s="65"/>
      <c r="V59" s="67"/>
      <c r="W59" s="66"/>
      <c r="X59" s="65" t="e">
        <f>X57/X58-1</f>
        <v>#DIV/0!</v>
      </c>
      <c r="Y59" s="65"/>
      <c r="Z59" s="65" t="e">
        <f>Z57/Z58-1</f>
        <v>#DIV/0!</v>
      </c>
      <c r="AA59" s="64"/>
      <c r="AB59" s="63"/>
      <c r="AC59" s="65" t="e">
        <f>AC57/AC58-1</f>
        <v>#DIV/0!</v>
      </c>
      <c r="AD59" s="70"/>
      <c r="AE59" s="65" t="e">
        <f>AE57/AE58-1</f>
        <v>#DIV/0!</v>
      </c>
      <c r="AF59" s="65"/>
      <c r="AG59" s="67"/>
      <c r="AH59" s="65" t="e">
        <f>AH57/AH58-1</f>
        <v>#DIV/0!</v>
      </c>
      <c r="AI59" s="65"/>
      <c r="AJ59" s="65" t="e">
        <f>AJ57/AJ58-1</f>
        <v>#DIV/0!</v>
      </c>
      <c r="AK59" s="65"/>
      <c r="AL59" s="67"/>
      <c r="AM59" s="65" t="e">
        <f>AM57/AM58-1</f>
        <v>#DIV/0!</v>
      </c>
      <c r="AN59" s="65"/>
      <c r="AO59" s="65" t="e">
        <f>AO57/AO58-1</f>
        <v>#DIV/0!</v>
      </c>
      <c r="AP59" s="65"/>
      <c r="AQ59" s="67"/>
      <c r="AR59" s="65" t="e">
        <f>AR57/AR58-1</f>
        <v>#DIV/0!</v>
      </c>
      <c r="AS59" s="65"/>
      <c r="AT59" s="65" t="e">
        <f>AT57/AT58-1</f>
        <v>#DIV/0!</v>
      </c>
      <c r="AU59" s="65"/>
      <c r="AV59" s="67"/>
      <c r="AW59" s="65" t="e">
        <f>AW57/AW58-1</f>
        <v>#DIV/0!</v>
      </c>
      <c r="AX59" s="65"/>
      <c r="AY59" s="65" t="e">
        <f>AY57/AY58-1</f>
        <v>#DIV/0!</v>
      </c>
      <c r="AZ59" s="65"/>
      <c r="BA59" s="67"/>
      <c r="BB59" s="65" t="e">
        <f>BB57/BB58-1</f>
        <v>#DIV/0!</v>
      </c>
      <c r="BC59" s="65"/>
      <c r="BD59" s="65" t="e">
        <f>BD57/BD58-1</f>
        <v>#DIV/0!</v>
      </c>
      <c r="BE59" s="65"/>
      <c r="BF59" s="65"/>
      <c r="BG59" s="82" t="e">
        <f>BG57/BG58-1</f>
        <v>#DIV/0!</v>
      </c>
      <c r="BH59" s="65"/>
      <c r="BI59" s="65" t="e">
        <f>BI57/BI58-1</f>
        <v>#DIV/0!</v>
      </c>
      <c r="BJ59" s="65"/>
      <c r="BK59" s="67"/>
    </row>
    <row r="60" spans="1:63">
      <c r="A60" s="156" t="s">
        <v>73</v>
      </c>
      <c r="B60" s="81">
        <v>43466</v>
      </c>
      <c r="C60" s="76"/>
      <c r="D60" s="76">
        <f>C60/31</f>
        <v>0</v>
      </c>
      <c r="E60" s="76"/>
      <c r="F60" s="75" t="e">
        <f>E60/C60</f>
        <v>#DIV/0!</v>
      </c>
      <c r="G60" s="60"/>
      <c r="H60" s="60">
        <f>G60+E60</f>
        <v>0</v>
      </c>
      <c r="I60" s="69" t="e">
        <f>H60/$C60</f>
        <v>#DIV/0!</v>
      </c>
      <c r="J60" s="71"/>
      <c r="K60" s="70" t="e">
        <f>J60/$C60</f>
        <v>#DIV/0!</v>
      </c>
      <c r="L60" s="60"/>
      <c r="M60" s="73" t="e">
        <f>L60/J60</f>
        <v>#DIV/0!</v>
      </c>
      <c r="N60" s="69" t="e">
        <f>L60/$H60</f>
        <v>#DIV/0!</v>
      </c>
      <c r="O60" s="78"/>
      <c r="P60" s="77" t="e">
        <f>O60/$C60</f>
        <v>#DIV/0!</v>
      </c>
      <c r="Q60" s="76"/>
      <c r="R60" s="80" t="e">
        <f>Q60/O60</f>
        <v>#DIV/0!</v>
      </c>
      <c r="S60" s="75" t="e">
        <f>Q60/$H60</f>
        <v>#DIV/0!</v>
      </c>
      <c r="T60" s="76">
        <f>C60-(J60+O60)</f>
        <v>0</v>
      </c>
      <c r="U60" s="76">
        <f>H60-(L60+Q60)</f>
        <v>0</v>
      </c>
      <c r="V60" s="75" t="e">
        <f>U60/T60</f>
        <v>#DIV/0!</v>
      </c>
      <c r="W60" s="79"/>
      <c r="X60" s="76">
        <v>0</v>
      </c>
      <c r="Y60" s="77" t="e">
        <f>X60/$C60</f>
        <v>#DIV/0!</v>
      </c>
      <c r="Z60" s="76">
        <v>0</v>
      </c>
      <c r="AA60" s="77" t="e">
        <f>Z60/X60</f>
        <v>#DIV/0!</v>
      </c>
      <c r="AB60" s="75" t="e">
        <f>Z60/$H60</f>
        <v>#DIV/0!</v>
      </c>
      <c r="AC60" s="78"/>
      <c r="AD60" s="77" t="e">
        <f>AC60/$C60</f>
        <v>#DIV/0!</v>
      </c>
      <c r="AE60" s="76"/>
      <c r="AF60" s="70" t="e">
        <f>AE60/AC60</f>
        <v>#DIV/0!</v>
      </c>
      <c r="AG60" s="69" t="e">
        <f>AE60/$H60</f>
        <v>#DIV/0!</v>
      </c>
      <c r="AH60" s="78"/>
      <c r="AI60" s="77" t="e">
        <f>AH60/$C60</f>
        <v>#DIV/0!</v>
      </c>
      <c r="AJ60" s="76"/>
      <c r="AK60" s="70" t="e">
        <f>AJ60/AH60</f>
        <v>#DIV/0!</v>
      </c>
      <c r="AL60" s="69" t="e">
        <f>AJ60/$H60</f>
        <v>#DIV/0!</v>
      </c>
      <c r="AM60" s="76"/>
      <c r="AN60" s="77" t="e">
        <f>AM60/$C60</f>
        <v>#DIV/0!</v>
      </c>
      <c r="AO60" s="76"/>
      <c r="AP60" s="70" t="e">
        <f>AO60/AM60</f>
        <v>#DIV/0!</v>
      </c>
      <c r="AQ60" s="69" t="e">
        <f>AO60/$H60</f>
        <v>#DIV/0!</v>
      </c>
      <c r="AR60" s="78"/>
      <c r="AS60" s="77" t="e">
        <f>AR60/$C60</f>
        <v>#DIV/0!</v>
      </c>
      <c r="AT60" s="76"/>
      <c r="AU60" s="70" t="e">
        <f>AT60/AR60</f>
        <v>#DIV/0!</v>
      </c>
      <c r="AV60" s="69" t="e">
        <f>AT60/$H60</f>
        <v>#DIV/0!</v>
      </c>
      <c r="AW60" s="78"/>
      <c r="AX60" s="77" t="e">
        <f>AW60/$C60</f>
        <v>#DIV/0!</v>
      </c>
      <c r="AY60" s="76"/>
      <c r="AZ60" s="70" t="e">
        <f>AY60/AW60</f>
        <v>#DIV/0!</v>
      </c>
      <c r="BA60" s="69" t="e">
        <f>AY60/$H60</f>
        <v>#DIV/0!</v>
      </c>
      <c r="BB60" s="78">
        <v>0</v>
      </c>
      <c r="BC60" s="77" t="e">
        <f>BB60/$C60</f>
        <v>#DIV/0!</v>
      </c>
      <c r="BD60" s="76">
        <v>0</v>
      </c>
      <c r="BE60" s="70" t="e">
        <f>BD60/BB60</f>
        <v>#DIV/0!</v>
      </c>
      <c r="BF60" s="70" t="e">
        <f>BD60/$H60</f>
        <v>#DIV/0!</v>
      </c>
      <c r="BG60" s="78"/>
      <c r="BH60" s="77" t="e">
        <f>BG60/$C60</f>
        <v>#DIV/0!</v>
      </c>
      <c r="BI60" s="76"/>
      <c r="BJ60" s="77" t="e">
        <f>BI60/BG60</f>
        <v>#DIV/0!</v>
      </c>
      <c r="BK60" s="75" t="e">
        <f>BI60/$H60</f>
        <v>#DIV/0!</v>
      </c>
    </row>
    <row r="61" spans="1:63">
      <c r="A61" s="157"/>
      <c r="B61" s="74">
        <v>43101</v>
      </c>
      <c r="C61" s="60"/>
      <c r="D61" s="60">
        <f>C61/31</f>
        <v>0</v>
      </c>
      <c r="E61" s="60"/>
      <c r="F61" s="69" t="e">
        <f>E61/C61</f>
        <v>#DIV/0!</v>
      </c>
      <c r="G61" s="60"/>
      <c r="H61" s="60">
        <f>G61+E61</f>
        <v>0</v>
      </c>
      <c r="I61" s="69" t="e">
        <f>H61/$C61</f>
        <v>#DIV/0!</v>
      </c>
      <c r="J61" s="71"/>
      <c r="K61" s="70" t="e">
        <f>J61/$C61</f>
        <v>#DIV/0!</v>
      </c>
      <c r="L61" s="60"/>
      <c r="M61" s="73" t="e">
        <f>L61/J61</f>
        <v>#DIV/0!</v>
      </c>
      <c r="N61" s="69" t="e">
        <f>L61/$H61</f>
        <v>#DIV/0!</v>
      </c>
      <c r="O61" s="71"/>
      <c r="P61" s="70" t="e">
        <f>O61/$C61</f>
        <v>#DIV/0!</v>
      </c>
      <c r="Q61" s="60"/>
      <c r="R61" s="73" t="e">
        <f>Q61/O61</f>
        <v>#DIV/0!</v>
      </c>
      <c r="S61" s="69" t="e">
        <f>Q61/$H61</f>
        <v>#DIV/0!</v>
      </c>
      <c r="T61" s="60">
        <f>C61-(J61+O61)</f>
        <v>0</v>
      </c>
      <c r="U61" s="60">
        <f>H61-(L61+Q61)</f>
        <v>0</v>
      </c>
      <c r="V61" s="69" t="e">
        <f>U61/T61</f>
        <v>#DIV/0!</v>
      </c>
      <c r="W61" s="72"/>
      <c r="X61" s="60">
        <v>0</v>
      </c>
      <c r="Y61" s="70" t="e">
        <f>X61/$C61</f>
        <v>#DIV/0!</v>
      </c>
      <c r="Z61" s="60">
        <v>0</v>
      </c>
      <c r="AA61" s="70" t="e">
        <f>Z61/X61</f>
        <v>#DIV/0!</v>
      </c>
      <c r="AB61" s="69" t="e">
        <f>Z61/$H61</f>
        <v>#DIV/0!</v>
      </c>
      <c r="AC61" s="71"/>
      <c r="AD61" s="70" t="e">
        <f>AC61/$C61</f>
        <v>#DIV/0!</v>
      </c>
      <c r="AE61" s="60"/>
      <c r="AF61" s="70" t="e">
        <f>AE61/AC61</f>
        <v>#DIV/0!</v>
      </c>
      <c r="AG61" s="69" t="e">
        <f>AE61/$H61</f>
        <v>#DIV/0!</v>
      </c>
      <c r="AH61" s="71"/>
      <c r="AI61" s="70" t="e">
        <f>AH61/$C61</f>
        <v>#DIV/0!</v>
      </c>
      <c r="AJ61" s="60"/>
      <c r="AK61" s="70" t="e">
        <f>AJ61/AH61</f>
        <v>#DIV/0!</v>
      </c>
      <c r="AL61" s="69" t="e">
        <f>AJ61/$H61</f>
        <v>#DIV/0!</v>
      </c>
      <c r="AM61" s="60"/>
      <c r="AN61" s="70" t="e">
        <f>AM61/$C61</f>
        <v>#DIV/0!</v>
      </c>
      <c r="AO61" s="60"/>
      <c r="AP61" s="70" t="e">
        <f>AO61/AM61</f>
        <v>#DIV/0!</v>
      </c>
      <c r="AQ61" s="69" t="e">
        <f>AO61/$H61</f>
        <v>#DIV/0!</v>
      </c>
      <c r="AR61" s="71"/>
      <c r="AS61" s="70" t="e">
        <f>AR61/$C61</f>
        <v>#DIV/0!</v>
      </c>
      <c r="AT61" s="60"/>
      <c r="AU61" s="70" t="e">
        <f>AT61/AR61</f>
        <v>#DIV/0!</v>
      </c>
      <c r="AV61" s="69" t="e">
        <f>AT61/$H61</f>
        <v>#DIV/0!</v>
      </c>
      <c r="AW61" s="71"/>
      <c r="AX61" s="70" t="e">
        <f>AW61/$C61</f>
        <v>#DIV/0!</v>
      </c>
      <c r="AY61" s="60"/>
      <c r="AZ61" s="70" t="e">
        <f>AY61/AW61</f>
        <v>#DIV/0!</v>
      </c>
      <c r="BA61" s="69" t="e">
        <f>AY61/$H61</f>
        <v>#DIV/0!</v>
      </c>
      <c r="BB61" s="71">
        <v>0</v>
      </c>
      <c r="BC61" s="70" t="e">
        <f>BB61/$C61</f>
        <v>#DIV/0!</v>
      </c>
      <c r="BD61" s="60">
        <v>0</v>
      </c>
      <c r="BE61" s="70" t="e">
        <f>BD61/BB61</f>
        <v>#DIV/0!</v>
      </c>
      <c r="BF61" s="70" t="e">
        <f>BD61/$H61</f>
        <v>#DIV/0!</v>
      </c>
      <c r="BG61" s="71"/>
      <c r="BH61" s="70" t="e">
        <f>BG61/$C61</f>
        <v>#DIV/0!</v>
      </c>
      <c r="BI61" s="60"/>
      <c r="BJ61" s="70" t="e">
        <f>BI61/BG61</f>
        <v>#DIV/0!</v>
      </c>
      <c r="BK61" s="69" t="e">
        <f>BI61/$H61</f>
        <v>#DIV/0!</v>
      </c>
    </row>
    <row r="62" spans="1:63" s="62" customFormat="1" ht="15.75" thickBot="1">
      <c r="A62" s="158"/>
      <c r="B62" s="68" t="s">
        <v>95</v>
      </c>
      <c r="C62" s="65" t="e">
        <f>C60/C61-1</f>
        <v>#DIV/0!</v>
      </c>
      <c r="D62" s="65"/>
      <c r="E62" s="65" t="e">
        <f>E60/E61-1</f>
        <v>#DIV/0!</v>
      </c>
      <c r="F62" s="67"/>
      <c r="G62" s="65" t="e">
        <f>G60/G61-1</f>
        <v>#DIV/0!</v>
      </c>
      <c r="H62" s="65" t="e">
        <f>H60/H61-1</f>
        <v>#DIV/0!</v>
      </c>
      <c r="I62" s="67"/>
      <c r="J62" s="65" t="e">
        <f>J60/J61-1</f>
        <v>#DIV/0!</v>
      </c>
      <c r="K62" s="65"/>
      <c r="L62" s="65" t="e">
        <f>L60/L61-1</f>
        <v>#DIV/0!</v>
      </c>
      <c r="M62" s="65"/>
      <c r="N62" s="67"/>
      <c r="O62" s="65" t="e">
        <f>O60/O61-1</f>
        <v>#DIV/0!</v>
      </c>
      <c r="P62" s="65"/>
      <c r="Q62" s="65" t="e">
        <f>Q60/Q61-1</f>
        <v>#DIV/0!</v>
      </c>
      <c r="R62" s="65"/>
      <c r="S62" s="67"/>
      <c r="T62" s="65"/>
      <c r="U62" s="65"/>
      <c r="V62" s="67"/>
      <c r="W62" s="66"/>
      <c r="X62" s="65" t="e">
        <f>X60/X61-1</f>
        <v>#DIV/0!</v>
      </c>
      <c r="Y62" s="65"/>
      <c r="Z62" s="65" t="e">
        <f>Z60/Z61-1</f>
        <v>#DIV/0!</v>
      </c>
      <c r="AA62" s="64"/>
      <c r="AB62" s="63"/>
      <c r="AC62" s="65" t="e">
        <f>AC60/AC61-1</f>
        <v>#DIV/0!</v>
      </c>
      <c r="AD62" s="70"/>
      <c r="AE62" s="65" t="e">
        <f>AE60/AE61-1</f>
        <v>#DIV/0!</v>
      </c>
      <c r="AF62" s="65"/>
      <c r="AG62" s="67"/>
      <c r="AH62" s="65" t="e">
        <f>AH60/AH61-1</f>
        <v>#DIV/0!</v>
      </c>
      <c r="AI62" s="65"/>
      <c r="AJ62" s="65" t="e">
        <f>AJ60/AJ61-1</f>
        <v>#DIV/0!</v>
      </c>
      <c r="AK62" s="65"/>
      <c r="AL62" s="67"/>
      <c r="AM62" s="65" t="e">
        <f>AM60/AM61-1</f>
        <v>#DIV/0!</v>
      </c>
      <c r="AN62" s="65"/>
      <c r="AO62" s="65" t="e">
        <f>AO60/AO61-1</f>
        <v>#DIV/0!</v>
      </c>
      <c r="AP62" s="65"/>
      <c r="AQ62" s="67"/>
      <c r="AR62" s="65" t="e">
        <f>AR60/AR61-1</f>
        <v>#DIV/0!</v>
      </c>
      <c r="AS62" s="65"/>
      <c r="AT62" s="65" t="e">
        <f>AT60/AT61-1</f>
        <v>#DIV/0!</v>
      </c>
      <c r="AU62" s="65"/>
      <c r="AV62" s="67"/>
      <c r="AW62" s="65" t="e">
        <f>AW60/AW61-1</f>
        <v>#DIV/0!</v>
      </c>
      <c r="AX62" s="65"/>
      <c r="AY62" s="65" t="e">
        <f>AY60/AY61-1</f>
        <v>#DIV/0!</v>
      </c>
      <c r="AZ62" s="65"/>
      <c r="BA62" s="67"/>
      <c r="BB62" s="65" t="e">
        <f>BB60/BB61-1</f>
        <v>#DIV/0!</v>
      </c>
      <c r="BC62" s="65"/>
      <c r="BD62" s="65" t="e">
        <f>BD60/BD61-1</f>
        <v>#DIV/0!</v>
      </c>
      <c r="BE62" s="65"/>
      <c r="BF62" s="65"/>
      <c r="BG62" s="82" t="e">
        <f>BG60/BG61-1</f>
        <v>#DIV/0!</v>
      </c>
      <c r="BH62" s="65"/>
      <c r="BI62" s="65" t="e">
        <f>BI60/BI61-1</f>
        <v>#DIV/0!</v>
      </c>
      <c r="BJ62" s="65"/>
      <c r="BK62" s="67"/>
    </row>
    <row r="63" spans="1:63">
      <c r="A63" s="156" t="s">
        <v>74</v>
      </c>
      <c r="B63" s="81">
        <v>43466</v>
      </c>
      <c r="C63" s="76"/>
      <c r="D63" s="76">
        <f>C63/31</f>
        <v>0</v>
      </c>
      <c r="E63" s="76"/>
      <c r="F63" s="75" t="e">
        <f>E63/C63</f>
        <v>#DIV/0!</v>
      </c>
      <c r="G63" s="60"/>
      <c r="H63" s="60">
        <f>G63+E63</f>
        <v>0</v>
      </c>
      <c r="I63" s="69" t="e">
        <f>H63/$C63</f>
        <v>#DIV/0!</v>
      </c>
      <c r="J63" s="71"/>
      <c r="K63" s="70" t="e">
        <f>J63/$C63</f>
        <v>#DIV/0!</v>
      </c>
      <c r="L63" s="60"/>
      <c r="M63" s="73" t="e">
        <f>L63/J63</f>
        <v>#DIV/0!</v>
      </c>
      <c r="N63" s="69" t="e">
        <f>L63/$H63</f>
        <v>#DIV/0!</v>
      </c>
      <c r="O63" s="78"/>
      <c r="P63" s="77" t="e">
        <f>O63/$C63</f>
        <v>#DIV/0!</v>
      </c>
      <c r="Q63" s="76"/>
      <c r="R63" s="80" t="e">
        <f>Q63/O63</f>
        <v>#DIV/0!</v>
      </c>
      <c r="S63" s="75" t="e">
        <f>Q63/$H63</f>
        <v>#DIV/0!</v>
      </c>
      <c r="T63" s="76">
        <f>C63-(J63+O63)</f>
        <v>0</v>
      </c>
      <c r="U63" s="76">
        <f>H63-(L63+Q63)</f>
        <v>0</v>
      </c>
      <c r="V63" s="75" t="e">
        <f>U63/T63</f>
        <v>#DIV/0!</v>
      </c>
      <c r="W63" s="79"/>
      <c r="X63" s="76">
        <v>0</v>
      </c>
      <c r="Y63" s="77" t="e">
        <f>X63/$C63</f>
        <v>#DIV/0!</v>
      </c>
      <c r="Z63" s="76">
        <v>0</v>
      </c>
      <c r="AA63" s="77" t="e">
        <f>Z63/X63</f>
        <v>#DIV/0!</v>
      </c>
      <c r="AB63" s="75" t="e">
        <f>Z63/$H63</f>
        <v>#DIV/0!</v>
      </c>
      <c r="AC63" s="78"/>
      <c r="AD63" s="77" t="e">
        <f>AC63/$C63</f>
        <v>#DIV/0!</v>
      </c>
      <c r="AE63" s="76"/>
      <c r="AF63" s="70" t="e">
        <f>AE63/AC63</f>
        <v>#DIV/0!</v>
      </c>
      <c r="AG63" s="69" t="e">
        <f>AE63/$H63</f>
        <v>#DIV/0!</v>
      </c>
      <c r="AH63" s="78"/>
      <c r="AI63" s="77" t="e">
        <f>AH63/$C63</f>
        <v>#DIV/0!</v>
      </c>
      <c r="AJ63" s="76"/>
      <c r="AK63" s="70" t="e">
        <f>AJ63/AH63</f>
        <v>#DIV/0!</v>
      </c>
      <c r="AL63" s="69" t="e">
        <f>AJ63/$H63</f>
        <v>#DIV/0!</v>
      </c>
      <c r="AM63" s="76"/>
      <c r="AN63" s="77" t="e">
        <f>AM63/$C63</f>
        <v>#DIV/0!</v>
      </c>
      <c r="AO63" s="76"/>
      <c r="AP63" s="70" t="e">
        <f>AO63/AM63</f>
        <v>#DIV/0!</v>
      </c>
      <c r="AQ63" s="69" t="e">
        <f>AO63/$H63</f>
        <v>#DIV/0!</v>
      </c>
      <c r="AR63" s="78"/>
      <c r="AS63" s="77" t="e">
        <f>AR63/$C63</f>
        <v>#DIV/0!</v>
      </c>
      <c r="AT63" s="76"/>
      <c r="AU63" s="70" t="e">
        <f>AT63/AR63</f>
        <v>#DIV/0!</v>
      </c>
      <c r="AV63" s="69" t="e">
        <f>AT63/$H63</f>
        <v>#DIV/0!</v>
      </c>
      <c r="AW63" s="78"/>
      <c r="AX63" s="77" t="e">
        <f>AW63/$C63</f>
        <v>#DIV/0!</v>
      </c>
      <c r="AY63" s="76"/>
      <c r="AZ63" s="70" t="e">
        <f>AY63/AW63</f>
        <v>#DIV/0!</v>
      </c>
      <c r="BA63" s="69" t="e">
        <f>AY63/$H63</f>
        <v>#DIV/0!</v>
      </c>
      <c r="BB63" s="78">
        <v>0</v>
      </c>
      <c r="BC63" s="77" t="e">
        <f>BB63/$C63</f>
        <v>#DIV/0!</v>
      </c>
      <c r="BD63" s="76">
        <v>0</v>
      </c>
      <c r="BE63" s="70" t="e">
        <f>BD63/BB63</f>
        <v>#DIV/0!</v>
      </c>
      <c r="BF63" s="70" t="e">
        <f>BD63/$H63</f>
        <v>#DIV/0!</v>
      </c>
      <c r="BG63" s="78"/>
      <c r="BH63" s="77" t="e">
        <f>BG63/$C63</f>
        <v>#DIV/0!</v>
      </c>
      <c r="BI63" s="76"/>
      <c r="BJ63" s="77" t="e">
        <f>BI63/BG63</f>
        <v>#DIV/0!</v>
      </c>
      <c r="BK63" s="75" t="e">
        <f>BI63/$H63</f>
        <v>#DIV/0!</v>
      </c>
    </row>
    <row r="64" spans="1:63">
      <c r="A64" s="157"/>
      <c r="B64" s="74">
        <v>43101</v>
      </c>
      <c r="C64" s="60"/>
      <c r="D64" s="60">
        <f>C64/31</f>
        <v>0</v>
      </c>
      <c r="E64" s="60"/>
      <c r="F64" s="69" t="e">
        <f>E64/C64</f>
        <v>#DIV/0!</v>
      </c>
      <c r="G64" s="60"/>
      <c r="H64" s="60">
        <f>G64+E64</f>
        <v>0</v>
      </c>
      <c r="I64" s="69" t="e">
        <f>H64/$C64</f>
        <v>#DIV/0!</v>
      </c>
      <c r="J64" s="71"/>
      <c r="K64" s="70" t="e">
        <f>J64/$C64</f>
        <v>#DIV/0!</v>
      </c>
      <c r="L64" s="60"/>
      <c r="M64" s="73" t="e">
        <f>L64/J64</f>
        <v>#DIV/0!</v>
      </c>
      <c r="N64" s="69" t="e">
        <f>L64/$H64</f>
        <v>#DIV/0!</v>
      </c>
      <c r="O64" s="71"/>
      <c r="P64" s="70" t="e">
        <f>O64/$C64</f>
        <v>#DIV/0!</v>
      </c>
      <c r="Q64" s="60"/>
      <c r="R64" s="73" t="e">
        <f>Q64/O64</f>
        <v>#DIV/0!</v>
      </c>
      <c r="S64" s="69" t="e">
        <f>Q64/$H64</f>
        <v>#DIV/0!</v>
      </c>
      <c r="T64" s="60">
        <f>C64-(J64+O64)</f>
        <v>0</v>
      </c>
      <c r="U64" s="60">
        <f>H64-(L64+Q64)</f>
        <v>0</v>
      </c>
      <c r="V64" s="69" t="e">
        <f>U64/T64</f>
        <v>#DIV/0!</v>
      </c>
      <c r="W64" s="72"/>
      <c r="X64" s="60">
        <v>0</v>
      </c>
      <c r="Y64" s="70" t="e">
        <f>X64/$C64</f>
        <v>#DIV/0!</v>
      </c>
      <c r="Z64" s="60">
        <v>0</v>
      </c>
      <c r="AA64" s="70" t="e">
        <f>Z64/X64</f>
        <v>#DIV/0!</v>
      </c>
      <c r="AB64" s="69" t="e">
        <f>Z64/$H64</f>
        <v>#DIV/0!</v>
      </c>
      <c r="AC64" s="71"/>
      <c r="AD64" s="70" t="e">
        <f>AC64/$C64</f>
        <v>#DIV/0!</v>
      </c>
      <c r="AE64" s="60"/>
      <c r="AF64" s="70" t="e">
        <f>AE64/AC64</f>
        <v>#DIV/0!</v>
      </c>
      <c r="AG64" s="69" t="e">
        <f>AE64/$H64</f>
        <v>#DIV/0!</v>
      </c>
      <c r="AH64" s="71"/>
      <c r="AI64" s="70" t="e">
        <f>AH64/$C64</f>
        <v>#DIV/0!</v>
      </c>
      <c r="AJ64" s="60"/>
      <c r="AK64" s="70" t="e">
        <f>AJ64/AH64</f>
        <v>#DIV/0!</v>
      </c>
      <c r="AL64" s="69" t="e">
        <f>AJ64/$H64</f>
        <v>#DIV/0!</v>
      </c>
      <c r="AM64" s="60"/>
      <c r="AN64" s="70" t="e">
        <f>AM64/$C64</f>
        <v>#DIV/0!</v>
      </c>
      <c r="AO64" s="60"/>
      <c r="AP64" s="70" t="e">
        <f>AO64/AM64</f>
        <v>#DIV/0!</v>
      </c>
      <c r="AQ64" s="69" t="e">
        <f>AO64/$H64</f>
        <v>#DIV/0!</v>
      </c>
      <c r="AR64" s="71"/>
      <c r="AS64" s="70" t="e">
        <f>AR64/$C64</f>
        <v>#DIV/0!</v>
      </c>
      <c r="AT64" s="60"/>
      <c r="AU64" s="70" t="e">
        <f>AT64/AR64</f>
        <v>#DIV/0!</v>
      </c>
      <c r="AV64" s="69" t="e">
        <f>AT64/$H64</f>
        <v>#DIV/0!</v>
      </c>
      <c r="AW64" s="71"/>
      <c r="AX64" s="70" t="e">
        <f>AW64/$C64</f>
        <v>#DIV/0!</v>
      </c>
      <c r="AY64" s="60"/>
      <c r="AZ64" s="70" t="e">
        <f>AY64/AW64</f>
        <v>#DIV/0!</v>
      </c>
      <c r="BA64" s="69" t="e">
        <f>AY64/$H64</f>
        <v>#DIV/0!</v>
      </c>
      <c r="BB64" s="71">
        <v>0</v>
      </c>
      <c r="BC64" s="70" t="e">
        <f>BB64/$C64</f>
        <v>#DIV/0!</v>
      </c>
      <c r="BD64" s="60">
        <v>0</v>
      </c>
      <c r="BE64" s="70" t="e">
        <f>BD64/BB64</f>
        <v>#DIV/0!</v>
      </c>
      <c r="BF64" s="70" t="e">
        <f>BD64/$H64</f>
        <v>#DIV/0!</v>
      </c>
      <c r="BG64" s="71"/>
      <c r="BH64" s="70" t="e">
        <f>BG64/$C64</f>
        <v>#DIV/0!</v>
      </c>
      <c r="BI64" s="60"/>
      <c r="BJ64" s="70" t="e">
        <f>BI64/BG64</f>
        <v>#DIV/0!</v>
      </c>
      <c r="BK64" s="69" t="e">
        <f>BI64/$H64</f>
        <v>#DIV/0!</v>
      </c>
    </row>
    <row r="65" spans="1:63" s="62" customFormat="1" ht="15.75" thickBot="1">
      <c r="A65" s="158"/>
      <c r="B65" s="68" t="s">
        <v>95</v>
      </c>
      <c r="C65" s="65" t="e">
        <f>C63/C64-1</f>
        <v>#DIV/0!</v>
      </c>
      <c r="D65" s="65"/>
      <c r="E65" s="65" t="e">
        <f>E63/E64-1</f>
        <v>#DIV/0!</v>
      </c>
      <c r="F65" s="67"/>
      <c r="G65" s="65" t="e">
        <f>G63/G64-1</f>
        <v>#DIV/0!</v>
      </c>
      <c r="H65" s="65" t="e">
        <f>H63/H64-1</f>
        <v>#DIV/0!</v>
      </c>
      <c r="I65" s="67"/>
      <c r="J65" s="65" t="e">
        <f>J63/J64-1</f>
        <v>#DIV/0!</v>
      </c>
      <c r="K65" s="65"/>
      <c r="L65" s="65" t="e">
        <f>L63/L64-1</f>
        <v>#DIV/0!</v>
      </c>
      <c r="M65" s="65"/>
      <c r="N65" s="67"/>
      <c r="O65" s="65" t="e">
        <f>O63/O64-1</f>
        <v>#DIV/0!</v>
      </c>
      <c r="P65" s="65"/>
      <c r="Q65" s="65" t="e">
        <f>Q63/Q64-1</f>
        <v>#DIV/0!</v>
      </c>
      <c r="R65" s="65"/>
      <c r="S65" s="67"/>
      <c r="T65" s="65"/>
      <c r="U65" s="65"/>
      <c r="V65" s="67"/>
      <c r="W65" s="66"/>
      <c r="X65" s="65" t="e">
        <f>X63/X64-1</f>
        <v>#DIV/0!</v>
      </c>
      <c r="Y65" s="65"/>
      <c r="Z65" s="65" t="e">
        <f>Z63/Z64-1</f>
        <v>#DIV/0!</v>
      </c>
      <c r="AA65" s="64"/>
      <c r="AB65" s="63"/>
      <c r="AC65" s="65" t="e">
        <f>AC63/AC64-1</f>
        <v>#DIV/0!</v>
      </c>
      <c r="AD65" s="70"/>
      <c r="AE65" s="65" t="e">
        <f>AE63/AE64-1</f>
        <v>#DIV/0!</v>
      </c>
      <c r="AF65" s="65"/>
      <c r="AG65" s="67"/>
      <c r="AH65" s="65" t="e">
        <f>AH63/AH64-1</f>
        <v>#DIV/0!</v>
      </c>
      <c r="AI65" s="65"/>
      <c r="AJ65" s="65" t="e">
        <f>AJ63/AJ64-1</f>
        <v>#DIV/0!</v>
      </c>
      <c r="AK65" s="65"/>
      <c r="AL65" s="67"/>
      <c r="AM65" s="65" t="e">
        <f>AM63/AM64-1</f>
        <v>#DIV/0!</v>
      </c>
      <c r="AN65" s="65"/>
      <c r="AO65" s="65" t="e">
        <f>AO63/AO64-1</f>
        <v>#DIV/0!</v>
      </c>
      <c r="AP65" s="65"/>
      <c r="AQ65" s="67"/>
      <c r="AR65" s="65" t="e">
        <f>AR63/AR64-1</f>
        <v>#DIV/0!</v>
      </c>
      <c r="AS65" s="65"/>
      <c r="AT65" s="65" t="e">
        <f>AT63/AT64-1</f>
        <v>#DIV/0!</v>
      </c>
      <c r="AU65" s="65"/>
      <c r="AV65" s="67"/>
      <c r="AW65" s="65" t="e">
        <f>AW63/AW64-1</f>
        <v>#DIV/0!</v>
      </c>
      <c r="AX65" s="65"/>
      <c r="AY65" s="65" t="e">
        <f>AY63/AY64-1</f>
        <v>#DIV/0!</v>
      </c>
      <c r="AZ65" s="65"/>
      <c r="BA65" s="67"/>
      <c r="BB65" s="65" t="e">
        <f>BB63/BB64-1</f>
        <v>#DIV/0!</v>
      </c>
      <c r="BC65" s="65"/>
      <c r="BD65" s="65" t="e">
        <f>BD63/BD64-1</f>
        <v>#DIV/0!</v>
      </c>
      <c r="BE65" s="65"/>
      <c r="BF65" s="65"/>
      <c r="BG65" s="82" t="e">
        <f>BG63/BG64-1</f>
        <v>#DIV/0!</v>
      </c>
      <c r="BH65" s="65"/>
      <c r="BI65" s="65" t="e">
        <f>BI63/BI64-1</f>
        <v>#DIV/0!</v>
      </c>
      <c r="BJ65" s="65"/>
      <c r="BK65" s="67"/>
    </row>
    <row r="66" spans="1:63">
      <c r="A66" s="156" t="s">
        <v>75</v>
      </c>
      <c r="B66" s="81">
        <v>43466</v>
      </c>
      <c r="C66" s="76"/>
      <c r="D66" s="76">
        <f>C66/31</f>
        <v>0</v>
      </c>
      <c r="E66" s="76"/>
      <c r="F66" s="75" t="e">
        <f>E66/C66</f>
        <v>#DIV/0!</v>
      </c>
      <c r="G66" s="60"/>
      <c r="H66" s="60">
        <f>G66+E66</f>
        <v>0</v>
      </c>
      <c r="I66" s="69" t="e">
        <f>H66/$C66</f>
        <v>#DIV/0!</v>
      </c>
      <c r="J66" s="71"/>
      <c r="K66" s="70" t="e">
        <f>J66/$C66</f>
        <v>#DIV/0!</v>
      </c>
      <c r="L66" s="60"/>
      <c r="M66" s="73" t="e">
        <f>L66/J66</f>
        <v>#DIV/0!</v>
      </c>
      <c r="N66" s="69" t="e">
        <f>L66/$H66</f>
        <v>#DIV/0!</v>
      </c>
      <c r="O66" s="78"/>
      <c r="P66" s="77" t="e">
        <f>O66/$C66</f>
        <v>#DIV/0!</v>
      </c>
      <c r="Q66" s="76"/>
      <c r="R66" s="80" t="e">
        <f>Q66/O66</f>
        <v>#DIV/0!</v>
      </c>
      <c r="S66" s="75" t="e">
        <f>Q66/$H66</f>
        <v>#DIV/0!</v>
      </c>
      <c r="T66" s="76">
        <f>C66-(J66+O66)</f>
        <v>0</v>
      </c>
      <c r="U66" s="76">
        <f>H66-(L66+Q66)</f>
        <v>0</v>
      </c>
      <c r="V66" s="75" t="e">
        <f>U66/T66</f>
        <v>#DIV/0!</v>
      </c>
      <c r="W66" s="79"/>
      <c r="X66" s="76">
        <v>0</v>
      </c>
      <c r="Y66" s="77" t="e">
        <f>X66/$C66</f>
        <v>#DIV/0!</v>
      </c>
      <c r="Z66" s="76">
        <v>0</v>
      </c>
      <c r="AA66" s="77" t="e">
        <f>Z66/X66</f>
        <v>#DIV/0!</v>
      </c>
      <c r="AB66" s="75" t="e">
        <f>Z66/$H66</f>
        <v>#DIV/0!</v>
      </c>
      <c r="AC66" s="78"/>
      <c r="AD66" s="77" t="e">
        <f>AC66/$C66</f>
        <v>#DIV/0!</v>
      </c>
      <c r="AE66" s="76"/>
      <c r="AF66" s="70" t="e">
        <f>AE66/AC66</f>
        <v>#DIV/0!</v>
      </c>
      <c r="AG66" s="69" t="e">
        <f>AE66/$H66</f>
        <v>#DIV/0!</v>
      </c>
      <c r="AH66" s="78"/>
      <c r="AI66" s="77" t="e">
        <f>AH66/$C66</f>
        <v>#DIV/0!</v>
      </c>
      <c r="AJ66" s="76"/>
      <c r="AK66" s="70" t="e">
        <f>AJ66/AH66</f>
        <v>#DIV/0!</v>
      </c>
      <c r="AL66" s="69" t="e">
        <f>AJ66/$H66</f>
        <v>#DIV/0!</v>
      </c>
      <c r="AM66" s="76"/>
      <c r="AN66" s="77" t="e">
        <f>AM66/$C66</f>
        <v>#DIV/0!</v>
      </c>
      <c r="AO66" s="76"/>
      <c r="AP66" s="70" t="e">
        <f>AO66/AM66</f>
        <v>#DIV/0!</v>
      </c>
      <c r="AQ66" s="69" t="e">
        <f>AO66/$H66</f>
        <v>#DIV/0!</v>
      </c>
      <c r="AR66" s="78"/>
      <c r="AS66" s="77" t="e">
        <f>AR66/$C66</f>
        <v>#DIV/0!</v>
      </c>
      <c r="AT66" s="76"/>
      <c r="AU66" s="70" t="e">
        <f>AT66/AR66</f>
        <v>#DIV/0!</v>
      </c>
      <c r="AV66" s="69" t="e">
        <f>AT66/$H66</f>
        <v>#DIV/0!</v>
      </c>
      <c r="AW66" s="78"/>
      <c r="AX66" s="77" t="e">
        <f>AW66/$C66</f>
        <v>#DIV/0!</v>
      </c>
      <c r="AY66" s="76"/>
      <c r="AZ66" s="70" t="e">
        <f>AY66/AW66</f>
        <v>#DIV/0!</v>
      </c>
      <c r="BA66" s="69" t="e">
        <f>AY66/$H66</f>
        <v>#DIV/0!</v>
      </c>
      <c r="BB66" s="78">
        <v>0</v>
      </c>
      <c r="BC66" s="77" t="e">
        <f>BB66/$C66</f>
        <v>#DIV/0!</v>
      </c>
      <c r="BD66" s="76">
        <v>0</v>
      </c>
      <c r="BE66" s="70" t="e">
        <f>BD66/BB66</f>
        <v>#DIV/0!</v>
      </c>
      <c r="BF66" s="70" t="e">
        <f>BD66/$H66</f>
        <v>#DIV/0!</v>
      </c>
      <c r="BG66" s="78"/>
      <c r="BH66" s="77" t="e">
        <f>BG66/$C66</f>
        <v>#DIV/0!</v>
      </c>
      <c r="BI66" s="76"/>
      <c r="BJ66" s="77" t="e">
        <f>BI66/BG66</f>
        <v>#DIV/0!</v>
      </c>
      <c r="BK66" s="75" t="e">
        <f>BI66/$H66</f>
        <v>#DIV/0!</v>
      </c>
    </row>
    <row r="67" spans="1:63">
      <c r="A67" s="157"/>
      <c r="B67" s="74">
        <v>43101</v>
      </c>
      <c r="C67" s="60"/>
      <c r="D67" s="60">
        <f>C67/31</f>
        <v>0</v>
      </c>
      <c r="E67" s="60"/>
      <c r="F67" s="69" t="e">
        <f>E67/C67</f>
        <v>#DIV/0!</v>
      </c>
      <c r="G67" s="60"/>
      <c r="H67" s="60">
        <f>G67+E67</f>
        <v>0</v>
      </c>
      <c r="I67" s="69" t="e">
        <f>H67/$C67</f>
        <v>#DIV/0!</v>
      </c>
      <c r="J67" s="71"/>
      <c r="K67" s="70" t="e">
        <f>J67/$C67</f>
        <v>#DIV/0!</v>
      </c>
      <c r="L67" s="60"/>
      <c r="M67" s="73" t="e">
        <f>L67/J67</f>
        <v>#DIV/0!</v>
      </c>
      <c r="N67" s="69" t="e">
        <f>L67/$H67</f>
        <v>#DIV/0!</v>
      </c>
      <c r="O67" s="71"/>
      <c r="P67" s="70" t="e">
        <f>O67/$C67</f>
        <v>#DIV/0!</v>
      </c>
      <c r="Q67" s="60"/>
      <c r="R67" s="73" t="e">
        <f>Q67/O67</f>
        <v>#DIV/0!</v>
      </c>
      <c r="S67" s="69" t="e">
        <f>Q67/$H67</f>
        <v>#DIV/0!</v>
      </c>
      <c r="T67" s="60">
        <f>C67-(J67+O67)</f>
        <v>0</v>
      </c>
      <c r="U67" s="60">
        <f>H67-(L67+Q67)</f>
        <v>0</v>
      </c>
      <c r="V67" s="69" t="e">
        <f>U67/T67</f>
        <v>#DIV/0!</v>
      </c>
      <c r="W67" s="72"/>
      <c r="X67" s="60">
        <v>0</v>
      </c>
      <c r="Y67" s="70" t="e">
        <f>X67/$C67</f>
        <v>#DIV/0!</v>
      </c>
      <c r="Z67" s="60">
        <v>0</v>
      </c>
      <c r="AA67" s="70" t="e">
        <f>Z67/X67</f>
        <v>#DIV/0!</v>
      </c>
      <c r="AB67" s="69" t="e">
        <f>Z67/$H67</f>
        <v>#DIV/0!</v>
      </c>
      <c r="AC67" s="71"/>
      <c r="AD67" s="70" t="e">
        <f>AC67/$C67</f>
        <v>#DIV/0!</v>
      </c>
      <c r="AE67" s="60"/>
      <c r="AF67" s="70" t="e">
        <f>AE67/AC67</f>
        <v>#DIV/0!</v>
      </c>
      <c r="AG67" s="69" t="e">
        <f>AE67/$H67</f>
        <v>#DIV/0!</v>
      </c>
      <c r="AH67" s="71"/>
      <c r="AI67" s="70" t="e">
        <f>AH67/$C67</f>
        <v>#DIV/0!</v>
      </c>
      <c r="AJ67" s="60"/>
      <c r="AK67" s="70" t="e">
        <f>AJ67/AH67</f>
        <v>#DIV/0!</v>
      </c>
      <c r="AL67" s="69" t="e">
        <f>AJ67/$H67</f>
        <v>#DIV/0!</v>
      </c>
      <c r="AM67" s="60"/>
      <c r="AN67" s="70" t="e">
        <f>AM67/$C67</f>
        <v>#DIV/0!</v>
      </c>
      <c r="AO67" s="60"/>
      <c r="AP67" s="70" t="e">
        <f>AO67/AM67</f>
        <v>#DIV/0!</v>
      </c>
      <c r="AQ67" s="69" t="e">
        <f>AO67/$H67</f>
        <v>#DIV/0!</v>
      </c>
      <c r="AR67" s="71"/>
      <c r="AS67" s="70" t="e">
        <f>AR67/$C67</f>
        <v>#DIV/0!</v>
      </c>
      <c r="AT67" s="60"/>
      <c r="AU67" s="70" t="e">
        <f>AT67/AR67</f>
        <v>#DIV/0!</v>
      </c>
      <c r="AV67" s="69" t="e">
        <f>AT67/$H67</f>
        <v>#DIV/0!</v>
      </c>
      <c r="AW67" s="71"/>
      <c r="AX67" s="70" t="e">
        <f>AW67/$C67</f>
        <v>#DIV/0!</v>
      </c>
      <c r="AY67" s="60"/>
      <c r="AZ67" s="70" t="e">
        <f>AY67/AW67</f>
        <v>#DIV/0!</v>
      </c>
      <c r="BA67" s="69" t="e">
        <f>AY67/$H67</f>
        <v>#DIV/0!</v>
      </c>
      <c r="BB67" s="71">
        <v>0</v>
      </c>
      <c r="BC67" s="70" t="e">
        <f>BB67/$C67</f>
        <v>#DIV/0!</v>
      </c>
      <c r="BD67" s="60">
        <v>0</v>
      </c>
      <c r="BE67" s="70" t="e">
        <f>BD67/BB67</f>
        <v>#DIV/0!</v>
      </c>
      <c r="BF67" s="70" t="e">
        <f>BD67/$H67</f>
        <v>#DIV/0!</v>
      </c>
      <c r="BG67" s="71"/>
      <c r="BH67" s="70" t="e">
        <f>BG67/$C67</f>
        <v>#DIV/0!</v>
      </c>
      <c r="BI67" s="60"/>
      <c r="BJ67" s="70" t="e">
        <f>BI67/BG67</f>
        <v>#DIV/0!</v>
      </c>
      <c r="BK67" s="69" t="e">
        <f>BI67/$H67</f>
        <v>#DIV/0!</v>
      </c>
    </row>
    <row r="68" spans="1:63" s="62" customFormat="1" ht="15.75" thickBot="1">
      <c r="A68" s="158"/>
      <c r="B68" s="68" t="s">
        <v>95</v>
      </c>
      <c r="C68" s="65" t="e">
        <f>C66/C67-1</f>
        <v>#DIV/0!</v>
      </c>
      <c r="D68" s="65"/>
      <c r="E68" s="65" t="e">
        <f>E66/E67-1</f>
        <v>#DIV/0!</v>
      </c>
      <c r="F68" s="67"/>
      <c r="G68" s="65" t="e">
        <f>G66/G67-1</f>
        <v>#DIV/0!</v>
      </c>
      <c r="H68" s="65" t="e">
        <f>H66/H67-1</f>
        <v>#DIV/0!</v>
      </c>
      <c r="I68" s="67"/>
      <c r="J68" s="65" t="e">
        <f>J66/J67-1</f>
        <v>#DIV/0!</v>
      </c>
      <c r="K68" s="65"/>
      <c r="L68" s="65" t="e">
        <f>L66/L67-1</f>
        <v>#DIV/0!</v>
      </c>
      <c r="M68" s="65"/>
      <c r="N68" s="67"/>
      <c r="O68" s="65" t="e">
        <f>O66/O67-1</f>
        <v>#DIV/0!</v>
      </c>
      <c r="P68" s="65"/>
      <c r="Q68" s="65" t="e">
        <f>Q66/Q67-1</f>
        <v>#DIV/0!</v>
      </c>
      <c r="R68" s="65"/>
      <c r="S68" s="67"/>
      <c r="T68" s="65"/>
      <c r="U68" s="65"/>
      <c r="V68" s="67"/>
      <c r="W68" s="66"/>
      <c r="X68" s="65" t="e">
        <f>X66/X67-1</f>
        <v>#DIV/0!</v>
      </c>
      <c r="Y68" s="65"/>
      <c r="Z68" s="65" t="e">
        <f>Z66/Z67-1</f>
        <v>#DIV/0!</v>
      </c>
      <c r="AA68" s="64"/>
      <c r="AB68" s="63"/>
      <c r="AC68" s="65" t="e">
        <f>AC66/AC67-1</f>
        <v>#DIV/0!</v>
      </c>
      <c r="AD68" s="70"/>
      <c r="AE68" s="65" t="e">
        <f>AE66/AE67-1</f>
        <v>#DIV/0!</v>
      </c>
      <c r="AF68" s="65"/>
      <c r="AG68" s="67"/>
      <c r="AH68" s="65" t="e">
        <f>AH66/AH67-1</f>
        <v>#DIV/0!</v>
      </c>
      <c r="AI68" s="65"/>
      <c r="AJ68" s="65" t="e">
        <f>AJ66/AJ67-1</f>
        <v>#DIV/0!</v>
      </c>
      <c r="AK68" s="65"/>
      <c r="AL68" s="67"/>
      <c r="AM68" s="65" t="e">
        <f>AM66/AM67-1</f>
        <v>#DIV/0!</v>
      </c>
      <c r="AN68" s="65"/>
      <c r="AO68" s="65" t="e">
        <f>AO66/AO67-1</f>
        <v>#DIV/0!</v>
      </c>
      <c r="AP68" s="65"/>
      <c r="AQ68" s="67"/>
      <c r="AR68" s="65" t="e">
        <f>AR66/AR67-1</f>
        <v>#DIV/0!</v>
      </c>
      <c r="AS68" s="65"/>
      <c r="AT68" s="65" t="e">
        <f>AT66/AT67-1</f>
        <v>#DIV/0!</v>
      </c>
      <c r="AU68" s="65"/>
      <c r="AV68" s="67"/>
      <c r="AW68" s="65" t="e">
        <f>AW66/AW67-1</f>
        <v>#DIV/0!</v>
      </c>
      <c r="AX68" s="65"/>
      <c r="AY68" s="65" t="e">
        <f>AY66/AY67-1</f>
        <v>#DIV/0!</v>
      </c>
      <c r="AZ68" s="65"/>
      <c r="BA68" s="67"/>
      <c r="BB68" s="65" t="e">
        <f>BB66/BB67-1</f>
        <v>#DIV/0!</v>
      </c>
      <c r="BC68" s="65"/>
      <c r="BD68" s="65" t="e">
        <f>BD66/BD67-1</f>
        <v>#DIV/0!</v>
      </c>
      <c r="BE68" s="65"/>
      <c r="BF68" s="65"/>
      <c r="BG68" s="82" t="e">
        <f>BG66/BG67-1</f>
        <v>#DIV/0!</v>
      </c>
      <c r="BH68" s="65"/>
      <c r="BI68" s="65" t="e">
        <f>BI66/BI67-1</f>
        <v>#DIV/0!</v>
      </c>
      <c r="BJ68" s="65"/>
      <c r="BK68" s="67"/>
    </row>
    <row r="69" spans="1:63">
      <c r="A69" s="156" t="s">
        <v>76</v>
      </c>
      <c r="B69" s="81">
        <v>43466</v>
      </c>
      <c r="C69" s="76"/>
      <c r="D69" s="76">
        <f>C69/31</f>
        <v>0</v>
      </c>
      <c r="E69" s="76"/>
      <c r="F69" s="75" t="e">
        <f>E69/C69</f>
        <v>#DIV/0!</v>
      </c>
      <c r="G69" s="60"/>
      <c r="H69" s="60">
        <f>G69+E69</f>
        <v>0</v>
      </c>
      <c r="I69" s="69" t="e">
        <f>H69/$C69</f>
        <v>#DIV/0!</v>
      </c>
      <c r="J69" s="71"/>
      <c r="K69" s="70" t="e">
        <f>J69/$C69</f>
        <v>#DIV/0!</v>
      </c>
      <c r="L69" s="60"/>
      <c r="M69" s="73" t="e">
        <f>L69/J69</f>
        <v>#DIV/0!</v>
      </c>
      <c r="N69" s="69" t="e">
        <f>L69/$H69</f>
        <v>#DIV/0!</v>
      </c>
      <c r="O69" s="78"/>
      <c r="P69" s="77" t="e">
        <f>O69/$C69</f>
        <v>#DIV/0!</v>
      </c>
      <c r="Q69" s="76"/>
      <c r="R69" s="80" t="e">
        <f>Q69/O69</f>
        <v>#DIV/0!</v>
      </c>
      <c r="S69" s="75" t="e">
        <f>Q69/$H69</f>
        <v>#DIV/0!</v>
      </c>
      <c r="T69" s="76">
        <f>C69-(J69+O69)</f>
        <v>0</v>
      </c>
      <c r="U69" s="76">
        <f>H69-(L69+Q69)</f>
        <v>0</v>
      </c>
      <c r="V69" s="75" t="e">
        <f>U69/T69</f>
        <v>#DIV/0!</v>
      </c>
      <c r="W69" s="79"/>
      <c r="X69" s="76">
        <v>0</v>
      </c>
      <c r="Y69" s="77" t="e">
        <f>X69/$C69</f>
        <v>#DIV/0!</v>
      </c>
      <c r="Z69" s="76">
        <v>0</v>
      </c>
      <c r="AA69" s="77" t="e">
        <f>Z69/X69</f>
        <v>#DIV/0!</v>
      </c>
      <c r="AB69" s="75" t="e">
        <f>Z69/$H69</f>
        <v>#DIV/0!</v>
      </c>
      <c r="AC69" s="78"/>
      <c r="AD69" s="77" t="e">
        <f>AC69/$C69</f>
        <v>#DIV/0!</v>
      </c>
      <c r="AE69" s="76"/>
      <c r="AF69" s="70" t="e">
        <f>AE69/AC69</f>
        <v>#DIV/0!</v>
      </c>
      <c r="AG69" s="69" t="e">
        <f>AE69/$H69</f>
        <v>#DIV/0!</v>
      </c>
      <c r="AH69" s="78"/>
      <c r="AI69" s="77" t="e">
        <f>AH69/$C69</f>
        <v>#DIV/0!</v>
      </c>
      <c r="AJ69" s="76"/>
      <c r="AK69" s="70" t="e">
        <f>AJ69/AH69</f>
        <v>#DIV/0!</v>
      </c>
      <c r="AL69" s="69" t="e">
        <f>AJ69/$H69</f>
        <v>#DIV/0!</v>
      </c>
      <c r="AM69" s="76"/>
      <c r="AN69" s="77" t="e">
        <f>AM69/$C69</f>
        <v>#DIV/0!</v>
      </c>
      <c r="AO69" s="76"/>
      <c r="AP69" s="70" t="e">
        <f>AO69/AM69</f>
        <v>#DIV/0!</v>
      </c>
      <c r="AQ69" s="69" t="e">
        <f>AO69/$H69</f>
        <v>#DIV/0!</v>
      </c>
      <c r="AR69" s="78"/>
      <c r="AS69" s="77" t="e">
        <f>AR69/$C69</f>
        <v>#DIV/0!</v>
      </c>
      <c r="AT69" s="76"/>
      <c r="AU69" s="70" t="e">
        <f>AT69/AR69</f>
        <v>#DIV/0!</v>
      </c>
      <c r="AV69" s="69" t="e">
        <f>AT69/$H69</f>
        <v>#DIV/0!</v>
      </c>
      <c r="AW69" s="78"/>
      <c r="AX69" s="77" t="e">
        <f>AW69/$C69</f>
        <v>#DIV/0!</v>
      </c>
      <c r="AY69" s="76"/>
      <c r="AZ69" s="70" t="e">
        <f>AY69/AW69</f>
        <v>#DIV/0!</v>
      </c>
      <c r="BA69" s="69" t="e">
        <f>AY69/$H69</f>
        <v>#DIV/0!</v>
      </c>
      <c r="BB69" s="78">
        <v>0</v>
      </c>
      <c r="BC69" s="77" t="e">
        <f>BB69/$C69</f>
        <v>#DIV/0!</v>
      </c>
      <c r="BD69" s="76">
        <v>0</v>
      </c>
      <c r="BE69" s="70" t="e">
        <f>BD69/BB69</f>
        <v>#DIV/0!</v>
      </c>
      <c r="BF69" s="70" t="e">
        <f>BD69/$H69</f>
        <v>#DIV/0!</v>
      </c>
      <c r="BG69" s="78"/>
      <c r="BH69" s="77" t="e">
        <f>BG69/$C69</f>
        <v>#DIV/0!</v>
      </c>
      <c r="BI69" s="76"/>
      <c r="BJ69" s="77" t="e">
        <f>BI69/BG69</f>
        <v>#DIV/0!</v>
      </c>
      <c r="BK69" s="75" t="e">
        <f>BI69/$H69</f>
        <v>#DIV/0!</v>
      </c>
    </row>
    <row r="70" spans="1:63">
      <c r="A70" s="157"/>
      <c r="B70" s="74">
        <v>43101</v>
      </c>
      <c r="C70" s="60"/>
      <c r="D70" s="60">
        <f>C70/31</f>
        <v>0</v>
      </c>
      <c r="E70" s="60"/>
      <c r="F70" s="69" t="e">
        <f>E70/C70</f>
        <v>#DIV/0!</v>
      </c>
      <c r="G70" s="60"/>
      <c r="H70" s="60">
        <f>G70+E70</f>
        <v>0</v>
      </c>
      <c r="I70" s="69" t="e">
        <f>H70/$C70</f>
        <v>#DIV/0!</v>
      </c>
      <c r="J70" s="71"/>
      <c r="K70" s="70" t="e">
        <f>J70/$C70</f>
        <v>#DIV/0!</v>
      </c>
      <c r="L70" s="60"/>
      <c r="M70" s="73" t="e">
        <f>L70/J70</f>
        <v>#DIV/0!</v>
      </c>
      <c r="N70" s="69" t="e">
        <f>L70/$H70</f>
        <v>#DIV/0!</v>
      </c>
      <c r="O70" s="71"/>
      <c r="P70" s="70" t="e">
        <f>O70/$C70</f>
        <v>#DIV/0!</v>
      </c>
      <c r="Q70" s="60"/>
      <c r="R70" s="73" t="e">
        <f>Q70/O70</f>
        <v>#DIV/0!</v>
      </c>
      <c r="S70" s="69" t="e">
        <f>Q70/$H70</f>
        <v>#DIV/0!</v>
      </c>
      <c r="T70" s="60">
        <f>C70-(J70+O70)</f>
        <v>0</v>
      </c>
      <c r="U70" s="60">
        <f>H70-(L70+Q70)</f>
        <v>0</v>
      </c>
      <c r="V70" s="69" t="e">
        <f>U70/T70</f>
        <v>#DIV/0!</v>
      </c>
      <c r="W70" s="72"/>
      <c r="X70" s="60">
        <v>0</v>
      </c>
      <c r="Y70" s="70" t="e">
        <f>X70/$C70</f>
        <v>#DIV/0!</v>
      </c>
      <c r="Z70" s="60">
        <v>0</v>
      </c>
      <c r="AA70" s="70" t="e">
        <f>Z70/X70</f>
        <v>#DIV/0!</v>
      </c>
      <c r="AB70" s="69" t="e">
        <f>Z70/$H70</f>
        <v>#DIV/0!</v>
      </c>
      <c r="AC70" s="71"/>
      <c r="AD70" s="70" t="e">
        <f>AC70/$C70</f>
        <v>#DIV/0!</v>
      </c>
      <c r="AE70" s="60"/>
      <c r="AF70" s="70" t="e">
        <f>AE70/AC70</f>
        <v>#DIV/0!</v>
      </c>
      <c r="AG70" s="69" t="e">
        <f>AE70/$H70</f>
        <v>#DIV/0!</v>
      </c>
      <c r="AH70" s="71"/>
      <c r="AI70" s="70" t="e">
        <f>AH70/$C70</f>
        <v>#DIV/0!</v>
      </c>
      <c r="AJ70" s="60"/>
      <c r="AK70" s="70" t="e">
        <f>AJ70/AH70</f>
        <v>#DIV/0!</v>
      </c>
      <c r="AL70" s="69" t="e">
        <f>AJ70/$H70</f>
        <v>#DIV/0!</v>
      </c>
      <c r="AM70" s="60"/>
      <c r="AN70" s="70" t="e">
        <f>AM70/$C70</f>
        <v>#DIV/0!</v>
      </c>
      <c r="AO70" s="60"/>
      <c r="AP70" s="70" t="e">
        <f>AO70/AM70</f>
        <v>#DIV/0!</v>
      </c>
      <c r="AQ70" s="69" t="e">
        <f>AO70/$H70</f>
        <v>#DIV/0!</v>
      </c>
      <c r="AR70" s="71"/>
      <c r="AS70" s="70" t="e">
        <f>AR70/$C70</f>
        <v>#DIV/0!</v>
      </c>
      <c r="AT70" s="60"/>
      <c r="AU70" s="70" t="e">
        <f>AT70/AR70</f>
        <v>#DIV/0!</v>
      </c>
      <c r="AV70" s="69" t="e">
        <f>AT70/$H70</f>
        <v>#DIV/0!</v>
      </c>
      <c r="AW70" s="71"/>
      <c r="AX70" s="70" t="e">
        <f>AW70/$C70</f>
        <v>#DIV/0!</v>
      </c>
      <c r="AY70" s="60"/>
      <c r="AZ70" s="70" t="e">
        <f>AY70/AW70</f>
        <v>#DIV/0!</v>
      </c>
      <c r="BA70" s="69" t="e">
        <f>AY70/$H70</f>
        <v>#DIV/0!</v>
      </c>
      <c r="BB70" s="71">
        <v>0</v>
      </c>
      <c r="BC70" s="70" t="e">
        <f>BB70/$C70</f>
        <v>#DIV/0!</v>
      </c>
      <c r="BD70" s="60">
        <v>0</v>
      </c>
      <c r="BE70" s="70" t="e">
        <f>BD70/BB70</f>
        <v>#DIV/0!</v>
      </c>
      <c r="BF70" s="70" t="e">
        <f>BD70/$H70</f>
        <v>#DIV/0!</v>
      </c>
      <c r="BG70" s="71"/>
      <c r="BH70" s="70" t="e">
        <f>BG70/$C70</f>
        <v>#DIV/0!</v>
      </c>
      <c r="BI70" s="60"/>
      <c r="BJ70" s="70" t="e">
        <f>BI70/BG70</f>
        <v>#DIV/0!</v>
      </c>
      <c r="BK70" s="69" t="e">
        <f>BI70/$H70</f>
        <v>#DIV/0!</v>
      </c>
    </row>
    <row r="71" spans="1:63" s="62" customFormat="1" ht="15.75" thickBot="1">
      <c r="A71" s="158"/>
      <c r="B71" s="68" t="s">
        <v>95</v>
      </c>
      <c r="C71" s="65" t="e">
        <f>C69/C70-1</f>
        <v>#DIV/0!</v>
      </c>
      <c r="D71" s="65"/>
      <c r="E71" s="65" t="e">
        <f>E69/E70-1</f>
        <v>#DIV/0!</v>
      </c>
      <c r="F71" s="67"/>
      <c r="G71" s="65" t="e">
        <f>G69/G70-1</f>
        <v>#DIV/0!</v>
      </c>
      <c r="H71" s="65" t="e">
        <f>H69/H70-1</f>
        <v>#DIV/0!</v>
      </c>
      <c r="I71" s="67"/>
      <c r="J71" s="65" t="e">
        <f>J69/J70-1</f>
        <v>#DIV/0!</v>
      </c>
      <c r="K71" s="65"/>
      <c r="L71" s="65" t="e">
        <f>L69/L70-1</f>
        <v>#DIV/0!</v>
      </c>
      <c r="M71" s="65"/>
      <c r="N71" s="67"/>
      <c r="O71" s="65" t="e">
        <f>O69/O70-1</f>
        <v>#DIV/0!</v>
      </c>
      <c r="P71" s="65"/>
      <c r="Q71" s="65" t="e">
        <f>Q69/Q70-1</f>
        <v>#DIV/0!</v>
      </c>
      <c r="R71" s="65"/>
      <c r="S71" s="67"/>
      <c r="T71" s="65"/>
      <c r="U71" s="65"/>
      <c r="V71" s="67"/>
      <c r="W71" s="66"/>
      <c r="X71" s="65" t="e">
        <f>X69/X70-1</f>
        <v>#DIV/0!</v>
      </c>
      <c r="Y71" s="65"/>
      <c r="Z71" s="65" t="e">
        <f>Z69/Z70-1</f>
        <v>#DIV/0!</v>
      </c>
      <c r="AA71" s="64"/>
      <c r="AB71" s="63"/>
      <c r="AC71" s="65" t="e">
        <f>AC69/AC70-1</f>
        <v>#DIV/0!</v>
      </c>
      <c r="AD71" s="70"/>
      <c r="AE71" s="65" t="e">
        <f>AE69/AE70-1</f>
        <v>#DIV/0!</v>
      </c>
      <c r="AF71" s="65"/>
      <c r="AG71" s="67"/>
      <c r="AH71" s="65" t="e">
        <f>AH69/AH70-1</f>
        <v>#DIV/0!</v>
      </c>
      <c r="AI71" s="65"/>
      <c r="AJ71" s="65" t="e">
        <f>AJ69/AJ70-1</f>
        <v>#DIV/0!</v>
      </c>
      <c r="AK71" s="65"/>
      <c r="AL71" s="67"/>
      <c r="AM71" s="65" t="e">
        <f>AM69/AM70-1</f>
        <v>#DIV/0!</v>
      </c>
      <c r="AN71" s="65"/>
      <c r="AO71" s="65" t="e">
        <f>AO69/AO70-1</f>
        <v>#DIV/0!</v>
      </c>
      <c r="AP71" s="65"/>
      <c r="AQ71" s="67"/>
      <c r="AR71" s="65" t="e">
        <f>AR69/AR70-1</f>
        <v>#DIV/0!</v>
      </c>
      <c r="AS71" s="65"/>
      <c r="AT71" s="65" t="e">
        <f>AT69/AT70-1</f>
        <v>#DIV/0!</v>
      </c>
      <c r="AU71" s="65"/>
      <c r="AV71" s="67"/>
      <c r="AW71" s="65" t="e">
        <f>AW69/AW70-1</f>
        <v>#DIV/0!</v>
      </c>
      <c r="AX71" s="65"/>
      <c r="AY71" s="65" t="e">
        <f>AY69/AY70-1</f>
        <v>#DIV/0!</v>
      </c>
      <c r="AZ71" s="65"/>
      <c r="BA71" s="67"/>
      <c r="BB71" s="65" t="e">
        <f>BB69/BB70-1</f>
        <v>#DIV/0!</v>
      </c>
      <c r="BC71" s="65"/>
      <c r="BD71" s="65" t="e">
        <f>BD69/BD70-1</f>
        <v>#DIV/0!</v>
      </c>
      <c r="BE71" s="65"/>
      <c r="BF71" s="65"/>
      <c r="BG71" s="82" t="e">
        <f>BG69/BG70-1</f>
        <v>#DIV/0!</v>
      </c>
      <c r="BH71" s="65"/>
      <c r="BI71" s="65" t="e">
        <f>BI69/BI70-1</f>
        <v>#DIV/0!</v>
      </c>
      <c r="BJ71" s="65"/>
      <c r="BK71" s="67"/>
    </row>
    <row r="72" spans="1:63">
      <c r="A72" s="156" t="s">
        <v>94</v>
      </c>
      <c r="B72" s="81">
        <v>43466</v>
      </c>
      <c r="C72" s="78">
        <f>C3+C6+C9+C12+C15+C18+C21+C24+C27+C30+C36+C39+C42+C51+C54+C57+C60+C63+C66+C69</f>
        <v>35327070.579999998</v>
      </c>
      <c r="D72" s="76">
        <f>C72/31</f>
        <v>1139582.9219354838</v>
      </c>
      <c r="E72" s="76">
        <f>E3+E6+E9+E12+E15+E18+E21+E24+E27+E30+E36+E39+E42+E51+E54+E57+E60+E63+E66+E69</f>
        <v>2906254.79</v>
      </c>
      <c r="F72" s="75">
        <f>E72/C72</f>
        <v>8.2267075709508211E-2</v>
      </c>
      <c r="G72" s="78">
        <f>G3+G6+G9+G12+G15+G18+G21+G24+G27+G30+G36+G39+G42+G51+G54+G57+G60+G63+G66+G69</f>
        <v>-66272.240000000005</v>
      </c>
      <c r="H72" s="60">
        <f>G72+E72</f>
        <v>2839982.55</v>
      </c>
      <c r="I72" s="75">
        <f>H72/$C72</f>
        <v>8.0391113765538841E-2</v>
      </c>
      <c r="J72" s="78">
        <f>J3+J6+J9+J12+J15+J18+J21+J24+J27+J30+J36+J39+J42+J51+J54+J57+J60+J63+J66+J69</f>
        <v>0</v>
      </c>
      <c r="K72" s="77">
        <f>J72/$C72</f>
        <v>0</v>
      </c>
      <c r="L72" s="76">
        <f>L3+L6+L9+L12+L15+L18+L21+L24+L27+L30+L36+L39+L42+L51+L54+L57+L60+L63+L66+L69</f>
        <v>0</v>
      </c>
      <c r="M72" s="73" t="e">
        <f>L72/J72</f>
        <v>#DIV/0!</v>
      </c>
      <c r="N72" s="75">
        <f>L72/$H72</f>
        <v>0</v>
      </c>
      <c r="O72" s="78">
        <f>O3+O6+O9+O12+O15+O18+O21+O24+O27+O30+O36+O39+O42+O51+O54+O57+O60+O63+O66+O69</f>
        <v>0</v>
      </c>
      <c r="P72" s="77">
        <f>O72/$C72</f>
        <v>0</v>
      </c>
      <c r="Q72" s="76">
        <f>Q3+Q6+Q9+Q12+Q15+Q18+Q21+Q24+Q27+Q30+Q36+Q39+Q42+Q51+Q54+Q57+Q60+Q63+Q66+Q69</f>
        <v>0</v>
      </c>
      <c r="R72" s="73" t="e">
        <f>Q72/O72</f>
        <v>#DIV/0!</v>
      </c>
      <c r="S72" s="75">
        <f>Q72/$H72</f>
        <v>0</v>
      </c>
      <c r="T72" s="78">
        <f>T3+T6+T9+T12+T15+T18+T21+T24+T27+T30+T36+T39+T42+T51+T54+T57+T60+T63+T66+T69</f>
        <v>35327070.579999998</v>
      </c>
      <c r="U72" s="76">
        <f>U3+U6+U9+U12+U15+U18+U21+U24+U27+U30+U36+U39+U42+U51+U54+U57+U60+U63+U66+U69</f>
        <v>2839982.55</v>
      </c>
      <c r="V72" s="75">
        <f>U72/T72</f>
        <v>8.0391113765538841E-2</v>
      </c>
      <c r="W72" s="79">
        <f>W3+W6+W9+W12+W15+W18+W21+W24+W27+W30+W36+W39+W42+W51+W54+W57+W60+W63+W66+W69</f>
        <v>0</v>
      </c>
      <c r="X72" s="78">
        <f>X3+X6+X9+X12+X15+X18+X21+X24+X27+X30+X36+X39+X42+X51+X54+X57+X60+X63+X66+X69</f>
        <v>0</v>
      </c>
      <c r="Y72" s="77">
        <f>X72/$C72</f>
        <v>0</v>
      </c>
      <c r="Z72" s="76">
        <f>Z3+Z6+Z9+Z12+Z15+Z18+Z21+Z24+Z27+Z30+Z36+Z39+Z42+Z51+Z54+Z57+Z60+Z63+Z66+Z69</f>
        <v>0</v>
      </c>
      <c r="AA72" s="73" t="e">
        <f>Z72/X72</f>
        <v>#DIV/0!</v>
      </c>
      <c r="AB72" s="75">
        <f>Z72/$H72</f>
        <v>0</v>
      </c>
      <c r="AC72" s="78">
        <f>AC3+AC6+AC9+AC12+AC15+AC18+AC21+AC24+AC27+AC30+AC36+AC39+AC42+AC51+AC54+AC57+AC60+AC63+AC66+AC69</f>
        <v>0</v>
      </c>
      <c r="AD72" s="77">
        <f>AC72/$C72</f>
        <v>0</v>
      </c>
      <c r="AE72" s="76">
        <f>AE3+AE6+AE9+AE12+AE15+AE18+AE21+AE24+AE27+AE30+AE36+AE39+AE42+AE51+AE54+AE57+AE60+AE63+AE66+AE69</f>
        <v>0</v>
      </c>
      <c r="AF72" s="73" t="e">
        <f>AE72/AC72</f>
        <v>#DIV/0!</v>
      </c>
      <c r="AG72" s="75">
        <f>AE72/$H72</f>
        <v>0</v>
      </c>
      <c r="AH72" s="78">
        <f>AH3+AH6+AH9+AH12+AH15+AH18+AH21+AH24+AH27+AH30+AH36+AH39+AH42+AH51+AH54+AH57+AH60+AH63+AH66+AH69</f>
        <v>0</v>
      </c>
      <c r="AI72" s="77">
        <f>AH72/$C72</f>
        <v>0</v>
      </c>
      <c r="AJ72" s="76">
        <f>AJ3+AJ6+AJ9+AJ12+AJ15+AJ18+AJ21+AJ24+AJ27+AJ30+AJ36+AJ39+AJ42+AJ51+AJ54+AJ57+AJ60+AJ63+AJ66+AJ69</f>
        <v>0</v>
      </c>
      <c r="AK72" s="73" t="e">
        <f>AJ72/AH72</f>
        <v>#DIV/0!</v>
      </c>
      <c r="AL72" s="75">
        <f>AJ72/$H72</f>
        <v>0</v>
      </c>
      <c r="AM72" s="78">
        <f>AM3+AM6+AM9+AM12+AM15+AM18+AM21+AM24+AM27+AM30+AM36+AM39+AM42+AM51+AM54+AM57+AM60+AM63+AM66+AM69</f>
        <v>0</v>
      </c>
      <c r="AN72" s="77">
        <f>AM72/$C72</f>
        <v>0</v>
      </c>
      <c r="AO72" s="76">
        <f>AO3+AO6+AO9+AO12+AO15+AO18+AO21+AO24+AO27+AO30+AO36+AO39+AO42+AO51+AO54+AO57+AO60+AO63+AO66+AO69</f>
        <v>0</v>
      </c>
      <c r="AP72" s="73" t="e">
        <f>AO72/AM72</f>
        <v>#DIV/0!</v>
      </c>
      <c r="AQ72" s="75">
        <f>AO72/$H72</f>
        <v>0</v>
      </c>
      <c r="AR72" s="78">
        <f>AR3+AR6+AR9+AR12+AR15+AR18+AR21+AR24+AR27+AR30+AR36+AR39+AR42+AR51+AR54+AR57+AR60+AR63+AR66+AR69</f>
        <v>0</v>
      </c>
      <c r="AS72" s="77">
        <f>AR72/$C72</f>
        <v>0</v>
      </c>
      <c r="AT72" s="76">
        <f>AT3+AT6+AT9+AT12+AT15+AT18+AT21+AT24+AT27+AT30+AT36+AT39+AT42+AT51+AT54+AT57+AT60+AT63+AT66+AT69</f>
        <v>0</v>
      </c>
      <c r="AU72" s="73" t="e">
        <f>AT72/AR72</f>
        <v>#DIV/0!</v>
      </c>
      <c r="AV72" s="75">
        <f>AT72/$H72</f>
        <v>0</v>
      </c>
      <c r="AW72" s="78">
        <f>AW3+AW6+AW9+AW12+AW15+AW18+AW21+AW24+AW27+AW30+AW36+AW39+AW42+AW51+AW54+AW57+AW60+AW63+AW66+AW69</f>
        <v>0</v>
      </c>
      <c r="AX72" s="77">
        <f>AW72/$C72</f>
        <v>0</v>
      </c>
      <c r="AY72" s="76">
        <f>AY3+AY6+AY9+AY12+AY15+AY18+AY21+AY24+AY27+AY30+AY36+AY39+AY42+AY51+AY54+AY57+AY60+AY63+AY66+AY69</f>
        <v>0</v>
      </c>
      <c r="AZ72" s="73" t="e">
        <f>AY72/AW72</f>
        <v>#DIV/0!</v>
      </c>
      <c r="BA72" s="75">
        <f>AY72/$H72</f>
        <v>0</v>
      </c>
      <c r="BB72" s="78">
        <f>BB3+BB6+BB9+BB12+BB15+BB18+BB21+BB24+BB27+BB30+BB36+BB39+BB42+BB51+BB54+BB57+BB60+BB63+BB66+BB69</f>
        <v>0</v>
      </c>
      <c r="BC72" s="77">
        <f>BB72/$C72</f>
        <v>0</v>
      </c>
      <c r="BD72" s="76">
        <f>BD3+BD6+BD9+BD12+BD15+BD18+BD21+BD24+BD27+BD30+BD36+BD39+BD42+BD51+BD54+BD57+BD60+BD63+BD66+BD69</f>
        <v>0</v>
      </c>
      <c r="BE72" s="73" t="e">
        <f>BD72/BB72</f>
        <v>#DIV/0!</v>
      </c>
      <c r="BF72" s="75">
        <f>BD72/$H72</f>
        <v>0</v>
      </c>
      <c r="BG72" s="78">
        <f>BG3+BG6+BG9+BG12+BG15+BG18+BG21+BG24+BG27+BG30+BG36+BG39+BG42+BG51+BG54+BG57+BG60+BG63+BG66+BG69</f>
        <v>0</v>
      </c>
      <c r="BH72" s="77">
        <f>BG72/$C72</f>
        <v>0</v>
      </c>
      <c r="BI72" s="76">
        <f>BI3+BI6+BI9+BI12+BI15+BI18+BI21+BI24+BI27+BI30+BI36+BI39+BI42+BI51+BI54+BI57+BI60+BI63+BI66+BI69</f>
        <v>0</v>
      </c>
      <c r="BJ72" s="73" t="e">
        <f>BI72/BG72</f>
        <v>#DIV/0!</v>
      </c>
      <c r="BK72" s="75">
        <f>BI72/$H72</f>
        <v>0</v>
      </c>
    </row>
    <row r="73" spans="1:63">
      <c r="A73" s="157"/>
      <c r="B73" s="74">
        <v>43101</v>
      </c>
      <c r="C73" s="71">
        <f>C4+C7+C10+C13+C16+C19+C22+C25+C28+C31+C37+C40+C43+C52+C55+C58+C61+C64+C67+C70</f>
        <v>37971587.25</v>
      </c>
      <c r="D73" s="60">
        <f>C73/31</f>
        <v>1224889.9112903227</v>
      </c>
      <c r="E73" s="60">
        <f>E4+E7+E10+E13+E16+E19+E22+E25+E28+E31+E37+E40+E43+E52+E55+E58+E61+E64+E67+E70</f>
        <v>3135778.43</v>
      </c>
      <c r="F73" s="69">
        <f>E73/C73</f>
        <v>8.2582232060894434E-2</v>
      </c>
      <c r="G73" s="71">
        <f>G4+G7+G10+G13+G16+G19+G22+G25+G28+G31+G37+G40+G43+G52+G55+G58+G61+G64+G67+G70</f>
        <v>-49242.58</v>
      </c>
      <c r="H73" s="60">
        <f>G73+E73</f>
        <v>3086535.85</v>
      </c>
      <c r="I73" s="69">
        <f>H73/$C73</f>
        <v>8.1285405049798129E-2</v>
      </c>
      <c r="J73" s="71">
        <f>J4+J7+J10+J13+J16+J19+J22+J25+J28+J31+J37+J40+J43+J52+J55+J58+J61+J64+J67+J70</f>
        <v>0</v>
      </c>
      <c r="K73" s="70">
        <f>J73/$C73</f>
        <v>0</v>
      </c>
      <c r="L73" s="60">
        <f>L4+L7+L10+L13+L16+L19+L22+L25+L28+L31+L37+L40+L43+L52+L55+L58+L61+L64+L67+L70</f>
        <v>0</v>
      </c>
      <c r="M73" s="73" t="e">
        <f>L73/J73</f>
        <v>#DIV/0!</v>
      </c>
      <c r="N73" s="69">
        <f>L73/$H73</f>
        <v>0</v>
      </c>
      <c r="O73" s="71">
        <f>O4+O7+O10+O13+O16+O19+O22+O25+O28+O31+O37+O40+O43+O52+O55+O58+O61+O64+O67+O70</f>
        <v>0</v>
      </c>
      <c r="P73" s="70">
        <f>O73/$C73</f>
        <v>0</v>
      </c>
      <c r="Q73" s="60">
        <f>Q4+Q7+Q10+Q13+Q16+Q19+Q22+Q25+Q28+Q31+Q37+Q40+Q43+Q52+Q55+Q58+Q61+Q64+Q67+Q70</f>
        <v>0</v>
      </c>
      <c r="R73" s="73" t="e">
        <f>Q73/O73</f>
        <v>#DIV/0!</v>
      </c>
      <c r="S73" s="69">
        <f>Q73/$H73</f>
        <v>0</v>
      </c>
      <c r="T73" s="71">
        <f>T4+T7+T10+T13+T16+T19+T22+T25+T28+T31+T37+T40+T43+T52+T55+T58+T61+T64+T67+T70</f>
        <v>37971587.25</v>
      </c>
      <c r="U73" s="60">
        <f>U4+U7+U10+U13+U16+U19+U22+U25+U28+U31+U37+U40+U43+U52+U55+U58+U61+U64+U67+U70</f>
        <v>3086535.8500000006</v>
      </c>
      <c r="V73" s="69">
        <f>U73/T73</f>
        <v>8.1285405049798143E-2</v>
      </c>
      <c r="W73" s="72">
        <f>W4+W7+W10+W13+W16+W19+W22+W25+W28+W31+W37+W40+W43+W52+W55+W58+W61+W64+W67+W70</f>
        <v>0</v>
      </c>
      <c r="X73" s="71">
        <f>X4+X7+X10+X13+X16+X19+X22+X25+X28+X31+X37+X40+X43+X52+X55+X58+X61+X64+X67+X70</f>
        <v>0</v>
      </c>
      <c r="Y73" s="70">
        <f>X73/$C73</f>
        <v>0</v>
      </c>
      <c r="Z73" s="60">
        <f>Z4+Z7+Z10+Z13+Z16+Z19+Z22+Z25+Z28+Z31+Z37+Z40+Z43+Z52+Z55+Z58+Z61+Z64+Z67+Z70</f>
        <v>0</v>
      </c>
      <c r="AA73" s="73" t="e">
        <f>Z73/X73</f>
        <v>#DIV/0!</v>
      </c>
      <c r="AB73" s="69">
        <f>Z73/$H73</f>
        <v>0</v>
      </c>
      <c r="AC73" s="71">
        <f>AC4+AC7+AC10+AC13+AC16+AC19+AC22+AC25+AC28+AC31+AC37+AC40+AC43+AC52+AC55+AC58+AC61+AC64+AC67+AC70</f>
        <v>0</v>
      </c>
      <c r="AD73" s="70">
        <f>AC73/$C73</f>
        <v>0</v>
      </c>
      <c r="AE73" s="60">
        <f>AE4+AE7+AE10+AE13+AE16+AE19+AE22+AE25+AE28+AE31+AE37+AE40+AE43+AE52+AE55+AE58+AE61+AE64+AE67+AE70</f>
        <v>0</v>
      </c>
      <c r="AF73" s="73" t="e">
        <f>AE73/AC73</f>
        <v>#DIV/0!</v>
      </c>
      <c r="AG73" s="69">
        <f>AE73/$H73</f>
        <v>0</v>
      </c>
      <c r="AH73" s="71">
        <f>AH4+AH7+AH10+AH13+AH16+AH19+AH22+AH25+AH28+AH31+AH37+AH40+AH43+AH52+AH55+AH58+AH61+AH64+AH67+AH70</f>
        <v>0</v>
      </c>
      <c r="AI73" s="70">
        <f>AH73/$C73</f>
        <v>0</v>
      </c>
      <c r="AJ73" s="60">
        <f>AJ4+AJ7+AJ10+AJ13+AJ16+AJ19+AJ22+AJ25+AJ28+AJ31+AJ37+AJ40+AJ43+AJ52+AJ55+AJ58+AJ61+AJ64+AJ67+AJ70</f>
        <v>0</v>
      </c>
      <c r="AK73" s="73" t="e">
        <f>AJ73/AH73</f>
        <v>#DIV/0!</v>
      </c>
      <c r="AL73" s="69">
        <f>AJ73/$H73</f>
        <v>0</v>
      </c>
      <c r="AM73" s="71">
        <f>AM4+AM7+AM10+AM13+AM16+AM19+AM22+AM25+AM28+AM31+AM37+AM40+AM43+AM52+AM55+AM58+AM61+AM64+AM67+AM70</f>
        <v>0</v>
      </c>
      <c r="AN73" s="70">
        <f>AM73/$C73</f>
        <v>0</v>
      </c>
      <c r="AO73" s="60">
        <f>AO4+AO7+AO10+AO13+AO16+AO19+AO22+AO25+AO28+AO31+AO37+AO40+AO43+AO52+AO55+AO58+AO61+AO64+AO67+AO70</f>
        <v>0</v>
      </c>
      <c r="AP73" s="73" t="e">
        <f>AO73/AM73</f>
        <v>#DIV/0!</v>
      </c>
      <c r="AQ73" s="69">
        <f>AO73/$H73</f>
        <v>0</v>
      </c>
      <c r="AR73" s="71">
        <f>AR4+AR7+AR10+AR13+AR16+AR19+AR22+AR25+AR28+AR31+AR37+AR40+AR43+AR52+AR55+AR58+AR61+AR64+AR67+AR70</f>
        <v>0</v>
      </c>
      <c r="AS73" s="70">
        <f>AR73/$C73</f>
        <v>0</v>
      </c>
      <c r="AT73" s="60">
        <f>AT4+AT7+AT10+AT13+AT16+AT19+AT22+AT25+AT28+AT31+AT37+AT40+AT43+AT52+AT55+AT58+AT61+AT64+AT67+AT70</f>
        <v>0</v>
      </c>
      <c r="AU73" s="73" t="e">
        <f>AT73/AR73</f>
        <v>#DIV/0!</v>
      </c>
      <c r="AV73" s="69">
        <f>AT73/$H73</f>
        <v>0</v>
      </c>
      <c r="AW73" s="71">
        <f>AW4+AW7+AW10+AW13+AW16+AW19+AW22+AW25+AW28+AW31+AW37+AW40+AW43+AW52+AW55+AW58+AW61+AW64+AW67+AW70</f>
        <v>0</v>
      </c>
      <c r="AX73" s="70">
        <f>AW73/$C73</f>
        <v>0</v>
      </c>
      <c r="AY73" s="60">
        <f>AY4+AY7+AY10+AY13+AY16+AY19+AY22+AY25+AY28+AY31+AY37+AY40+AY43+AY52+AY55+AY58+AY61+AY64+AY67+AY70</f>
        <v>0</v>
      </c>
      <c r="AZ73" s="73" t="e">
        <f>AY73/AW73</f>
        <v>#DIV/0!</v>
      </c>
      <c r="BA73" s="69">
        <f>AY73/$H73</f>
        <v>0</v>
      </c>
      <c r="BB73" s="71">
        <f>BB4+BB7+BB10+BB13+BB16+BB19+BB22+BB25+BB28+BB31+BB37+BB40+BB43+BB52+BB55+BB58+BB61+BB64+BB67+BB70</f>
        <v>0</v>
      </c>
      <c r="BC73" s="70">
        <f>BB73/$C73</f>
        <v>0</v>
      </c>
      <c r="BD73" s="60">
        <f>BD4+BD7+BD10+BD13+BD16+BD19+BD22+BD25+BD28+BD31+BD37+BD40+BD43+BD52+BD55+BD58+BD61+BD64+BD67+BD70</f>
        <v>0</v>
      </c>
      <c r="BE73" s="73" t="e">
        <f>BD73/BB73</f>
        <v>#DIV/0!</v>
      </c>
      <c r="BF73" s="69">
        <f>BD73/$H73</f>
        <v>0</v>
      </c>
      <c r="BG73" s="71">
        <f>BG4+BG7+BG10+BG13+BG16+BG19+BG22+BG25+BG28+BG31+BG37+BG40+BG43+BG52+BG55+BG58+BG61+BG64+BG67+BG70</f>
        <v>0</v>
      </c>
      <c r="BH73" s="70">
        <f>BG73/$C73</f>
        <v>0</v>
      </c>
      <c r="BI73" s="60">
        <f>BI4+BI7+BI10+BI13+BI16+BI19+BI22+BI25+BI28+BI31+BI37+BI40+BI43+BI52+BI55+BI58+BI61+BI64+BI67+BI70</f>
        <v>0</v>
      </c>
      <c r="BJ73" s="73" t="e">
        <f>BI73/BG73</f>
        <v>#DIV/0!</v>
      </c>
      <c r="BK73" s="69">
        <f>BI73/$H73</f>
        <v>0</v>
      </c>
    </row>
    <row r="74" spans="1:63" s="62" customFormat="1" ht="15.75" thickBot="1">
      <c r="A74" s="158"/>
      <c r="B74" s="68" t="s">
        <v>95</v>
      </c>
      <c r="C74" s="65">
        <f>C72/C73-1</f>
        <v>-6.9644617502788275E-2</v>
      </c>
      <c r="D74" s="65"/>
      <c r="E74" s="65">
        <f>E72/E73-1</f>
        <v>-7.3195107729598141E-2</v>
      </c>
      <c r="F74" s="67"/>
      <c r="G74" s="65">
        <f>G72/G73-1</f>
        <v>0.34583200149139226</v>
      </c>
      <c r="H74" s="65">
        <f>H72/H73-1</f>
        <v>-7.9880264471899887E-2</v>
      </c>
      <c r="I74" s="67"/>
      <c r="J74" s="65" t="e">
        <f>J72/J73-1</f>
        <v>#DIV/0!</v>
      </c>
      <c r="K74" s="65"/>
      <c r="L74" s="65" t="e">
        <f>L72/L73-1</f>
        <v>#DIV/0!</v>
      </c>
      <c r="M74" s="65"/>
      <c r="N74" s="67"/>
      <c r="O74" s="65" t="e">
        <f>O72/O73-1</f>
        <v>#DIV/0!</v>
      </c>
      <c r="P74" s="65"/>
      <c r="Q74" s="65" t="e">
        <f>Q72/Q73-1</f>
        <v>#DIV/0!</v>
      </c>
      <c r="R74" s="65"/>
      <c r="S74" s="67"/>
      <c r="T74" s="65"/>
      <c r="U74" s="65"/>
      <c r="V74" s="67"/>
      <c r="W74" s="66"/>
      <c r="X74" s="65" t="e">
        <f>X72/X73-1</f>
        <v>#DIV/0!</v>
      </c>
      <c r="Y74" s="65"/>
      <c r="Z74" s="65" t="e">
        <f>Z72/Z73-1</f>
        <v>#DIV/0!</v>
      </c>
      <c r="AA74" s="65"/>
      <c r="AB74" s="67"/>
      <c r="AC74" s="65" t="e">
        <f>AC72/AC73-1</f>
        <v>#DIV/0!</v>
      </c>
      <c r="AD74" s="65"/>
      <c r="AE74" s="65" t="e">
        <f>AE72/AE73-1</f>
        <v>#DIV/0!</v>
      </c>
      <c r="AF74" s="65"/>
      <c r="AG74" s="67"/>
      <c r="AH74" s="65" t="e">
        <f>AH72/AH73-1</f>
        <v>#DIV/0!</v>
      </c>
      <c r="AI74" s="65"/>
      <c r="AJ74" s="65" t="e">
        <f>AJ72/AJ73-1</f>
        <v>#DIV/0!</v>
      </c>
      <c r="AK74" s="65"/>
      <c r="AL74" s="67"/>
      <c r="AM74" s="65" t="e">
        <f>AM72/AM73-1</f>
        <v>#DIV/0!</v>
      </c>
      <c r="AN74" s="65"/>
      <c r="AO74" s="65" t="e">
        <f>AO72/AO73-1</f>
        <v>#DIV/0!</v>
      </c>
      <c r="AP74" s="65"/>
      <c r="AQ74" s="67"/>
      <c r="AR74" s="65" t="e">
        <f>AR72/AR73-1</f>
        <v>#DIV/0!</v>
      </c>
      <c r="AS74" s="65"/>
      <c r="AT74" s="65" t="e">
        <f>AT72/AT73-1</f>
        <v>#DIV/0!</v>
      </c>
      <c r="AU74" s="65"/>
      <c r="AV74" s="67"/>
      <c r="AW74" s="65" t="e">
        <f>AW72/AW73-1</f>
        <v>#DIV/0!</v>
      </c>
      <c r="AX74" s="65"/>
      <c r="AY74" s="65" t="e">
        <f>AY72/AY73-1</f>
        <v>#DIV/0!</v>
      </c>
      <c r="AZ74" s="65"/>
      <c r="BA74" s="67"/>
      <c r="BB74" s="65" t="e">
        <f>BB72/BB73-1</f>
        <v>#DIV/0!</v>
      </c>
      <c r="BC74" s="65"/>
      <c r="BD74" s="65" t="e">
        <f>BD72/BD73-1</f>
        <v>#DIV/0!</v>
      </c>
      <c r="BE74" s="65"/>
      <c r="BF74" s="67"/>
      <c r="BG74" s="65" t="e">
        <f>BG72/BG73-1</f>
        <v>#DIV/0!</v>
      </c>
      <c r="BH74" s="65"/>
      <c r="BI74" s="65" t="e">
        <f>BI72/BI73-1</f>
        <v>#DIV/0!</v>
      </c>
      <c r="BJ74" s="65"/>
      <c r="BK74" s="67"/>
    </row>
    <row r="75" spans="1:63">
      <c r="A75" s="156" t="s">
        <v>79</v>
      </c>
      <c r="B75" s="81">
        <v>43466</v>
      </c>
      <c r="C75" s="78">
        <f>C3+C6+C9+C12+C15+C18+C21+C24+C27+C30+C33+C36+C39+C42+C45+C48+C51+C54+C57+C60+C63+C66+C69</f>
        <v>35327070.579999998</v>
      </c>
      <c r="D75" s="76">
        <f>C75/31</f>
        <v>1139582.9219354838</v>
      </c>
      <c r="E75" s="76">
        <f>E3+E6+E9+E12+E15+E18+E21+E24+E27+E30+E33+E36+E39+E42+E45+E48+E51+E54+E57+E60+E63+E66+E69</f>
        <v>2906254.79</v>
      </c>
      <c r="F75" s="75">
        <f>E75/C75</f>
        <v>8.2267075709508211E-2</v>
      </c>
      <c r="G75" s="78">
        <f>G3+G6+G9+G12+G15+G18+G21+G24+G27+G30+G33+G36+G39+G42+G45+G48+G51+G54+G57+G60+G63+G66+G69</f>
        <v>-66272.240000000005</v>
      </c>
      <c r="H75" s="60">
        <f>G75+E75</f>
        <v>2839982.55</v>
      </c>
      <c r="I75" s="75">
        <f>H75/$C75</f>
        <v>8.0391113765538841E-2</v>
      </c>
      <c r="J75" s="78">
        <f>J3+J6+J9+J12+J15+J24+J18+J21+J27+J30+J33+J36+J39+J42+J45+J51+J54+J57+J60+J63+J66+J69</f>
        <v>0</v>
      </c>
      <c r="K75" s="77">
        <f>J75/$C75</f>
        <v>0</v>
      </c>
      <c r="L75" s="78">
        <f>L3+L6+L9+L12+L15+L24+L18+L21+L27+L30+L33+L36+L39+L42+L45+L51+L54+L57+L60+L63+L66+L69</f>
        <v>0</v>
      </c>
      <c r="M75" s="73" t="e">
        <f>L75/J75</f>
        <v>#DIV/0!</v>
      </c>
      <c r="N75" s="75">
        <f>L75/$H75</f>
        <v>0</v>
      </c>
      <c r="O75" s="78">
        <f>O3+O6+O9+O12+O15+O24+O18+O21+O27+O30+O33+O36+O39+O42+O45+O51+O54+O57+O60+O63+O66+O69</f>
        <v>0</v>
      </c>
      <c r="P75" s="77">
        <f>O75/$C75</f>
        <v>0</v>
      </c>
      <c r="Q75" s="76">
        <f>Q3+Q6+Q9+Q12+Q15+Q24+Q18+Q21+Q27+Q30+Q33+Q36+Q39+Q42+Q45+Q51+Q54+Q57+Q60+Q63+Q66+Q69</f>
        <v>0</v>
      </c>
      <c r="R75" s="80" t="e">
        <f>Q75/O75</f>
        <v>#DIV/0!</v>
      </c>
      <c r="S75" s="75">
        <f>Q75/$H75</f>
        <v>0</v>
      </c>
      <c r="T75" s="76">
        <f>C75-(J75+O75)</f>
        <v>35327070.579999998</v>
      </c>
      <c r="U75" s="76">
        <f>H75-(L75+Q75)</f>
        <v>2839982.55</v>
      </c>
      <c r="V75" s="75">
        <f>U75/T75</f>
        <v>8.0391113765538841E-2</v>
      </c>
      <c r="W75" s="79">
        <f>W3+W6+W9+W12+W15+W24+W18+W21+W27+W30+W33+W36+W39+W42+W45+W51+W54+W57+W60+W63+W66+W69+W48</f>
        <v>0</v>
      </c>
      <c r="X75" s="78">
        <f>X3+X6+X9+X12+X15+X24+X18+X21+X27+X30+X33+X36+X39+X42+X45+X51+X54+X57+X60+X63+X66+X69+X48</f>
        <v>0</v>
      </c>
      <c r="Y75" s="77">
        <f>X75/$C75</f>
        <v>0</v>
      </c>
      <c r="Z75" s="76">
        <f>Z3+Z6+Z9+Z12+Z15+Z24+Z18+Z21+Z27+Z30+Z33+Z36+Z39+Z42+Z45+Z51+Z54+Z57+Z60+Z63+Z66+Z69+Z48</f>
        <v>0</v>
      </c>
      <c r="AA75" s="70" t="e">
        <f>Z75/X75</f>
        <v>#DIV/0!</v>
      </c>
      <c r="AB75" s="75">
        <f>Z75/$H75</f>
        <v>0</v>
      </c>
      <c r="AC75" s="78">
        <f>AC3+AC6+AC9+AC12+AC15+AC24+AC18+AC21+AC27+AC30+AC33+AC36+AC39+AC42+AC45+AC51+AC54+AC57+AC60+AC63+AC66+AC69+AC48</f>
        <v>0</v>
      </c>
      <c r="AD75" s="77">
        <f>AC75/$C75</f>
        <v>0</v>
      </c>
      <c r="AE75" s="76">
        <f>AE3+AE6+AE9+AE12+AE15+AE24+AE18+AE21+AE27+AE30+AE33+AE36+AE39+AE42+AE45+AE51+AE54+AE57+AE60+AE63+AE66+AE69+AE48</f>
        <v>0</v>
      </c>
      <c r="AF75" s="70" t="e">
        <f>AE75/AC75</f>
        <v>#DIV/0!</v>
      </c>
      <c r="AG75" s="75">
        <f>AE75/$H75</f>
        <v>0</v>
      </c>
      <c r="AH75" s="78">
        <f>AH3+AH6+AH9+AH12+AH15+AH24+AH18+AH21+AH27+AH30+AH33+AH36+AH39+AH42+AH45+AH51+AH54+AH57+AH60+AH63+AH66+AH69+AH48</f>
        <v>0</v>
      </c>
      <c r="AI75" s="77">
        <f>AH75/$C75</f>
        <v>0</v>
      </c>
      <c r="AJ75" s="76">
        <f>AJ3+AJ6+AJ9+AJ12+AJ15+AJ24+AJ18+AJ21+AJ27+AJ30+AJ33+AJ36+AJ39+AJ42+AJ45+AJ51+AJ54+AJ57+AJ60+AJ63+AJ66+AJ69+AJ48</f>
        <v>0</v>
      </c>
      <c r="AK75" s="70" t="e">
        <f>AJ75/AH75</f>
        <v>#DIV/0!</v>
      </c>
      <c r="AL75" s="75">
        <f>AJ75/$H75</f>
        <v>0</v>
      </c>
      <c r="AM75" s="78">
        <f>AM3+AM6+AM9+AM12+AM15+AM24+AM18+AM21+AM27+AM30+AM33+AM36+AM39+AM42+AM45+AM51+AM54+AM57+AM60+AM63+AM66+AM69+AM48</f>
        <v>0</v>
      </c>
      <c r="AN75" s="77">
        <f>AM75/$C75</f>
        <v>0</v>
      </c>
      <c r="AO75" s="76">
        <f>AO3+AO6+AO9+AO12+AO15+AO24+AO18+AO21+AO27+AO30+AO33+AO36+AO39+AO42+AO45+AO51+AO54+AO57+AO60+AO63+AO66+AO69+AO48</f>
        <v>0</v>
      </c>
      <c r="AP75" s="70" t="e">
        <f>AO75/AM75</f>
        <v>#DIV/0!</v>
      </c>
      <c r="AQ75" s="75">
        <f>AO75/$H75</f>
        <v>0</v>
      </c>
      <c r="AR75" s="78">
        <f>AR3+AR6+AR9+AR12+AR15+AR24+AR18+AR21+AR27+AR30+AR33+AR36+AR39+AR42+AR45+AR51+AR54+AR57+AR60+AR63+AR66+AR69+AR48</f>
        <v>0</v>
      </c>
      <c r="AS75" s="77">
        <f>AR75/$C75</f>
        <v>0</v>
      </c>
      <c r="AT75" s="76">
        <f>AT3+AT6+AT9+AT12+AT15+AT24+AT18+AT21+AT27+AT30+AT33+AT36+AT39+AT42+AT45+AT51+AT54+AT57+AT60+AT63+AT66+AT69+AT48</f>
        <v>0</v>
      </c>
      <c r="AU75" s="70" t="e">
        <f>AT75/AR75</f>
        <v>#DIV/0!</v>
      </c>
      <c r="AV75" s="75">
        <f>AT75/$H75</f>
        <v>0</v>
      </c>
      <c r="AW75" s="78">
        <f>AW3+AW6+AW9+AW12+AW15+AW24+AW18+AW21+AW27+AW30+AW33+AW36+AW39+AW42+AW45+AW51+AW54+AW57+AW60+AW63+AW66+AW69+AW48</f>
        <v>0</v>
      </c>
      <c r="AX75" s="77">
        <f>AW75/$C75</f>
        <v>0</v>
      </c>
      <c r="AY75" s="76">
        <f>AY3+AY6+AY9+AY12+AY15+AY24+AY18+AY21+AY27+AY30+AY33+AY36+AY39+AY42+AY45+AY51+AY54+AY57+AY60+AY63+AY66+AY69+AY48</f>
        <v>0</v>
      </c>
      <c r="AZ75" s="70" t="e">
        <f>AY75/AW75</f>
        <v>#DIV/0!</v>
      </c>
      <c r="BA75" s="75">
        <f>AY75/$H75</f>
        <v>0</v>
      </c>
      <c r="BB75" s="78">
        <f>BB3+BB6+BB9+BB12+BB15+BB24+BB18+BB21+BB27+BB30+BB33+BB36+BB39+BB42+BB45+BB51+BB54+BB57+BB60+BB63+BB66+BB69+BB48</f>
        <v>0</v>
      </c>
      <c r="BC75" s="77">
        <f>BB75/$C75</f>
        <v>0</v>
      </c>
      <c r="BD75" s="76">
        <f>BD3+BD6+BD9+BD12+BD15+BD24+BD18+BD21+BD27+BD30+BD33+BD36+BD39+BD42+BD45+BD51+BD54+BD57+BD60+BD63+BD66+BD69+BD48</f>
        <v>0</v>
      </c>
      <c r="BE75" s="70" t="e">
        <f>BD75/BB75</f>
        <v>#DIV/0!</v>
      </c>
      <c r="BF75" s="75">
        <f>BD75/$H75</f>
        <v>0</v>
      </c>
      <c r="BG75" s="78">
        <f>BG3+BG6+BG9+BG12+BG15+BG24+BG18+BG21+BG27+BG30+BG33+BG36+BG39+BG42+BG45+BG51+BG54+BG57+BG60+BG63+BG66+BG69+BG48</f>
        <v>0</v>
      </c>
      <c r="BH75" s="77">
        <f>BG75/$C75</f>
        <v>0</v>
      </c>
      <c r="BI75" s="76">
        <f>BI3+BI6+BI9+BI12+BI15+BI24+BI18+BI21+BI27+BI30+BI33+BI36+BI39+BI42+BI45+BI51+BI54+BI57+BI60+BI63+BI66+BI69+BI48</f>
        <v>0</v>
      </c>
      <c r="BJ75" s="70" t="e">
        <f>BI75/BG75</f>
        <v>#DIV/0!</v>
      </c>
      <c r="BK75" s="75">
        <f>BI75/$H75</f>
        <v>0</v>
      </c>
    </row>
    <row r="76" spans="1:63">
      <c r="A76" s="157"/>
      <c r="B76" s="74">
        <v>43101</v>
      </c>
      <c r="C76" s="71">
        <f>C4+C7+C10+C13+C16+C19+C22+C25+C28+C31+C34+C37+C40+C43+C46+C49+C52+C55+C58+C61+C64+C67+C70</f>
        <v>37971587.25</v>
      </c>
      <c r="D76" s="60">
        <f>C76/31</f>
        <v>1224889.9112903227</v>
      </c>
      <c r="E76" s="60">
        <f>E4+E7+E10+E13+E16+E19+E22+E25+E28+E31+E34+E37+E40+E43+E46+E49+E52+E55+E58+E61+E64+E67+E70</f>
        <v>3135778.43</v>
      </c>
      <c r="F76" s="69">
        <f>E76/C76</f>
        <v>8.2582232060894434E-2</v>
      </c>
      <c r="G76" s="60">
        <f>G4+G7+G10+G13+G16+G25+G19+G22+G28+G31+G34+G37+G40+G43+G46+G52+G55+G58+G61+G64+G67+G70</f>
        <v>-49242.58</v>
      </c>
      <c r="H76" s="60">
        <f>G76+E76</f>
        <v>3086535.85</v>
      </c>
      <c r="I76" s="69">
        <f>H76/$C76</f>
        <v>8.1285405049798129E-2</v>
      </c>
      <c r="J76" s="71">
        <f>J4+J7+J10+J13+J16+J25+J19+J22+J28+J31+J34+J37+J40+J43+J46+J52+J55+J58+J61+J64+J67+J70</f>
        <v>0</v>
      </c>
      <c r="K76" s="70">
        <f>J76/$C76</f>
        <v>0</v>
      </c>
      <c r="L76" s="71">
        <f>L4+L7+L10+L13+L16+L25+L19+L22+L28+L31+L34+L37+L40+L43+L46+L52+L55+L58+L61+L64+L67+L70</f>
        <v>0</v>
      </c>
      <c r="M76" s="73" t="e">
        <f>L76/J76</f>
        <v>#DIV/0!</v>
      </c>
      <c r="N76" s="69">
        <f>L76/$H76</f>
        <v>0</v>
      </c>
      <c r="O76" s="71">
        <f>O4+O7+O10+O13+O16+O25+O19+O22+O28+O31+O34+O37+O40+O43+O46+O52+O55+O58+O61+O64+O67+O70</f>
        <v>0</v>
      </c>
      <c r="P76" s="70">
        <f>O76/$C76</f>
        <v>0</v>
      </c>
      <c r="Q76" s="60">
        <f>Q4+Q7+Q10+Q13+Q16+Q25+Q19+Q22+Q28+Q31+Q34+Q37+Q40+Q43+Q46+Q52+Q55+Q58+Q61+Q64+Q67+Q70</f>
        <v>0</v>
      </c>
      <c r="R76" s="73" t="e">
        <f>Q76/O76</f>
        <v>#DIV/0!</v>
      </c>
      <c r="S76" s="69">
        <f>Q76/$H76</f>
        <v>0</v>
      </c>
      <c r="T76" s="60">
        <f>C76-(J76+O76)</f>
        <v>37971587.25</v>
      </c>
      <c r="U76" s="60">
        <f>H76-(L76+Q76)</f>
        <v>3086535.85</v>
      </c>
      <c r="V76" s="69">
        <f>U76/T76</f>
        <v>8.1285405049798129E-2</v>
      </c>
      <c r="W76" s="72">
        <f>W4+W7+W10+W13+W16+W25+W19+W22+W28+W31+W34+W37+W40+W43+W46+W52+W55+W58+W61+W64+W67+W70+W49</f>
        <v>0</v>
      </c>
      <c r="X76" s="71">
        <f>X4+X7+X10+X13+X16+X25+X19+X22+X28+X31+X34+X37+X40+X43+X46+X52+X55+X58+X61+X64+X67+X70+X49</f>
        <v>0</v>
      </c>
      <c r="Y76" s="70">
        <f>X76/$C76</f>
        <v>0</v>
      </c>
      <c r="Z76" s="60">
        <f>Z4+Z7+Z10+Z13+Z16+Z25+Z19+Z22+Z28+Z31+Z34+Z37+Z40+Z43+Z46+Z52+Z55+Z58+Z61+Z64+Z67+Z70+Z49</f>
        <v>0</v>
      </c>
      <c r="AA76" s="70" t="e">
        <f>Z76/X76</f>
        <v>#DIV/0!</v>
      </c>
      <c r="AB76" s="69">
        <f>Z76/$H76</f>
        <v>0</v>
      </c>
      <c r="AC76" s="71">
        <f>AC4+AC7+AC10+AC13+AC16+AC25+AC19+AC22+AC28+AC31+AC34+AC37+AC40+AC43+AC46+AC52+AC55+AC58+AC61+AC64+AC67+AC70+AC49</f>
        <v>0</v>
      </c>
      <c r="AD76" s="70">
        <f>AC76/$C76</f>
        <v>0</v>
      </c>
      <c r="AE76" s="60">
        <f>AE4+AE7+AE10+AE13+AE16+AE25+AE19+AE22+AE28+AE31+AE34+AE37+AE40+AE43+AE46+AE52+AE55+AE58+AE61+AE64+AE67+AE70+AE49</f>
        <v>0</v>
      </c>
      <c r="AF76" s="70" t="e">
        <f>AE76/AC76</f>
        <v>#DIV/0!</v>
      </c>
      <c r="AG76" s="69">
        <f>AE76/$H76</f>
        <v>0</v>
      </c>
      <c r="AH76" s="71">
        <f>AH4+AH7+AH10+AH13+AH16+AH25+AH19+AH22+AH28+AH31+AH34+AH37+AH40+AH43+AH46+AH52+AH55+AH58+AH61+AH64+AH67+AH70+AH49</f>
        <v>0</v>
      </c>
      <c r="AI76" s="70">
        <f>AH76/$C76</f>
        <v>0</v>
      </c>
      <c r="AJ76" s="60">
        <f>AJ4+AJ7+AJ10+AJ13+AJ16+AJ25+AJ19+AJ22+AJ28+AJ31+AJ34+AJ37+AJ40+AJ43+AJ46+AJ52+AJ55+AJ58+AJ61+AJ64+AJ67+AJ70+AJ49</f>
        <v>0</v>
      </c>
      <c r="AK76" s="70" t="e">
        <f>AJ76/AH76</f>
        <v>#DIV/0!</v>
      </c>
      <c r="AL76" s="69">
        <f>AJ76/$H76</f>
        <v>0</v>
      </c>
      <c r="AM76" s="71">
        <f>AM4+AM7+AM10+AM13+AM16+AM25+AM19+AM22+AM28+AM31+AM34+AM37+AM40+AM43+AM46+AM52+AM55+AM58+AM61+AM64+AM67+AM70+AM49</f>
        <v>0</v>
      </c>
      <c r="AN76" s="70">
        <f>AM76/$C76</f>
        <v>0</v>
      </c>
      <c r="AO76" s="60">
        <f>AO4+AO7+AO10+AO13+AO16+AO25+AO19+AO22+AO28+AO31+AO34+AO37+AO40+AO43+AO46+AO52+AO55+AO58+AO61+AO64+AO67+AO70+AO49</f>
        <v>0</v>
      </c>
      <c r="AP76" s="70" t="e">
        <f>AO76/AM76</f>
        <v>#DIV/0!</v>
      </c>
      <c r="AQ76" s="69">
        <f>AO76/$H76</f>
        <v>0</v>
      </c>
      <c r="AR76" s="71">
        <f>AR4+AR7+AR10+AR13+AR16+AR25+AR19+AR22+AR28+AR31+AR34+AR37+AR40+AR43+AR46+AR52+AR55+AR58+AR61+AR64+AR67+AR70+AR49</f>
        <v>0</v>
      </c>
      <c r="AS76" s="70">
        <f>AR76/$C76</f>
        <v>0</v>
      </c>
      <c r="AT76" s="60">
        <f>AT4+AT7+AT10+AT13+AT16+AT25+AT19+AT22+AT28+AT31+AT34+AT37+AT40+AT43+AT46+AT52+AT55+AT58+AT61+AT64+AT67+AT70+AT49</f>
        <v>0</v>
      </c>
      <c r="AU76" s="70" t="e">
        <f>AT76/AR76</f>
        <v>#DIV/0!</v>
      </c>
      <c r="AV76" s="69">
        <f>AT76/$H76</f>
        <v>0</v>
      </c>
      <c r="AW76" s="71">
        <f>AW4+AW7+AW10+AW13+AW16+AW25+AW19+AW22+AW28+AW31+AW34+AW37+AW40+AW43+AW46+AW52+AW55+AW58+AW61+AW64+AW67+AW70+AW49</f>
        <v>0</v>
      </c>
      <c r="AX76" s="70">
        <f>AW76/$C76</f>
        <v>0</v>
      </c>
      <c r="AY76" s="60">
        <f>AY4+AY7+AY10+AY13+AY16+AY25+AY19+AY22+AY28+AY31+AY34+AY37+AY40+AY43+AY46+AY52+AY55+AY58+AY61+AY64+AY67+AY70+AY49</f>
        <v>0</v>
      </c>
      <c r="AZ76" s="70" t="e">
        <f>AY76/AW76</f>
        <v>#DIV/0!</v>
      </c>
      <c r="BA76" s="69">
        <f>AY76/$H76</f>
        <v>0</v>
      </c>
      <c r="BB76" s="71">
        <f>BB4+BB7+BB10+BB13+BB16+BB25+BB19+BB22+BB28+BB31+BB34+BB37+BB40+BB43+BB46+BB52+BB55+BB58+BB61+BB64+BB67+BB70+BB49</f>
        <v>0</v>
      </c>
      <c r="BC76" s="70">
        <f>BB76/$C76</f>
        <v>0</v>
      </c>
      <c r="BD76" s="60">
        <f>BD4+BD7+BD10+BD13+BD16+BD25+BD19+BD22+BD28+BD31+BD34+BD37+BD40+BD43+BD46+BD52+BD55+BD58+BD61+BD64+BD67+BD70+BD49</f>
        <v>0</v>
      </c>
      <c r="BE76" s="70" t="e">
        <f>BD76/BB76</f>
        <v>#DIV/0!</v>
      </c>
      <c r="BF76" s="69">
        <f>BD76/$H76</f>
        <v>0</v>
      </c>
      <c r="BG76" s="71">
        <f>BG4+BG7+BG10+BG13+BG16+BG25+BG19+BG22+BG28+BG31+BG34+BG37+BG40+BG43+BG46+BG52+BG55+BG58+BG61+BG64+BG67+BG70+BG49</f>
        <v>0</v>
      </c>
      <c r="BH76" s="70">
        <f>BG76/$C76</f>
        <v>0</v>
      </c>
      <c r="BI76" s="60">
        <f>BI4+BI7+BI10+BI13+BI16+BI25+BI19+BI22+BI28+BI31+BI34+BI37+BI40+BI43+BI46+BI52+BI55+BI58+BI61+BI64+BI67+BI70+BI49</f>
        <v>0</v>
      </c>
      <c r="BJ76" s="70" t="e">
        <f>BI76/BG76</f>
        <v>#DIV/0!</v>
      </c>
      <c r="BK76" s="69">
        <f>BI76/$H76</f>
        <v>0</v>
      </c>
    </row>
    <row r="77" spans="1:63" s="62" customFormat="1" ht="15.75" thickBot="1">
      <c r="A77" s="158"/>
      <c r="B77" s="68" t="s">
        <v>95</v>
      </c>
      <c r="C77" s="65">
        <f>C75/C76-1</f>
        <v>-6.9644617502788275E-2</v>
      </c>
      <c r="D77" s="65"/>
      <c r="E77" s="65">
        <f>E75/E76-1</f>
        <v>-7.3195107729598141E-2</v>
      </c>
      <c r="F77" s="67"/>
      <c r="G77" s="65">
        <f>G75/G76-1</f>
        <v>0.34583200149139226</v>
      </c>
      <c r="H77" s="65">
        <f>H75/H76-1</f>
        <v>-7.9880264471899887E-2</v>
      </c>
      <c r="I77" s="67"/>
      <c r="J77" s="65" t="e">
        <f>J75/J76-1</f>
        <v>#DIV/0!</v>
      </c>
      <c r="K77" s="65"/>
      <c r="L77" s="65" t="e">
        <f>L75/L76-1</f>
        <v>#DIV/0!</v>
      </c>
      <c r="M77" s="65"/>
      <c r="N77" s="67"/>
      <c r="O77" s="65" t="e">
        <f>O75/O76-1</f>
        <v>#DIV/0!</v>
      </c>
      <c r="P77" s="65"/>
      <c r="Q77" s="65" t="e">
        <f>Q75/Q76-1</f>
        <v>#DIV/0!</v>
      </c>
      <c r="R77" s="65"/>
      <c r="S77" s="67"/>
      <c r="T77" s="65"/>
      <c r="U77" s="65"/>
      <c r="V77" s="67"/>
      <c r="W77" s="66"/>
      <c r="X77" s="65" t="e">
        <f>X75/X76-1</f>
        <v>#DIV/0!</v>
      </c>
      <c r="Y77" s="65"/>
      <c r="Z77" s="65" t="e">
        <f>Z75/Z76-1</f>
        <v>#DIV/0!</v>
      </c>
      <c r="AA77" s="64"/>
      <c r="AB77" s="63"/>
      <c r="AC77" s="65" t="e">
        <f>AC75/AC76-1</f>
        <v>#DIV/0!</v>
      </c>
      <c r="AD77" s="65"/>
      <c r="AE77" s="65" t="e">
        <f>AE75/AE76-1</f>
        <v>#DIV/0!</v>
      </c>
      <c r="AF77" s="64"/>
      <c r="AG77" s="63"/>
      <c r="AH77" s="65" t="e">
        <f>AH75/AH76-1</f>
        <v>#DIV/0!</v>
      </c>
      <c r="AI77" s="65"/>
      <c r="AJ77" s="65" t="e">
        <f>AJ75/AJ76-1</f>
        <v>#DIV/0!</v>
      </c>
      <c r="AK77" s="64"/>
      <c r="AL77" s="63"/>
      <c r="AM77" s="65" t="e">
        <f>AM75/AM76-1</f>
        <v>#DIV/0!</v>
      </c>
      <c r="AN77" s="65"/>
      <c r="AO77" s="65" t="e">
        <f>AO75/AO76-1</f>
        <v>#DIV/0!</v>
      </c>
      <c r="AP77" s="64"/>
      <c r="AQ77" s="63"/>
      <c r="AR77" s="65" t="e">
        <f>AR75/AR76-1</f>
        <v>#DIV/0!</v>
      </c>
      <c r="AS77" s="65"/>
      <c r="AT77" s="65" t="e">
        <f>AT75/AT76-1</f>
        <v>#DIV/0!</v>
      </c>
      <c r="AU77" s="64"/>
      <c r="AV77" s="63"/>
      <c r="AW77" s="65" t="e">
        <f>AW75/AW76-1</f>
        <v>#DIV/0!</v>
      </c>
      <c r="AX77" s="65"/>
      <c r="AY77" s="65" t="e">
        <f>AY75/AY76-1</f>
        <v>#DIV/0!</v>
      </c>
      <c r="AZ77" s="64"/>
      <c r="BA77" s="63"/>
      <c r="BB77" s="65" t="e">
        <f>BB75/BB76-1</f>
        <v>#DIV/0!</v>
      </c>
      <c r="BC77" s="65"/>
      <c r="BD77" s="65" t="e">
        <f>BD75/BD76-1</f>
        <v>#DIV/0!</v>
      </c>
      <c r="BE77" s="64"/>
      <c r="BF77" s="63"/>
      <c r="BG77" s="65" t="e">
        <f>BG75/BG76-1</f>
        <v>#DIV/0!</v>
      </c>
      <c r="BH77" s="65"/>
      <c r="BI77" s="65" t="e">
        <f>BI75/BI76-1</f>
        <v>#DIV/0!</v>
      </c>
      <c r="BJ77" s="64"/>
      <c r="BK77" s="63"/>
    </row>
    <row r="80" spans="1:63">
      <c r="A80" s="163" t="s">
        <v>94</v>
      </c>
      <c r="B80" s="59"/>
      <c r="C80" s="58">
        <v>2018</v>
      </c>
      <c r="D80" s="58">
        <v>2019</v>
      </c>
      <c r="E80" s="57" t="s">
        <v>93</v>
      </c>
      <c r="F80" s="56" t="s">
        <v>92</v>
      </c>
    </row>
    <row r="81" spans="1:63">
      <c r="A81" s="163"/>
      <c r="B81" s="55" t="s">
        <v>91</v>
      </c>
      <c r="C81" s="54"/>
      <c r="D81" s="54"/>
      <c r="E81" s="53" t="e">
        <f>D81/C81-1</f>
        <v>#DIV/0!</v>
      </c>
      <c r="F81" s="52" t="e">
        <f>D81/C81-1</f>
        <v>#DIV/0!</v>
      </c>
      <c r="H81" s="60"/>
      <c r="I81" s="61"/>
      <c r="J81" s="60"/>
    </row>
    <row r="82" spans="1:63">
      <c r="H82" s="60"/>
      <c r="I82" s="61"/>
      <c r="J82" s="60"/>
      <c r="BA82" s="32"/>
    </row>
    <row r="83" spans="1:63">
      <c r="A83" s="163" t="s">
        <v>79</v>
      </c>
      <c r="B83" s="59"/>
      <c r="C83" s="58">
        <v>2018</v>
      </c>
      <c r="D83" s="58">
        <v>2019</v>
      </c>
      <c r="E83" s="57" t="s">
        <v>93</v>
      </c>
      <c r="F83" s="56" t="s">
        <v>92</v>
      </c>
      <c r="BA83" s="32"/>
    </row>
    <row r="84" spans="1:63">
      <c r="A84" s="163"/>
      <c r="B84" s="55" t="s">
        <v>91</v>
      </c>
      <c r="C84" s="54"/>
      <c r="D84" s="54"/>
      <c r="E84" s="53" t="e">
        <f>D84/C84-1</f>
        <v>#DIV/0!</v>
      </c>
      <c r="F84" s="52" t="e">
        <f>D84/C84-1</f>
        <v>#DIV/0!</v>
      </c>
      <c r="BA84" s="32"/>
    </row>
    <row r="88" spans="1:63" s="41" customFormat="1">
      <c r="A88" s="165" t="s">
        <v>90</v>
      </c>
      <c r="B88" s="51"/>
      <c r="C88" s="167" t="s">
        <v>89</v>
      </c>
      <c r="D88" s="167"/>
      <c r="E88" s="168" t="s">
        <v>88</v>
      </c>
      <c r="F88" s="168"/>
      <c r="G88" s="167" t="s">
        <v>87</v>
      </c>
      <c r="H88" s="167"/>
      <c r="I88" s="164" t="s">
        <v>86</v>
      </c>
      <c r="J88" s="164"/>
      <c r="K88" s="164" t="s">
        <v>47</v>
      </c>
      <c r="L88" s="164"/>
      <c r="M88" s="42"/>
      <c r="R88" s="45"/>
      <c r="S88" s="46"/>
      <c r="W88" s="46"/>
      <c r="AB88" s="45"/>
      <c r="AS88" s="42"/>
      <c r="AZ88" s="44"/>
      <c r="BE88" s="43"/>
      <c r="BH88" s="42"/>
      <c r="BJ88" s="42"/>
      <c r="BK88" s="42"/>
    </row>
    <row r="89" spans="1:63" s="41" customFormat="1">
      <c r="A89" s="166"/>
      <c r="B89" s="51"/>
      <c r="C89" s="50">
        <v>2018</v>
      </c>
      <c r="D89" s="50">
        <v>2019</v>
      </c>
      <c r="E89" s="50">
        <v>2018</v>
      </c>
      <c r="F89" s="50">
        <v>2019</v>
      </c>
      <c r="G89" s="50">
        <v>2018</v>
      </c>
      <c r="H89" s="50">
        <v>2019</v>
      </c>
      <c r="I89" s="50">
        <v>2018</v>
      </c>
      <c r="J89" s="50">
        <v>2019</v>
      </c>
      <c r="K89" s="50">
        <v>2018</v>
      </c>
      <c r="L89" s="50">
        <v>2019</v>
      </c>
      <c r="M89" s="42"/>
      <c r="R89" s="45"/>
      <c r="S89" s="46"/>
      <c r="W89" s="46"/>
      <c r="AB89" s="45"/>
      <c r="AS89" s="42"/>
      <c r="AZ89" s="44"/>
      <c r="BE89" s="43"/>
      <c r="BH89" s="42"/>
      <c r="BJ89" s="42"/>
      <c r="BK89" s="42"/>
    </row>
    <row r="90" spans="1:63" s="41" customFormat="1">
      <c r="A90" s="166"/>
      <c r="B90" s="49" t="s">
        <v>85</v>
      </c>
      <c r="C90" s="47"/>
      <c r="D90" s="47"/>
      <c r="E90" s="47"/>
      <c r="F90" s="47"/>
      <c r="G90" s="47"/>
      <c r="H90" s="47"/>
      <c r="I90" s="48"/>
      <c r="J90" s="47"/>
      <c r="K90" s="47"/>
      <c r="L90" s="47"/>
      <c r="M90" s="42"/>
      <c r="R90" s="45"/>
      <c r="S90" s="46"/>
      <c r="W90" s="46"/>
      <c r="AB90" s="45"/>
      <c r="AS90" s="42"/>
      <c r="AZ90" s="44"/>
      <c r="BE90" s="43"/>
      <c r="BH90" s="42"/>
      <c r="BJ90" s="42"/>
      <c r="BK90" s="42"/>
    </row>
    <row r="91" spans="1:63">
      <c r="B91" s="40"/>
      <c r="C91" s="39"/>
    </row>
  </sheetData>
  <sheetProtection formatCells="0" formatColumns="0" formatRows="0" insertColumns="0" insertRows="0" insertHyperlinks="0" deleteColumns="0" deleteRows="0" sort="0" autoFilter="0" pivotTables="0"/>
  <mergeCells count="49">
    <mergeCell ref="K88:L88"/>
    <mergeCell ref="A83:A84"/>
    <mergeCell ref="A88:A90"/>
    <mergeCell ref="C88:D88"/>
    <mergeCell ref="E88:F88"/>
    <mergeCell ref="G88:H88"/>
    <mergeCell ref="I88:J88"/>
    <mergeCell ref="A36:A38"/>
    <mergeCell ref="A39:A41"/>
    <mergeCell ref="A80:A81"/>
    <mergeCell ref="A45:A47"/>
    <mergeCell ref="A48:A50"/>
    <mergeCell ref="A51:A53"/>
    <mergeCell ref="A54:A56"/>
    <mergeCell ref="A57:A59"/>
    <mergeCell ref="A60:A62"/>
    <mergeCell ref="A63:A65"/>
    <mergeCell ref="A42:A44"/>
    <mergeCell ref="A66:A68"/>
    <mergeCell ref="A69:A71"/>
    <mergeCell ref="A72:A74"/>
    <mergeCell ref="A75:A77"/>
    <mergeCell ref="A24:A26"/>
    <mergeCell ref="A27:A29"/>
    <mergeCell ref="A30:A32"/>
    <mergeCell ref="A33:A35"/>
    <mergeCell ref="J1:N1"/>
    <mergeCell ref="A6:A8"/>
    <mergeCell ref="A9:A11"/>
    <mergeCell ref="A12:A14"/>
    <mergeCell ref="A15:A17"/>
    <mergeCell ref="A18:A20"/>
    <mergeCell ref="A21:A23"/>
    <mergeCell ref="AR1:AV1"/>
    <mergeCell ref="AW1:BA1"/>
    <mergeCell ref="BB1:BF1"/>
    <mergeCell ref="BG1:BK1"/>
    <mergeCell ref="A3:A5"/>
    <mergeCell ref="AH1:AL1"/>
    <mergeCell ref="AM1:AQ1"/>
    <mergeCell ref="O1:S1"/>
    <mergeCell ref="T1:V1"/>
    <mergeCell ref="X1:AB1"/>
    <mergeCell ref="AC1:AG1"/>
    <mergeCell ref="C1:C2"/>
    <mergeCell ref="D1:D2"/>
    <mergeCell ref="E1:E2"/>
    <mergeCell ref="G1:G2"/>
    <mergeCell ref="H1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6"/>
  <sheetViews>
    <sheetView topLeftCell="A46" workbookViewId="0">
      <selection activeCell="J65" sqref="J65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9.140625" style="1"/>
    <col min="12" max="12" width="12.28515625" bestFit="1" customWidth="1"/>
    <col min="13" max="13" width="14.28515625" bestFit="1" customWidth="1"/>
  </cols>
  <sheetData>
    <row r="1" spans="1:11">
      <c r="A1" t="s">
        <v>0</v>
      </c>
      <c r="B1" t="s">
        <v>54</v>
      </c>
      <c r="H1" t="s">
        <v>0</v>
      </c>
      <c r="I1" t="s">
        <v>54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15444620.503900001</v>
      </c>
      <c r="I6" t="s">
        <v>10</v>
      </c>
      <c r="J6" s="11">
        <v>15352761.328600001</v>
      </c>
    </row>
    <row r="7" spans="1:11">
      <c r="B7" t="s">
        <v>11</v>
      </c>
      <c r="C7">
        <v>41406</v>
      </c>
      <c r="I7" t="s">
        <v>11</v>
      </c>
      <c r="J7" s="11">
        <v>27543</v>
      </c>
    </row>
    <row r="8" spans="1:11">
      <c r="B8" t="s">
        <v>12</v>
      </c>
      <c r="C8">
        <v>14020527.104800001</v>
      </c>
      <c r="I8" t="s">
        <v>12</v>
      </c>
      <c r="J8" s="11">
        <v>14072786.865</v>
      </c>
    </row>
    <row r="9" spans="1:11">
      <c r="B9" t="s">
        <v>13</v>
      </c>
      <c r="C9">
        <v>1465499.3991</v>
      </c>
      <c r="I9" t="s">
        <v>13</v>
      </c>
      <c r="J9" s="11">
        <v>1307517.4635999999</v>
      </c>
    </row>
    <row r="10" spans="1:11">
      <c r="B10" t="s">
        <v>14</v>
      </c>
      <c r="C10">
        <v>1424093.3991</v>
      </c>
      <c r="I10" t="s">
        <v>14</v>
      </c>
      <c r="J10" s="11">
        <v>1279974.4635999999</v>
      </c>
      <c r="K10" s="1">
        <f>J10/J6</f>
        <v>8.3370960845694272E-2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14419210.210000001</v>
      </c>
      <c r="H16">
        <v>4000</v>
      </c>
      <c r="I16" t="s">
        <v>17</v>
      </c>
      <c r="J16" s="11">
        <v>14110041.199999999</v>
      </c>
    </row>
    <row r="17" spans="1:13">
      <c r="A17">
        <v>4000020</v>
      </c>
      <c r="B17" t="s">
        <v>18</v>
      </c>
      <c r="C17">
        <v>1025104.57</v>
      </c>
      <c r="H17">
        <v>4000020</v>
      </c>
      <c r="I17" t="s">
        <v>18</v>
      </c>
      <c r="J17" s="11">
        <v>1242720.1499999999</v>
      </c>
    </row>
    <row r="18" spans="1:13">
      <c r="A18">
        <v>4000040</v>
      </c>
      <c r="B18" t="s">
        <v>19</v>
      </c>
      <c r="C18">
        <v>41405.72</v>
      </c>
      <c r="H18">
        <v>4000040</v>
      </c>
      <c r="I18" t="s">
        <v>19</v>
      </c>
      <c r="J18" s="11">
        <v>27543.49</v>
      </c>
    </row>
    <row r="19" spans="1:13">
      <c r="A19" t="s">
        <v>20</v>
      </c>
      <c r="C19">
        <v>15485720.5</v>
      </c>
      <c r="H19" t="s">
        <v>20</v>
      </c>
      <c r="J19" s="11">
        <v>15380304.84</v>
      </c>
    </row>
    <row r="21" spans="1:13">
      <c r="A21">
        <v>4900</v>
      </c>
      <c r="B21" t="s">
        <v>19</v>
      </c>
      <c r="C21">
        <v>-41405.72</v>
      </c>
      <c r="H21">
        <v>4900</v>
      </c>
      <c r="I21" t="s">
        <v>19</v>
      </c>
      <c r="J21" s="11">
        <v>-27543.49</v>
      </c>
    </row>
    <row r="23" spans="1:13">
      <c r="A23" t="s">
        <v>21</v>
      </c>
      <c r="C23">
        <v>15444314.779999999</v>
      </c>
      <c r="H23" t="s">
        <v>21</v>
      </c>
      <c r="J23" s="11">
        <v>15352761.35</v>
      </c>
    </row>
    <row r="26" spans="1:13">
      <c r="A26" t="s">
        <v>22</v>
      </c>
      <c r="H26" t="s">
        <v>22</v>
      </c>
    </row>
    <row r="27" spans="1:13">
      <c r="A27" t="s">
        <v>23</v>
      </c>
      <c r="H27" t="s">
        <v>23</v>
      </c>
    </row>
    <row r="28" spans="1:13">
      <c r="A28">
        <v>5400</v>
      </c>
      <c r="B28" t="s">
        <v>24</v>
      </c>
      <c r="C28">
        <v>696360.2</v>
      </c>
      <c r="H28" s="5">
        <v>5400</v>
      </c>
      <c r="I28" s="5" t="s">
        <v>24</v>
      </c>
      <c r="J28" s="13">
        <v>619056.80000000005</v>
      </c>
      <c r="K28" s="7"/>
    </row>
    <row r="29" spans="1:13">
      <c r="A29">
        <v>5450</v>
      </c>
      <c r="B29" t="s">
        <v>25</v>
      </c>
      <c r="C29">
        <v>14848295.550000001</v>
      </c>
      <c r="H29" s="5">
        <v>5450</v>
      </c>
      <c r="I29" s="5" t="s">
        <v>25</v>
      </c>
      <c r="J29" s="13">
        <v>16394951.139119999</v>
      </c>
      <c r="K29" s="7"/>
      <c r="M29" s="3"/>
    </row>
    <row r="30" spans="1:13">
      <c r="A30">
        <v>5500</v>
      </c>
      <c r="B30" t="s">
        <v>26</v>
      </c>
      <c r="C30">
        <v>-143560.01999999999</v>
      </c>
      <c r="H30">
        <v>5500</v>
      </c>
      <c r="I30" t="s">
        <v>26</v>
      </c>
      <c r="J30" s="11">
        <v>-172235.23</v>
      </c>
    </row>
    <row r="31" spans="1:13">
      <c r="B31" t="s">
        <v>27</v>
      </c>
      <c r="C31">
        <v>7054.0266000000001</v>
      </c>
      <c r="I31" t="s">
        <v>27</v>
      </c>
      <c r="J31" s="11">
        <v>1565.2963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72617.509999999995</v>
      </c>
      <c r="I34" t="s">
        <v>30</v>
      </c>
      <c r="J34" s="11">
        <v>1037750.7899</v>
      </c>
    </row>
    <row r="35" spans="1:10">
      <c r="B35" t="s">
        <v>30</v>
      </c>
      <c r="C35">
        <v>827239.18229999999</v>
      </c>
      <c r="I35" t="s">
        <v>31</v>
      </c>
      <c r="J35" s="11">
        <v>-692425.83120000002</v>
      </c>
    </row>
    <row r="36" spans="1:10">
      <c r="B36" t="s">
        <v>31</v>
      </c>
      <c r="C36">
        <v>-25355.367300000002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11">
        <f>SUM(J28:J31,J34:J35)</f>
        <v>17188662.964120001</v>
      </c>
    </row>
    <row r="40" spans="1:10">
      <c r="A40" t="s">
        <v>34</v>
      </c>
      <c r="C40">
        <v>16282651.081599999</v>
      </c>
    </row>
    <row r="41" spans="1:10">
      <c r="H41" t="s">
        <v>35</v>
      </c>
      <c r="J41" s="11">
        <v>14150399.153455</v>
      </c>
    </row>
    <row r="42" spans="1:10">
      <c r="A42" t="s">
        <v>35</v>
      </c>
      <c r="C42">
        <v>15086347.082948999</v>
      </c>
    </row>
    <row r="44" spans="1:10">
      <c r="H44" t="s">
        <v>36</v>
      </c>
      <c r="J44" s="11">
        <v>17199397.916175</v>
      </c>
    </row>
    <row r="45" spans="1:10">
      <c r="A45" t="s">
        <v>36</v>
      </c>
      <c r="C45">
        <v>17188637.913447998</v>
      </c>
    </row>
    <row r="47" spans="1:10">
      <c r="H47" t="s">
        <v>37</v>
      </c>
      <c r="J47" s="11">
        <f>J41+J39-J44</f>
        <v>14139664.201400001</v>
      </c>
    </row>
    <row r="48" spans="1:10">
      <c r="A48" t="s">
        <v>37</v>
      </c>
      <c r="C48">
        <v>14180360.251101</v>
      </c>
    </row>
    <row r="50" spans="1:11">
      <c r="H50" t="s">
        <v>38</v>
      </c>
      <c r="J50" s="11">
        <f>J23-J47</f>
        <v>1213097.148599999</v>
      </c>
      <c r="K50" s="1">
        <f>J50/J23</f>
        <v>7.9014916010532468E-2</v>
      </c>
    </row>
    <row r="51" spans="1:11">
      <c r="A51" t="s">
        <v>38</v>
      </c>
      <c r="C51">
        <v>1263954.528899</v>
      </c>
    </row>
    <row r="53" spans="1:11">
      <c r="H53" t="s">
        <v>33</v>
      </c>
    </row>
    <row r="54" spans="1:11">
      <c r="A54" t="s">
        <v>33</v>
      </c>
      <c r="I54" t="s">
        <v>39</v>
      </c>
      <c r="J54" s="11">
        <v>82819.032699999996</v>
      </c>
    </row>
    <row r="55" spans="1:11">
      <c r="B55" t="s">
        <v>39</v>
      </c>
      <c r="C55">
        <v>68562.000899999999</v>
      </c>
      <c r="I55" t="s">
        <v>40</v>
      </c>
      <c r="J55" s="11">
        <v>-82925.270600000003</v>
      </c>
    </row>
    <row r="56" spans="1:11">
      <c r="B56" t="s">
        <v>40</v>
      </c>
      <c r="C56">
        <v>-71693.697700000004</v>
      </c>
      <c r="I56" t="s">
        <v>41</v>
      </c>
      <c r="J56" s="11">
        <v>-25578.5785</v>
      </c>
    </row>
    <row r="57" spans="1:11">
      <c r="B57" t="s">
        <v>41</v>
      </c>
      <c r="C57">
        <v>-6117.4501</v>
      </c>
      <c r="I57" t="s">
        <v>42</v>
      </c>
      <c r="J57" s="11">
        <v>-154.6755</v>
      </c>
    </row>
    <row r="58" spans="1:11">
      <c r="B58" t="s">
        <v>43</v>
      </c>
      <c r="C58">
        <v>2460.3499000000002</v>
      </c>
      <c r="I58" t="s">
        <v>44</v>
      </c>
      <c r="J58" s="11">
        <v>-54452.6999</v>
      </c>
    </row>
    <row r="59" spans="1:11">
      <c r="B59" t="s">
        <v>44</v>
      </c>
      <c r="C59">
        <v>-610.35799999999995</v>
      </c>
      <c r="I59" t="s">
        <v>43</v>
      </c>
      <c r="J59" s="11">
        <v>21928.833900000001</v>
      </c>
    </row>
    <row r="60" spans="1:11">
      <c r="B60" t="s">
        <v>45</v>
      </c>
      <c r="C60">
        <v>-41302.224000000002</v>
      </c>
      <c r="I60" t="s">
        <v>45</v>
      </c>
      <c r="J60" s="11">
        <v>-8513.9570999999996</v>
      </c>
    </row>
    <row r="61" spans="1:11">
      <c r="B61" t="s">
        <v>46</v>
      </c>
      <c r="C61">
        <v>-17079.658299999999</v>
      </c>
    </row>
    <row r="62" spans="1:11">
      <c r="H62" t="s">
        <v>47</v>
      </c>
      <c r="J62" s="11">
        <v>-66877.315000000002</v>
      </c>
    </row>
    <row r="63" spans="1:11">
      <c r="A63" t="s">
        <v>47</v>
      </c>
      <c r="C63">
        <v>-65781.037299999996</v>
      </c>
    </row>
    <row r="65" spans="1:12">
      <c r="H65" t="s">
        <v>48</v>
      </c>
      <c r="J65" s="11">
        <f>J50-J62</f>
        <v>1279974.463599999</v>
      </c>
      <c r="K65" s="1">
        <f>J65/J23</f>
        <v>8.3370960729484606E-2</v>
      </c>
      <c r="L65" s="3"/>
    </row>
    <row r="66" spans="1:12">
      <c r="A66" t="s">
        <v>48</v>
      </c>
      <c r="C66">
        <v>1329735.566199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7"/>
  <sheetViews>
    <sheetView topLeftCell="A52" workbookViewId="0">
      <selection activeCell="J67" sqref="J67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9.140625" style="1"/>
    <col min="12" max="12" width="14.28515625" bestFit="1" customWidth="1"/>
    <col min="13" max="13" width="12.28515625" bestFit="1" customWidth="1"/>
  </cols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45888652.913199998</v>
      </c>
      <c r="I6" t="s">
        <v>10</v>
      </c>
      <c r="J6" s="11">
        <v>39953504.557899997</v>
      </c>
    </row>
    <row r="7" spans="1:11">
      <c r="B7" t="s">
        <v>11</v>
      </c>
      <c r="C7">
        <v>272296</v>
      </c>
      <c r="I7" t="s">
        <v>11</v>
      </c>
      <c r="J7" s="11">
        <v>207452</v>
      </c>
    </row>
    <row r="8" spans="1:11">
      <c r="B8" t="s">
        <v>12</v>
      </c>
      <c r="C8">
        <v>42113521.1259</v>
      </c>
      <c r="I8" t="s">
        <v>12</v>
      </c>
      <c r="J8" s="11">
        <v>36939677.782099999</v>
      </c>
    </row>
    <row r="9" spans="1:11">
      <c r="B9" t="s">
        <v>13</v>
      </c>
      <c r="C9">
        <v>4047427.7873</v>
      </c>
      <c r="I9" t="s">
        <v>13</v>
      </c>
      <c r="J9" s="11">
        <v>3221278.7757999999</v>
      </c>
    </row>
    <row r="10" spans="1:11">
      <c r="B10" t="s">
        <v>14</v>
      </c>
      <c r="C10">
        <v>3775131.7873</v>
      </c>
      <c r="I10" t="s">
        <v>14</v>
      </c>
      <c r="J10" s="11">
        <v>3013826.7757999999</v>
      </c>
      <c r="K10" s="1">
        <f>J10/J6</f>
        <v>7.5433352071341053E-2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45480905.939999998</v>
      </c>
      <c r="H16">
        <v>4000</v>
      </c>
      <c r="I16" t="s">
        <v>17</v>
      </c>
      <c r="J16" s="11">
        <v>39138902.859999999</v>
      </c>
    </row>
    <row r="17" spans="1:13">
      <c r="A17">
        <v>4000020</v>
      </c>
      <c r="B17" t="s">
        <v>18</v>
      </c>
      <c r="C17">
        <v>405181.79</v>
      </c>
      <c r="H17">
        <v>4000020</v>
      </c>
      <c r="I17" t="s">
        <v>18</v>
      </c>
      <c r="J17" s="11">
        <v>814611.29</v>
      </c>
    </row>
    <row r="18" spans="1:13">
      <c r="A18">
        <v>4000040</v>
      </c>
      <c r="B18" t="s">
        <v>19</v>
      </c>
      <c r="C18">
        <v>272295.52</v>
      </c>
      <c r="H18">
        <v>4000040</v>
      </c>
      <c r="I18" t="s">
        <v>19</v>
      </c>
      <c r="J18" s="11">
        <v>207451.99</v>
      </c>
    </row>
    <row r="19" spans="1:13">
      <c r="A19" t="s">
        <v>20</v>
      </c>
      <c r="C19">
        <v>46158383.25</v>
      </c>
      <c r="H19" t="s">
        <v>20</v>
      </c>
      <c r="J19" s="11">
        <v>40160966.140000001</v>
      </c>
    </row>
    <row r="21" spans="1:13">
      <c r="A21">
        <v>4900</v>
      </c>
      <c r="B21" t="s">
        <v>19</v>
      </c>
      <c r="C21">
        <v>-272295.52</v>
      </c>
      <c r="H21">
        <v>4900</v>
      </c>
      <c r="I21" t="s">
        <v>19</v>
      </c>
      <c r="J21" s="11">
        <v>-207451.99</v>
      </c>
    </row>
    <row r="23" spans="1:13">
      <c r="A23" t="s">
        <v>21</v>
      </c>
      <c r="C23">
        <v>45886087.729999997</v>
      </c>
      <c r="H23" t="s">
        <v>21</v>
      </c>
      <c r="J23" s="11">
        <v>39953514.149999999</v>
      </c>
    </row>
    <row r="26" spans="1:13">
      <c r="A26" t="s">
        <v>22</v>
      </c>
      <c r="H26" t="s">
        <v>22</v>
      </c>
    </row>
    <row r="27" spans="1:13">
      <c r="A27" t="s">
        <v>23</v>
      </c>
      <c r="H27" t="s">
        <v>23</v>
      </c>
    </row>
    <row r="28" spans="1:13">
      <c r="A28">
        <v>5400</v>
      </c>
      <c r="B28" t="s">
        <v>24</v>
      </c>
      <c r="C28">
        <v>260241.2</v>
      </c>
      <c r="H28">
        <v>5400</v>
      </c>
      <c r="I28" t="s">
        <v>24</v>
      </c>
      <c r="J28" s="11">
        <v>427510.8</v>
      </c>
    </row>
    <row r="29" spans="1:13">
      <c r="A29">
        <v>5450</v>
      </c>
      <c r="B29" t="s">
        <v>25</v>
      </c>
      <c r="C29">
        <v>45527285.57</v>
      </c>
      <c r="H29">
        <v>5450</v>
      </c>
      <c r="I29" t="s">
        <v>25</v>
      </c>
      <c r="J29" s="11">
        <v>42885641.25</v>
      </c>
      <c r="L29" s="3"/>
    </row>
    <row r="30" spans="1:13">
      <c r="A30">
        <v>5500</v>
      </c>
      <c r="B30" t="s">
        <v>26</v>
      </c>
      <c r="C30">
        <v>-284565.84000000003</v>
      </c>
      <c r="H30">
        <v>5500</v>
      </c>
      <c r="I30" s="5" t="s">
        <v>26</v>
      </c>
      <c r="J30" s="13">
        <v>-287919.52</v>
      </c>
      <c r="K30" s="7"/>
      <c r="L30" s="6"/>
      <c r="M30" s="8"/>
    </row>
    <row r="31" spans="1:13">
      <c r="B31" t="s">
        <v>27</v>
      </c>
      <c r="C31">
        <v>4455.5801000000001</v>
      </c>
      <c r="I31" t="s">
        <v>27</v>
      </c>
      <c r="J31" s="11">
        <v>169.6293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536296.03</v>
      </c>
      <c r="I34" t="s">
        <v>30</v>
      </c>
      <c r="J34" s="11">
        <v>1402922.5512000001</v>
      </c>
    </row>
    <row r="35" spans="1:10">
      <c r="B35" t="s">
        <v>30</v>
      </c>
      <c r="C35">
        <v>865772.3395</v>
      </c>
      <c r="I35" t="s">
        <v>31</v>
      </c>
      <c r="J35" s="11">
        <v>-141973.03469999999</v>
      </c>
    </row>
    <row r="36" spans="1:10">
      <c r="B36" t="s">
        <v>31</v>
      </c>
      <c r="C36">
        <v>-445215.53460000001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11">
        <f>SUM(J28:J35)</f>
        <v>44286351.675799996</v>
      </c>
    </row>
    <row r="40" spans="1:10">
      <c r="A40" t="s">
        <v>34</v>
      </c>
      <c r="C40">
        <v>46464269.344999999</v>
      </c>
    </row>
    <row r="41" spans="1:10">
      <c r="H41" t="s">
        <v>35</v>
      </c>
      <c r="J41" s="11">
        <v>30815098.146191001</v>
      </c>
    </row>
    <row r="42" spans="1:10">
      <c r="A42" t="s">
        <v>35</v>
      </c>
      <c r="C42">
        <v>41211738.874549001</v>
      </c>
    </row>
    <row r="44" spans="1:10">
      <c r="H44" t="s">
        <v>36</v>
      </c>
      <c r="J44" s="11">
        <v>38548419.317728996</v>
      </c>
    </row>
    <row r="45" spans="1:10">
      <c r="A45" t="s">
        <v>36</v>
      </c>
      <c r="C45">
        <v>44958484.372827001</v>
      </c>
    </row>
    <row r="47" spans="1:10">
      <c r="H47" t="s">
        <v>37</v>
      </c>
      <c r="J47" s="11">
        <f>J41+J39-J44</f>
        <v>36553030.504262</v>
      </c>
    </row>
    <row r="48" spans="1:10">
      <c r="A48" t="s">
        <v>37</v>
      </c>
      <c r="C48">
        <v>42717523.846721999</v>
      </c>
    </row>
    <row r="50" spans="1:11">
      <c r="H50" t="s">
        <v>38</v>
      </c>
      <c r="J50" s="11">
        <f>J23-J47</f>
        <v>3400483.6457379982</v>
      </c>
      <c r="K50" s="1">
        <f>J50/J23</f>
        <v>8.5111002575927311E-2</v>
      </c>
    </row>
    <row r="51" spans="1:11">
      <c r="A51" t="s">
        <v>38</v>
      </c>
      <c r="C51">
        <v>3168563.8832780002</v>
      </c>
    </row>
    <row r="53" spans="1:11">
      <c r="H53" t="s">
        <v>33</v>
      </c>
    </row>
    <row r="54" spans="1:11">
      <c r="A54" t="s">
        <v>33</v>
      </c>
      <c r="I54" t="s">
        <v>39</v>
      </c>
      <c r="J54" s="11">
        <v>157020.929</v>
      </c>
    </row>
    <row r="55" spans="1:11">
      <c r="B55" t="s">
        <v>39</v>
      </c>
      <c r="C55">
        <v>136919.98130000001</v>
      </c>
      <c r="I55" t="s">
        <v>40</v>
      </c>
      <c r="J55" s="11">
        <v>-150563.51749999999</v>
      </c>
    </row>
    <row r="56" spans="1:11">
      <c r="B56" t="s">
        <v>40</v>
      </c>
      <c r="C56">
        <v>-138052.6569</v>
      </c>
      <c r="I56" t="s">
        <v>41</v>
      </c>
      <c r="J56" s="11">
        <v>-13788.132900000001</v>
      </c>
    </row>
    <row r="57" spans="1:11">
      <c r="B57" t="s">
        <v>41</v>
      </c>
      <c r="C57">
        <v>-38657.394399999997</v>
      </c>
      <c r="I57" t="s">
        <v>42</v>
      </c>
      <c r="J57" s="11">
        <v>-1.9394</v>
      </c>
    </row>
    <row r="58" spans="1:11">
      <c r="B58" t="s">
        <v>43</v>
      </c>
      <c r="C58">
        <v>82110.482499999998</v>
      </c>
      <c r="I58" t="s">
        <v>44</v>
      </c>
      <c r="J58" s="11">
        <v>-142015.67430000001</v>
      </c>
    </row>
    <row r="59" spans="1:11">
      <c r="B59" t="s">
        <v>44</v>
      </c>
      <c r="C59">
        <v>-7077.1054999999997</v>
      </c>
      <c r="I59" t="s">
        <v>43</v>
      </c>
      <c r="J59" s="11">
        <v>477940.95490000001</v>
      </c>
    </row>
    <row r="60" spans="1:11">
      <c r="B60" t="s">
        <v>53</v>
      </c>
      <c r="C60">
        <v>236.4032</v>
      </c>
      <c r="I60" t="s">
        <v>53</v>
      </c>
      <c r="J60" s="11">
        <v>1039.3697</v>
      </c>
    </row>
    <row r="61" spans="1:11">
      <c r="B61" t="s">
        <v>45</v>
      </c>
      <c r="C61">
        <v>-87699.995500000005</v>
      </c>
      <c r="I61" t="s">
        <v>45</v>
      </c>
      <c r="J61" s="11">
        <v>-7683.34</v>
      </c>
    </row>
    <row r="62" spans="1:11">
      <c r="B62" t="s">
        <v>46</v>
      </c>
      <c r="C62">
        <v>-31425.319100000001</v>
      </c>
      <c r="I62" t="s">
        <v>46</v>
      </c>
      <c r="J62" s="11">
        <v>-33.660699999999999</v>
      </c>
    </row>
    <row r="64" spans="1:11">
      <c r="A64" t="s">
        <v>47</v>
      </c>
      <c r="C64">
        <v>-83645.604399999997</v>
      </c>
      <c r="H64" t="s">
        <v>47</v>
      </c>
      <c r="J64" s="11">
        <v>321914.98879999999</v>
      </c>
    </row>
    <row r="67" spans="1:12">
      <c r="A67" t="s">
        <v>48</v>
      </c>
      <c r="C67">
        <v>3252209.4876779998</v>
      </c>
      <c r="H67" t="s">
        <v>48</v>
      </c>
      <c r="J67" s="11">
        <f>J50-J64</f>
        <v>3078568.6569379983</v>
      </c>
      <c r="K67" s="1">
        <f>J67/J23</f>
        <v>7.7053764166524472E-2</v>
      </c>
      <c r="L6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6"/>
  <sheetViews>
    <sheetView topLeftCell="C39" workbookViewId="0">
      <selection activeCell="J64" sqref="J64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9.140625" style="1"/>
    <col min="12" max="12" width="14.28515625" style="2" bestFit="1" customWidth="1"/>
    <col min="13" max="13" width="11.28515625" bestFit="1" customWidth="1"/>
  </cols>
  <sheetData>
    <row r="1" spans="1:11">
      <c r="A1" t="s">
        <v>0</v>
      </c>
      <c r="B1" t="s">
        <v>56</v>
      </c>
      <c r="H1" t="s">
        <v>0</v>
      </c>
      <c r="I1" t="s">
        <v>56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28673266.275699999</v>
      </c>
      <c r="I6" t="s">
        <v>10</v>
      </c>
      <c r="J6" s="11">
        <v>38178113.560099997</v>
      </c>
    </row>
    <row r="7" spans="1:11">
      <c r="B7" t="s">
        <v>11</v>
      </c>
      <c r="C7">
        <v>130902</v>
      </c>
      <c r="I7" t="s">
        <v>11</v>
      </c>
      <c r="J7" s="11">
        <v>91530</v>
      </c>
    </row>
    <row r="8" spans="1:11">
      <c r="B8" t="s">
        <v>12</v>
      </c>
      <c r="C8">
        <v>26146923.863899998</v>
      </c>
      <c r="I8" t="s">
        <v>12</v>
      </c>
      <c r="J8" s="11">
        <v>35496102.072899997</v>
      </c>
    </row>
    <row r="9" spans="1:11">
      <c r="B9" t="s">
        <v>13</v>
      </c>
      <c r="C9">
        <v>2657244.4117999999</v>
      </c>
      <c r="I9" t="s">
        <v>13</v>
      </c>
      <c r="J9" s="11">
        <v>2773541.4871999999</v>
      </c>
    </row>
    <row r="10" spans="1:11">
      <c r="B10" t="s">
        <v>14</v>
      </c>
      <c r="C10">
        <v>2526342.4117999999</v>
      </c>
      <c r="I10" t="s">
        <v>14</v>
      </c>
      <c r="J10" s="11">
        <v>2682011.4871999999</v>
      </c>
      <c r="K10" s="1">
        <f>J10/J6</f>
        <v>7.0249974058513312E-2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24924037.010000002</v>
      </c>
      <c r="H16">
        <v>4000</v>
      </c>
      <c r="I16" t="s">
        <v>17</v>
      </c>
      <c r="J16" s="11">
        <v>19591650.760000002</v>
      </c>
    </row>
    <row r="17" spans="1:13">
      <c r="A17">
        <v>4000020</v>
      </c>
      <c r="B17" t="s">
        <v>18</v>
      </c>
      <c r="C17">
        <v>696641.65</v>
      </c>
      <c r="H17">
        <v>4000020</v>
      </c>
      <c r="I17" t="s">
        <v>18</v>
      </c>
      <c r="J17" s="11">
        <v>598101.64</v>
      </c>
    </row>
    <row r="18" spans="1:13">
      <c r="A18">
        <v>4000040</v>
      </c>
      <c r="B18" t="s">
        <v>19</v>
      </c>
      <c r="C18">
        <v>128387.88</v>
      </c>
      <c r="H18">
        <v>4000040</v>
      </c>
      <c r="I18" t="s">
        <v>19</v>
      </c>
      <c r="J18" s="11">
        <v>91530.13</v>
      </c>
    </row>
    <row r="19" spans="1:13">
      <c r="A19">
        <v>4000050</v>
      </c>
      <c r="B19" t="s">
        <v>57</v>
      </c>
      <c r="C19">
        <v>3054299.11</v>
      </c>
      <c r="H19">
        <v>4000050</v>
      </c>
      <c r="I19" t="s">
        <v>57</v>
      </c>
      <c r="J19" s="11">
        <v>17987975.563000001</v>
      </c>
    </row>
    <row r="20" spans="1:13">
      <c r="A20" t="s">
        <v>20</v>
      </c>
      <c r="C20">
        <v>28803365.649999999</v>
      </c>
      <c r="H20" t="s">
        <v>20</v>
      </c>
      <c r="J20" s="11">
        <v>38269258.093000002</v>
      </c>
    </row>
    <row r="22" spans="1:13">
      <c r="A22">
        <v>4900</v>
      </c>
      <c r="B22" t="s">
        <v>19</v>
      </c>
      <c r="C22">
        <v>-128387.88</v>
      </c>
      <c r="H22">
        <v>4900</v>
      </c>
      <c r="I22" t="s">
        <v>19</v>
      </c>
      <c r="J22" s="11">
        <v>-91530.13</v>
      </c>
    </row>
    <row r="24" spans="1:13">
      <c r="A24" t="s">
        <v>21</v>
      </c>
      <c r="C24">
        <v>28674977.77</v>
      </c>
      <c r="H24" t="s">
        <v>21</v>
      </c>
      <c r="J24" s="11">
        <v>38177727.963</v>
      </c>
    </row>
    <row r="27" spans="1:13">
      <c r="A27" t="s">
        <v>22</v>
      </c>
      <c r="H27" t="s">
        <v>22</v>
      </c>
    </row>
    <row r="28" spans="1:13">
      <c r="A28" t="s">
        <v>23</v>
      </c>
      <c r="H28" t="s">
        <v>23</v>
      </c>
    </row>
    <row r="29" spans="1:13">
      <c r="A29">
        <v>5400</v>
      </c>
      <c r="B29" t="s">
        <v>24</v>
      </c>
      <c r="C29">
        <v>557677.75</v>
      </c>
      <c r="H29" s="9">
        <v>5400</v>
      </c>
      <c r="I29" s="9" t="s">
        <v>24</v>
      </c>
      <c r="J29" s="12">
        <v>341406.1</v>
      </c>
      <c r="M29" s="3"/>
    </row>
    <row r="30" spans="1:13">
      <c r="A30">
        <v>5450</v>
      </c>
      <c r="B30" t="s">
        <v>25</v>
      </c>
      <c r="C30">
        <v>32359837.670000002</v>
      </c>
      <c r="H30" s="9">
        <v>5450</v>
      </c>
      <c r="I30" s="9" t="s">
        <v>25</v>
      </c>
      <c r="J30" s="12">
        <v>42730480.004452907</v>
      </c>
    </row>
    <row r="31" spans="1:13">
      <c r="A31">
        <v>5500</v>
      </c>
      <c r="B31" t="s">
        <v>26</v>
      </c>
      <c r="C31">
        <v>-201741.15</v>
      </c>
      <c r="H31" s="9">
        <v>5500</v>
      </c>
      <c r="I31" s="9" t="s">
        <v>26</v>
      </c>
      <c r="J31" s="12">
        <v>-572000.41</v>
      </c>
    </row>
    <row r="32" spans="1:13">
      <c r="H32" s="9"/>
      <c r="I32" s="9"/>
      <c r="J32" s="12"/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392679.75</v>
      </c>
      <c r="I34" t="s">
        <v>30</v>
      </c>
      <c r="J34" s="11">
        <v>1626802.5486000001</v>
      </c>
    </row>
    <row r="35" spans="1:10">
      <c r="B35" t="s">
        <v>30</v>
      </c>
      <c r="C35">
        <v>1037772.7162</v>
      </c>
      <c r="I35" t="s">
        <v>31</v>
      </c>
      <c r="J35" s="11">
        <v>-1880064.9258999999</v>
      </c>
    </row>
    <row r="36" spans="1:10">
      <c r="B36" t="s">
        <v>31</v>
      </c>
      <c r="C36">
        <v>-328252.4472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11">
        <f>SUM(J29:J35)</f>
        <v>42246623.317152917</v>
      </c>
    </row>
    <row r="40" spans="1:10">
      <c r="A40" t="s">
        <v>34</v>
      </c>
      <c r="C40">
        <v>33817974.288999997</v>
      </c>
    </row>
    <row r="41" spans="1:10">
      <c r="H41" t="s">
        <v>35</v>
      </c>
      <c r="J41" s="11">
        <v>25037142.135132998</v>
      </c>
    </row>
    <row r="42" spans="1:10">
      <c r="A42" t="s">
        <v>35</v>
      </c>
      <c r="C42">
        <v>29073867.745496999</v>
      </c>
    </row>
    <row r="44" spans="1:10">
      <c r="H44" t="s">
        <v>36</v>
      </c>
      <c r="J44" s="11">
        <v>31794143.757486001</v>
      </c>
    </row>
    <row r="45" spans="1:10">
      <c r="A45" t="s">
        <v>36</v>
      </c>
      <c r="C45">
        <v>36258603.349646002</v>
      </c>
    </row>
    <row r="47" spans="1:10">
      <c r="H47" t="s">
        <v>37</v>
      </c>
      <c r="J47" s="11">
        <f>J41+J39-J44</f>
        <v>35489621.694799915</v>
      </c>
    </row>
    <row r="48" spans="1:10">
      <c r="A48" t="s">
        <v>37</v>
      </c>
      <c r="C48">
        <v>26633238.684850998</v>
      </c>
    </row>
    <row r="50" spans="1:11">
      <c r="H50" t="s">
        <v>38</v>
      </c>
      <c r="J50" s="11">
        <f>J24-J47</f>
        <v>2688106.2682000846</v>
      </c>
      <c r="K50" s="1">
        <f>J50/J24</f>
        <v>7.0410325905335872E-2</v>
      </c>
    </row>
    <row r="51" spans="1:11">
      <c r="A51" t="s">
        <v>38</v>
      </c>
      <c r="C51">
        <v>2041739.0851489999</v>
      </c>
    </row>
    <row r="53" spans="1:11">
      <c r="H53" t="s">
        <v>33</v>
      </c>
    </row>
    <row r="54" spans="1:11">
      <c r="A54" t="s">
        <v>33</v>
      </c>
      <c r="I54" t="s">
        <v>39</v>
      </c>
      <c r="J54" s="11">
        <v>457763.89880000002</v>
      </c>
    </row>
    <row r="55" spans="1:11">
      <c r="B55" t="s">
        <v>39</v>
      </c>
      <c r="C55">
        <v>112822.9909</v>
      </c>
      <c r="I55" t="s">
        <v>40</v>
      </c>
      <c r="J55" s="11">
        <v>-459478.82689999999</v>
      </c>
    </row>
    <row r="56" spans="1:11">
      <c r="B56" t="s">
        <v>40</v>
      </c>
      <c r="C56">
        <v>-124617.7209</v>
      </c>
      <c r="I56" t="s">
        <v>41</v>
      </c>
      <c r="J56" s="11">
        <v>-12376.9349</v>
      </c>
    </row>
    <row r="57" spans="1:11">
      <c r="B57" t="s">
        <v>41</v>
      </c>
      <c r="C57">
        <v>-61654.525099999999</v>
      </c>
      <c r="I57" t="s">
        <v>44</v>
      </c>
      <c r="J57" s="11">
        <v>-545989.20120000001</v>
      </c>
    </row>
    <row r="58" spans="1:11">
      <c r="B58" t="s">
        <v>43</v>
      </c>
      <c r="C58">
        <v>1629.6559999999999</v>
      </c>
      <c r="I58" t="s">
        <v>43</v>
      </c>
      <c r="J58" s="11">
        <v>502862.87729999999</v>
      </c>
    </row>
    <row r="59" spans="1:11">
      <c r="B59" t="s">
        <v>44</v>
      </c>
      <c r="C59">
        <v>-15742.0522</v>
      </c>
      <c r="I59" t="s">
        <v>46</v>
      </c>
      <c r="J59" s="11">
        <v>-6687.0321000000004</v>
      </c>
    </row>
    <row r="60" spans="1:11">
      <c r="B60" t="s">
        <v>45</v>
      </c>
      <c r="C60">
        <v>-48626.118600000002</v>
      </c>
    </row>
    <row r="61" spans="1:11">
      <c r="B61" t="s">
        <v>46</v>
      </c>
      <c r="C61">
        <v>-318.62720000000002</v>
      </c>
      <c r="H61" t="s">
        <v>47</v>
      </c>
      <c r="J61" s="11">
        <v>-63905.218999999997</v>
      </c>
    </row>
    <row r="63" spans="1:11">
      <c r="A63" t="s">
        <v>47</v>
      </c>
      <c r="C63">
        <v>-136506.3971</v>
      </c>
    </row>
    <row r="64" spans="1:11">
      <c r="H64" t="s">
        <v>48</v>
      </c>
      <c r="J64" s="11">
        <f>J50-J61</f>
        <v>2752011.4872000846</v>
      </c>
      <c r="K64" s="1">
        <f>J64/J24</f>
        <v>7.2084213336822994E-2</v>
      </c>
    </row>
    <row r="66" spans="1:3">
      <c r="A66" t="s">
        <v>48</v>
      </c>
      <c r="C66">
        <v>2178245.4822490001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65"/>
  <sheetViews>
    <sheetView topLeftCell="A48" workbookViewId="0">
      <selection activeCell="J64" sqref="J64"/>
    </sheetView>
  </sheetViews>
  <sheetFormatPr defaultRowHeight="15"/>
  <cols>
    <col min="9" max="9" width="31.28515625" bestFit="1" customWidth="1"/>
    <col min="10" max="10" width="14.28515625" style="2" bestFit="1" customWidth="1"/>
    <col min="11" max="11" width="9.140625" style="1"/>
    <col min="12" max="12" width="11.28515625" style="2" bestFit="1" customWidth="1"/>
  </cols>
  <sheetData>
    <row r="1" spans="1:11">
      <c r="A1" t="s">
        <v>0</v>
      </c>
      <c r="B1" t="s">
        <v>58</v>
      </c>
      <c r="H1" t="s">
        <v>0</v>
      </c>
      <c r="I1" t="s">
        <v>58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11562004.1818</v>
      </c>
      <c r="I6" t="s">
        <v>10</v>
      </c>
      <c r="J6" s="2">
        <v>8611840.7303999998</v>
      </c>
    </row>
    <row r="7" spans="1:11">
      <c r="B7" t="s">
        <v>11</v>
      </c>
      <c r="C7">
        <v>173084</v>
      </c>
      <c r="I7" t="s">
        <v>11</v>
      </c>
      <c r="J7" s="2">
        <v>51181</v>
      </c>
    </row>
    <row r="8" spans="1:11">
      <c r="B8" t="s">
        <v>12</v>
      </c>
      <c r="C8">
        <v>10840764.584799999</v>
      </c>
      <c r="I8" t="s">
        <v>12</v>
      </c>
      <c r="J8" s="2">
        <v>7985710.1794999996</v>
      </c>
    </row>
    <row r="9" spans="1:11">
      <c r="B9" t="s">
        <v>13</v>
      </c>
      <c r="C9">
        <v>894323.59699999995</v>
      </c>
      <c r="I9" t="s">
        <v>13</v>
      </c>
      <c r="J9" s="2">
        <v>677311.55090000003</v>
      </c>
    </row>
    <row r="10" spans="1:11">
      <c r="B10" t="s">
        <v>14</v>
      </c>
      <c r="C10">
        <v>721239.59699999995</v>
      </c>
      <c r="I10" t="s">
        <v>14</v>
      </c>
      <c r="J10" s="2">
        <v>626130.55090000003</v>
      </c>
      <c r="K10" s="1">
        <f>J10/J6</f>
        <v>7.2705774584258684E-2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11288757.439999999</v>
      </c>
      <c r="H16">
        <v>4000</v>
      </c>
      <c r="I16" t="s">
        <v>17</v>
      </c>
      <c r="J16" s="2">
        <v>8295433.4900000002</v>
      </c>
    </row>
    <row r="17" spans="1:10">
      <c r="A17">
        <v>4000020</v>
      </c>
      <c r="B17" t="s">
        <v>18</v>
      </c>
      <c r="C17">
        <v>269987.48</v>
      </c>
      <c r="H17">
        <v>4000020</v>
      </c>
      <c r="I17" t="s">
        <v>18</v>
      </c>
      <c r="J17" s="2">
        <v>316549.65000000002</v>
      </c>
    </row>
    <row r="18" spans="1:10">
      <c r="A18">
        <v>4000040</v>
      </c>
      <c r="B18" t="s">
        <v>19</v>
      </c>
      <c r="C18">
        <v>173083.61</v>
      </c>
      <c r="H18">
        <v>4000040</v>
      </c>
      <c r="I18" t="s">
        <v>19</v>
      </c>
      <c r="J18" s="2">
        <v>51181.31</v>
      </c>
    </row>
    <row r="19" spans="1:10">
      <c r="A19" t="s">
        <v>20</v>
      </c>
      <c r="C19">
        <v>11731828.529999999</v>
      </c>
      <c r="H19" t="s">
        <v>20</v>
      </c>
      <c r="J19" s="2">
        <v>8663164.4499999993</v>
      </c>
    </row>
    <row r="21" spans="1:10">
      <c r="A21">
        <v>4900</v>
      </c>
      <c r="B21" t="s">
        <v>19</v>
      </c>
      <c r="C21">
        <v>-173083.61</v>
      </c>
      <c r="H21">
        <v>4900</v>
      </c>
      <c r="I21" t="s">
        <v>19</v>
      </c>
      <c r="J21" s="2">
        <v>-51181.31</v>
      </c>
    </row>
    <row r="23" spans="1:10">
      <c r="A23" t="s">
        <v>21</v>
      </c>
      <c r="C23">
        <v>11558744.92</v>
      </c>
      <c r="H23" t="s">
        <v>21</v>
      </c>
      <c r="J23" s="2">
        <v>8611983.1400000006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96252.18</v>
      </c>
      <c r="H28">
        <v>5400</v>
      </c>
      <c r="I28" t="s">
        <v>24</v>
      </c>
      <c r="J28" s="2">
        <v>72338.399999999994</v>
      </c>
    </row>
    <row r="29" spans="1:10">
      <c r="A29">
        <v>5450</v>
      </c>
      <c r="B29" t="s">
        <v>25</v>
      </c>
      <c r="C29">
        <v>10741097.199999999</v>
      </c>
      <c r="H29">
        <v>5450</v>
      </c>
      <c r="I29" t="s">
        <v>25</v>
      </c>
      <c r="J29" s="2">
        <v>11862707.73</v>
      </c>
    </row>
    <row r="30" spans="1:10">
      <c r="A30">
        <v>5500</v>
      </c>
      <c r="B30" t="s">
        <v>26</v>
      </c>
      <c r="C30">
        <v>-192616.63</v>
      </c>
      <c r="H30">
        <v>5500</v>
      </c>
      <c r="I30" t="s">
        <v>26</v>
      </c>
      <c r="J30" s="2">
        <v>-194749.23</v>
      </c>
    </row>
    <row r="31" spans="1:10">
      <c r="B31" t="s">
        <v>27</v>
      </c>
      <c r="C31">
        <v>4318.9732000000004</v>
      </c>
      <c r="I31" t="s">
        <v>27</v>
      </c>
      <c r="J31" s="2">
        <v>6644.7879999999996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320297.02</v>
      </c>
      <c r="I34" t="s">
        <v>30</v>
      </c>
      <c r="J34" s="2">
        <v>514841.1018</v>
      </c>
    </row>
    <row r="35" spans="1:10">
      <c r="B35" t="s">
        <v>30</v>
      </c>
      <c r="C35">
        <v>1301142.1177999999</v>
      </c>
      <c r="I35" t="s">
        <v>31</v>
      </c>
      <c r="J35" s="2">
        <v>-118698.0736</v>
      </c>
    </row>
    <row r="36" spans="1:10">
      <c r="B36" t="s">
        <v>31</v>
      </c>
      <c r="C36">
        <v>-56048.746899999998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2">
        <v>12143084.7162</v>
      </c>
    </row>
    <row r="40" spans="1:10">
      <c r="A40" t="s">
        <v>34</v>
      </c>
      <c r="C40">
        <v>12214442.1141</v>
      </c>
    </row>
    <row r="41" spans="1:10">
      <c r="H41" t="s">
        <v>35</v>
      </c>
      <c r="J41" s="2">
        <v>10832126.903111</v>
      </c>
    </row>
    <row r="42" spans="1:10">
      <c r="A42" t="s">
        <v>35</v>
      </c>
      <c r="C42">
        <v>13307940.301951</v>
      </c>
    </row>
    <row r="44" spans="1:10">
      <c r="H44" t="s">
        <v>36</v>
      </c>
      <c r="J44" s="2">
        <v>14977813.013180001</v>
      </c>
    </row>
    <row r="45" spans="1:10">
      <c r="A45" t="s">
        <v>36</v>
      </c>
      <c r="C45">
        <v>14446874.769974999</v>
      </c>
    </row>
    <row r="47" spans="1:10">
      <c r="H47" t="s">
        <v>37</v>
      </c>
      <c r="J47" s="2">
        <v>7997398.6061310004</v>
      </c>
    </row>
    <row r="48" spans="1:10">
      <c r="A48" t="s">
        <v>37</v>
      </c>
      <c r="C48">
        <v>11075507.646075999</v>
      </c>
    </row>
    <row r="50" spans="1:11">
      <c r="H50" t="s">
        <v>38</v>
      </c>
      <c r="J50" s="2">
        <v>614584.53386900004</v>
      </c>
    </row>
    <row r="51" spans="1:11">
      <c r="A51" t="s">
        <v>38</v>
      </c>
      <c r="C51">
        <v>483237.27392400999</v>
      </c>
    </row>
    <row r="53" spans="1:11">
      <c r="H53" t="s">
        <v>33</v>
      </c>
    </row>
    <row r="54" spans="1:11">
      <c r="A54" t="s">
        <v>33</v>
      </c>
      <c r="I54" t="s">
        <v>39</v>
      </c>
      <c r="J54" s="2">
        <v>159374.6832</v>
      </c>
    </row>
    <row r="55" spans="1:11">
      <c r="B55" t="s">
        <v>39</v>
      </c>
      <c r="C55">
        <v>38683.488799999999</v>
      </c>
      <c r="I55" t="s">
        <v>40</v>
      </c>
      <c r="J55" s="2">
        <v>-168825.92170000001</v>
      </c>
    </row>
    <row r="56" spans="1:11">
      <c r="B56" t="s">
        <v>40</v>
      </c>
      <c r="C56">
        <v>-46531.286</v>
      </c>
      <c r="I56" t="s">
        <v>41</v>
      </c>
      <c r="J56" s="2">
        <v>-2016.1102000000001</v>
      </c>
    </row>
    <row r="57" spans="1:11">
      <c r="B57" t="s">
        <v>41</v>
      </c>
      <c r="C57">
        <v>-23718.636600000002</v>
      </c>
      <c r="I57" t="s">
        <v>44</v>
      </c>
      <c r="J57" s="2">
        <v>-63202.565499999997</v>
      </c>
    </row>
    <row r="58" spans="1:11">
      <c r="B58" t="s">
        <v>43</v>
      </c>
      <c r="C58">
        <v>135074.25</v>
      </c>
      <c r="I58" t="s">
        <v>43</v>
      </c>
      <c r="J58" s="2">
        <v>49298.338199999998</v>
      </c>
    </row>
    <row r="59" spans="1:11">
      <c r="B59" t="s">
        <v>44</v>
      </c>
      <c r="C59">
        <v>-30230.5219</v>
      </c>
      <c r="I59" t="s">
        <v>45</v>
      </c>
      <c r="J59" s="2">
        <v>-98.817899999999995</v>
      </c>
    </row>
    <row r="60" spans="1:11">
      <c r="B60" t="s">
        <v>45</v>
      </c>
      <c r="C60">
        <v>-12594.4064</v>
      </c>
    </row>
    <row r="61" spans="1:11">
      <c r="H61" t="s">
        <v>47</v>
      </c>
      <c r="J61" s="2">
        <v>-25470.393899999999</v>
      </c>
    </row>
    <row r="62" spans="1:11">
      <c r="A62" t="s">
        <v>47</v>
      </c>
      <c r="C62">
        <v>60682.887900000002</v>
      </c>
    </row>
    <row r="64" spans="1:11">
      <c r="H64" t="s">
        <v>48</v>
      </c>
      <c r="J64" s="2">
        <v>640054.92776899994</v>
      </c>
      <c r="K64" s="1">
        <f>J64/J23</f>
        <v>7.4321432980534133E-2</v>
      </c>
    </row>
    <row r="65" spans="1:3">
      <c r="A65" t="s">
        <v>48</v>
      </c>
      <c r="C65">
        <v>422554.38602401002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6"/>
  <sheetViews>
    <sheetView topLeftCell="B48" workbookViewId="0">
      <selection activeCell="K69" sqref="K69"/>
    </sheetView>
  </sheetViews>
  <sheetFormatPr defaultRowHeight="15"/>
  <cols>
    <col min="1" max="1" width="29.28515625" bestFit="1" customWidth="1"/>
    <col min="2" max="2" width="31.28515625" bestFit="1" customWidth="1"/>
    <col min="3" max="3" width="12.7109375" bestFit="1" customWidth="1"/>
    <col min="9" max="9" width="31.28515625" bestFit="1" customWidth="1"/>
    <col min="10" max="10" width="14.28515625" style="11" bestFit="1" customWidth="1"/>
    <col min="11" max="11" width="9.140625" style="1"/>
    <col min="12" max="12" width="11.28515625" style="2" bestFit="1" customWidth="1"/>
    <col min="13" max="13" width="14.28515625" bestFit="1" customWidth="1"/>
  </cols>
  <sheetData>
    <row r="1" spans="1:11">
      <c r="A1" t="s">
        <v>0</v>
      </c>
      <c r="B1" t="s">
        <v>59</v>
      </c>
      <c r="H1" t="s">
        <v>0</v>
      </c>
      <c r="I1" t="s">
        <v>59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12785316.680400001</v>
      </c>
      <c r="I6" t="s">
        <v>10</v>
      </c>
      <c r="J6" s="11">
        <v>15637135.476399999</v>
      </c>
    </row>
    <row r="7" spans="1:11">
      <c r="B7" t="s">
        <v>11</v>
      </c>
      <c r="C7">
        <v>92514</v>
      </c>
      <c r="I7" t="s">
        <v>11</v>
      </c>
      <c r="J7" s="11">
        <v>196229</v>
      </c>
    </row>
    <row r="8" spans="1:11">
      <c r="B8" t="s">
        <v>12</v>
      </c>
      <c r="C8">
        <v>11578985.637399999</v>
      </c>
      <c r="I8" t="s">
        <v>12</v>
      </c>
      <c r="J8" s="11">
        <v>15089220.938999999</v>
      </c>
    </row>
    <row r="9" spans="1:11">
      <c r="B9" t="s">
        <v>13</v>
      </c>
      <c r="C9">
        <v>1298845.0430000001</v>
      </c>
      <c r="I9" t="s">
        <v>13</v>
      </c>
      <c r="J9" s="11">
        <v>744143.53740000003</v>
      </c>
    </row>
    <row r="10" spans="1:11">
      <c r="B10" t="s">
        <v>14</v>
      </c>
      <c r="C10">
        <v>1206331.0430000001</v>
      </c>
      <c r="I10" t="s">
        <v>14</v>
      </c>
      <c r="J10" s="11">
        <v>547914.53740000003</v>
      </c>
      <c r="K10" s="1">
        <f>J10/J6</f>
        <v>3.5039316390583677E-2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12385490.92</v>
      </c>
      <c r="H16">
        <v>4000</v>
      </c>
      <c r="I16" t="s">
        <v>17</v>
      </c>
      <c r="J16" s="11">
        <v>15180913.18</v>
      </c>
    </row>
    <row r="17" spans="1:13">
      <c r="A17">
        <v>4000020</v>
      </c>
      <c r="B17" t="s">
        <v>18</v>
      </c>
      <c r="C17">
        <v>399711.6</v>
      </c>
      <c r="H17">
        <v>4000020</v>
      </c>
      <c r="I17" t="s">
        <v>18</v>
      </c>
      <c r="J17" s="11">
        <v>477605.03</v>
      </c>
    </row>
    <row r="18" spans="1:13">
      <c r="A18">
        <v>4000040</v>
      </c>
      <c r="B18" t="s">
        <v>19</v>
      </c>
      <c r="C18">
        <v>92513.87</v>
      </c>
      <c r="H18">
        <v>4000040</v>
      </c>
      <c r="I18" t="s">
        <v>19</v>
      </c>
      <c r="J18" s="11">
        <v>196229.22</v>
      </c>
    </row>
    <row r="19" spans="1:13">
      <c r="A19">
        <v>4020025</v>
      </c>
      <c r="B19" t="s">
        <v>60</v>
      </c>
      <c r="C19">
        <v>9000</v>
      </c>
      <c r="H19" t="s">
        <v>20</v>
      </c>
      <c r="J19" s="11">
        <v>15854747.43</v>
      </c>
    </row>
    <row r="20" spans="1:13">
      <c r="A20" t="s">
        <v>20</v>
      </c>
      <c r="C20">
        <v>12886716.390000001</v>
      </c>
    </row>
    <row r="21" spans="1:13">
      <c r="H21">
        <v>4900</v>
      </c>
      <c r="I21" t="s">
        <v>19</v>
      </c>
      <c r="J21" s="11">
        <v>-196229.22</v>
      </c>
    </row>
    <row r="22" spans="1:13">
      <c r="A22">
        <v>4900</v>
      </c>
      <c r="B22" t="s">
        <v>19</v>
      </c>
      <c r="C22">
        <v>-92513.87</v>
      </c>
    </row>
    <row r="23" spans="1:13">
      <c r="H23" t="s">
        <v>21</v>
      </c>
      <c r="J23" s="11">
        <v>15658518.210000001</v>
      </c>
    </row>
    <row r="24" spans="1:13">
      <c r="A24" t="s">
        <v>21</v>
      </c>
      <c r="C24">
        <v>12794202.52</v>
      </c>
    </row>
    <row r="26" spans="1:13">
      <c r="H26" t="s">
        <v>22</v>
      </c>
    </row>
    <row r="27" spans="1:13">
      <c r="A27" t="s">
        <v>22</v>
      </c>
      <c r="H27" t="s">
        <v>23</v>
      </c>
    </row>
    <row r="28" spans="1:13">
      <c r="A28" t="s">
        <v>23</v>
      </c>
      <c r="H28" s="5">
        <v>5400</v>
      </c>
      <c r="I28" s="5" t="s">
        <v>24</v>
      </c>
      <c r="J28" s="13">
        <v>147628.29999999999</v>
      </c>
    </row>
    <row r="29" spans="1:13">
      <c r="A29">
        <v>5400</v>
      </c>
      <c r="B29" t="s">
        <v>24</v>
      </c>
      <c r="C29">
        <v>192862.7</v>
      </c>
      <c r="H29" s="5">
        <v>5450</v>
      </c>
      <c r="I29" s="5" t="s">
        <v>25</v>
      </c>
      <c r="J29" s="13">
        <v>16922826.620000001</v>
      </c>
      <c r="M29" s="3"/>
    </row>
    <row r="30" spans="1:13">
      <c r="A30">
        <v>5450</v>
      </c>
      <c r="B30" t="s">
        <v>25</v>
      </c>
      <c r="C30">
        <v>9455235.3800000008</v>
      </c>
      <c r="H30" s="5">
        <v>5500</v>
      </c>
      <c r="I30" s="5" t="s">
        <v>26</v>
      </c>
      <c r="J30" s="13">
        <v>-252670.5</v>
      </c>
    </row>
    <row r="31" spans="1:13">
      <c r="A31">
        <v>5500</v>
      </c>
      <c r="B31" t="s">
        <v>26</v>
      </c>
      <c r="C31">
        <v>-276430.40999999997</v>
      </c>
      <c r="I31" t="s">
        <v>27</v>
      </c>
      <c r="J31" s="11">
        <v>5339.3688000000002</v>
      </c>
    </row>
    <row r="32" spans="1:13">
      <c r="B32" t="s">
        <v>27</v>
      </c>
      <c r="C32">
        <v>4043.4373999999998</v>
      </c>
    </row>
    <row r="33" spans="1:10">
      <c r="H33" t="s">
        <v>28</v>
      </c>
    </row>
    <row r="34" spans="1:10">
      <c r="A34" t="s">
        <v>28</v>
      </c>
      <c r="I34" t="s">
        <v>30</v>
      </c>
      <c r="J34" s="11">
        <v>337055.35580000002</v>
      </c>
    </row>
    <row r="35" spans="1:10">
      <c r="A35">
        <v>5700033</v>
      </c>
      <c r="B35" t="s">
        <v>29</v>
      </c>
      <c r="C35">
        <v>19002.53</v>
      </c>
      <c r="I35" t="s">
        <v>31</v>
      </c>
      <c r="J35" s="11">
        <v>-25812.677599999999</v>
      </c>
    </row>
    <row r="36" spans="1:10">
      <c r="B36" t="s">
        <v>30</v>
      </c>
      <c r="C36">
        <v>324582.55719999998</v>
      </c>
      <c r="H36" t="s">
        <v>32</v>
      </c>
    </row>
    <row r="37" spans="1:10">
      <c r="B37" t="s">
        <v>31</v>
      </c>
      <c r="C37">
        <v>-169970.61120000001</v>
      </c>
      <c r="H37" t="s">
        <v>33</v>
      </c>
    </row>
    <row r="38" spans="1:10">
      <c r="A38" t="s">
        <v>32</v>
      </c>
    </row>
    <row r="39" spans="1:10">
      <c r="A39" t="s">
        <v>33</v>
      </c>
      <c r="H39" t="s">
        <v>34</v>
      </c>
      <c r="J39" s="11">
        <f>SUM(J28:J31,J34:J35)</f>
        <v>17134366.467</v>
      </c>
    </row>
    <row r="41" spans="1:10">
      <c r="A41" t="s">
        <v>34</v>
      </c>
      <c r="C41">
        <v>9549325.5833999999</v>
      </c>
      <c r="H41" t="s">
        <v>35</v>
      </c>
      <c r="J41" s="11">
        <v>11363747.275408</v>
      </c>
    </row>
    <row r="43" spans="1:10">
      <c r="A43" t="s">
        <v>35</v>
      </c>
      <c r="C43">
        <v>17249378.958492</v>
      </c>
    </row>
    <row r="44" spans="1:10">
      <c r="H44" t="s">
        <v>36</v>
      </c>
      <c r="J44" s="11">
        <v>13275169.823566999</v>
      </c>
    </row>
    <row r="46" spans="1:10">
      <c r="A46" t="s">
        <v>36</v>
      </c>
      <c r="C46">
        <v>15175852.053024</v>
      </c>
    </row>
    <row r="47" spans="1:10">
      <c r="H47" t="s">
        <v>37</v>
      </c>
      <c r="J47" s="11">
        <f>J41+J39-J44</f>
        <v>15222943.918841001</v>
      </c>
    </row>
    <row r="49" spans="1:11">
      <c r="A49" t="s">
        <v>37</v>
      </c>
      <c r="C49">
        <v>11622852.488868</v>
      </c>
    </row>
    <row r="50" spans="1:11">
      <c r="H50" t="s">
        <v>38</v>
      </c>
      <c r="J50" s="11">
        <f>J23-J47</f>
        <v>435574.29115900025</v>
      </c>
      <c r="K50" s="1">
        <f>J50/J23</f>
        <v>2.7817082390390515E-2</v>
      </c>
    </row>
    <row r="52" spans="1:11">
      <c r="A52" t="s">
        <v>38</v>
      </c>
      <c r="C52">
        <v>1171350.031132</v>
      </c>
    </row>
    <row r="53" spans="1:11">
      <c r="H53" t="s">
        <v>33</v>
      </c>
    </row>
    <row r="54" spans="1:11">
      <c r="I54" t="s">
        <v>39</v>
      </c>
      <c r="J54" s="11">
        <v>65259.309000000001</v>
      </c>
    </row>
    <row r="55" spans="1:11">
      <c r="A55" t="s">
        <v>33</v>
      </c>
      <c r="I55" t="s">
        <v>40</v>
      </c>
      <c r="J55" s="11">
        <v>-65028.132100000003</v>
      </c>
    </row>
    <row r="56" spans="1:11">
      <c r="B56" t="s">
        <v>39</v>
      </c>
      <c r="C56">
        <v>63312.640800000001</v>
      </c>
      <c r="I56" t="s">
        <v>41</v>
      </c>
      <c r="J56" s="11">
        <v>-3567.6433000000002</v>
      </c>
    </row>
    <row r="57" spans="1:11">
      <c r="B57" t="s">
        <v>40</v>
      </c>
      <c r="C57">
        <v>-68521.912400000001</v>
      </c>
      <c r="I57" t="s">
        <v>44</v>
      </c>
      <c r="J57" s="11">
        <v>-364668.1876</v>
      </c>
    </row>
    <row r="58" spans="1:11">
      <c r="B58" t="s">
        <v>41</v>
      </c>
      <c r="C58">
        <v>-31083.782899999998</v>
      </c>
      <c r="I58" t="s">
        <v>43</v>
      </c>
      <c r="J58" s="11">
        <v>234330.93220000001</v>
      </c>
    </row>
    <row r="59" spans="1:11">
      <c r="B59" t="s">
        <v>43</v>
      </c>
      <c r="C59">
        <v>23571.665000000001</v>
      </c>
      <c r="I59" t="s">
        <v>45</v>
      </c>
      <c r="J59" s="11">
        <v>-3725.2689999999998</v>
      </c>
    </row>
    <row r="60" spans="1:11">
      <c r="B60" t="s">
        <v>44</v>
      </c>
      <c r="C60">
        <v>-3107.49</v>
      </c>
    </row>
    <row r="61" spans="1:11">
      <c r="B61" t="s">
        <v>45</v>
      </c>
      <c r="C61">
        <v>-19902.1633</v>
      </c>
      <c r="H61" t="s">
        <v>47</v>
      </c>
      <c r="J61" s="11">
        <v>-137398.9908</v>
      </c>
    </row>
    <row r="63" spans="1:11">
      <c r="A63" t="s">
        <v>47</v>
      </c>
      <c r="C63">
        <v>-35731.042800000003</v>
      </c>
    </row>
    <row r="64" spans="1:11">
      <c r="H64" t="s">
        <v>48</v>
      </c>
      <c r="J64" s="11">
        <f>J50-J61</f>
        <v>572973.28195900028</v>
      </c>
      <c r="K64" s="1">
        <f>J64/J23</f>
        <v>3.6591794592229186E-2</v>
      </c>
    </row>
    <row r="66" spans="1:3">
      <c r="A66" t="s">
        <v>48</v>
      </c>
      <c r="C66">
        <v>1207081.073932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67"/>
  <sheetViews>
    <sheetView topLeftCell="A49" workbookViewId="0">
      <selection activeCell="K66" sqref="K66"/>
    </sheetView>
  </sheetViews>
  <sheetFormatPr defaultRowHeight="15"/>
  <cols>
    <col min="11" max="11" width="9.140625" style="1"/>
  </cols>
  <sheetData>
    <row r="1" spans="1:11">
      <c r="A1" t="s">
        <v>0</v>
      </c>
      <c r="B1" t="s">
        <v>61</v>
      </c>
      <c r="H1" t="s">
        <v>0</v>
      </c>
      <c r="I1" t="s">
        <v>61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21720693.7971</v>
      </c>
      <c r="I6" t="s">
        <v>10</v>
      </c>
      <c r="J6">
        <v>20802883.843199998</v>
      </c>
    </row>
    <row r="7" spans="1:11">
      <c r="B7" t="s">
        <v>11</v>
      </c>
      <c r="C7">
        <v>177171</v>
      </c>
      <c r="I7" t="s">
        <v>11</v>
      </c>
      <c r="J7">
        <v>103309</v>
      </c>
    </row>
    <row r="8" spans="1:11">
      <c r="B8" t="s">
        <v>12</v>
      </c>
      <c r="C8">
        <v>19904759.983199999</v>
      </c>
      <c r="I8" t="s">
        <v>12</v>
      </c>
      <c r="J8">
        <v>19475651.909299999</v>
      </c>
    </row>
    <row r="9" spans="1:11">
      <c r="B9" t="s">
        <v>13</v>
      </c>
      <c r="C9">
        <v>1993104.8139</v>
      </c>
      <c r="I9" t="s">
        <v>13</v>
      </c>
      <c r="J9">
        <v>1430540.9339000001</v>
      </c>
    </row>
    <row r="10" spans="1:11">
      <c r="B10" t="s">
        <v>14</v>
      </c>
      <c r="C10">
        <v>1815933.8139</v>
      </c>
      <c r="I10" t="s">
        <v>14</v>
      </c>
      <c r="J10">
        <v>1327231.9339000001</v>
      </c>
      <c r="K10" s="1">
        <f>J10/J6</f>
        <v>6.3800381903965822E-2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21449876.440000001</v>
      </c>
      <c r="H16">
        <v>4000</v>
      </c>
      <c r="I16" t="s">
        <v>17</v>
      </c>
      <c r="J16">
        <v>20443512.739999998</v>
      </c>
    </row>
    <row r="17" spans="1:10">
      <c r="A17">
        <v>4000020</v>
      </c>
      <c r="B17" t="s">
        <v>18</v>
      </c>
      <c r="C17">
        <v>268786.59000000003</v>
      </c>
      <c r="H17">
        <v>4000020</v>
      </c>
      <c r="I17" t="s">
        <v>18</v>
      </c>
      <c r="J17">
        <v>359371.12</v>
      </c>
    </row>
    <row r="18" spans="1:10">
      <c r="A18">
        <v>4000040</v>
      </c>
      <c r="B18" t="s">
        <v>19</v>
      </c>
      <c r="C18">
        <v>177170.64</v>
      </c>
      <c r="H18">
        <v>4000040</v>
      </c>
      <c r="I18" t="s">
        <v>19</v>
      </c>
      <c r="J18">
        <v>103308.61</v>
      </c>
    </row>
    <row r="19" spans="1:10">
      <c r="A19" t="s">
        <v>20</v>
      </c>
      <c r="C19">
        <v>21895833.670000002</v>
      </c>
      <c r="H19" t="s">
        <v>20</v>
      </c>
      <c r="J19">
        <v>20906192.469999999</v>
      </c>
    </row>
    <row r="21" spans="1:10">
      <c r="A21">
        <v>4900</v>
      </c>
      <c r="B21" t="s">
        <v>19</v>
      </c>
      <c r="C21">
        <v>-177170.64</v>
      </c>
      <c r="H21">
        <v>4900</v>
      </c>
      <c r="I21" t="s">
        <v>19</v>
      </c>
      <c r="J21">
        <v>-103308.61</v>
      </c>
    </row>
    <row r="23" spans="1:10">
      <c r="A23" t="s">
        <v>21</v>
      </c>
      <c r="C23">
        <v>21718663.030000001</v>
      </c>
      <c r="H23" t="s">
        <v>21</v>
      </c>
      <c r="J23">
        <v>20802883.859999999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115316.1</v>
      </c>
      <c r="H28">
        <v>5400</v>
      </c>
      <c r="I28" t="s">
        <v>24</v>
      </c>
      <c r="J28">
        <v>227912</v>
      </c>
    </row>
    <row r="29" spans="1:10">
      <c r="A29">
        <v>5450</v>
      </c>
      <c r="B29" t="s">
        <v>25</v>
      </c>
      <c r="C29">
        <v>20497899.370000001</v>
      </c>
      <c r="H29">
        <v>5450</v>
      </c>
      <c r="I29" t="s">
        <v>25</v>
      </c>
      <c r="J29">
        <v>22645207.670000002</v>
      </c>
    </row>
    <row r="30" spans="1:10">
      <c r="A30">
        <v>5500</v>
      </c>
      <c r="B30" t="s">
        <v>26</v>
      </c>
      <c r="C30">
        <v>-163928.23000000001</v>
      </c>
      <c r="H30">
        <v>5500</v>
      </c>
      <c r="I30" t="s">
        <v>26</v>
      </c>
      <c r="J30">
        <v>-157422.29</v>
      </c>
    </row>
    <row r="31" spans="1:10">
      <c r="B31" t="s">
        <v>27</v>
      </c>
      <c r="C31">
        <v>1082.9015999999999</v>
      </c>
      <c r="I31" t="s">
        <v>27</v>
      </c>
      <c r="J31">
        <v>2444.3263000000002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54974.15</v>
      </c>
      <c r="I34" t="s">
        <v>30</v>
      </c>
      <c r="J34">
        <v>814311.72080000001</v>
      </c>
    </row>
    <row r="35" spans="1:10">
      <c r="B35" t="s">
        <v>30</v>
      </c>
      <c r="C35">
        <v>342742.87280000001</v>
      </c>
      <c r="I35" t="s">
        <v>31</v>
      </c>
      <c r="J35">
        <v>-269.6395</v>
      </c>
    </row>
    <row r="36" spans="1:10">
      <c r="B36" t="s">
        <v>31</v>
      </c>
      <c r="C36">
        <v>-829604.88470000005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23532183.787599999</v>
      </c>
    </row>
    <row r="40" spans="1:10">
      <c r="A40" t="s">
        <v>34</v>
      </c>
      <c r="C40">
        <v>20018482.2797</v>
      </c>
    </row>
    <row r="41" spans="1:10">
      <c r="H41" t="s">
        <v>35</v>
      </c>
      <c r="J41">
        <v>15650903.017331</v>
      </c>
    </row>
    <row r="42" spans="1:10">
      <c r="A42" t="s">
        <v>35</v>
      </c>
      <c r="C42">
        <v>18925795.558913</v>
      </c>
    </row>
    <row r="44" spans="1:10">
      <c r="H44" t="s">
        <v>36</v>
      </c>
      <c r="J44">
        <v>19550938.206664</v>
      </c>
    </row>
    <row r="45" spans="1:10">
      <c r="A45" t="s">
        <v>36</v>
      </c>
      <c r="C45">
        <v>18918801.508446999</v>
      </c>
    </row>
    <row r="47" spans="1:10">
      <c r="H47" t="s">
        <v>37</v>
      </c>
      <c r="J47">
        <v>19632148.598267</v>
      </c>
    </row>
    <row r="48" spans="1:10">
      <c r="A48" t="s">
        <v>37</v>
      </c>
      <c r="C48">
        <v>20025476.330166001</v>
      </c>
    </row>
    <row r="50" spans="1:10">
      <c r="H50" t="s">
        <v>38</v>
      </c>
      <c r="J50">
        <v>1170735.2617329999</v>
      </c>
    </row>
    <row r="51" spans="1:10">
      <c r="A51" t="s">
        <v>38</v>
      </c>
      <c r="C51">
        <v>1693186.6998340001</v>
      </c>
    </row>
    <row r="53" spans="1:10">
      <c r="H53" t="s">
        <v>33</v>
      </c>
    </row>
    <row r="54" spans="1:10">
      <c r="A54" t="s">
        <v>33</v>
      </c>
      <c r="I54" t="s">
        <v>39</v>
      </c>
      <c r="J54">
        <v>75146.0242</v>
      </c>
    </row>
    <row r="55" spans="1:10">
      <c r="B55" t="s">
        <v>39</v>
      </c>
      <c r="C55">
        <v>175314.44010000001</v>
      </c>
      <c r="I55" t="s">
        <v>40</v>
      </c>
      <c r="J55">
        <v>-77309.262400000007</v>
      </c>
    </row>
    <row r="56" spans="1:10">
      <c r="B56" t="s">
        <v>40</v>
      </c>
      <c r="C56">
        <v>-180267.27919999999</v>
      </c>
      <c r="I56" t="s">
        <v>41</v>
      </c>
      <c r="J56">
        <v>-10779.6353</v>
      </c>
    </row>
    <row r="57" spans="1:10">
      <c r="B57" t="s">
        <v>41</v>
      </c>
      <c r="C57">
        <v>-23394.2006</v>
      </c>
      <c r="I57" t="s">
        <v>52</v>
      </c>
      <c r="J57">
        <v>1.9196</v>
      </c>
    </row>
    <row r="58" spans="1:10">
      <c r="B58" t="s">
        <v>43</v>
      </c>
      <c r="C58">
        <v>14398.124100000001</v>
      </c>
      <c r="I58" t="s">
        <v>44</v>
      </c>
      <c r="J58">
        <v>-355592.55530000001</v>
      </c>
    </row>
    <row r="59" spans="1:10">
      <c r="B59" t="s">
        <v>44</v>
      </c>
      <c r="C59">
        <v>-19366.304400000001</v>
      </c>
      <c r="I59" t="s">
        <v>43</v>
      </c>
      <c r="J59">
        <v>171154.0612</v>
      </c>
    </row>
    <row r="60" spans="1:10">
      <c r="B60" t="s">
        <v>53</v>
      </c>
      <c r="C60">
        <v>414.62</v>
      </c>
      <c r="I60" t="s">
        <v>45</v>
      </c>
      <c r="J60">
        <v>-14365.6041</v>
      </c>
    </row>
    <row r="61" spans="1:10">
      <c r="B61" t="s">
        <v>45</v>
      </c>
      <c r="C61">
        <v>-40203.427100000001</v>
      </c>
    </row>
    <row r="62" spans="1:10">
      <c r="B62" t="s">
        <v>46</v>
      </c>
      <c r="C62">
        <v>-693.60170000000005</v>
      </c>
      <c r="H62" t="s">
        <v>47</v>
      </c>
      <c r="J62">
        <v>-211745.0521</v>
      </c>
    </row>
    <row r="64" spans="1:10">
      <c r="A64" t="s">
        <v>47</v>
      </c>
      <c r="C64">
        <v>-73797.628800000006</v>
      </c>
    </row>
    <row r="65" spans="1:11">
      <c r="H65" t="s">
        <v>48</v>
      </c>
      <c r="J65">
        <v>1382480.3138329999</v>
      </c>
      <c r="K65" s="1">
        <f>J65/J23</f>
        <v>6.6456185745056601E-2</v>
      </c>
    </row>
    <row r="67" spans="1:11">
      <c r="A67" t="s">
        <v>48</v>
      </c>
      <c r="C67">
        <v>1766984.3286339999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66"/>
  <sheetViews>
    <sheetView topLeftCell="A53" workbookViewId="0">
      <selection activeCell="L67" sqref="L67"/>
    </sheetView>
  </sheetViews>
  <sheetFormatPr defaultRowHeight="15"/>
  <cols>
    <col min="10" max="10" width="14.28515625" style="2" bestFit="1" customWidth="1"/>
    <col min="11" max="11" width="9.140625" style="1"/>
    <col min="12" max="12" width="11.28515625" bestFit="1" customWidth="1"/>
  </cols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 s="2">
        <v>11777881.314999999</v>
      </c>
    </row>
    <row r="7" spans="1:11">
      <c r="B7" t="s">
        <v>11</v>
      </c>
      <c r="C7">
        <v>0</v>
      </c>
      <c r="I7" t="s">
        <v>11</v>
      </c>
      <c r="J7" s="2">
        <v>81107</v>
      </c>
    </row>
    <row r="8" spans="1:11">
      <c r="B8" t="s">
        <v>12</v>
      </c>
      <c r="C8">
        <v>0</v>
      </c>
      <c r="I8" t="s">
        <v>12</v>
      </c>
      <c r="J8" s="2">
        <v>10999709.792300001</v>
      </c>
    </row>
    <row r="9" spans="1:11">
      <c r="B9" t="s">
        <v>13</v>
      </c>
      <c r="C9">
        <v>0</v>
      </c>
      <c r="I9" t="s">
        <v>13</v>
      </c>
      <c r="J9" s="2">
        <v>859278.52269999997</v>
      </c>
    </row>
    <row r="10" spans="1:11">
      <c r="B10" t="s">
        <v>14</v>
      </c>
      <c r="C10">
        <v>0</v>
      </c>
      <c r="I10" t="s">
        <v>14</v>
      </c>
      <c r="J10" s="2">
        <v>778171.52269999997</v>
      </c>
      <c r="K10" s="1">
        <f>J10/J6</f>
        <v>6.6070586202031198E-2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 s="2">
        <v>11117071.869999999</v>
      </c>
    </row>
    <row r="17" spans="1:10">
      <c r="H17">
        <v>4000020</v>
      </c>
      <c r="I17" t="s">
        <v>18</v>
      </c>
      <c r="J17" s="2">
        <v>660809.43999999994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2">
        <v>81107</v>
      </c>
    </row>
    <row r="19" spans="1:10">
      <c r="H19" t="s">
        <v>20</v>
      </c>
      <c r="J19" s="2">
        <v>11858988.310000001</v>
      </c>
    </row>
    <row r="20" spans="1:10">
      <c r="A20" t="s">
        <v>21</v>
      </c>
      <c r="C20">
        <v>0</v>
      </c>
    </row>
    <row r="21" spans="1:10">
      <c r="H21">
        <v>4900</v>
      </c>
      <c r="I21" t="s">
        <v>19</v>
      </c>
      <c r="J21" s="2">
        <v>-81107</v>
      </c>
    </row>
    <row r="23" spans="1:10">
      <c r="A23" t="s">
        <v>22</v>
      </c>
      <c r="H23" t="s">
        <v>21</v>
      </c>
      <c r="J23" s="2">
        <v>11777881.310000001</v>
      </c>
    </row>
    <row r="24" spans="1:10">
      <c r="A24" t="s">
        <v>23</v>
      </c>
    </row>
    <row r="25" spans="1:10">
      <c r="A25">
        <v>5400</v>
      </c>
      <c r="B25" t="s">
        <v>24</v>
      </c>
      <c r="C25">
        <v>656021.79</v>
      </c>
    </row>
    <row r="26" spans="1:10">
      <c r="A26">
        <v>5450</v>
      </c>
      <c r="B26" t="s">
        <v>25</v>
      </c>
      <c r="C26">
        <v>622566.28</v>
      </c>
      <c r="H26" t="s">
        <v>22</v>
      </c>
    </row>
    <row r="27" spans="1:10">
      <c r="H27" t="s">
        <v>23</v>
      </c>
    </row>
    <row r="28" spans="1:10">
      <c r="A28" t="s">
        <v>28</v>
      </c>
      <c r="H28">
        <v>5400</v>
      </c>
      <c r="I28" t="s">
        <v>24</v>
      </c>
      <c r="J28" s="2">
        <v>372533.1</v>
      </c>
    </row>
    <row r="29" spans="1:10">
      <c r="A29">
        <v>5700033</v>
      </c>
      <c r="B29" t="s">
        <v>29</v>
      </c>
      <c r="C29">
        <v>186626.12</v>
      </c>
      <c r="H29">
        <v>5450</v>
      </c>
      <c r="I29" t="s">
        <v>25</v>
      </c>
      <c r="J29" s="2">
        <v>12171806.82</v>
      </c>
    </row>
    <row r="30" spans="1:10">
      <c r="A30" t="s">
        <v>32</v>
      </c>
      <c r="H30">
        <v>5500</v>
      </c>
      <c r="I30" t="s">
        <v>26</v>
      </c>
      <c r="J30" s="2">
        <v>-122636.07</v>
      </c>
    </row>
    <row r="31" spans="1:10">
      <c r="A31" t="s">
        <v>33</v>
      </c>
      <c r="I31" t="s">
        <v>27</v>
      </c>
      <c r="J31" s="2">
        <v>2268.2899000000002</v>
      </c>
    </row>
    <row r="33" spans="1:10">
      <c r="A33" t="s">
        <v>34</v>
      </c>
      <c r="C33">
        <v>1465214.19</v>
      </c>
      <c r="H33" t="s">
        <v>28</v>
      </c>
    </row>
    <row r="34" spans="1:10">
      <c r="I34" t="s">
        <v>30</v>
      </c>
      <c r="J34" s="2">
        <v>1235149.7223</v>
      </c>
    </row>
    <row r="35" spans="1:10">
      <c r="A35" t="s">
        <v>35</v>
      </c>
      <c r="C35">
        <v>0</v>
      </c>
      <c r="I35" t="s">
        <v>31</v>
      </c>
      <c r="J35" s="2">
        <v>-452270.3443</v>
      </c>
    </row>
    <row r="36" spans="1:10">
      <c r="H36" t="s">
        <v>32</v>
      </c>
    </row>
    <row r="37" spans="1:10">
      <c r="H37" t="s">
        <v>33</v>
      </c>
    </row>
    <row r="38" spans="1:10">
      <c r="A38" t="s">
        <v>36</v>
      </c>
      <c r="C38">
        <v>1208299.8697019999</v>
      </c>
    </row>
    <row r="39" spans="1:10">
      <c r="H39" t="s">
        <v>34</v>
      </c>
      <c r="J39" s="2">
        <v>13206851.517899999</v>
      </c>
    </row>
    <row r="41" spans="1:10">
      <c r="A41" t="s">
        <v>37</v>
      </c>
      <c r="C41">
        <v>256914.32029800001</v>
      </c>
      <c r="H41" t="s">
        <v>35</v>
      </c>
      <c r="J41" s="2">
        <v>12146416.609168001</v>
      </c>
    </row>
    <row r="44" spans="1:10">
      <c r="A44" t="s">
        <v>38</v>
      </c>
      <c r="C44">
        <v>-256914.32029800001</v>
      </c>
      <c r="H44" t="s">
        <v>36</v>
      </c>
      <c r="J44" s="2">
        <v>14380592.984329</v>
      </c>
    </row>
    <row r="47" spans="1:10">
      <c r="A47" t="s">
        <v>33</v>
      </c>
      <c r="H47" t="s">
        <v>37</v>
      </c>
      <c r="J47" s="2">
        <v>10972675.142739</v>
      </c>
    </row>
    <row r="49" spans="1:10">
      <c r="A49" t="s">
        <v>47</v>
      </c>
      <c r="C49">
        <v>0</v>
      </c>
    </row>
    <row r="50" spans="1:10">
      <c r="H50" t="s">
        <v>38</v>
      </c>
      <c r="J50" s="2">
        <v>805206.16726098</v>
      </c>
    </row>
    <row r="52" spans="1:10">
      <c r="A52" t="s">
        <v>48</v>
      </c>
      <c r="C52">
        <v>-256914.32029800001</v>
      </c>
    </row>
    <row r="53" spans="1:10">
      <c r="H53" t="s">
        <v>33</v>
      </c>
    </row>
    <row r="54" spans="1:10">
      <c r="I54" t="s">
        <v>39</v>
      </c>
      <c r="J54" s="2">
        <v>74899.428899999999</v>
      </c>
    </row>
    <row r="55" spans="1:10">
      <c r="I55" t="s">
        <v>40</v>
      </c>
      <c r="J55" s="2">
        <v>-75016.8226</v>
      </c>
    </row>
    <row r="56" spans="1:10">
      <c r="I56" t="s">
        <v>41</v>
      </c>
      <c r="J56" s="2">
        <v>-6646.3679000000002</v>
      </c>
    </row>
    <row r="57" spans="1:10">
      <c r="I57" t="s">
        <v>42</v>
      </c>
      <c r="J57" s="2">
        <v>-73.331400000000002</v>
      </c>
    </row>
    <row r="58" spans="1:10">
      <c r="I58" t="s">
        <v>44</v>
      </c>
      <c r="J58" s="2">
        <v>-24028.565200000001</v>
      </c>
    </row>
    <row r="59" spans="1:10">
      <c r="I59" t="s">
        <v>43</v>
      </c>
      <c r="J59" s="2">
        <v>33488.0501</v>
      </c>
    </row>
    <row r="60" spans="1:10">
      <c r="I60" t="s">
        <v>45</v>
      </c>
      <c r="J60" s="2">
        <v>-1378.0733</v>
      </c>
    </row>
    <row r="61" spans="1:10">
      <c r="I61" t="s">
        <v>46</v>
      </c>
      <c r="J61" s="2">
        <v>-8169.7148999999999</v>
      </c>
    </row>
    <row r="63" spans="1:10">
      <c r="H63" t="s">
        <v>47</v>
      </c>
      <c r="J63" s="2">
        <v>-6925.3963000000003</v>
      </c>
    </row>
    <row r="66" spans="8:12">
      <c r="H66" t="s">
        <v>48</v>
      </c>
      <c r="J66" s="2">
        <v>812131.56356098002</v>
      </c>
      <c r="K66" s="1">
        <f>J66/J23</f>
        <v>6.8953960579602749E-2</v>
      </c>
      <c r="L66" s="3">
        <f>J10-J66</f>
        <v>-33960.040860980051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66"/>
  <sheetViews>
    <sheetView topLeftCell="A55" workbookViewId="0">
      <selection activeCell="L65" sqref="L65"/>
    </sheetView>
  </sheetViews>
  <sheetFormatPr defaultRowHeight="15"/>
  <cols>
    <col min="10" max="10" width="14.28515625" style="2" bestFit="1" customWidth="1"/>
    <col min="11" max="11" width="9.140625" style="1"/>
    <col min="12" max="12" width="10.28515625" bestFit="1" customWidth="1"/>
  </cols>
  <sheetData>
    <row r="1" spans="1:11">
      <c r="A1" t="s">
        <v>0</v>
      </c>
      <c r="B1" t="s">
        <v>63</v>
      </c>
      <c r="H1" t="s">
        <v>0</v>
      </c>
      <c r="I1" t="s">
        <v>63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32931992.3125</v>
      </c>
      <c r="I6" t="s">
        <v>10</v>
      </c>
      <c r="J6" s="2">
        <v>27253647.394299999</v>
      </c>
    </row>
    <row r="7" spans="1:11">
      <c r="B7" t="s">
        <v>11</v>
      </c>
      <c r="C7">
        <v>133854</v>
      </c>
      <c r="I7" t="s">
        <v>11</v>
      </c>
      <c r="J7" s="2">
        <v>106369</v>
      </c>
    </row>
    <row r="8" spans="1:11">
      <c r="B8" t="s">
        <v>12</v>
      </c>
      <c r="C8">
        <v>30252565.934700001</v>
      </c>
      <c r="I8" t="s">
        <v>12</v>
      </c>
      <c r="J8" s="2">
        <v>25346405.171599999</v>
      </c>
    </row>
    <row r="9" spans="1:11">
      <c r="B9" t="s">
        <v>13</v>
      </c>
      <c r="C9">
        <v>2813280.3777999999</v>
      </c>
      <c r="I9" t="s">
        <v>13</v>
      </c>
      <c r="J9" s="2">
        <v>2013611.2227</v>
      </c>
    </row>
    <row r="10" spans="1:11">
      <c r="B10" t="s">
        <v>14</v>
      </c>
      <c r="C10">
        <v>2679426.3777999999</v>
      </c>
      <c r="I10" t="s">
        <v>14</v>
      </c>
      <c r="J10" s="2">
        <v>1907242.2227</v>
      </c>
      <c r="K10" s="1">
        <f>J10/J6</f>
        <v>6.9981173349255729E-2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31969076.52</v>
      </c>
      <c r="H16">
        <v>4000</v>
      </c>
      <c r="I16" t="s">
        <v>17</v>
      </c>
      <c r="J16" s="2">
        <v>25593848.859999999</v>
      </c>
    </row>
    <row r="17" spans="1:10">
      <c r="A17">
        <v>4000020</v>
      </c>
      <c r="B17" t="s">
        <v>18</v>
      </c>
      <c r="C17">
        <v>962417</v>
      </c>
      <c r="H17">
        <v>4000020</v>
      </c>
      <c r="I17" t="s">
        <v>18</v>
      </c>
      <c r="J17" s="2">
        <v>1659686.93</v>
      </c>
    </row>
    <row r="18" spans="1:10">
      <c r="A18">
        <v>4000040</v>
      </c>
      <c r="B18" t="s">
        <v>19</v>
      </c>
      <c r="C18">
        <v>133854.37</v>
      </c>
      <c r="H18">
        <v>4000040</v>
      </c>
      <c r="I18" t="s">
        <v>19</v>
      </c>
      <c r="J18" s="2">
        <v>106368.83</v>
      </c>
    </row>
    <row r="19" spans="1:10">
      <c r="A19" t="s">
        <v>20</v>
      </c>
      <c r="C19">
        <v>33065347.890000001</v>
      </c>
      <c r="H19" t="s">
        <v>20</v>
      </c>
      <c r="J19" s="2">
        <v>27359904.620000001</v>
      </c>
    </row>
    <row r="21" spans="1:10">
      <c r="A21">
        <v>4900</v>
      </c>
      <c r="B21" t="s">
        <v>19</v>
      </c>
      <c r="C21">
        <v>-133854.37</v>
      </c>
      <c r="H21">
        <v>4900</v>
      </c>
      <c r="I21" t="s">
        <v>19</v>
      </c>
      <c r="J21" s="2">
        <v>-106368.83</v>
      </c>
    </row>
    <row r="23" spans="1:10">
      <c r="A23" t="s">
        <v>21</v>
      </c>
      <c r="C23">
        <v>32931493.52</v>
      </c>
      <c r="H23" t="s">
        <v>21</v>
      </c>
      <c r="J23" s="2">
        <v>27253535.789999999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735039.05</v>
      </c>
      <c r="H28">
        <v>5400</v>
      </c>
      <c r="I28" t="s">
        <v>24</v>
      </c>
      <c r="J28" s="2">
        <v>943783.07</v>
      </c>
    </row>
    <row r="29" spans="1:10">
      <c r="A29">
        <v>5450</v>
      </c>
      <c r="B29" t="s">
        <v>25</v>
      </c>
      <c r="C29">
        <v>33439551.09</v>
      </c>
      <c r="H29">
        <v>5450</v>
      </c>
      <c r="I29" t="s">
        <v>25</v>
      </c>
      <c r="J29" s="2">
        <v>28543234.489999998</v>
      </c>
    </row>
    <row r="30" spans="1:10">
      <c r="A30">
        <v>5500</v>
      </c>
      <c r="B30" t="s">
        <v>26</v>
      </c>
      <c r="C30">
        <v>-312519.26</v>
      </c>
      <c r="H30">
        <v>5500</v>
      </c>
      <c r="I30" t="s">
        <v>26</v>
      </c>
      <c r="J30" s="2">
        <v>-401736.91</v>
      </c>
    </row>
    <row r="31" spans="1:10">
      <c r="B31" t="s">
        <v>27</v>
      </c>
      <c r="C31">
        <v>6828.3305</v>
      </c>
      <c r="I31" t="s">
        <v>27</v>
      </c>
      <c r="J31" s="2">
        <v>2595.9250999999999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226133.19</v>
      </c>
      <c r="I34" t="s">
        <v>30</v>
      </c>
      <c r="J34" s="2">
        <v>1158150.9913999999</v>
      </c>
    </row>
    <row r="35" spans="1:10">
      <c r="B35" t="s">
        <v>30</v>
      </c>
      <c r="C35">
        <v>2204780.8964999998</v>
      </c>
      <c r="I35" t="s">
        <v>31</v>
      </c>
      <c r="J35" s="2">
        <v>-622640.34310000006</v>
      </c>
    </row>
    <row r="36" spans="1:10">
      <c r="B36" t="s">
        <v>31</v>
      </c>
      <c r="C36">
        <v>-3144398.6320000002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2">
        <v>29623387.2234</v>
      </c>
    </row>
    <row r="40" spans="1:10">
      <c r="A40" t="s">
        <v>34</v>
      </c>
      <c r="C40">
        <v>33155414.664999999</v>
      </c>
    </row>
    <row r="41" spans="1:10">
      <c r="H41" t="s">
        <v>35</v>
      </c>
      <c r="J41" s="2">
        <v>26130818.563836001</v>
      </c>
    </row>
    <row r="42" spans="1:10">
      <c r="A42" t="s">
        <v>35</v>
      </c>
      <c r="C42">
        <v>32267344.289216999</v>
      </c>
    </row>
    <row r="44" spans="1:10">
      <c r="H44" t="s">
        <v>36</v>
      </c>
      <c r="J44" s="2">
        <v>30687924.418880999</v>
      </c>
    </row>
    <row r="45" spans="1:10">
      <c r="A45" t="s">
        <v>36</v>
      </c>
      <c r="C45">
        <v>34911870.202195004</v>
      </c>
    </row>
    <row r="47" spans="1:10">
      <c r="H47" t="s">
        <v>37</v>
      </c>
      <c r="J47" s="2">
        <v>25066281.368354999</v>
      </c>
    </row>
    <row r="48" spans="1:10">
      <c r="A48" t="s">
        <v>37</v>
      </c>
      <c r="C48">
        <v>30510888.752021998</v>
      </c>
    </row>
    <row r="50" spans="1:12">
      <c r="H50" t="s">
        <v>38</v>
      </c>
      <c r="J50" s="2">
        <v>2187254.4216450001</v>
      </c>
    </row>
    <row r="51" spans="1:12">
      <c r="A51" t="s">
        <v>38</v>
      </c>
      <c r="C51">
        <v>2420604.767978</v>
      </c>
    </row>
    <row r="53" spans="1:12">
      <c r="H53" t="s">
        <v>33</v>
      </c>
    </row>
    <row r="54" spans="1:12">
      <c r="A54" t="s">
        <v>33</v>
      </c>
      <c r="I54" t="s">
        <v>39</v>
      </c>
      <c r="J54" s="2">
        <v>269238.79229999997</v>
      </c>
    </row>
    <row r="55" spans="1:12">
      <c r="B55" t="s">
        <v>39</v>
      </c>
      <c r="C55">
        <v>510972.79190000001</v>
      </c>
      <c r="I55" t="s">
        <v>40</v>
      </c>
      <c r="J55" s="2">
        <v>-266936.30940000003</v>
      </c>
    </row>
    <row r="56" spans="1:12">
      <c r="B56" t="s">
        <v>40</v>
      </c>
      <c r="C56">
        <v>-519671.12339999998</v>
      </c>
      <c r="I56" t="s">
        <v>41</v>
      </c>
      <c r="J56" s="2">
        <v>-6848.7300999999998</v>
      </c>
    </row>
    <row r="57" spans="1:12">
      <c r="B57" t="s">
        <v>41</v>
      </c>
      <c r="C57">
        <v>-44674.4061</v>
      </c>
      <c r="I57" t="s">
        <v>44</v>
      </c>
      <c r="J57" s="2">
        <v>-218580.49969999999</v>
      </c>
    </row>
    <row r="58" spans="1:12">
      <c r="B58" t="s">
        <v>43</v>
      </c>
      <c r="C58">
        <v>15414.070100000001</v>
      </c>
      <c r="I58" t="s">
        <v>43</v>
      </c>
      <c r="J58" s="2">
        <v>490130.00329999998</v>
      </c>
    </row>
    <row r="59" spans="1:12">
      <c r="B59" t="s">
        <v>44</v>
      </c>
      <c r="C59">
        <v>-10651.5672</v>
      </c>
      <c r="I59" t="s">
        <v>53</v>
      </c>
      <c r="J59" s="2">
        <v>5702.9453000000003</v>
      </c>
    </row>
    <row r="60" spans="1:12">
      <c r="B60" t="s">
        <v>53</v>
      </c>
      <c r="C60">
        <v>2434.3117999999999</v>
      </c>
    </row>
    <row r="61" spans="1:12">
      <c r="B61" t="s">
        <v>45</v>
      </c>
      <c r="C61">
        <v>-67077.060200000007</v>
      </c>
      <c r="H61" t="s">
        <v>47</v>
      </c>
      <c r="J61" s="2">
        <v>272706.20169999998</v>
      </c>
    </row>
    <row r="63" spans="1:12">
      <c r="A63" t="s">
        <v>47</v>
      </c>
      <c r="C63">
        <v>-113252.9831</v>
      </c>
    </row>
    <row r="64" spans="1:12">
      <c r="H64" t="s">
        <v>48</v>
      </c>
      <c r="J64" s="2">
        <v>1914548.219945</v>
      </c>
      <c r="K64" s="1">
        <f>J64/J16</f>
        <v>7.4805013908525522E-2</v>
      </c>
      <c r="L64" s="3">
        <f>J10-J64</f>
        <v>-7305.9972449999768</v>
      </c>
    </row>
    <row r="66" spans="1:3">
      <c r="A66" t="s">
        <v>48</v>
      </c>
      <c r="C66">
        <v>2533857.7510779998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8"/>
  <sheetViews>
    <sheetView topLeftCell="A46" workbookViewId="0">
      <selection activeCell="J68" sqref="J68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9.140625" style="1"/>
    <col min="12" max="12" width="12.28515625" style="2" bestFit="1" customWidth="1"/>
    <col min="13" max="13" width="14.28515625" bestFit="1" customWidth="1"/>
  </cols>
  <sheetData>
    <row r="1" spans="1:11">
      <c r="A1" t="s">
        <v>0</v>
      </c>
      <c r="B1" t="s">
        <v>64</v>
      </c>
      <c r="H1" t="s">
        <v>0</v>
      </c>
      <c r="I1" t="s">
        <v>64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24233416.670000002</v>
      </c>
      <c r="I6" t="s">
        <v>10</v>
      </c>
      <c r="J6" s="11">
        <v>27627754.953600001</v>
      </c>
    </row>
    <row r="7" spans="1:11">
      <c r="B7" t="s">
        <v>11</v>
      </c>
      <c r="C7">
        <v>125575</v>
      </c>
      <c r="I7" t="s">
        <v>11</v>
      </c>
      <c r="J7" s="11">
        <v>191370</v>
      </c>
    </row>
    <row r="8" spans="1:11">
      <c r="B8" t="s">
        <v>12</v>
      </c>
      <c r="C8">
        <v>22309009.609200001</v>
      </c>
      <c r="I8" t="s">
        <v>12</v>
      </c>
      <c r="J8" s="11">
        <v>26020809.608899999</v>
      </c>
    </row>
    <row r="9" spans="1:11">
      <c r="B9" t="s">
        <v>13</v>
      </c>
      <c r="C9">
        <v>2049982.0608000001</v>
      </c>
      <c r="I9" t="s">
        <v>13</v>
      </c>
      <c r="J9" s="11">
        <v>1798315.3447</v>
      </c>
    </row>
    <row r="10" spans="1:11">
      <c r="B10" t="s">
        <v>14</v>
      </c>
      <c r="C10">
        <v>1924407.0608000001</v>
      </c>
      <c r="I10" t="s">
        <v>14</v>
      </c>
      <c r="J10" s="11">
        <v>1606945.3447</v>
      </c>
      <c r="K10" s="1">
        <f>J10/J6</f>
        <v>5.8164166701160383E-2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23889346.98</v>
      </c>
      <c r="H16">
        <v>4000</v>
      </c>
      <c r="I16" t="s">
        <v>17</v>
      </c>
      <c r="J16" s="11">
        <v>26562506.859999999</v>
      </c>
    </row>
    <row r="17" spans="1:13">
      <c r="A17">
        <v>4000020</v>
      </c>
      <c r="B17" t="s">
        <v>18</v>
      </c>
      <c r="C17">
        <v>343361.77</v>
      </c>
      <c r="H17">
        <v>4000020</v>
      </c>
      <c r="I17" t="s">
        <v>18</v>
      </c>
      <c r="J17" s="11">
        <v>513462.4</v>
      </c>
    </row>
    <row r="18" spans="1:13">
      <c r="A18">
        <v>4000040</v>
      </c>
      <c r="B18" t="s">
        <v>19</v>
      </c>
      <c r="C18">
        <v>124989.43</v>
      </c>
      <c r="H18">
        <v>4000040</v>
      </c>
      <c r="I18" t="s">
        <v>19</v>
      </c>
      <c r="J18" s="11">
        <v>191370.1</v>
      </c>
    </row>
    <row r="19" spans="1:13">
      <c r="A19" t="s">
        <v>20</v>
      </c>
      <c r="C19">
        <v>24357698.18</v>
      </c>
      <c r="H19">
        <v>4000050</v>
      </c>
      <c r="I19" t="s">
        <v>57</v>
      </c>
      <c r="J19" s="11">
        <v>551785.71429999999</v>
      </c>
    </row>
    <row r="20" spans="1:13">
      <c r="H20" t="s">
        <v>20</v>
      </c>
      <c r="J20" s="11">
        <v>27819125.074299999</v>
      </c>
    </row>
    <row r="21" spans="1:13">
      <c r="A21">
        <v>4900</v>
      </c>
      <c r="B21" t="s">
        <v>19</v>
      </c>
      <c r="C21">
        <v>-124989.43</v>
      </c>
    </row>
    <row r="22" spans="1:13">
      <c r="H22">
        <v>4900</v>
      </c>
      <c r="I22" t="s">
        <v>19</v>
      </c>
      <c r="J22" s="11">
        <v>-191370.1</v>
      </c>
    </row>
    <row r="23" spans="1:13">
      <c r="A23" t="s">
        <v>21</v>
      </c>
      <c r="C23">
        <v>24232708.75</v>
      </c>
    </row>
    <row r="24" spans="1:13">
      <c r="H24" t="s">
        <v>21</v>
      </c>
      <c r="J24" s="11">
        <v>27627754.974300001</v>
      </c>
    </row>
    <row r="26" spans="1:13">
      <c r="A26" t="s">
        <v>22</v>
      </c>
    </row>
    <row r="27" spans="1:13">
      <c r="A27" t="s">
        <v>23</v>
      </c>
      <c r="H27" t="s">
        <v>22</v>
      </c>
    </row>
    <row r="28" spans="1:13">
      <c r="A28">
        <v>5400</v>
      </c>
      <c r="B28" t="s">
        <v>24</v>
      </c>
      <c r="C28">
        <v>65742.27</v>
      </c>
      <c r="H28" t="s">
        <v>23</v>
      </c>
    </row>
    <row r="29" spans="1:13">
      <c r="A29">
        <v>5450</v>
      </c>
      <c r="B29" t="s">
        <v>25</v>
      </c>
      <c r="C29">
        <v>23238164.309999999</v>
      </c>
      <c r="H29">
        <v>5400</v>
      </c>
      <c r="I29" t="s">
        <v>24</v>
      </c>
      <c r="J29" s="11">
        <v>290761.01</v>
      </c>
    </row>
    <row r="30" spans="1:13">
      <c r="A30">
        <v>5500</v>
      </c>
      <c r="B30" t="s">
        <v>26</v>
      </c>
      <c r="C30">
        <v>-219833.18</v>
      </c>
      <c r="H30">
        <v>5450</v>
      </c>
      <c r="I30" t="s">
        <v>25</v>
      </c>
      <c r="J30" s="11">
        <v>32362857.220674001</v>
      </c>
      <c r="M30" s="3"/>
    </row>
    <row r="31" spans="1:13">
      <c r="B31" t="s">
        <v>27</v>
      </c>
      <c r="C31">
        <v>335.30270000000002</v>
      </c>
      <c r="H31">
        <v>5500</v>
      </c>
      <c r="I31" t="s">
        <v>26</v>
      </c>
      <c r="J31" s="11">
        <v>-172206.73</v>
      </c>
    </row>
    <row r="32" spans="1:13">
      <c r="I32" t="s">
        <v>27</v>
      </c>
      <c r="J32" s="11">
        <v>2455.8562999999999</v>
      </c>
    </row>
    <row r="33" spans="1:10">
      <c r="A33" t="s">
        <v>28</v>
      </c>
    </row>
    <row r="34" spans="1:10">
      <c r="A34">
        <v>5700033</v>
      </c>
      <c r="B34" t="s">
        <v>29</v>
      </c>
      <c r="C34">
        <v>153113.13</v>
      </c>
      <c r="H34" t="s">
        <v>28</v>
      </c>
    </row>
    <row r="35" spans="1:10">
      <c r="B35" t="s">
        <v>30</v>
      </c>
      <c r="C35">
        <v>997730.94590000005</v>
      </c>
      <c r="I35" t="s">
        <v>30</v>
      </c>
      <c r="J35" s="11">
        <v>515728.78090000001</v>
      </c>
    </row>
    <row r="36" spans="1:10">
      <c r="B36" t="s">
        <v>31</v>
      </c>
      <c r="C36">
        <v>-1444115.8167000001</v>
      </c>
      <c r="I36" t="s">
        <v>31</v>
      </c>
      <c r="J36" s="11">
        <v>-684160.03220000002</v>
      </c>
    </row>
    <row r="37" spans="1:10">
      <c r="A37" t="s">
        <v>32</v>
      </c>
      <c r="H37" t="s">
        <v>32</v>
      </c>
    </row>
    <row r="38" spans="1:10">
      <c r="A38" t="s">
        <v>33</v>
      </c>
      <c r="H38" t="s">
        <v>33</v>
      </c>
    </row>
    <row r="40" spans="1:10">
      <c r="A40" t="s">
        <v>34</v>
      </c>
      <c r="C40">
        <v>22791136.9619</v>
      </c>
      <c r="H40" t="s">
        <v>34</v>
      </c>
      <c r="J40" s="11">
        <f>SUM(J29:J32,J35:J36)</f>
        <v>32315436.105674002</v>
      </c>
    </row>
    <row r="42" spans="1:10">
      <c r="A42" t="s">
        <v>35</v>
      </c>
      <c r="C42">
        <v>24072257.074122999</v>
      </c>
      <c r="H42" t="s">
        <v>35</v>
      </c>
      <c r="J42" s="11">
        <v>21919542.311811998</v>
      </c>
    </row>
    <row r="45" spans="1:10">
      <c r="A45" t="s">
        <v>36</v>
      </c>
      <c r="C45">
        <v>24396906.322691999</v>
      </c>
      <c r="H45" t="s">
        <v>36</v>
      </c>
      <c r="J45" s="11">
        <v>28736432.163086001</v>
      </c>
    </row>
    <row r="48" spans="1:10">
      <c r="A48" t="s">
        <v>37</v>
      </c>
      <c r="C48">
        <v>22466487.713330999</v>
      </c>
      <c r="H48" t="s">
        <v>37</v>
      </c>
      <c r="J48" s="11">
        <f>J42+J40-J45</f>
        <v>25498546.254399996</v>
      </c>
    </row>
    <row r="51" spans="1:11">
      <c r="A51" t="s">
        <v>38</v>
      </c>
      <c r="C51">
        <v>1766221.0366690001</v>
      </c>
      <c r="H51" t="s">
        <v>38</v>
      </c>
      <c r="J51" s="11">
        <f>J24-J48</f>
        <v>2129208.7199000046</v>
      </c>
      <c r="K51" s="1">
        <f>J51/J24</f>
        <v>7.7067742995427804E-2</v>
      </c>
    </row>
    <row r="54" spans="1:11">
      <c r="A54" t="s">
        <v>33</v>
      </c>
      <c r="H54" t="s">
        <v>33</v>
      </c>
    </row>
    <row r="55" spans="1:11">
      <c r="B55" t="s">
        <v>39</v>
      </c>
      <c r="C55">
        <v>83528.248999999996</v>
      </c>
      <c r="I55" t="s">
        <v>39</v>
      </c>
      <c r="J55" s="11">
        <v>188677.35750000001</v>
      </c>
    </row>
    <row r="56" spans="1:11">
      <c r="B56" t="s">
        <v>40</v>
      </c>
      <c r="C56">
        <v>-84518.037200000006</v>
      </c>
      <c r="I56" t="s">
        <v>40</v>
      </c>
      <c r="J56" s="11">
        <v>-190366.67050000001</v>
      </c>
    </row>
    <row r="57" spans="1:11">
      <c r="B57" t="s">
        <v>41</v>
      </c>
      <c r="C57">
        <v>-17394.294600000001</v>
      </c>
      <c r="I57" t="s">
        <v>41</v>
      </c>
      <c r="J57" s="11">
        <v>-15723.289000000001</v>
      </c>
    </row>
    <row r="58" spans="1:11">
      <c r="B58" t="s">
        <v>43</v>
      </c>
      <c r="C58">
        <v>6980.8580000000002</v>
      </c>
      <c r="I58" t="s">
        <v>52</v>
      </c>
      <c r="J58" s="11">
        <v>543.32399999999996</v>
      </c>
    </row>
    <row r="59" spans="1:11">
      <c r="B59" t="s">
        <v>44</v>
      </c>
      <c r="C59">
        <v>-6829.7977000000001</v>
      </c>
      <c r="I59" t="s">
        <v>42</v>
      </c>
      <c r="J59" s="11">
        <v>-9749.6294999999991</v>
      </c>
    </row>
    <row r="60" spans="1:11">
      <c r="B60" t="s">
        <v>53</v>
      </c>
      <c r="C60">
        <v>4004.4931999999999</v>
      </c>
      <c r="I60" t="s">
        <v>44</v>
      </c>
      <c r="J60" s="11">
        <v>-301764.5748</v>
      </c>
    </row>
    <row r="61" spans="1:11">
      <c r="B61" t="s">
        <v>45</v>
      </c>
      <c r="C61">
        <v>-27157.9604</v>
      </c>
      <c r="I61" t="s">
        <v>43</v>
      </c>
      <c r="J61" s="11">
        <v>852962.43759999995</v>
      </c>
    </row>
    <row r="62" spans="1:11">
      <c r="I62" t="s">
        <v>53</v>
      </c>
      <c r="J62" s="11">
        <v>2141.6698999999999</v>
      </c>
    </row>
    <row r="63" spans="1:11">
      <c r="A63" t="s">
        <v>47</v>
      </c>
      <c r="C63">
        <v>-41386.489699999998</v>
      </c>
      <c r="I63" t="s">
        <v>46</v>
      </c>
      <c r="J63" s="11">
        <v>-4457.25</v>
      </c>
    </row>
    <row r="65" spans="1:11">
      <c r="H65" t="s">
        <v>47</v>
      </c>
      <c r="J65" s="11">
        <v>522263.37520000001</v>
      </c>
    </row>
    <row r="66" spans="1:11">
      <c r="A66" t="s">
        <v>48</v>
      </c>
      <c r="C66">
        <v>1807607.5263690001</v>
      </c>
    </row>
    <row r="68" spans="1:11">
      <c r="H68" t="s">
        <v>48</v>
      </c>
      <c r="J68" s="11">
        <f>J51-J65</f>
        <v>1606945.3447000044</v>
      </c>
      <c r="K68" s="1">
        <f>J68/J24</f>
        <v>5.8164166657581243E-2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9"/>
  <sheetViews>
    <sheetView topLeftCell="C46" workbookViewId="0">
      <selection activeCell="L67" sqref="L67"/>
    </sheetView>
  </sheetViews>
  <sheetFormatPr defaultRowHeight="15"/>
  <cols>
    <col min="2" max="2" width="31.28515625" bestFit="1" customWidth="1"/>
    <col min="9" max="9" width="31.28515625" bestFit="1" customWidth="1"/>
    <col min="10" max="10" width="14.28515625" style="11" bestFit="1" customWidth="1"/>
    <col min="11" max="11" width="14.28515625" style="1" bestFit="1" customWidth="1"/>
    <col min="12" max="12" width="12.7109375" bestFit="1" customWidth="1"/>
    <col min="13" max="13" width="12.28515625" bestFit="1" customWidth="1"/>
  </cols>
  <sheetData>
    <row r="1" spans="1:11">
      <c r="A1" t="s">
        <v>0</v>
      </c>
      <c r="B1" t="s">
        <v>65</v>
      </c>
      <c r="H1" t="s">
        <v>0</v>
      </c>
      <c r="I1" t="s">
        <v>65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48867506.662500001</v>
      </c>
      <c r="I6" t="s">
        <v>10</v>
      </c>
      <c r="J6" s="11">
        <v>50134363.404299997</v>
      </c>
    </row>
    <row r="7" spans="1:11">
      <c r="B7" t="s">
        <v>11</v>
      </c>
      <c r="C7">
        <v>248029</v>
      </c>
      <c r="I7" t="s">
        <v>11</v>
      </c>
      <c r="J7" s="11">
        <v>310235</v>
      </c>
    </row>
    <row r="8" spans="1:11">
      <c r="B8" t="s">
        <v>12</v>
      </c>
      <c r="C8">
        <v>45090280.7729</v>
      </c>
      <c r="I8" t="s">
        <v>12</v>
      </c>
      <c r="J8" s="11">
        <v>46683920.652999997</v>
      </c>
    </row>
    <row r="9" spans="1:11">
      <c r="B9" t="s">
        <v>13</v>
      </c>
      <c r="C9">
        <v>4025254.8895999999</v>
      </c>
      <c r="I9" t="s">
        <v>13</v>
      </c>
      <c r="J9" s="11">
        <v>3760677.7513000001</v>
      </c>
    </row>
    <row r="10" spans="1:11">
      <c r="B10" t="s">
        <v>14</v>
      </c>
      <c r="C10">
        <v>3777225.8895999999</v>
      </c>
      <c r="I10" t="s">
        <v>14</v>
      </c>
      <c r="J10" s="11">
        <v>3450442.7513000001</v>
      </c>
      <c r="K10" s="1">
        <f>J10/J6</f>
        <v>6.8823906737869492E-2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48363777.659999996</v>
      </c>
      <c r="H16">
        <v>4000</v>
      </c>
      <c r="I16" t="s">
        <v>17</v>
      </c>
      <c r="J16" s="11">
        <v>49365622.719999999</v>
      </c>
    </row>
    <row r="17" spans="1:13">
      <c r="A17">
        <v>4000020</v>
      </c>
      <c r="B17" t="s">
        <v>18</v>
      </c>
      <c r="C17">
        <v>500288.05</v>
      </c>
      <c r="H17">
        <v>4000020</v>
      </c>
      <c r="I17" t="s">
        <v>18</v>
      </c>
      <c r="J17" s="11">
        <v>768740.69</v>
      </c>
    </row>
    <row r="18" spans="1:13">
      <c r="A18">
        <v>4000040</v>
      </c>
      <c r="B18" t="s">
        <v>19</v>
      </c>
      <c r="C18">
        <v>248029.44</v>
      </c>
      <c r="H18">
        <v>4000040</v>
      </c>
      <c r="I18" t="s">
        <v>19</v>
      </c>
      <c r="J18" s="11">
        <v>310234.94</v>
      </c>
    </row>
    <row r="19" spans="1:13">
      <c r="A19" t="s">
        <v>20</v>
      </c>
      <c r="C19">
        <v>49112095.149999999</v>
      </c>
      <c r="H19" t="s">
        <v>20</v>
      </c>
      <c r="J19" s="11">
        <v>50444598.350000001</v>
      </c>
    </row>
    <row r="21" spans="1:13">
      <c r="A21">
        <v>4900</v>
      </c>
      <c r="B21" t="s">
        <v>19</v>
      </c>
      <c r="C21">
        <v>-248029.44</v>
      </c>
      <c r="H21">
        <v>4900</v>
      </c>
      <c r="I21" t="s">
        <v>19</v>
      </c>
      <c r="J21" s="11">
        <v>-310234.94</v>
      </c>
    </row>
    <row r="23" spans="1:13">
      <c r="A23" t="s">
        <v>21</v>
      </c>
      <c r="C23">
        <v>48864065.710000001</v>
      </c>
      <c r="H23" t="s">
        <v>21</v>
      </c>
      <c r="J23" s="11">
        <v>50134363.409999996</v>
      </c>
    </row>
    <row r="26" spans="1:13">
      <c r="A26" t="s">
        <v>22</v>
      </c>
      <c r="H26" t="s">
        <v>22</v>
      </c>
    </row>
    <row r="27" spans="1:13">
      <c r="A27" t="s">
        <v>23</v>
      </c>
      <c r="H27" t="s">
        <v>23</v>
      </c>
    </row>
    <row r="28" spans="1:13">
      <c r="A28">
        <v>5400</v>
      </c>
      <c r="B28" t="s">
        <v>24</v>
      </c>
      <c r="C28">
        <v>336032.34</v>
      </c>
      <c r="H28">
        <v>5400</v>
      </c>
      <c r="I28" t="s">
        <v>24</v>
      </c>
      <c r="J28" s="11">
        <v>468570.4</v>
      </c>
    </row>
    <row r="29" spans="1:13">
      <c r="A29">
        <v>5450</v>
      </c>
      <c r="B29" t="s">
        <v>25</v>
      </c>
      <c r="C29">
        <v>47099908.909999996</v>
      </c>
      <c r="H29">
        <v>5450</v>
      </c>
      <c r="I29" t="s">
        <v>25</v>
      </c>
      <c r="J29" s="11">
        <v>55089929.780000001</v>
      </c>
      <c r="K29" s="3"/>
      <c r="L29" s="132"/>
      <c r="M29" s="3"/>
    </row>
    <row r="30" spans="1:13">
      <c r="A30">
        <v>5500</v>
      </c>
      <c r="B30" t="s">
        <v>26</v>
      </c>
      <c r="C30">
        <v>-432815.4</v>
      </c>
      <c r="H30">
        <v>5500</v>
      </c>
      <c r="I30" t="s">
        <v>26</v>
      </c>
      <c r="J30" s="11">
        <v>-356773.58</v>
      </c>
    </row>
    <row r="31" spans="1:13">
      <c r="B31" t="s">
        <v>27</v>
      </c>
      <c r="C31">
        <v>3860.9371999999998</v>
      </c>
    </row>
    <row r="32" spans="1:13">
      <c r="H32" t="s">
        <v>28</v>
      </c>
    </row>
    <row r="33" spans="1:10">
      <c r="A33" t="s">
        <v>28</v>
      </c>
      <c r="I33" t="s">
        <v>66</v>
      </c>
      <c r="J33" s="11">
        <v>7496.1050999999998</v>
      </c>
    </row>
    <row r="34" spans="1:10">
      <c r="A34">
        <v>5700033</v>
      </c>
      <c r="B34" t="s">
        <v>29</v>
      </c>
      <c r="C34">
        <v>447105.22</v>
      </c>
      <c r="I34" t="s">
        <v>67</v>
      </c>
      <c r="J34" s="11">
        <v>-200360.24479999999</v>
      </c>
    </row>
    <row r="35" spans="1:10">
      <c r="B35" t="s">
        <v>67</v>
      </c>
      <c r="C35">
        <v>-139810.1079</v>
      </c>
      <c r="I35" t="s">
        <v>30</v>
      </c>
      <c r="J35" s="11">
        <v>563373.96829999995</v>
      </c>
    </row>
    <row r="36" spans="1:10">
      <c r="B36" t="s">
        <v>30</v>
      </c>
      <c r="C36">
        <v>1321720.1247</v>
      </c>
      <c r="I36" t="s">
        <v>31</v>
      </c>
      <c r="J36" s="11">
        <v>-565987.26249999995</v>
      </c>
    </row>
    <row r="37" spans="1:10">
      <c r="B37" t="s">
        <v>31</v>
      </c>
      <c r="C37">
        <v>-39510.176899999999</v>
      </c>
      <c r="H37" t="s">
        <v>32</v>
      </c>
    </row>
    <row r="38" spans="1:10">
      <c r="A38" t="s">
        <v>32</v>
      </c>
      <c r="H38" t="s">
        <v>33</v>
      </c>
    </row>
    <row r="39" spans="1:10">
      <c r="A39" t="s">
        <v>33</v>
      </c>
    </row>
    <row r="40" spans="1:10">
      <c r="H40" t="s">
        <v>34</v>
      </c>
      <c r="J40" s="11">
        <f>SUM(J28:J36)</f>
        <v>55006249.166099995</v>
      </c>
    </row>
    <row r="41" spans="1:10">
      <c r="A41" t="s">
        <v>34</v>
      </c>
      <c r="C41">
        <v>48596491.847099997</v>
      </c>
    </row>
    <row r="42" spans="1:10">
      <c r="H42" t="s">
        <v>35</v>
      </c>
      <c r="J42" s="11">
        <v>34275865.629703</v>
      </c>
    </row>
    <row r="43" spans="1:10">
      <c r="A43" t="s">
        <v>35</v>
      </c>
      <c r="C43">
        <v>35335101.168421</v>
      </c>
    </row>
    <row r="45" spans="1:10">
      <c r="H45" t="s">
        <v>36</v>
      </c>
      <c r="J45" s="11">
        <v>43047897.981287003</v>
      </c>
    </row>
    <row r="46" spans="1:10">
      <c r="A46" t="s">
        <v>36</v>
      </c>
      <c r="C46">
        <v>38537539.916276</v>
      </c>
    </row>
    <row r="48" spans="1:10">
      <c r="H48" t="s">
        <v>37</v>
      </c>
      <c r="J48" s="11">
        <f>J42+J40-J45</f>
        <v>46234216.814515993</v>
      </c>
    </row>
    <row r="49" spans="1:11">
      <c r="A49" t="s">
        <v>37</v>
      </c>
      <c r="C49">
        <v>45394053.099244997</v>
      </c>
    </row>
    <row r="51" spans="1:11">
      <c r="H51" t="s">
        <v>38</v>
      </c>
      <c r="J51" s="11">
        <f>J23-J48</f>
        <v>3900146.5954840034</v>
      </c>
      <c r="K51" s="1">
        <f>J51/J23</f>
        <v>7.7793878892776863E-2</v>
      </c>
    </row>
    <row r="52" spans="1:11">
      <c r="A52" t="s">
        <v>38</v>
      </c>
      <c r="C52">
        <v>3470012.6107549998</v>
      </c>
    </row>
    <row r="54" spans="1:11">
      <c r="H54" t="s">
        <v>33</v>
      </c>
    </row>
    <row r="55" spans="1:11">
      <c r="A55" t="s">
        <v>33</v>
      </c>
      <c r="I55" t="s">
        <v>39</v>
      </c>
      <c r="J55" s="11">
        <v>182029.5477</v>
      </c>
    </row>
    <row r="56" spans="1:11">
      <c r="B56" t="s">
        <v>39</v>
      </c>
      <c r="C56">
        <v>166039.97589999999</v>
      </c>
      <c r="I56" t="s">
        <v>40</v>
      </c>
      <c r="J56" s="11">
        <v>-181226.27970000001</v>
      </c>
    </row>
    <row r="57" spans="1:11">
      <c r="B57" t="s">
        <v>40</v>
      </c>
      <c r="C57">
        <v>-153309.65289999999</v>
      </c>
      <c r="I57" t="s">
        <v>41</v>
      </c>
      <c r="J57" s="11">
        <v>-13151.9076</v>
      </c>
    </row>
    <row r="58" spans="1:11">
      <c r="B58" t="s">
        <v>41</v>
      </c>
      <c r="C58">
        <v>-37140.6031</v>
      </c>
      <c r="I58" t="s">
        <v>44</v>
      </c>
      <c r="J58" s="11">
        <v>-322891.15629999997</v>
      </c>
    </row>
    <row r="59" spans="1:11">
      <c r="B59" t="s">
        <v>43</v>
      </c>
      <c r="C59">
        <v>22761.793000000001</v>
      </c>
      <c r="I59" t="s">
        <v>43</v>
      </c>
      <c r="J59" s="11">
        <v>725584.87109999999</v>
      </c>
    </row>
    <row r="60" spans="1:11">
      <c r="B60" t="s">
        <v>44</v>
      </c>
      <c r="C60">
        <v>-12301.2307</v>
      </c>
      <c r="I60" t="s">
        <v>45</v>
      </c>
      <c r="J60" s="11">
        <v>-6887.7</v>
      </c>
    </row>
    <row r="61" spans="1:11">
      <c r="B61" t="s">
        <v>53</v>
      </c>
      <c r="C61">
        <v>5440.8159999999998</v>
      </c>
      <c r="I61" t="s">
        <v>46</v>
      </c>
      <c r="J61" s="11">
        <v>-45.728400000000001</v>
      </c>
    </row>
    <row r="62" spans="1:11">
      <c r="B62" t="s">
        <v>45</v>
      </c>
      <c r="C62">
        <v>-43930.6875</v>
      </c>
    </row>
    <row r="63" spans="1:11">
      <c r="B63" t="s">
        <v>67</v>
      </c>
      <c r="C63">
        <v>139810.1079</v>
      </c>
      <c r="J63" s="11">
        <f>SUM(J55:J61)</f>
        <v>383411.64679999999</v>
      </c>
    </row>
    <row r="64" spans="1:11">
      <c r="B64" t="s">
        <v>46</v>
      </c>
      <c r="C64">
        <v>-13753.147000000001</v>
      </c>
    </row>
    <row r="65" spans="1:12">
      <c r="H65" t="s">
        <v>47</v>
      </c>
    </row>
    <row r="66" spans="1:12">
      <c r="A66" t="s">
        <v>47</v>
      </c>
      <c r="C66">
        <v>73617.371599999999</v>
      </c>
    </row>
    <row r="68" spans="1:12">
      <c r="H68" t="s">
        <v>48</v>
      </c>
      <c r="J68" s="11">
        <f>J51-J63</f>
        <v>3516734.9486840032</v>
      </c>
      <c r="K68" s="1">
        <f>J68/J23</f>
        <v>7.0146197328248935E-2</v>
      </c>
      <c r="L68" s="3"/>
    </row>
    <row r="69" spans="1:12">
      <c r="A69" t="s">
        <v>48</v>
      </c>
      <c r="C69">
        <v>3396395.2391550001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93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K83" sqref="K83"/>
    </sheetView>
  </sheetViews>
  <sheetFormatPr defaultRowHeight="15"/>
  <cols>
    <col min="1" max="1" width="18.5703125" style="32" bestFit="1" customWidth="1"/>
    <col min="2" max="2" width="9.28515625" style="32" bestFit="1" customWidth="1"/>
    <col min="3" max="3" width="15.28515625" style="32" bestFit="1" customWidth="1"/>
    <col min="4" max="4" width="14.28515625" style="32" bestFit="1" customWidth="1"/>
    <col min="5" max="5" width="20.42578125" style="32" bestFit="1" customWidth="1"/>
    <col min="6" max="6" width="16" style="32" bestFit="1" customWidth="1"/>
    <col min="7" max="7" width="14" style="32" bestFit="1" customWidth="1"/>
    <col min="8" max="8" width="14.28515625" style="32" bestFit="1" customWidth="1"/>
    <col min="9" max="9" width="11.28515625" style="32" bestFit="1" customWidth="1"/>
    <col min="10" max="10" width="14.28515625" style="32" bestFit="1" customWidth="1"/>
    <col min="11" max="12" width="14" style="32" bestFit="1" customWidth="1"/>
    <col min="13" max="13" width="6.140625" style="32" bestFit="1" customWidth="1"/>
    <col min="14" max="14" width="7.140625" style="32" bestFit="1" customWidth="1"/>
    <col min="15" max="15" width="14.28515625" style="32" bestFit="1" customWidth="1"/>
    <col min="16" max="16" width="7.140625" style="32" bestFit="1" customWidth="1"/>
    <col min="17" max="17" width="13.28515625" style="32" bestFit="1" customWidth="1"/>
    <col min="18" max="19" width="7.140625" style="32" bestFit="1" customWidth="1"/>
    <col min="20" max="20" width="15.28515625" style="32" bestFit="1" customWidth="1"/>
    <col min="21" max="21" width="14.28515625" style="32" bestFit="1" customWidth="1"/>
    <col min="22" max="22" width="7.140625" style="32" bestFit="1" customWidth="1"/>
    <col min="23" max="23" width="13.28515625" style="32" bestFit="1" customWidth="1"/>
    <col min="24" max="24" width="14.28515625" style="32" bestFit="1" customWidth="1"/>
    <col min="25" max="25" width="7.140625" style="32" bestFit="1" customWidth="1"/>
    <col min="26" max="26" width="13.28515625" style="32" bestFit="1" customWidth="1"/>
    <col min="27" max="28" width="7.140625" style="32" bestFit="1" customWidth="1"/>
    <col min="29" max="29" width="13.28515625" style="32" bestFit="1" customWidth="1"/>
    <col min="30" max="30" width="7.140625" style="32" bestFit="1" customWidth="1"/>
    <col min="31" max="31" width="11.5703125" style="32" bestFit="1" customWidth="1"/>
    <col min="32" max="32" width="7.140625" style="32" bestFit="1" customWidth="1"/>
    <col min="33" max="33" width="6.140625" style="32" bestFit="1" customWidth="1"/>
    <col min="34" max="34" width="13.28515625" style="32" bestFit="1" customWidth="1"/>
    <col min="35" max="35" width="7.140625" style="32" bestFit="1" customWidth="1"/>
    <col min="36" max="36" width="11.5703125" style="32" bestFit="1" customWidth="1"/>
    <col min="37" max="37" width="7.7109375" style="32" bestFit="1" customWidth="1"/>
    <col min="38" max="38" width="6.140625" style="32" bestFit="1" customWidth="1"/>
    <col min="39" max="39" width="13.28515625" style="32" bestFit="1" customWidth="1"/>
    <col min="40" max="40" width="7.140625" style="32" bestFit="1" customWidth="1"/>
    <col min="41" max="41" width="11.5703125" style="32" bestFit="1" customWidth="1"/>
    <col min="42" max="42" width="7.7109375" style="32" bestFit="1" customWidth="1"/>
    <col min="43" max="43" width="6.140625" style="32" bestFit="1" customWidth="1"/>
    <col min="44" max="44" width="13.28515625" style="32" bestFit="1" customWidth="1"/>
    <col min="45" max="45" width="7.140625" style="32" bestFit="1" customWidth="1"/>
    <col min="46" max="46" width="11.5703125" style="32" bestFit="1" customWidth="1"/>
    <col min="47" max="47" width="7.7109375" style="32" bestFit="1" customWidth="1"/>
    <col min="48" max="48" width="6.140625" style="32" bestFit="1" customWidth="1"/>
    <col min="49" max="49" width="13.28515625" style="32" bestFit="1" customWidth="1"/>
    <col min="50" max="50" width="7.140625" style="32" bestFit="1" customWidth="1"/>
    <col min="51" max="51" width="14" style="32" bestFit="1" customWidth="1"/>
    <col min="52" max="52" width="9.85546875" style="32" bestFit="1" customWidth="1"/>
    <col min="53" max="53" width="7.85546875" style="32" bestFit="1" customWidth="1"/>
    <col min="54" max="54" width="11.5703125" style="32" bestFit="1" customWidth="1"/>
    <col min="55" max="55" width="7.140625" style="32" bestFit="1" customWidth="1"/>
    <col min="56" max="56" width="10.5703125" style="32" bestFit="1" customWidth="1"/>
    <col min="57" max="57" width="7.85546875" style="32" bestFit="1" customWidth="1"/>
    <col min="58" max="58" width="6.140625" style="32" bestFit="1" customWidth="1"/>
    <col min="59" max="59" width="11.5703125" style="32" bestFit="1" customWidth="1"/>
    <col min="60" max="60" width="7.140625" style="32" bestFit="1" customWidth="1"/>
    <col min="61" max="61" width="10.5703125" style="32" bestFit="1" customWidth="1"/>
    <col min="62" max="62" width="7.7109375" style="32" bestFit="1" customWidth="1"/>
    <col min="63" max="63" width="6.140625" style="32" bestFit="1" customWidth="1"/>
    <col min="64" max="16384" width="9.140625" style="32"/>
  </cols>
  <sheetData>
    <row r="1" spans="1:63" s="126" customFormat="1" ht="15.75" thickBot="1">
      <c r="A1" s="131"/>
      <c r="B1" s="130"/>
      <c r="C1" s="159" t="s">
        <v>17</v>
      </c>
      <c r="D1" s="161" t="s">
        <v>116</v>
      </c>
      <c r="E1" s="161" t="s">
        <v>115</v>
      </c>
      <c r="F1" s="129" t="s">
        <v>98</v>
      </c>
      <c r="G1" s="159" t="s">
        <v>114</v>
      </c>
      <c r="H1" s="161" t="s">
        <v>113</v>
      </c>
      <c r="I1" s="128" t="s">
        <v>98</v>
      </c>
      <c r="J1" s="153" t="s">
        <v>112</v>
      </c>
      <c r="K1" s="154"/>
      <c r="L1" s="154"/>
      <c r="M1" s="154"/>
      <c r="N1" s="155"/>
      <c r="O1" s="154" t="s">
        <v>111</v>
      </c>
      <c r="P1" s="154"/>
      <c r="Q1" s="154"/>
      <c r="R1" s="154"/>
      <c r="S1" s="154"/>
      <c r="T1" s="153" t="s">
        <v>110</v>
      </c>
      <c r="U1" s="154"/>
      <c r="V1" s="155"/>
      <c r="W1" s="127" t="s">
        <v>109</v>
      </c>
      <c r="X1" s="154" t="s">
        <v>108</v>
      </c>
      <c r="Y1" s="154"/>
      <c r="Z1" s="154"/>
      <c r="AA1" s="154"/>
      <c r="AB1" s="155"/>
      <c r="AC1" s="153" t="s">
        <v>107</v>
      </c>
      <c r="AD1" s="154"/>
      <c r="AE1" s="154"/>
      <c r="AF1" s="154"/>
      <c r="AG1" s="155"/>
      <c r="AH1" s="153" t="s">
        <v>106</v>
      </c>
      <c r="AI1" s="154"/>
      <c r="AJ1" s="154"/>
      <c r="AK1" s="154"/>
      <c r="AL1" s="155"/>
      <c r="AM1" s="154" t="s">
        <v>105</v>
      </c>
      <c r="AN1" s="154"/>
      <c r="AO1" s="154"/>
      <c r="AP1" s="154"/>
      <c r="AQ1" s="155"/>
      <c r="AR1" s="153" t="s">
        <v>104</v>
      </c>
      <c r="AS1" s="154"/>
      <c r="AT1" s="154"/>
      <c r="AU1" s="154"/>
      <c r="AV1" s="155"/>
      <c r="AW1" s="153" t="s">
        <v>103</v>
      </c>
      <c r="AX1" s="154"/>
      <c r="AY1" s="154"/>
      <c r="AZ1" s="154"/>
      <c r="BA1" s="155"/>
      <c r="BB1" s="153" t="s">
        <v>102</v>
      </c>
      <c r="BC1" s="154"/>
      <c r="BD1" s="154"/>
      <c r="BE1" s="154"/>
      <c r="BF1" s="154"/>
      <c r="BG1" s="153" t="s">
        <v>101</v>
      </c>
      <c r="BH1" s="154"/>
      <c r="BI1" s="154"/>
      <c r="BJ1" s="154"/>
      <c r="BK1" s="155"/>
    </row>
    <row r="2" spans="1:63" s="38" customFormat="1" ht="15.75" thickBot="1">
      <c r="A2" s="125"/>
      <c r="B2" s="124"/>
      <c r="C2" s="160"/>
      <c r="D2" s="162"/>
      <c r="E2" s="162"/>
      <c r="F2" s="67"/>
      <c r="G2" s="160"/>
      <c r="H2" s="162"/>
      <c r="I2" s="114"/>
      <c r="J2" s="122" t="s">
        <v>17</v>
      </c>
      <c r="K2" s="119" t="s">
        <v>100</v>
      </c>
      <c r="L2" s="120" t="s">
        <v>99</v>
      </c>
      <c r="M2" s="123" t="s">
        <v>98</v>
      </c>
      <c r="N2" s="118" t="s">
        <v>97</v>
      </c>
      <c r="O2" s="117" t="s">
        <v>17</v>
      </c>
      <c r="P2" s="115" t="s">
        <v>100</v>
      </c>
      <c r="Q2" s="116" t="s">
        <v>99</v>
      </c>
      <c r="R2" s="115" t="s">
        <v>98</v>
      </c>
      <c r="S2" s="115" t="s">
        <v>97</v>
      </c>
      <c r="T2" s="122" t="s">
        <v>17</v>
      </c>
      <c r="U2" s="120" t="s">
        <v>99</v>
      </c>
      <c r="V2" s="118" t="s">
        <v>98</v>
      </c>
      <c r="W2" s="121"/>
      <c r="X2" s="120" t="s">
        <v>17</v>
      </c>
      <c r="Y2" s="119" t="s">
        <v>100</v>
      </c>
      <c r="Z2" s="120" t="s">
        <v>99</v>
      </c>
      <c r="AA2" s="119" t="s">
        <v>98</v>
      </c>
      <c r="AB2" s="118" t="s">
        <v>97</v>
      </c>
      <c r="AC2" s="117" t="s">
        <v>17</v>
      </c>
      <c r="AD2" s="115" t="s">
        <v>100</v>
      </c>
      <c r="AE2" s="116" t="s">
        <v>99</v>
      </c>
      <c r="AF2" s="115" t="s">
        <v>98</v>
      </c>
      <c r="AG2" s="114" t="s">
        <v>97</v>
      </c>
      <c r="AH2" s="117" t="s">
        <v>17</v>
      </c>
      <c r="AI2" s="115" t="s">
        <v>100</v>
      </c>
      <c r="AJ2" s="116" t="s">
        <v>99</v>
      </c>
      <c r="AK2" s="115" t="s">
        <v>98</v>
      </c>
      <c r="AL2" s="114" t="s">
        <v>97</v>
      </c>
      <c r="AM2" s="116" t="s">
        <v>17</v>
      </c>
      <c r="AN2" s="115" t="s">
        <v>100</v>
      </c>
      <c r="AO2" s="116" t="s">
        <v>99</v>
      </c>
      <c r="AP2" s="115" t="s">
        <v>98</v>
      </c>
      <c r="AQ2" s="114" t="s">
        <v>97</v>
      </c>
      <c r="AR2" s="117" t="s">
        <v>17</v>
      </c>
      <c r="AS2" s="65" t="s">
        <v>100</v>
      </c>
      <c r="AT2" s="116" t="s">
        <v>99</v>
      </c>
      <c r="AU2" s="115" t="s">
        <v>98</v>
      </c>
      <c r="AV2" s="114" t="s">
        <v>97</v>
      </c>
      <c r="AW2" s="111" t="s">
        <v>17</v>
      </c>
      <c r="AX2" s="108" t="s">
        <v>100</v>
      </c>
      <c r="AY2" s="110" t="s">
        <v>99</v>
      </c>
      <c r="AZ2" s="113" t="s">
        <v>98</v>
      </c>
      <c r="BA2" s="112" t="s">
        <v>97</v>
      </c>
      <c r="BB2" s="111" t="s">
        <v>17</v>
      </c>
      <c r="BC2" s="108" t="s">
        <v>100</v>
      </c>
      <c r="BD2" s="110" t="s">
        <v>99</v>
      </c>
      <c r="BE2" s="109" t="s">
        <v>98</v>
      </c>
      <c r="BF2" s="108" t="s">
        <v>97</v>
      </c>
      <c r="BG2" s="107" t="s">
        <v>17</v>
      </c>
      <c r="BH2" s="105" t="s">
        <v>100</v>
      </c>
      <c r="BI2" s="106" t="s">
        <v>99</v>
      </c>
      <c r="BJ2" s="105" t="s">
        <v>98</v>
      </c>
      <c r="BK2" s="104" t="s">
        <v>97</v>
      </c>
    </row>
    <row r="3" spans="1:63">
      <c r="A3" s="156" t="s">
        <v>1</v>
      </c>
      <c r="B3" s="81">
        <v>43466</v>
      </c>
      <c r="C3" s="134">
        <v>17187850.199999999</v>
      </c>
      <c r="D3" s="76">
        <f>C3/31</f>
        <v>554446.78064516129</v>
      </c>
      <c r="E3" s="134">
        <v>1313376.21</v>
      </c>
      <c r="F3" s="75">
        <f>E3/C3</f>
        <v>7.6413058917630089E-2</v>
      </c>
      <c r="G3" s="134">
        <v>8262.4</v>
      </c>
      <c r="H3" s="60">
        <f>G3+E3</f>
        <v>1321638.6099999999</v>
      </c>
      <c r="I3" s="69">
        <f>H3/$C3</f>
        <v>7.689377057754436E-2</v>
      </c>
      <c r="J3" s="134">
        <v>2785176.4868000001</v>
      </c>
      <c r="K3" s="70">
        <f>J3/$C3</f>
        <v>0.16204333028222459</v>
      </c>
      <c r="L3" s="134">
        <v>53451.688099999999</v>
      </c>
      <c r="M3" s="73">
        <f>L3/J3</f>
        <v>1.9191490504579394E-2</v>
      </c>
      <c r="N3" s="69">
        <f>L3/$H3</f>
        <v>4.0443497712283089E-2</v>
      </c>
      <c r="O3" s="134">
        <v>922150.00029999996</v>
      </c>
      <c r="P3" s="77">
        <f>O3/$C3</f>
        <v>5.3651270494549694E-2</v>
      </c>
      <c r="Q3" s="134">
        <v>48328.178699999997</v>
      </c>
      <c r="R3" s="80">
        <f>Q3/O3</f>
        <v>5.2408153428702003E-2</v>
      </c>
      <c r="S3" s="75">
        <f>Q3/$H3</f>
        <v>3.6566863539193972E-2</v>
      </c>
      <c r="T3" s="76">
        <f>C3-(J3+O3)</f>
        <v>13480523.7129</v>
      </c>
      <c r="U3" s="76">
        <f>H3-(L3+Q3)</f>
        <v>1219858.7431999999</v>
      </c>
      <c r="V3" s="75">
        <f>U3/T3</f>
        <v>9.0490456393224034E-2</v>
      </c>
      <c r="W3" s="134">
        <v>16</v>
      </c>
      <c r="X3" s="134">
        <v>374683.5625</v>
      </c>
      <c r="Y3" s="77">
        <f>X3/$C3</f>
        <v>2.1799326741863273E-2</v>
      </c>
      <c r="Z3" s="134">
        <v>110394.84020000001</v>
      </c>
      <c r="AA3" s="77">
        <f>Z3/X3</f>
        <v>0.29463486325210758</v>
      </c>
      <c r="AB3" s="75">
        <f>Z3/$H3</f>
        <v>8.3528764493343621E-2</v>
      </c>
      <c r="AC3" s="134">
        <v>57134.879999999997</v>
      </c>
      <c r="AD3" s="77">
        <f>AC3/$C3</f>
        <v>3.324143469670221E-3</v>
      </c>
      <c r="AE3" s="134">
        <v>5494.1311999999998</v>
      </c>
      <c r="AF3" s="77">
        <f>AE3/AC3</f>
        <v>9.61607200365171E-2</v>
      </c>
      <c r="AG3" s="75">
        <f>AE3/$H3</f>
        <v>4.1570601512617737E-3</v>
      </c>
      <c r="AH3" s="134">
        <v>33394.6</v>
      </c>
      <c r="AI3" s="77">
        <f>AH3/$C3</f>
        <v>1.9429189579508901E-3</v>
      </c>
      <c r="AJ3" s="134">
        <v>4366.3046000000004</v>
      </c>
      <c r="AK3" s="77">
        <f>AJ3/AH3</f>
        <v>0.13074882166577831</v>
      </c>
      <c r="AL3" s="75">
        <f>AJ3/$H3</f>
        <v>3.3037053903865604E-3</v>
      </c>
      <c r="AM3" s="134">
        <v>16418.21</v>
      </c>
      <c r="AN3" s="77">
        <f>AM3/$C3</f>
        <v>9.5522184618527801E-4</v>
      </c>
      <c r="AO3" s="134">
        <v>4188.2650999999996</v>
      </c>
      <c r="AP3" s="77">
        <f>AO3/AM3</f>
        <v>0.25509876533434522</v>
      </c>
      <c r="AQ3" s="75">
        <f>AO3/$H3</f>
        <v>3.1689942078795656E-3</v>
      </c>
      <c r="AR3" s="134">
        <v>66492.479999999996</v>
      </c>
      <c r="AS3" s="77">
        <f>AR3/$C3</f>
        <v>3.8685745585564854E-3</v>
      </c>
      <c r="AT3" s="134">
        <v>3214.2656999999999</v>
      </c>
      <c r="AU3" s="77">
        <f>AT3/AR3</f>
        <v>4.8340289007117801E-2</v>
      </c>
      <c r="AV3" s="75">
        <f>AT3/$H3</f>
        <v>2.4320307198047128E-3</v>
      </c>
      <c r="AW3" s="134">
        <v>28620.09</v>
      </c>
      <c r="AX3" s="77">
        <f>AW3/$C3</f>
        <v>1.6651349451486377E-3</v>
      </c>
      <c r="AY3" s="134">
        <v>2673.4812000000002</v>
      </c>
      <c r="AZ3" s="77">
        <f>AY3/AW3</f>
        <v>9.3412746081511275E-2</v>
      </c>
      <c r="BA3" s="75">
        <f>AY3/$H3</f>
        <v>2.022853433435938E-3</v>
      </c>
      <c r="BB3" s="134">
        <v>0</v>
      </c>
      <c r="BC3" s="77">
        <f>BB3/$C3</f>
        <v>0</v>
      </c>
      <c r="BD3" s="134">
        <v>0</v>
      </c>
      <c r="BE3" s="77" t="e">
        <f>BD3/BB3</f>
        <v>#DIV/0!</v>
      </c>
      <c r="BF3" s="75">
        <f>BD3/$H3</f>
        <v>0</v>
      </c>
      <c r="BG3" s="134">
        <v>0</v>
      </c>
      <c r="BH3" s="77">
        <f>BG3/$C3</f>
        <v>0</v>
      </c>
      <c r="BI3" s="134">
        <v>0</v>
      </c>
      <c r="BJ3" s="77" t="e">
        <f>BI3/BG3</f>
        <v>#DIV/0!</v>
      </c>
      <c r="BK3" s="75">
        <f>BI3/$H3</f>
        <v>0</v>
      </c>
    </row>
    <row r="4" spans="1:63">
      <c r="A4" s="157"/>
      <c r="B4" s="74">
        <v>43101</v>
      </c>
      <c r="C4" s="134">
        <v>16637845.51</v>
      </c>
      <c r="D4" s="60">
        <f>C4/31</f>
        <v>536704.69387096772</v>
      </c>
      <c r="E4" s="134">
        <v>1223183.33</v>
      </c>
      <c r="F4" s="69">
        <f>E4/C4</f>
        <v>7.3518132456802707E-2</v>
      </c>
      <c r="G4" s="134">
        <v>-44988.89</v>
      </c>
      <c r="H4" s="60">
        <f>G4+E4</f>
        <v>1178194.4400000002</v>
      </c>
      <c r="I4" s="69">
        <f>H4/$C4</f>
        <v>7.0814123096158033E-2</v>
      </c>
      <c r="J4" s="134">
        <v>3155254.3646</v>
      </c>
      <c r="K4" s="70">
        <f>J4/$C4</f>
        <v>0.18964320606917331</v>
      </c>
      <c r="L4" s="134">
        <v>44858.828699999998</v>
      </c>
      <c r="M4" s="73">
        <f>L4/J4</f>
        <v>1.4217182995858679E-2</v>
      </c>
      <c r="N4" s="69">
        <f>L4/$H4</f>
        <v>3.8074215237342314E-2</v>
      </c>
      <c r="O4" s="134">
        <v>1145398.2598000001</v>
      </c>
      <c r="P4" s="70">
        <f>O4/$C4</f>
        <v>6.8842943583745306E-2</v>
      </c>
      <c r="Q4" s="134">
        <v>115536.14780000001</v>
      </c>
      <c r="R4" s="73">
        <f>Q4/O4</f>
        <v>0.10086984750629355</v>
      </c>
      <c r="S4" s="69">
        <f>Q4/$H4</f>
        <v>9.8062037875513985E-2</v>
      </c>
      <c r="T4" s="60">
        <f>C4-(J4+O4)</f>
        <v>12337192.885600001</v>
      </c>
      <c r="U4" s="60">
        <f>H4-(L4+Q4)</f>
        <v>1017799.4635000002</v>
      </c>
      <c r="V4" s="69">
        <f>U4/T4</f>
        <v>8.2498464029688467E-2</v>
      </c>
      <c r="W4" s="134">
        <v>4106.25</v>
      </c>
      <c r="X4" s="134">
        <v>498142.00890000002</v>
      </c>
      <c r="Y4" s="70">
        <f>X4/$C4</f>
        <v>2.994029537061136E-2</v>
      </c>
      <c r="Z4" s="134">
        <v>150264.38320000001</v>
      </c>
      <c r="AA4" s="70">
        <f>Z4/X4</f>
        <v>0.30164969128344477</v>
      </c>
      <c r="AB4" s="69">
        <f>Z4/$H4</f>
        <v>0.12753784782756231</v>
      </c>
      <c r="AC4" s="134">
        <v>36391.46</v>
      </c>
      <c r="AD4" s="70">
        <f>AC4/$C4</f>
        <v>2.1872699790443E-3</v>
      </c>
      <c r="AE4" s="134">
        <v>4261.3429999999998</v>
      </c>
      <c r="AF4" s="70">
        <f>AE4/AC4</f>
        <v>0.11709733547376225</v>
      </c>
      <c r="AG4" s="69">
        <f>AE4/$H4</f>
        <v>3.6168418856228853E-3</v>
      </c>
      <c r="AH4" s="134">
        <v>14098.45</v>
      </c>
      <c r="AI4" s="70">
        <f>AH4/$C4</f>
        <v>8.4737233504940759E-4</v>
      </c>
      <c r="AJ4" s="134">
        <v>2023.3082999999999</v>
      </c>
      <c r="AK4" s="70">
        <f>AJ4/AH4</f>
        <v>0.14351281878504374</v>
      </c>
      <c r="AL4" s="69">
        <f>AJ4/$H4</f>
        <v>1.7172957461927929E-3</v>
      </c>
      <c r="AM4" s="134">
        <v>18726.62</v>
      </c>
      <c r="AN4" s="70">
        <f>AM4/$C4</f>
        <v>1.1255435680505967E-3</v>
      </c>
      <c r="AO4" s="134">
        <v>4418.8953000000001</v>
      </c>
      <c r="AP4" s="70">
        <f>AO4/AM4</f>
        <v>0.23596865317927102</v>
      </c>
      <c r="AQ4" s="69">
        <f>AO4/$H4</f>
        <v>3.7505653990354934E-3</v>
      </c>
      <c r="AR4" s="134">
        <v>42818.239999999998</v>
      </c>
      <c r="AS4" s="70">
        <f>AR4/$C4</f>
        <v>2.5735447521894918E-3</v>
      </c>
      <c r="AT4" s="134">
        <v>3204.8074999999999</v>
      </c>
      <c r="AU4" s="70">
        <f>AT4/AR4</f>
        <v>7.4846782586112839E-2</v>
      </c>
      <c r="AV4" s="69">
        <f>AT4/$H4</f>
        <v>2.720100682193E-3</v>
      </c>
      <c r="AW4" s="134">
        <v>40483.129999999997</v>
      </c>
      <c r="AX4" s="70">
        <f>AW4/$C4</f>
        <v>2.4331954504366593E-3</v>
      </c>
      <c r="AY4" s="134">
        <v>2827.4915999999998</v>
      </c>
      <c r="AZ4" s="70">
        <f>AY4/AW4</f>
        <v>6.9843700326531075E-2</v>
      </c>
      <c r="BA4" s="69">
        <f>AY4/$H4</f>
        <v>2.3998514201102488E-3</v>
      </c>
      <c r="BB4" s="134">
        <v>0</v>
      </c>
      <c r="BC4" s="70">
        <f>BB4/$C4</f>
        <v>0</v>
      </c>
      <c r="BD4" s="134">
        <v>0</v>
      </c>
      <c r="BE4" s="70" t="e">
        <f>BD4/BB4</f>
        <v>#DIV/0!</v>
      </c>
      <c r="BF4" s="69">
        <f>BD4/$H4</f>
        <v>0</v>
      </c>
      <c r="BG4" s="134">
        <v>0</v>
      </c>
      <c r="BH4" s="70">
        <f>BG4/$C4</f>
        <v>0</v>
      </c>
      <c r="BI4" s="134">
        <v>0</v>
      </c>
      <c r="BJ4" s="70" t="e">
        <f>BI4/BG4</f>
        <v>#DIV/0!</v>
      </c>
      <c r="BK4" s="69">
        <f>BI4/$H4</f>
        <v>0</v>
      </c>
    </row>
    <row r="5" spans="1:63" s="62" customFormat="1" ht="15.75" thickBot="1">
      <c r="A5" s="158"/>
      <c r="B5" s="68" t="s">
        <v>95</v>
      </c>
      <c r="C5" s="65">
        <f>C3/C4-1</f>
        <v>3.3057446630900822E-2</v>
      </c>
      <c r="D5" s="65"/>
      <c r="E5" s="65">
        <f>E3/E4-1</f>
        <v>7.373619128704112E-2</v>
      </c>
      <c r="F5" s="67"/>
      <c r="G5" s="65">
        <f>G3/G4-1</f>
        <v>-1.1836542310779394</v>
      </c>
      <c r="H5" s="65">
        <f>H3/H4-1</f>
        <v>0.12174914863797826</v>
      </c>
      <c r="I5" s="67"/>
      <c r="J5" s="65">
        <f>J3/J4-1</f>
        <v>-0.11728939573051367</v>
      </c>
      <c r="K5" s="65"/>
      <c r="L5" s="65">
        <f>L3/L4-1</f>
        <v>0.19155336082147856</v>
      </c>
      <c r="M5" s="65"/>
      <c r="N5" s="67"/>
      <c r="O5" s="65">
        <f>O3/O4-1</f>
        <v>-0.19490885165041361</v>
      </c>
      <c r="P5" s="65"/>
      <c r="Q5" s="65">
        <f>Q3/Q4-1</f>
        <v>-0.58170512328609947</v>
      </c>
      <c r="R5" s="65"/>
      <c r="S5" s="67"/>
      <c r="T5" s="65"/>
      <c r="U5" s="65"/>
      <c r="V5" s="67"/>
      <c r="W5" s="66"/>
      <c r="X5" s="65">
        <f>X3/X4-1</f>
        <v>-0.24783785385340551</v>
      </c>
      <c r="Y5" s="65"/>
      <c r="Z5" s="65">
        <f>Z3/Z4-1</f>
        <v>-0.26532929594456289</v>
      </c>
      <c r="AA5" s="64"/>
      <c r="AB5" s="63"/>
      <c r="AC5" s="65">
        <f>AC3/AC4-1</f>
        <v>0.5700079084488503</v>
      </c>
      <c r="AD5" s="65"/>
      <c r="AE5" s="65">
        <f>AE3/AE4-1</f>
        <v>0.28929569856263626</v>
      </c>
      <c r="AF5" s="64"/>
      <c r="AG5" s="63"/>
      <c r="AH5" s="65">
        <f>AH3/AH4-1</f>
        <v>1.3686717334175031</v>
      </c>
      <c r="AI5" s="65"/>
      <c r="AJ5" s="65">
        <f>AJ3/AJ4-1</f>
        <v>1.1580026138379407</v>
      </c>
      <c r="AK5" s="64"/>
      <c r="AL5" s="63"/>
      <c r="AM5" s="65">
        <f>AM3/AM4-1</f>
        <v>-0.12326890811048652</v>
      </c>
      <c r="AN5" s="65"/>
      <c r="AO5" s="65">
        <f>AO3/AO4-1</f>
        <v>-5.2191822693785195E-2</v>
      </c>
      <c r="AP5" s="64"/>
      <c r="AQ5" s="63"/>
      <c r="AR5" s="65">
        <f>AR3/AR4-1</f>
        <v>0.55290081983752715</v>
      </c>
      <c r="AS5" s="65"/>
      <c r="AT5" s="65">
        <f>AT3/AT4-1</f>
        <v>2.9512537024454222E-3</v>
      </c>
      <c r="AU5" s="64"/>
      <c r="AV5" s="63"/>
      <c r="AW5" s="65">
        <f>AW3/AW4-1</f>
        <v>-0.2930366303198394</v>
      </c>
      <c r="AX5" s="65"/>
      <c r="AY5" s="65">
        <f>AY3/AY4-1</f>
        <v>-5.4468915133116469E-2</v>
      </c>
      <c r="AZ5" s="64"/>
      <c r="BA5" s="63"/>
      <c r="BB5" s="65" t="e">
        <f>BB3/BB4-1</f>
        <v>#DIV/0!</v>
      </c>
      <c r="BC5" s="65"/>
      <c r="BD5" s="65" t="e">
        <f>BD3/BD4-1</f>
        <v>#DIV/0!</v>
      </c>
      <c r="BE5" s="64"/>
      <c r="BF5" s="63"/>
      <c r="BG5" s="82" t="e">
        <f>BG3/BG4-1</f>
        <v>#DIV/0!</v>
      </c>
      <c r="BH5" s="65"/>
      <c r="BI5" s="65" t="e">
        <f>BI3/BI4-1</f>
        <v>#DIV/0!</v>
      </c>
      <c r="BJ5" s="64"/>
      <c r="BK5" s="63"/>
    </row>
    <row r="6" spans="1:63">
      <c r="A6" s="156" t="s">
        <v>49</v>
      </c>
      <c r="B6" s="81">
        <v>43466</v>
      </c>
      <c r="C6" s="134">
        <v>18139220.379999999</v>
      </c>
      <c r="D6" s="76">
        <f>C6/31</f>
        <v>585136.14129032253</v>
      </c>
      <c r="E6" s="134">
        <v>1592878.58</v>
      </c>
      <c r="F6" s="75">
        <f>E6/C6</f>
        <v>8.7814059624981539E-2</v>
      </c>
      <c r="G6" s="134">
        <v>-74534.64</v>
      </c>
      <c r="H6" s="60">
        <f>G6+E6</f>
        <v>1518343.9400000002</v>
      </c>
      <c r="I6" s="69">
        <f>H6/$C6</f>
        <v>8.3705027459399561E-2</v>
      </c>
      <c r="J6" s="134">
        <v>642204.24120000005</v>
      </c>
      <c r="K6" s="70">
        <f>J6/$C6</f>
        <v>3.5404180981674589E-2</v>
      </c>
      <c r="L6" s="134">
        <v>48094.184800000003</v>
      </c>
      <c r="M6" s="73">
        <f>L6/J6</f>
        <v>7.4889235720606448E-2</v>
      </c>
      <c r="N6" s="69">
        <f>L6/$H6</f>
        <v>3.1675421841509767E-2</v>
      </c>
      <c r="O6" s="134">
        <v>816093.75939999998</v>
      </c>
      <c r="P6" s="77">
        <f>O6/$C6</f>
        <v>4.4990564219607329E-2</v>
      </c>
      <c r="Q6" s="134">
        <v>36260.098299999998</v>
      </c>
      <c r="R6" s="80">
        <f>Q6/O6</f>
        <v>4.443128976584599E-2</v>
      </c>
      <c r="S6" s="75">
        <f>Q6/$H6</f>
        <v>2.3881346870591121E-2</v>
      </c>
      <c r="T6" s="76">
        <f>C6-(J6+O6)</f>
        <v>16680922.3794</v>
      </c>
      <c r="U6" s="76">
        <f>H6-(L6+Q6)</f>
        <v>1433989.6569000003</v>
      </c>
      <c r="V6" s="75">
        <f>U6/T6</f>
        <v>8.5965849146981035E-2</v>
      </c>
      <c r="W6" s="134">
        <v>23702.53</v>
      </c>
      <c r="X6" s="134">
        <v>627394.48210000002</v>
      </c>
      <c r="Y6" s="77">
        <f>X6/$C6</f>
        <v>3.4587731388486503E-2</v>
      </c>
      <c r="Z6" s="134">
        <v>153119.0692</v>
      </c>
      <c r="AA6" s="77">
        <f>Z6/X6</f>
        <v>0.24405549230762033</v>
      </c>
      <c r="AB6" s="75">
        <f>Z6/$H6</f>
        <v>0.10084610289286627</v>
      </c>
      <c r="AC6" s="134">
        <v>310913.27</v>
      </c>
      <c r="AD6" s="77">
        <f>AC6/$C6</f>
        <v>1.7140387706122574E-2</v>
      </c>
      <c r="AE6" s="134">
        <v>24433.673500000001</v>
      </c>
      <c r="AF6" s="77">
        <f>AE6/AC6</f>
        <v>7.8586782416845705E-2</v>
      </c>
      <c r="AG6" s="75">
        <f>AE6/$H6</f>
        <v>1.6092317989559072E-2</v>
      </c>
      <c r="AH6" s="134">
        <v>94814.54</v>
      </c>
      <c r="AI6" s="77">
        <f>AH6/$C6</f>
        <v>5.227046036914625E-3</v>
      </c>
      <c r="AJ6" s="134">
        <v>12022.4887</v>
      </c>
      <c r="AK6" s="77">
        <f>AJ6/AH6</f>
        <v>0.12680005302984121</v>
      </c>
      <c r="AL6" s="75">
        <f>AJ6/$H6</f>
        <v>7.918158977866371E-3</v>
      </c>
      <c r="AM6" s="134">
        <v>74558.63</v>
      </c>
      <c r="AN6" s="77">
        <f>AM6/$C6</f>
        <v>4.1103547141533772E-3</v>
      </c>
      <c r="AO6" s="134">
        <v>17392.184300000001</v>
      </c>
      <c r="AP6" s="77">
        <f>AO6/AM6</f>
        <v>0.23326856059452808</v>
      </c>
      <c r="AQ6" s="75">
        <f>AO6/$H6</f>
        <v>1.1454706566682118E-2</v>
      </c>
      <c r="AR6" s="134">
        <v>99295.98</v>
      </c>
      <c r="AS6" s="77">
        <f>AR6/$C6</f>
        <v>5.4741040640027775E-3</v>
      </c>
      <c r="AT6" s="134">
        <v>17967.960500000001</v>
      </c>
      <c r="AU6" s="77">
        <f>AT6/AR6</f>
        <v>0.18095355421236592</v>
      </c>
      <c r="AV6" s="75">
        <f>AT6/$H6</f>
        <v>1.1833919856129567E-2</v>
      </c>
      <c r="AW6" s="134">
        <v>43114.22</v>
      </c>
      <c r="AX6" s="77">
        <f>AW6/$C6</f>
        <v>2.3768507740022289E-3</v>
      </c>
      <c r="AY6" s="134">
        <v>7199.0679</v>
      </c>
      <c r="AZ6" s="77">
        <f>AY6/AW6</f>
        <v>0.16697664714797114</v>
      </c>
      <c r="BA6" s="75">
        <f>AY6/$H6</f>
        <v>4.7413946934842703E-3</v>
      </c>
      <c r="BB6" s="134">
        <v>0</v>
      </c>
      <c r="BC6" s="77">
        <f>BB6/$C6</f>
        <v>0</v>
      </c>
      <c r="BD6" s="134">
        <v>0</v>
      </c>
      <c r="BE6" s="77" t="e">
        <f>BD6/BB6</f>
        <v>#DIV/0!</v>
      </c>
      <c r="BF6" s="75">
        <f>BD6/$H6</f>
        <v>0</v>
      </c>
      <c r="BG6" s="134">
        <v>8370.1</v>
      </c>
      <c r="BH6" s="77">
        <f>BG6/$C6</f>
        <v>4.6143659014302138E-4</v>
      </c>
      <c r="BI6" s="134">
        <v>1424.8206</v>
      </c>
      <c r="BJ6" s="77">
        <f>BI6/BG6</f>
        <v>0.17022742858508261</v>
      </c>
      <c r="BK6" s="75">
        <f>BI6/$H6</f>
        <v>9.3840437760103279E-4</v>
      </c>
    </row>
    <row r="7" spans="1:63">
      <c r="A7" s="157"/>
      <c r="B7" s="74">
        <v>43101</v>
      </c>
      <c r="C7" s="134">
        <v>21333741.739999998</v>
      </c>
      <c r="D7" s="60">
        <f>C7/31</f>
        <v>688185.21741935483</v>
      </c>
      <c r="E7" s="134">
        <v>1912595.1</v>
      </c>
      <c r="F7" s="69">
        <f>E7/C7</f>
        <v>8.9651179024725566E-2</v>
      </c>
      <c r="G7" s="134">
        <v>-4253.6899999999996</v>
      </c>
      <c r="H7" s="60">
        <f>G7+E7</f>
        <v>1908341.4100000001</v>
      </c>
      <c r="I7" s="69">
        <f>H7/$C7</f>
        <v>8.9451791123070015E-2</v>
      </c>
      <c r="J7" s="134">
        <v>781456.94709999999</v>
      </c>
      <c r="K7" s="70">
        <f>J7/$C7</f>
        <v>3.6630093146519924E-2</v>
      </c>
      <c r="L7" s="134">
        <v>51613.118900000001</v>
      </c>
      <c r="M7" s="73">
        <f>L7/J7</f>
        <v>6.6047296772441741E-2</v>
      </c>
      <c r="N7" s="69">
        <f>L7/$H7</f>
        <v>2.7046061375359452E-2</v>
      </c>
      <c r="O7" s="134">
        <v>1354032.2751</v>
      </c>
      <c r="P7" s="70">
        <f>O7/$C7</f>
        <v>6.3469047839893836E-2</v>
      </c>
      <c r="Q7" s="134">
        <v>194824.36259999999</v>
      </c>
      <c r="R7" s="73">
        <f>Q7/O7</f>
        <v>0.14388457807300903</v>
      </c>
      <c r="S7" s="69">
        <f>Q7/$H7</f>
        <v>0.10209093696709122</v>
      </c>
      <c r="T7" s="60">
        <f>C7-(J7+O7)</f>
        <v>19198252.5178</v>
      </c>
      <c r="U7" s="60">
        <f>H7-(L7+Q7)</f>
        <v>1661903.9285000002</v>
      </c>
      <c r="V7" s="69">
        <f>U7/T7</f>
        <v>8.6565374997497113E-2</v>
      </c>
      <c r="W7" s="134">
        <v>45891.95</v>
      </c>
      <c r="X7" s="134">
        <v>923116.08039999998</v>
      </c>
      <c r="Y7" s="70">
        <f>X7/$C7</f>
        <v>4.3270237900611241E-2</v>
      </c>
      <c r="Z7" s="134">
        <v>220459.8688</v>
      </c>
      <c r="AA7" s="70">
        <f>Z7/X7</f>
        <v>0.23882139362632643</v>
      </c>
      <c r="AB7" s="69">
        <f>Z7/$H7</f>
        <v>0.11552433314330268</v>
      </c>
      <c r="AC7" s="134">
        <v>51036.1</v>
      </c>
      <c r="AD7" s="70">
        <f>AC7/$C7</f>
        <v>2.3922713897069985E-3</v>
      </c>
      <c r="AE7" s="134">
        <v>5435.3198000000002</v>
      </c>
      <c r="AF7" s="70">
        <f>AE7/AC7</f>
        <v>0.10649951308975412</v>
      </c>
      <c r="AG7" s="69">
        <f>AE7/$H7</f>
        <v>2.8481904608463116E-3</v>
      </c>
      <c r="AH7" s="134">
        <v>199970.72</v>
      </c>
      <c r="AI7" s="70">
        <f>AH7/$C7</f>
        <v>9.3734480541246123E-3</v>
      </c>
      <c r="AJ7" s="134">
        <v>28587.4807</v>
      </c>
      <c r="AK7" s="70">
        <f>AJ7/AH7</f>
        <v>0.14295833259989263</v>
      </c>
      <c r="AL7" s="69">
        <f>AJ7/$H7</f>
        <v>1.4980275830203778E-2</v>
      </c>
      <c r="AM7" s="134">
        <v>166318.53</v>
      </c>
      <c r="AN7" s="70">
        <f>AM7/$C7</f>
        <v>7.7960318460290881E-3</v>
      </c>
      <c r="AO7" s="134">
        <v>39798.392999999996</v>
      </c>
      <c r="AP7" s="70">
        <f>AO7/AM7</f>
        <v>0.23929019213914407</v>
      </c>
      <c r="AQ7" s="69">
        <f>AO7/$H7</f>
        <v>2.0854964835668472E-2</v>
      </c>
      <c r="AR7" s="134">
        <v>222738.33</v>
      </c>
      <c r="AS7" s="70">
        <f>AR7/$C7</f>
        <v>1.0440659342115013E-2</v>
      </c>
      <c r="AT7" s="134">
        <v>31418.536599999999</v>
      </c>
      <c r="AU7" s="70">
        <f>AT7/AR7</f>
        <v>0.14105581468622846</v>
      </c>
      <c r="AV7" s="69">
        <f>AT7/$H7</f>
        <v>1.6463792293853748E-2</v>
      </c>
      <c r="AW7" s="134">
        <v>88559.33</v>
      </c>
      <c r="AX7" s="70">
        <f>AW7/$C7</f>
        <v>4.1511391240831629E-3</v>
      </c>
      <c r="AY7" s="134">
        <v>7566.8334000000004</v>
      </c>
      <c r="AZ7" s="70">
        <f>AY7/AW7</f>
        <v>8.5443661328512763E-2</v>
      </c>
      <c r="BA7" s="69">
        <f>AY7/$H7</f>
        <v>3.9651360916598249E-3</v>
      </c>
      <c r="BB7" s="134">
        <v>463.67</v>
      </c>
      <c r="BC7" s="70">
        <f>BB7/$C7</f>
        <v>2.1734115170740792E-5</v>
      </c>
      <c r="BD7" s="134">
        <v>5.4793000000000003</v>
      </c>
      <c r="BE7" s="70">
        <f>BD7/BB7</f>
        <v>1.1817240709987707E-2</v>
      </c>
      <c r="BF7" s="69">
        <f>BD7/$H7</f>
        <v>2.8712367563202433E-6</v>
      </c>
      <c r="BG7" s="134">
        <v>0</v>
      </c>
      <c r="BH7" s="70">
        <f>BG7/$C7</f>
        <v>0</v>
      </c>
      <c r="BI7" s="134">
        <v>0</v>
      </c>
      <c r="BJ7" s="70" t="e">
        <f>BI7/BG7</f>
        <v>#DIV/0!</v>
      </c>
      <c r="BK7" s="69">
        <f>BI7/$H7</f>
        <v>0</v>
      </c>
    </row>
    <row r="8" spans="1:63" s="62" customFormat="1" ht="15.75" thickBot="1">
      <c r="A8" s="158"/>
      <c r="B8" s="68" t="s">
        <v>95</v>
      </c>
      <c r="C8" s="65">
        <f>C6/C7-1</f>
        <v>-0.14974032211191468</v>
      </c>
      <c r="D8" s="65"/>
      <c r="E8" s="65">
        <f>E6/E7-1</f>
        <v>-0.16716372430317317</v>
      </c>
      <c r="F8" s="67"/>
      <c r="G8" s="65">
        <f>G6/G7-1</f>
        <v>16.522348831250046</v>
      </c>
      <c r="H8" s="65">
        <f>H6/H7-1</f>
        <v>-0.20436462152754942</v>
      </c>
      <c r="I8" s="67"/>
      <c r="J8" s="65">
        <f>J6/J7-1</f>
        <v>-0.1781962607367803</v>
      </c>
      <c r="K8" s="65"/>
      <c r="L8" s="65">
        <f>L6/L7-1</f>
        <v>-6.817906328850043E-2</v>
      </c>
      <c r="M8" s="65"/>
      <c r="N8" s="67"/>
      <c r="O8" s="65">
        <f>O6/O7-1</f>
        <v>-0.39728633179018669</v>
      </c>
      <c r="P8" s="65"/>
      <c r="Q8" s="65">
        <f>Q6/Q7-1</f>
        <v>-0.813883141635388</v>
      </c>
      <c r="R8" s="65"/>
      <c r="S8" s="67"/>
      <c r="T8" s="65"/>
      <c r="U8" s="65"/>
      <c r="V8" s="67"/>
      <c r="W8" s="66"/>
      <c r="X8" s="65">
        <f>X6/X7-1</f>
        <v>-0.32035147537659547</v>
      </c>
      <c r="Y8" s="65"/>
      <c r="Z8" s="65">
        <f>Z6/Z7-1</f>
        <v>-0.30545604497792389</v>
      </c>
      <c r="AA8" s="64"/>
      <c r="AB8" s="63"/>
      <c r="AC8" s="65">
        <f>AC6/AC7-1</f>
        <v>5.0920264283516969</v>
      </c>
      <c r="AD8" s="65"/>
      <c r="AE8" s="65">
        <f>AE6/AE7-1</f>
        <v>3.4953515890638114</v>
      </c>
      <c r="AF8" s="64"/>
      <c r="AG8" s="63"/>
      <c r="AH8" s="65">
        <f>AH6/AH7-1</f>
        <v>-0.52585788559445112</v>
      </c>
      <c r="AI8" s="65"/>
      <c r="AJ8" s="65">
        <f>AJ6/AJ7-1</f>
        <v>-0.57944917125908191</v>
      </c>
      <c r="AK8" s="64"/>
      <c r="AL8" s="63"/>
      <c r="AM8" s="65">
        <f>AM6/AM7-1</f>
        <v>-0.55171182669784291</v>
      </c>
      <c r="AN8" s="65"/>
      <c r="AO8" s="65">
        <f>AO6/AO7-1</f>
        <v>-0.56299279973440131</v>
      </c>
      <c r="AP8" s="64"/>
      <c r="AQ8" s="63"/>
      <c r="AR8" s="65">
        <f>AR6/AR7-1</f>
        <v>-0.55420344581015757</v>
      </c>
      <c r="AS8" s="65"/>
      <c r="AT8" s="65">
        <f>AT6/AT7-1</f>
        <v>-0.42810956701274239</v>
      </c>
      <c r="AU8" s="64"/>
      <c r="AV8" s="63"/>
      <c r="AW8" s="65">
        <f>AW6/AW7-1</f>
        <v>-0.51316004762005307</v>
      </c>
      <c r="AX8" s="65"/>
      <c r="AY8" s="65">
        <f>AY6/AY7-1</f>
        <v>-4.8602299080616751E-2</v>
      </c>
      <c r="AZ8" s="64"/>
      <c r="BA8" s="63"/>
      <c r="BB8" s="65">
        <f>BB6/BB7-1</f>
        <v>-1</v>
      </c>
      <c r="BC8" s="65"/>
      <c r="BD8" s="65">
        <f>BD6/BD7-1</f>
        <v>-1</v>
      </c>
      <c r="BE8" s="64"/>
      <c r="BF8" s="63"/>
      <c r="BG8" s="82" t="e">
        <f>BG6/BG7-1</f>
        <v>#DIV/0!</v>
      </c>
      <c r="BH8" s="65"/>
      <c r="BI8" s="65" t="e">
        <f>BI6/BI7-1</f>
        <v>#DIV/0!</v>
      </c>
      <c r="BJ8" s="64"/>
      <c r="BK8" s="63"/>
    </row>
    <row r="9" spans="1:63">
      <c r="A9" s="156" t="s">
        <v>50</v>
      </c>
      <c r="B9" s="81">
        <v>43466</v>
      </c>
      <c r="C9" s="134">
        <v>29313565.850000001</v>
      </c>
      <c r="D9" s="76">
        <f>C9/31</f>
        <v>945598.89838709682</v>
      </c>
      <c r="E9" s="134">
        <v>2330130.23</v>
      </c>
      <c r="F9" s="75">
        <f>E9/C9</f>
        <v>7.9489825356746896E-2</v>
      </c>
      <c r="G9" s="134">
        <v>94028.31</v>
      </c>
      <c r="H9" s="60">
        <f>G9+E9</f>
        <v>2424158.54</v>
      </c>
      <c r="I9" s="69">
        <f>H9/$C9</f>
        <v>8.2697497547880208E-2</v>
      </c>
      <c r="J9" s="134">
        <v>1290515.3372</v>
      </c>
      <c r="K9" s="70">
        <f>J9/$C9</f>
        <v>4.4024508782168507E-2</v>
      </c>
      <c r="L9" s="134">
        <v>88813.357600000003</v>
      </c>
      <c r="M9" s="73">
        <f>L9/J9</f>
        <v>6.8820071362108881E-2</v>
      </c>
      <c r="N9" s="69">
        <f>L9/$H9</f>
        <v>3.6636777724942032E-2</v>
      </c>
      <c r="O9" s="134">
        <v>2776742.7949000001</v>
      </c>
      <c r="P9" s="77">
        <f>O9/$C9</f>
        <v>9.472552091099487E-2</v>
      </c>
      <c r="Q9" s="134">
        <v>106015.5419</v>
      </c>
      <c r="R9" s="80">
        <f>Q9/O9</f>
        <v>3.8179820649833711E-2</v>
      </c>
      <c r="S9" s="75">
        <f>Q9/$H9</f>
        <v>4.3732924291329557E-2</v>
      </c>
      <c r="T9" s="76">
        <f>C9-(J9+O9)</f>
        <v>25246307.717900001</v>
      </c>
      <c r="U9" s="76">
        <f>H9-(L9+Q9)</f>
        <v>2229329.6405000002</v>
      </c>
      <c r="V9" s="75">
        <f>U9/T9</f>
        <v>8.8303195279497163E-2</v>
      </c>
      <c r="W9" s="134">
        <v>32471.4</v>
      </c>
      <c r="X9" s="134">
        <v>900662.14289999998</v>
      </c>
      <c r="Y9" s="77">
        <f>X9/$C9</f>
        <v>3.0725096615975157E-2</v>
      </c>
      <c r="Z9" s="134">
        <v>174844.4706</v>
      </c>
      <c r="AA9" s="77">
        <f>Z9/X9</f>
        <v>0.19412881065149076</v>
      </c>
      <c r="AB9" s="75">
        <f>Z9/$H9</f>
        <v>7.2125839838841563E-2</v>
      </c>
      <c r="AC9" s="134">
        <v>793742.4</v>
      </c>
      <c r="AD9" s="77">
        <f>AC9/$C9</f>
        <v>2.7077647395804628E-2</v>
      </c>
      <c r="AE9" s="134">
        <v>65221.476600000002</v>
      </c>
      <c r="AF9" s="77">
        <f>AE9/AC9</f>
        <v>8.2169576174839595E-2</v>
      </c>
      <c r="AG9" s="75">
        <f>AE9/$H9</f>
        <v>2.6904790063771986E-2</v>
      </c>
      <c r="AH9" s="134">
        <v>157828</v>
      </c>
      <c r="AI9" s="77">
        <f>AH9/$C9</f>
        <v>5.3841283181861677E-3</v>
      </c>
      <c r="AJ9" s="134">
        <v>19165.888200000001</v>
      </c>
      <c r="AK9" s="77">
        <f>AJ9/AH9</f>
        <v>0.12143528524723117</v>
      </c>
      <c r="AL9" s="75">
        <f>AJ9/$H9</f>
        <v>7.9062024548938944E-3</v>
      </c>
      <c r="AM9" s="134">
        <v>130796.19</v>
      </c>
      <c r="AN9" s="77">
        <f>AM9/$C9</f>
        <v>4.4619679048702289E-3</v>
      </c>
      <c r="AO9" s="134">
        <v>30771.541300000001</v>
      </c>
      <c r="AP9" s="77">
        <f>AO9/AM9</f>
        <v>0.23526328480974867</v>
      </c>
      <c r="AQ9" s="75">
        <f>AO9/$H9</f>
        <v>1.2693700016831408E-2</v>
      </c>
      <c r="AR9" s="134">
        <v>90944.82</v>
      </c>
      <c r="AS9" s="77">
        <f>AR9/$C9</f>
        <v>3.1024823273078529E-3</v>
      </c>
      <c r="AT9" s="134">
        <v>10522.437599999999</v>
      </c>
      <c r="AU9" s="77">
        <f>AT9/AR9</f>
        <v>0.11570134065909414</v>
      </c>
      <c r="AV9" s="75">
        <f>AT9/$H9</f>
        <v>4.3406557064539185E-3</v>
      </c>
      <c r="AW9" s="134">
        <v>34847.39</v>
      </c>
      <c r="AX9" s="77">
        <f>AW9/$C9</f>
        <v>1.1887803134670496E-3</v>
      </c>
      <c r="AY9" s="134">
        <v>4812.6607000000004</v>
      </c>
      <c r="AZ9" s="77">
        <f>AY9/AW9</f>
        <v>0.13810677643289784</v>
      </c>
      <c r="BA9" s="75">
        <f>AY9/$H9</f>
        <v>1.985291234293612E-3</v>
      </c>
      <c r="BB9" s="134">
        <v>0</v>
      </c>
      <c r="BC9" s="77">
        <f>BB9/$C9</f>
        <v>0</v>
      </c>
      <c r="BD9" s="134">
        <v>0</v>
      </c>
      <c r="BE9" s="77" t="e">
        <f>BD9/BB9</f>
        <v>#DIV/0!</v>
      </c>
      <c r="BF9" s="75">
        <f>BD9/$H9</f>
        <v>0</v>
      </c>
      <c r="BG9" s="134">
        <v>12196.08</v>
      </c>
      <c r="BH9" s="77">
        <f>BG9/$C9</f>
        <v>4.1605583102405125E-4</v>
      </c>
      <c r="BI9" s="134">
        <v>1922.837</v>
      </c>
      <c r="BJ9" s="77">
        <f>BI9/BG9</f>
        <v>0.15766024821090055</v>
      </c>
      <c r="BK9" s="75">
        <f>BI9/$H9</f>
        <v>7.9319770892542362E-4</v>
      </c>
    </row>
    <row r="10" spans="1:63">
      <c r="A10" s="157"/>
      <c r="B10" s="74">
        <v>43101</v>
      </c>
      <c r="C10" s="134">
        <v>28357862.949999999</v>
      </c>
      <c r="D10" s="60">
        <f>C10/31</f>
        <v>914769.77258064516</v>
      </c>
      <c r="E10" s="134">
        <v>2342097.4</v>
      </c>
      <c r="F10" s="69">
        <f>E10/C10</f>
        <v>8.2590758130453551E-2</v>
      </c>
      <c r="G10" s="134">
        <v>-128696</v>
      </c>
      <c r="H10" s="60">
        <f>G10+E10</f>
        <v>2213401.4</v>
      </c>
      <c r="I10" s="69">
        <f>H10/$C10</f>
        <v>7.8052475389369921E-2</v>
      </c>
      <c r="J10" s="134">
        <v>1454429.4547999999</v>
      </c>
      <c r="K10" s="70">
        <f>J10/$C10</f>
        <v>5.1288401293299854E-2</v>
      </c>
      <c r="L10" s="134">
        <v>78455.550799999997</v>
      </c>
      <c r="M10" s="73">
        <f>L10/J10</f>
        <v>5.3942493079383147E-2</v>
      </c>
      <c r="N10" s="69">
        <f>L10/$H10</f>
        <v>3.5445694938116515E-2</v>
      </c>
      <c r="O10" s="134">
        <v>1636487.9838</v>
      </c>
      <c r="P10" s="70">
        <f>O10/$C10</f>
        <v>5.7708438279902192E-2</v>
      </c>
      <c r="Q10" s="134">
        <v>162470.25320000001</v>
      </c>
      <c r="R10" s="73">
        <f>Q10/O10</f>
        <v>9.927983267114289E-2</v>
      </c>
      <c r="S10" s="69">
        <f>Q10/$H10</f>
        <v>7.3402977516866127E-2</v>
      </c>
      <c r="T10" s="60">
        <f>C10-(J10+O10)</f>
        <v>25266945.511399999</v>
      </c>
      <c r="U10" s="60">
        <f>H10-(L10+Q10)</f>
        <v>1972475.5959999999</v>
      </c>
      <c r="V10" s="69">
        <f>U10/T10</f>
        <v>7.806545492845797E-2</v>
      </c>
      <c r="W10" s="134">
        <v>34802.548000000003</v>
      </c>
      <c r="X10" s="134">
        <v>958085.91070000001</v>
      </c>
      <c r="Y10" s="70">
        <f>X10/$C10</f>
        <v>3.3785546971197282E-2</v>
      </c>
      <c r="Z10" s="134">
        <v>206055.04500000001</v>
      </c>
      <c r="AA10" s="70">
        <f>Z10/X10</f>
        <v>0.21506948666999118</v>
      </c>
      <c r="AB10" s="69">
        <f>Z10/$H10</f>
        <v>9.3094295955537046E-2</v>
      </c>
      <c r="AC10" s="134">
        <v>50833.2</v>
      </c>
      <c r="AD10" s="70">
        <f>AC10/$C10</f>
        <v>1.7925610293564099E-3</v>
      </c>
      <c r="AE10" s="134">
        <v>5480.6148000000003</v>
      </c>
      <c r="AF10" s="70">
        <f>AE10/AC10</f>
        <v>0.10781565590991715</v>
      </c>
      <c r="AG10" s="69">
        <f>AE10/$H10</f>
        <v>2.4761052378479568E-3</v>
      </c>
      <c r="AH10" s="134">
        <v>194066.72</v>
      </c>
      <c r="AI10" s="70">
        <f>AH10/$C10</f>
        <v>6.8434888885024392E-3</v>
      </c>
      <c r="AJ10" s="134">
        <v>28445.727200000001</v>
      </c>
      <c r="AK10" s="70">
        <f>AJ10/AH10</f>
        <v>0.14657704937765734</v>
      </c>
      <c r="AL10" s="69">
        <f>AJ10/$H10</f>
        <v>1.2851589955622149E-2</v>
      </c>
      <c r="AM10" s="134">
        <v>175537.59</v>
      </c>
      <c r="AN10" s="70">
        <f>AM10/$C10</f>
        <v>6.1900852793281445E-3</v>
      </c>
      <c r="AO10" s="134">
        <v>43357.546799999996</v>
      </c>
      <c r="AP10" s="70">
        <f>AO10/AM10</f>
        <v>0.24699864456382248</v>
      </c>
      <c r="AQ10" s="69">
        <f>AO10/$H10</f>
        <v>1.9588650662279331E-2</v>
      </c>
      <c r="AR10" s="134">
        <v>99307.34</v>
      </c>
      <c r="AS10" s="70">
        <f>AR10/$C10</f>
        <v>3.5019331384419433E-3</v>
      </c>
      <c r="AT10" s="134">
        <v>15477.267900000001</v>
      </c>
      <c r="AU10" s="70">
        <f>AT10/AR10</f>
        <v>0.155852204882338</v>
      </c>
      <c r="AV10" s="69">
        <f>AT10/$H10</f>
        <v>6.9925264798332562E-3</v>
      </c>
      <c r="AW10" s="134">
        <v>67717.960000000006</v>
      </c>
      <c r="AX10" s="70">
        <f>AW10/$C10</f>
        <v>2.3879782520777014E-3</v>
      </c>
      <c r="AY10" s="134">
        <v>6879.0006999999996</v>
      </c>
      <c r="AZ10" s="70">
        <f>AY10/AW10</f>
        <v>0.10158310587028904</v>
      </c>
      <c r="BA10" s="69">
        <f>AY10/$H10</f>
        <v>3.1078866670997858E-3</v>
      </c>
      <c r="BB10" s="134">
        <v>17997.98</v>
      </c>
      <c r="BC10" s="70">
        <f>BB10/$C10</f>
        <v>6.3467335432622926E-4</v>
      </c>
      <c r="BD10" s="134">
        <v>304.28280000000001</v>
      </c>
      <c r="BE10" s="70">
        <f>BD10/BB10</f>
        <v>1.6906497284695284E-2</v>
      </c>
      <c r="BF10" s="69">
        <f>BD10/$H10</f>
        <v>1.3747294096768891E-4</v>
      </c>
      <c r="BG10" s="134">
        <v>0</v>
      </c>
      <c r="BH10" s="70">
        <f>BG10/$C10</f>
        <v>0</v>
      </c>
      <c r="BI10" s="134">
        <v>0</v>
      </c>
      <c r="BJ10" s="70" t="e">
        <f>BI10/BG10</f>
        <v>#DIV/0!</v>
      </c>
      <c r="BK10" s="69">
        <f>BI10/$H10</f>
        <v>0</v>
      </c>
    </row>
    <row r="11" spans="1:63" s="62" customFormat="1" ht="15.75" thickBot="1">
      <c r="A11" s="158"/>
      <c r="B11" s="68" t="s">
        <v>95</v>
      </c>
      <c r="C11" s="65">
        <f>C9/C10-1</f>
        <v>3.3701513463305632E-2</v>
      </c>
      <c r="D11" s="65"/>
      <c r="E11" s="65">
        <f>E9/E10-1</f>
        <v>-5.1095953567088515E-3</v>
      </c>
      <c r="F11" s="67"/>
      <c r="G11" s="65">
        <f>G9/G10-1</f>
        <v>-1.7306234070988997</v>
      </c>
      <c r="H11" s="65">
        <f>H9/H10-1</f>
        <v>9.5218671136649835E-2</v>
      </c>
      <c r="I11" s="67"/>
      <c r="J11" s="65">
        <f>J9/J10-1</f>
        <v>-0.11269994365078362</v>
      </c>
      <c r="K11" s="65"/>
      <c r="L11" s="65">
        <f>L9/L10-1</f>
        <v>0.13202133812563854</v>
      </c>
      <c r="M11" s="65"/>
      <c r="N11" s="67"/>
      <c r="O11" s="65">
        <f>O9/O10-1</f>
        <v>0.69676943698191796</v>
      </c>
      <c r="P11" s="65"/>
      <c r="Q11" s="65">
        <f>Q9/Q10-1</f>
        <v>-0.34747721621695615</v>
      </c>
      <c r="R11" s="65"/>
      <c r="S11" s="67"/>
      <c r="T11" s="65"/>
      <c r="U11" s="65"/>
      <c r="V11" s="67"/>
      <c r="W11" s="66"/>
      <c r="X11" s="65">
        <f>X9/X10-1</f>
        <v>-5.9935927622654317E-2</v>
      </c>
      <c r="Y11" s="65"/>
      <c r="Z11" s="65">
        <f>Z9/Z10-1</f>
        <v>-0.15146716936729221</v>
      </c>
      <c r="AA11" s="64"/>
      <c r="AB11" s="63"/>
      <c r="AC11" s="65">
        <f>AC9/AC10-1</f>
        <v>14.614645546611271</v>
      </c>
      <c r="AD11" s="65"/>
      <c r="AE11" s="65">
        <f>AE9/AE10-1</f>
        <v>10.900394203949528</v>
      </c>
      <c r="AF11" s="64"/>
      <c r="AG11" s="63"/>
      <c r="AH11" s="65">
        <f>AH9/AH10-1</f>
        <v>-0.18673330491698936</v>
      </c>
      <c r="AI11" s="65"/>
      <c r="AJ11" s="65">
        <f>AJ9/AJ10-1</f>
        <v>-0.32622962790699894</v>
      </c>
      <c r="AK11" s="64"/>
      <c r="AL11" s="63"/>
      <c r="AM11" s="65">
        <f>AM9/AM10-1</f>
        <v>-0.25488215942807457</v>
      </c>
      <c r="AN11" s="65"/>
      <c r="AO11" s="65">
        <f>AO9/AO10-1</f>
        <v>-0.29028407806504397</v>
      </c>
      <c r="AP11" s="64"/>
      <c r="AQ11" s="63"/>
      <c r="AR11" s="65">
        <f>AR9/AR10-1</f>
        <v>-8.4208478446809565E-2</v>
      </c>
      <c r="AS11" s="65"/>
      <c r="AT11" s="65">
        <f>AT9/AT10-1</f>
        <v>-0.32013597826267526</v>
      </c>
      <c r="AU11" s="64"/>
      <c r="AV11" s="63"/>
      <c r="AW11" s="65">
        <f>AW9/AW10-1</f>
        <v>-0.48540401984938708</v>
      </c>
      <c r="AX11" s="65"/>
      <c r="AY11" s="65">
        <f>AY9/AY10-1</f>
        <v>-0.30038374614498864</v>
      </c>
      <c r="AZ11" s="64"/>
      <c r="BA11" s="63"/>
      <c r="BB11" s="65">
        <f>BB9/BB10-1</f>
        <v>-1</v>
      </c>
      <c r="BC11" s="65"/>
      <c r="BD11" s="65">
        <f>BD9/BD10-1</f>
        <v>-1</v>
      </c>
      <c r="BE11" s="64"/>
      <c r="BF11" s="63"/>
      <c r="BG11" s="82" t="e">
        <f>BG9/BG10-1</f>
        <v>#DIV/0!</v>
      </c>
      <c r="BH11" s="65"/>
      <c r="BI11" s="65" t="e">
        <f>BI9/BI10-1</f>
        <v>#DIV/0!</v>
      </c>
      <c r="BJ11" s="64"/>
      <c r="BK11" s="63"/>
    </row>
    <row r="12" spans="1:63">
      <c r="A12" s="156" t="s">
        <v>51</v>
      </c>
      <c r="B12" s="81">
        <v>43466</v>
      </c>
      <c r="C12" s="134">
        <v>18186982.640000001</v>
      </c>
      <c r="D12" s="76">
        <f>C12/31</f>
        <v>586676.85935483873</v>
      </c>
      <c r="E12" s="134">
        <v>1110051.1399999999</v>
      </c>
      <c r="F12" s="75">
        <f>E12/C12</f>
        <v>6.1035475866050522E-2</v>
      </c>
      <c r="G12" s="134">
        <v>-39827.269999999997</v>
      </c>
      <c r="H12" s="60">
        <f>G12+E12</f>
        <v>1070223.8699999999</v>
      </c>
      <c r="I12" s="69">
        <f>H12/$C12</f>
        <v>5.8845598040335505E-2</v>
      </c>
      <c r="J12" s="134">
        <v>1213617.1309</v>
      </c>
      <c r="K12" s="70">
        <f>J12/$C12</f>
        <v>6.6729987866750384E-2</v>
      </c>
      <c r="L12" s="134">
        <v>69708.063999999998</v>
      </c>
      <c r="M12" s="73">
        <f>L12/J12</f>
        <v>5.7438266340477211E-2</v>
      </c>
      <c r="N12" s="69">
        <f>L12/$H12</f>
        <v>6.5134095728961838E-2</v>
      </c>
      <c r="O12" s="134">
        <v>2616827.3747</v>
      </c>
      <c r="P12" s="77">
        <f>O12/$C12</f>
        <v>0.14388463586832786</v>
      </c>
      <c r="Q12" s="134">
        <v>47586.136400000003</v>
      </c>
      <c r="R12" s="80">
        <f>Q12/O12</f>
        <v>1.8184667762219279E-2</v>
      </c>
      <c r="S12" s="75">
        <f>Q12/$H12</f>
        <v>4.446372178187355E-2</v>
      </c>
      <c r="T12" s="76">
        <f>C12-(J12+O12)</f>
        <v>14356538.134400001</v>
      </c>
      <c r="U12" s="76">
        <f>H12-(L12+Q12)</f>
        <v>952929.66959999991</v>
      </c>
      <c r="V12" s="75">
        <f>U12/T12</f>
        <v>6.6376006574779003E-2</v>
      </c>
      <c r="W12" s="134">
        <v>193718.53</v>
      </c>
      <c r="X12" s="134">
        <v>345695.71429999999</v>
      </c>
      <c r="Y12" s="77">
        <f>X12/$C12</f>
        <v>1.90078651936295E-2</v>
      </c>
      <c r="Z12" s="134">
        <v>47068.268199999999</v>
      </c>
      <c r="AA12" s="77">
        <f>Z12/X12</f>
        <v>0.1361551973396854</v>
      </c>
      <c r="AB12" s="75">
        <f>Z12/$H12</f>
        <v>4.3979834050982256E-2</v>
      </c>
      <c r="AC12" s="134">
        <v>223836.37</v>
      </c>
      <c r="AD12" s="77">
        <f>AC12/$C12</f>
        <v>1.2307504462433467E-2</v>
      </c>
      <c r="AE12" s="134">
        <v>18515.480299999999</v>
      </c>
      <c r="AF12" s="77">
        <f>AE12/AC12</f>
        <v>8.2718819555553019E-2</v>
      </c>
      <c r="AG12" s="75">
        <f>AE12/$H12</f>
        <v>1.7300567497153658E-2</v>
      </c>
      <c r="AH12" s="134">
        <v>22599.55</v>
      </c>
      <c r="AI12" s="77">
        <f>AH12/$C12</f>
        <v>1.2426222891033672E-3</v>
      </c>
      <c r="AJ12" s="134">
        <v>2802.4506000000001</v>
      </c>
      <c r="AK12" s="77">
        <f>AJ12/AH12</f>
        <v>0.12400470805834631</v>
      </c>
      <c r="AL12" s="75">
        <f>AJ12/$H12</f>
        <v>2.6185648428865638E-3</v>
      </c>
      <c r="AM12" s="134">
        <v>33126.29</v>
      </c>
      <c r="AN12" s="77">
        <f>AM12/$C12</f>
        <v>1.8214285819541532E-3</v>
      </c>
      <c r="AO12" s="134">
        <v>7280.6647999999996</v>
      </c>
      <c r="AP12" s="77">
        <f>AO12/AM12</f>
        <v>0.21978509516157707</v>
      </c>
      <c r="AQ12" s="75">
        <f>AO12/$H12</f>
        <v>6.8029362865920755E-3</v>
      </c>
      <c r="AR12" s="134">
        <v>77909.509999999995</v>
      </c>
      <c r="AS12" s="77">
        <f>AR12/$C12</f>
        <v>4.2838062553954247E-3</v>
      </c>
      <c r="AT12" s="134">
        <v>13424.318300000001</v>
      </c>
      <c r="AU12" s="77">
        <f>AT12/AR12</f>
        <v>0.17230654255173727</v>
      </c>
      <c r="AV12" s="75">
        <f>AT12/$H12</f>
        <v>1.2543467470969417E-2</v>
      </c>
      <c r="AW12" s="134">
        <v>44210.28</v>
      </c>
      <c r="AX12" s="77">
        <f>AW12/$C12</f>
        <v>2.4308749216467055E-3</v>
      </c>
      <c r="AY12" s="134">
        <v>7505.7870000000003</v>
      </c>
      <c r="AZ12" s="77">
        <f>AY12/AW12</f>
        <v>0.16977469945903986</v>
      </c>
      <c r="BA12" s="75">
        <f>AY12/$H12</f>
        <v>7.0132868555809738E-3</v>
      </c>
      <c r="BB12" s="134">
        <v>0</v>
      </c>
      <c r="BC12" s="77">
        <f>BB12/$C12</f>
        <v>0</v>
      </c>
      <c r="BD12" s="134">
        <v>0</v>
      </c>
      <c r="BE12" s="77" t="e">
        <f>BD12/BB12</f>
        <v>#DIV/0!</v>
      </c>
      <c r="BF12" s="75">
        <f>BD12/$H12</f>
        <v>0</v>
      </c>
      <c r="BG12" s="134">
        <v>0</v>
      </c>
      <c r="BH12" s="77">
        <f>BG12/$C12</f>
        <v>0</v>
      </c>
      <c r="BI12" s="134">
        <v>0</v>
      </c>
      <c r="BJ12" s="77" t="e">
        <f>BI12/BG12</f>
        <v>#DIV/0!</v>
      </c>
      <c r="BK12" s="75">
        <f>BI12/$H12</f>
        <v>0</v>
      </c>
    </row>
    <row r="13" spans="1:63">
      <c r="A13" s="157"/>
      <c r="B13" s="74">
        <v>43101</v>
      </c>
      <c r="C13" s="134">
        <v>17907129.809999999</v>
      </c>
      <c r="D13" s="60">
        <f>C13/31</f>
        <v>577649.34870967735</v>
      </c>
      <c r="E13" s="134">
        <v>1286885.5</v>
      </c>
      <c r="F13" s="69">
        <f>E13/C13</f>
        <v>7.1864420130654097E-2</v>
      </c>
      <c r="G13" s="134">
        <v>-58757.53</v>
      </c>
      <c r="H13" s="60">
        <f>G13+E13</f>
        <v>1228127.97</v>
      </c>
      <c r="I13" s="69">
        <f>H13/$C13</f>
        <v>6.8583183515773041E-2</v>
      </c>
      <c r="J13" s="134">
        <v>1654722.1089999999</v>
      </c>
      <c r="K13" s="70">
        <f>J13/$C13</f>
        <v>9.2405769464849824E-2</v>
      </c>
      <c r="L13" s="134">
        <v>80478.624200000006</v>
      </c>
      <c r="M13" s="73">
        <f>L13/J13</f>
        <v>4.863573391705979E-2</v>
      </c>
      <c r="N13" s="69">
        <f>L13/$H13</f>
        <v>6.5529510088431595E-2</v>
      </c>
      <c r="O13" s="134">
        <v>3583634.0299</v>
      </c>
      <c r="P13" s="70">
        <f>O13/$C13</f>
        <v>0.20012330663391781</v>
      </c>
      <c r="Q13" s="134">
        <v>395669.58470000001</v>
      </c>
      <c r="R13" s="73">
        <f>Q13/O13</f>
        <v>0.1104101538825495</v>
      </c>
      <c r="S13" s="69">
        <f>Q13/$H13</f>
        <v>0.32217292852633267</v>
      </c>
      <c r="T13" s="60">
        <f>C13-(J13+O13)</f>
        <v>12668773.671099998</v>
      </c>
      <c r="U13" s="60">
        <f>H13-(L13+Q13)</f>
        <v>751979.7611</v>
      </c>
      <c r="V13" s="69">
        <f>U13/T13</f>
        <v>5.9356949663992811E-2</v>
      </c>
      <c r="W13" s="134">
        <v>192724.3</v>
      </c>
      <c r="X13" s="134">
        <v>276828.5625</v>
      </c>
      <c r="Y13" s="70">
        <f>X13/$C13</f>
        <v>1.5459125244371031E-2</v>
      </c>
      <c r="Z13" s="134">
        <v>39427.676700000004</v>
      </c>
      <c r="AA13" s="70">
        <f>Z13/X13</f>
        <v>0.14242633182043851</v>
      </c>
      <c r="AB13" s="69">
        <f>Z13/$H13</f>
        <v>3.2103883034273702E-2</v>
      </c>
      <c r="AC13" s="134">
        <v>40062.15</v>
      </c>
      <c r="AD13" s="70">
        <f>AC13/$C13</f>
        <v>2.2372178246916948E-3</v>
      </c>
      <c r="AE13" s="134">
        <v>3766.5904999999998</v>
      </c>
      <c r="AF13" s="70">
        <f>AE13/AC13</f>
        <v>9.4018680974435956E-2</v>
      </c>
      <c r="AG13" s="69">
        <f>AE13/$H13</f>
        <v>3.0669365017393095E-3</v>
      </c>
      <c r="AH13" s="134">
        <v>24894.81</v>
      </c>
      <c r="AI13" s="70">
        <f>AH13/$C13</f>
        <v>1.3902177660038979E-3</v>
      </c>
      <c r="AJ13" s="134">
        <v>3746.7337000000002</v>
      </c>
      <c r="AK13" s="70">
        <f>AJ13/AH13</f>
        <v>0.15050260275133653</v>
      </c>
      <c r="AL13" s="69">
        <f>AJ13/$H13</f>
        <v>3.0507681540711106E-3</v>
      </c>
      <c r="AM13" s="134">
        <v>51449.7</v>
      </c>
      <c r="AN13" s="70">
        <f>AM13/$C13</f>
        <v>2.873140505815097E-3</v>
      </c>
      <c r="AO13" s="134">
        <v>12382.3827</v>
      </c>
      <c r="AP13" s="70">
        <f>AO13/AM13</f>
        <v>0.2406696773742121</v>
      </c>
      <c r="AQ13" s="69">
        <f>AO13/$H13</f>
        <v>1.0082322854352059E-2</v>
      </c>
      <c r="AR13" s="134">
        <v>94104.01</v>
      </c>
      <c r="AS13" s="70">
        <f>AR13/$C13</f>
        <v>5.2551140801720695E-3</v>
      </c>
      <c r="AT13" s="134">
        <v>15086.9869</v>
      </c>
      <c r="AU13" s="70">
        <f>AT13/AR13</f>
        <v>0.16032246553574073</v>
      </c>
      <c r="AV13" s="69">
        <f>AT13/$H13</f>
        <v>1.2284539778049351E-2</v>
      </c>
      <c r="AW13" s="134">
        <v>41994.46</v>
      </c>
      <c r="AX13" s="70">
        <f>AW13/$C13</f>
        <v>2.3451251230975469E-3</v>
      </c>
      <c r="AY13" s="134">
        <v>4414.2516999999998</v>
      </c>
      <c r="AZ13" s="70">
        <f>AY13/AW13</f>
        <v>0.10511509613410912</v>
      </c>
      <c r="BA13" s="69">
        <f>AY13/$H13</f>
        <v>3.5942929465241314E-3</v>
      </c>
      <c r="BB13" s="134">
        <v>0</v>
      </c>
      <c r="BC13" s="70">
        <f>BB13/$C13</f>
        <v>0</v>
      </c>
      <c r="BD13" s="134">
        <v>0</v>
      </c>
      <c r="BE13" s="70" t="e">
        <f>BD13/BB13</f>
        <v>#DIV/0!</v>
      </c>
      <c r="BF13" s="69">
        <f>BD13/$H13</f>
        <v>0</v>
      </c>
      <c r="BG13" s="134">
        <v>0</v>
      </c>
      <c r="BH13" s="70">
        <f>BG13/$C13</f>
        <v>0</v>
      </c>
      <c r="BI13" s="134">
        <v>0</v>
      </c>
      <c r="BJ13" s="70" t="e">
        <f>BI13/BG13</f>
        <v>#DIV/0!</v>
      </c>
      <c r="BK13" s="69">
        <f>BI13/$H13</f>
        <v>0</v>
      </c>
    </row>
    <row r="14" spans="1:63" s="62" customFormat="1" ht="15.75" thickBot="1">
      <c r="A14" s="158"/>
      <c r="B14" s="68" t="s">
        <v>95</v>
      </c>
      <c r="C14" s="65">
        <f>C12/C13-1</f>
        <v>1.5628011466344738E-2</v>
      </c>
      <c r="D14" s="65"/>
      <c r="E14" s="65">
        <f>E12/E13-1</f>
        <v>-0.137412660256099</v>
      </c>
      <c r="F14" s="67"/>
      <c r="G14" s="65">
        <f>G12/G13-1</f>
        <v>-0.3221758981359496</v>
      </c>
      <c r="H14" s="65">
        <f>H12/H13-1</f>
        <v>-0.12857300204635846</v>
      </c>
      <c r="I14" s="67"/>
      <c r="J14" s="65">
        <f>J12/J13-1</f>
        <v>-0.26657344801331828</v>
      </c>
      <c r="K14" s="65"/>
      <c r="L14" s="65">
        <f>L12/L13-1</f>
        <v>-0.13383131616705757</v>
      </c>
      <c r="M14" s="65"/>
      <c r="N14" s="67"/>
      <c r="O14" s="65">
        <f>O12/O13-1</f>
        <v>-0.2697838694279221</v>
      </c>
      <c r="P14" s="65"/>
      <c r="Q14" s="65">
        <f>Q12/Q13-1</f>
        <v>-0.87973263995998019</v>
      </c>
      <c r="R14" s="65"/>
      <c r="S14" s="67"/>
      <c r="T14" s="65"/>
      <c r="U14" s="65"/>
      <c r="V14" s="67"/>
      <c r="W14" s="66"/>
      <c r="X14" s="65">
        <f>X12/X13-1</f>
        <v>0.24877184340398406</v>
      </c>
      <c r="Y14" s="65"/>
      <c r="Z14" s="65">
        <f>Z12/Z13-1</f>
        <v>0.19378751525574911</v>
      </c>
      <c r="AA14" s="64"/>
      <c r="AB14" s="63"/>
      <c r="AC14" s="65">
        <f>AC12/AC13-1</f>
        <v>4.5872280943484061</v>
      </c>
      <c r="AD14" s="65"/>
      <c r="AE14" s="65">
        <f>AE12/AE13-1</f>
        <v>3.9157136407581339</v>
      </c>
      <c r="AF14" s="64"/>
      <c r="AG14" s="63"/>
      <c r="AH14" s="65">
        <f>AH12/AH13-1</f>
        <v>-9.2198333708913727E-2</v>
      </c>
      <c r="AI14" s="65"/>
      <c r="AJ14" s="65">
        <f>AJ12/AJ13-1</f>
        <v>-0.25202834671703522</v>
      </c>
      <c r="AK14" s="64"/>
      <c r="AL14" s="63"/>
      <c r="AM14" s="65">
        <f>AM12/AM13-1</f>
        <v>-0.35614221268539947</v>
      </c>
      <c r="AN14" s="65"/>
      <c r="AO14" s="65">
        <f>AO12/AO13-1</f>
        <v>-0.41201423212351529</v>
      </c>
      <c r="AP14" s="64"/>
      <c r="AQ14" s="63"/>
      <c r="AR14" s="65">
        <f>AR12/AR13-1</f>
        <v>-0.17209149748241337</v>
      </c>
      <c r="AS14" s="65"/>
      <c r="AT14" s="65">
        <f>AT12/AT13-1</f>
        <v>-0.11020547780816325</v>
      </c>
      <c r="AU14" s="64"/>
      <c r="AV14" s="63"/>
      <c r="AW14" s="65">
        <f>AW12/AW13-1</f>
        <v>5.2764578946842056E-2</v>
      </c>
      <c r="AX14" s="65"/>
      <c r="AY14" s="65">
        <f>AY12/AY13-1</f>
        <v>0.70035319916170624</v>
      </c>
      <c r="AZ14" s="64"/>
      <c r="BA14" s="63"/>
      <c r="BB14" s="65" t="e">
        <f>BB12/BB13-1</f>
        <v>#DIV/0!</v>
      </c>
      <c r="BC14" s="65"/>
      <c r="BD14" s="65" t="e">
        <f>BD12/BD13-1</f>
        <v>#DIV/0!</v>
      </c>
      <c r="BE14" s="64"/>
      <c r="BF14" s="63"/>
      <c r="BG14" s="82" t="e">
        <f>BG12/BG13-1</f>
        <v>#DIV/0!</v>
      </c>
      <c r="BH14" s="65"/>
      <c r="BI14" s="65" t="e">
        <f>BI12/BI13-1</f>
        <v>#DIV/0!</v>
      </c>
      <c r="BJ14" s="64"/>
      <c r="BK14" s="63"/>
    </row>
    <row r="15" spans="1:63">
      <c r="A15" s="156" t="s">
        <v>54</v>
      </c>
      <c r="B15" s="81">
        <v>43466</v>
      </c>
      <c r="C15" s="134">
        <v>15352761.35</v>
      </c>
      <c r="D15" s="76">
        <f>C15/31</f>
        <v>495250.36612903222</v>
      </c>
      <c r="E15" s="134">
        <v>1279974.46</v>
      </c>
      <c r="F15" s="75">
        <f>E15/C15</f>
        <v>8.3370960494999161E-2</v>
      </c>
      <c r="G15" s="134">
        <v>-66877.320000000007</v>
      </c>
      <c r="H15" s="60">
        <f>G15+E15</f>
        <v>1213097.1399999999</v>
      </c>
      <c r="I15" s="69">
        <f>H15/$C15</f>
        <v>7.9014915450372702E-2</v>
      </c>
      <c r="J15" s="134">
        <v>1142620.7487999999</v>
      </c>
      <c r="K15" s="70">
        <f>J15/$C15</f>
        <v>7.4424445397895791E-2</v>
      </c>
      <c r="L15" s="134">
        <v>67391.136400000003</v>
      </c>
      <c r="M15" s="73">
        <f>L15/J15</f>
        <v>5.8979443941286153E-2</v>
      </c>
      <c r="N15" s="69">
        <f>L15/$H15</f>
        <v>5.5552959592337352E-2</v>
      </c>
      <c r="O15" s="134">
        <v>1967397.2141</v>
      </c>
      <c r="P15" s="77">
        <f>O15/$C15</f>
        <v>0.12814614708382738</v>
      </c>
      <c r="Q15" s="134">
        <v>68144.454899999997</v>
      </c>
      <c r="R15" s="80">
        <f>Q15/O15</f>
        <v>3.4636856457669209E-2</v>
      </c>
      <c r="S15" s="75">
        <f>Q15/$H15</f>
        <v>5.6173947372425592E-2</v>
      </c>
      <c r="T15" s="76">
        <f>C15-(J15+O15)</f>
        <v>12242743.3871</v>
      </c>
      <c r="U15" s="76">
        <f>H15-(L15+Q15)</f>
        <v>1077561.5486999999</v>
      </c>
      <c r="V15" s="75">
        <f>U15/T15</f>
        <v>8.8016346878217744E-2</v>
      </c>
      <c r="W15" s="134">
        <v>27734.1</v>
      </c>
      <c r="X15" s="134">
        <v>398643.83039999998</v>
      </c>
      <c r="Y15" s="77">
        <f>X15/$C15</f>
        <v>2.59656110918444E-2</v>
      </c>
      <c r="Z15" s="134">
        <v>61605.164700000001</v>
      </c>
      <c r="AA15" s="77">
        <f>Z15/X15</f>
        <v>0.15453685721960192</v>
      </c>
      <c r="AB15" s="75">
        <f>Z15/$H15</f>
        <v>5.0783373127068793E-2</v>
      </c>
      <c r="AC15" s="134">
        <v>433990.25</v>
      </c>
      <c r="AD15" s="77">
        <f>AC15/$C15</f>
        <v>2.8267895273445386E-2</v>
      </c>
      <c r="AE15" s="134">
        <v>37918.7526</v>
      </c>
      <c r="AF15" s="77">
        <f>AE15/AC15</f>
        <v>8.737236055418296E-2</v>
      </c>
      <c r="AG15" s="75">
        <f>AE15/$H15</f>
        <v>3.1257803971081827E-2</v>
      </c>
      <c r="AH15" s="134">
        <v>233564.88</v>
      </c>
      <c r="AI15" s="77">
        <f>AH15/$C15</f>
        <v>1.5213216350816267E-2</v>
      </c>
      <c r="AJ15" s="134">
        <v>29772.880799999999</v>
      </c>
      <c r="AK15" s="77">
        <f>AJ15/AH15</f>
        <v>0.12747156507433821</v>
      </c>
      <c r="AL15" s="75">
        <f>AJ15/$H15</f>
        <v>2.4542866204432731E-2</v>
      </c>
      <c r="AM15" s="134">
        <v>160048.18</v>
      </c>
      <c r="AN15" s="77">
        <f>AM15/$C15</f>
        <v>1.0424716202600257E-2</v>
      </c>
      <c r="AO15" s="134">
        <v>51002.6898</v>
      </c>
      <c r="AP15" s="77">
        <f>AO15/AM15</f>
        <v>0.31867085148984514</v>
      </c>
      <c r="AQ15" s="75">
        <f>AO15/$H15</f>
        <v>4.2043368266452268E-2</v>
      </c>
      <c r="AR15" s="134">
        <v>326560.32</v>
      </c>
      <c r="AS15" s="77">
        <f>AR15/$C15</f>
        <v>2.1270461551204926E-2</v>
      </c>
      <c r="AT15" s="134">
        <v>56995.896200000003</v>
      </c>
      <c r="AU15" s="77">
        <f>AT15/AR15</f>
        <v>0.17453405300435768</v>
      </c>
      <c r="AV15" s="75">
        <f>AT15/$H15</f>
        <v>4.6983785816196062E-2</v>
      </c>
      <c r="AW15" s="134">
        <v>144570.26</v>
      </c>
      <c r="AX15" s="77">
        <f>AW15/$C15</f>
        <v>9.4165640111379713E-3</v>
      </c>
      <c r="AY15" s="134">
        <v>28653.934499999999</v>
      </c>
      <c r="AZ15" s="77">
        <f>AY15/AW15</f>
        <v>0.19820075373731774</v>
      </c>
      <c r="BA15" s="75">
        <f>AY15/$H15</f>
        <v>2.3620478158904903E-2</v>
      </c>
      <c r="BB15" s="134">
        <v>30234.11</v>
      </c>
      <c r="BC15" s="77">
        <f>BB15/$C15</f>
        <v>1.9692945985902402E-3</v>
      </c>
      <c r="BD15" s="134">
        <v>2278.6500999999998</v>
      </c>
      <c r="BE15" s="77">
        <f>BD15/BB15</f>
        <v>7.5366865437745637E-2</v>
      </c>
      <c r="BF15" s="75">
        <f>BD15/$H15</f>
        <v>1.8783739775365394E-3</v>
      </c>
      <c r="BG15" s="134">
        <v>48204.84</v>
      </c>
      <c r="BH15" s="77">
        <f>BG15/$C15</f>
        <v>3.1398156267178606E-3</v>
      </c>
      <c r="BI15" s="134">
        <v>14090.576300000001</v>
      </c>
      <c r="BJ15" s="77">
        <f>BI15/BG15</f>
        <v>0.29230625596931764</v>
      </c>
      <c r="BK15" s="75">
        <f>BI15/$H15</f>
        <v>1.1615373439920897E-2</v>
      </c>
    </row>
    <row r="16" spans="1:63">
      <c r="A16" s="157"/>
      <c r="B16" s="74">
        <v>43101</v>
      </c>
      <c r="C16" s="134">
        <v>15444314.779999999</v>
      </c>
      <c r="D16" s="60">
        <f>C16/31</f>
        <v>498203.70258064516</v>
      </c>
      <c r="E16" s="134">
        <v>1329735.57</v>
      </c>
      <c r="F16" s="69">
        <f>E16/C16</f>
        <v>8.6098709391884076E-2</v>
      </c>
      <c r="G16" s="134">
        <v>-65781.039999999994</v>
      </c>
      <c r="H16" s="60">
        <f>G16+E16</f>
        <v>1263954.53</v>
      </c>
      <c r="I16" s="69">
        <f>H16/$C16</f>
        <v>8.1839469604490928E-2</v>
      </c>
      <c r="J16" s="134">
        <v>1170130.0963000001</v>
      </c>
      <c r="K16" s="70">
        <f>J16/$C16</f>
        <v>7.5764455268374178E-2</v>
      </c>
      <c r="L16" s="134">
        <v>57824.484100000001</v>
      </c>
      <c r="M16" s="73">
        <f>L16/J16</f>
        <v>4.9417141122037128E-2</v>
      </c>
      <c r="N16" s="69">
        <f>L16/$H16</f>
        <v>4.5748864162067603E-2</v>
      </c>
      <c r="O16" s="134">
        <v>4201188.4738999996</v>
      </c>
      <c r="P16" s="70">
        <f>O16/$C16</f>
        <v>0.27202168135943677</v>
      </c>
      <c r="Q16" s="134">
        <v>496466.58179999999</v>
      </c>
      <c r="R16" s="73">
        <f>Q16/O16</f>
        <v>0.11817288962023781</v>
      </c>
      <c r="S16" s="69">
        <f>Q16/$H16</f>
        <v>0.39278832427619054</v>
      </c>
      <c r="T16" s="60">
        <f>C16-(J16+O16)</f>
        <v>10072996.209799999</v>
      </c>
      <c r="U16" s="60">
        <f>H16-(L16+Q16)</f>
        <v>709663.46409999998</v>
      </c>
      <c r="V16" s="69">
        <f>U16/T16</f>
        <v>7.0452072979990774E-2</v>
      </c>
      <c r="W16" s="134">
        <v>29836.58</v>
      </c>
      <c r="X16" s="134">
        <v>297846.41070000001</v>
      </c>
      <c r="Y16" s="70">
        <f>X16/$C16</f>
        <v>1.9285181307344478E-2</v>
      </c>
      <c r="Z16" s="134">
        <v>42078.483999999997</v>
      </c>
      <c r="AA16" s="70">
        <f>Z16/X16</f>
        <v>0.14127578002738711</v>
      </c>
      <c r="AB16" s="69">
        <f>Z16/$H16</f>
        <v>3.3291137458876782E-2</v>
      </c>
      <c r="AC16" s="134">
        <v>149177.16</v>
      </c>
      <c r="AD16" s="70">
        <f>AC16/$C16</f>
        <v>9.6590338985566831E-3</v>
      </c>
      <c r="AE16" s="134">
        <v>15900.3207</v>
      </c>
      <c r="AF16" s="70">
        <f>AE16/AC16</f>
        <v>0.10658683071858989</v>
      </c>
      <c r="AG16" s="69">
        <f>AE16/$H16</f>
        <v>1.2579820177550216E-2</v>
      </c>
      <c r="AH16" s="134">
        <v>142181.51</v>
      </c>
      <c r="AI16" s="70">
        <f>AH16/$C16</f>
        <v>9.2060743403211062E-3</v>
      </c>
      <c r="AJ16" s="134">
        <v>21258.456300000002</v>
      </c>
      <c r="AK16" s="70">
        <f>AJ16/AH16</f>
        <v>0.14951632107437879</v>
      </c>
      <c r="AL16" s="69">
        <f>AJ16/$H16</f>
        <v>1.6819004003253188E-2</v>
      </c>
      <c r="AM16" s="134">
        <v>177331.53</v>
      </c>
      <c r="AN16" s="70">
        <f>AM16/$C16</f>
        <v>1.1481994023434429E-2</v>
      </c>
      <c r="AO16" s="134">
        <v>40643.660100000001</v>
      </c>
      <c r="AP16" s="70">
        <f>AO16/AM16</f>
        <v>0.22919590272525139</v>
      </c>
      <c r="AQ16" s="69">
        <f>AO16/$H16</f>
        <v>3.2155951132197769E-2</v>
      </c>
      <c r="AR16" s="134">
        <v>406723.87</v>
      </c>
      <c r="AS16" s="70">
        <f>AR16/$C16</f>
        <v>2.6334860160108702E-2</v>
      </c>
      <c r="AT16" s="134">
        <v>63928.499499999998</v>
      </c>
      <c r="AU16" s="70">
        <f>AT16/AR16</f>
        <v>0.15717911884542207</v>
      </c>
      <c r="AV16" s="69">
        <f>AT16/$H16</f>
        <v>5.0578163994554455E-2</v>
      </c>
      <c r="AW16" s="134">
        <v>133973.57</v>
      </c>
      <c r="AX16" s="70">
        <f>AW16/$C16</f>
        <v>8.6746205259615929E-3</v>
      </c>
      <c r="AY16" s="134">
        <v>13277.1929</v>
      </c>
      <c r="AZ16" s="70">
        <f>AY16/AW16</f>
        <v>9.910307607687098E-2</v>
      </c>
      <c r="BA16" s="69">
        <f>AY16/$H16</f>
        <v>1.0504486185907337E-2</v>
      </c>
      <c r="BB16" s="134">
        <v>27303.040000000001</v>
      </c>
      <c r="BC16" s="70">
        <f>BB16/$C16</f>
        <v>1.7678375757632675E-3</v>
      </c>
      <c r="BD16" s="134">
        <v>2155.6712000000002</v>
      </c>
      <c r="BE16" s="70">
        <f>BD16/BB16</f>
        <v>7.895352312416494E-2</v>
      </c>
      <c r="BF16" s="69">
        <f>BD16/$H16</f>
        <v>1.7054974279810526E-3</v>
      </c>
      <c r="BG16" s="134">
        <v>0</v>
      </c>
      <c r="BH16" s="70">
        <f>BG16/$C16</f>
        <v>0</v>
      </c>
      <c r="BI16" s="134">
        <v>0</v>
      </c>
      <c r="BJ16" s="70" t="e">
        <f>BI16/BG16</f>
        <v>#DIV/0!</v>
      </c>
      <c r="BK16" s="69">
        <f>BI16/$H16</f>
        <v>0</v>
      </c>
    </row>
    <row r="17" spans="1:63" s="62" customFormat="1" ht="15.75" thickBot="1">
      <c r="A17" s="158"/>
      <c r="B17" s="68" t="s">
        <v>95</v>
      </c>
      <c r="C17" s="65">
        <f>C15/C16-1</f>
        <v>-5.9279696965617301E-3</v>
      </c>
      <c r="D17" s="65"/>
      <c r="E17" s="65">
        <f>E15/E16-1</f>
        <v>-3.7421808608158136E-2</v>
      </c>
      <c r="F17" s="67"/>
      <c r="G17" s="65">
        <f>G15/G16-1</f>
        <v>1.6665592395620488E-2</v>
      </c>
      <c r="H17" s="65">
        <f>H15/H16-1</f>
        <v>-4.0236724338493568E-2</v>
      </c>
      <c r="I17" s="67"/>
      <c r="J17" s="65">
        <f>J15/J16-1</f>
        <v>-2.350964870229888E-2</v>
      </c>
      <c r="K17" s="65"/>
      <c r="L17" s="65">
        <f>L15/L16-1</f>
        <v>0.16544293388689302</v>
      </c>
      <c r="M17" s="65"/>
      <c r="N17" s="67"/>
      <c r="O17" s="65">
        <f>O15/O16-1</f>
        <v>-0.53170460541760745</v>
      </c>
      <c r="P17" s="65"/>
      <c r="Q17" s="65">
        <f>Q15/Q16-1</f>
        <v>-0.86274110403779047</v>
      </c>
      <c r="R17" s="65"/>
      <c r="S17" s="67"/>
      <c r="T17" s="65"/>
      <c r="U17" s="65"/>
      <c r="V17" s="67"/>
      <c r="W17" s="66"/>
      <c r="X17" s="65">
        <f>X15/X16-1</f>
        <v>0.33842079702456518</v>
      </c>
      <c r="Y17" s="65"/>
      <c r="Z17" s="65">
        <f>Z15/Z16-1</f>
        <v>0.46405380716662714</v>
      </c>
      <c r="AA17" s="64"/>
      <c r="AB17" s="63"/>
      <c r="AC17" s="65">
        <f>AC15/AC16-1</f>
        <v>1.9092271900068347</v>
      </c>
      <c r="AD17" s="65"/>
      <c r="AE17" s="65">
        <f>AE15/AE16-1</f>
        <v>1.3847791070025397</v>
      </c>
      <c r="AF17" s="64"/>
      <c r="AG17" s="63"/>
      <c r="AH17" s="65">
        <f>AH15/AH16-1</f>
        <v>0.64272330487979756</v>
      </c>
      <c r="AI17" s="65"/>
      <c r="AJ17" s="65">
        <f>AJ15/AJ16-1</f>
        <v>0.4005194158900427</v>
      </c>
      <c r="AK17" s="64"/>
      <c r="AL17" s="63"/>
      <c r="AM17" s="65">
        <f>AM15/AM16-1</f>
        <v>-9.7463491123095825E-2</v>
      </c>
      <c r="AN17" s="65"/>
      <c r="AO17" s="65">
        <f>AO15/AO16-1</f>
        <v>0.25487442997290488</v>
      </c>
      <c r="AP17" s="64"/>
      <c r="AQ17" s="63"/>
      <c r="AR17" s="65">
        <f>AR15/AR16-1</f>
        <v>-0.19709575934158963</v>
      </c>
      <c r="AS17" s="65"/>
      <c r="AT17" s="65">
        <f>AT15/AT16-1</f>
        <v>-0.10844307866165381</v>
      </c>
      <c r="AU17" s="64"/>
      <c r="AV17" s="63"/>
      <c r="AW17" s="65">
        <f>AW15/AW16-1</f>
        <v>7.9095376797080119E-2</v>
      </c>
      <c r="AX17" s="65"/>
      <c r="AY17" s="65">
        <f>AY15/AY16-1</f>
        <v>1.1581319723086949</v>
      </c>
      <c r="AZ17" s="64"/>
      <c r="BA17" s="63"/>
      <c r="BB17" s="65">
        <f>BB15/BB16-1</f>
        <v>0.10735324711094441</v>
      </c>
      <c r="BC17" s="65"/>
      <c r="BD17" s="65">
        <f>BD15/BD16-1</f>
        <v>5.7049006360524457E-2</v>
      </c>
      <c r="BE17" s="64"/>
      <c r="BF17" s="63"/>
      <c r="BG17" s="82" t="e">
        <f>BG15/BG16-1</f>
        <v>#DIV/0!</v>
      </c>
      <c r="BH17" s="65"/>
      <c r="BI17" s="65" t="e">
        <f>BI15/BI16-1</f>
        <v>#DIV/0!</v>
      </c>
      <c r="BJ17" s="64"/>
      <c r="BK17" s="63"/>
    </row>
    <row r="18" spans="1:63">
      <c r="A18" s="156" t="s">
        <v>56</v>
      </c>
      <c r="B18" s="81">
        <v>43466</v>
      </c>
      <c r="C18" s="134">
        <v>38177727.960000001</v>
      </c>
      <c r="D18" s="76">
        <f>C18/31</f>
        <v>1231539.6116129032</v>
      </c>
      <c r="E18" s="134">
        <v>2752011.49</v>
      </c>
      <c r="F18" s="75">
        <f>E18/C18</f>
        <v>7.208421341582634E-2</v>
      </c>
      <c r="G18" s="134">
        <v>-63905.22</v>
      </c>
      <c r="H18" s="60">
        <f>G18+E18</f>
        <v>2688106.27</v>
      </c>
      <c r="I18" s="69">
        <f>H18/$C18</f>
        <v>7.04103259580144E-2</v>
      </c>
      <c r="J18" s="134">
        <v>1493795.1043</v>
      </c>
      <c r="K18" s="70">
        <f>J18/$C18</f>
        <v>3.9127396629393345E-2</v>
      </c>
      <c r="L18" s="134">
        <v>103392.2761</v>
      </c>
      <c r="M18" s="73">
        <f>L18/J18</f>
        <v>6.9214496554699953E-2</v>
      </c>
      <c r="N18" s="69">
        <f>L18/$H18</f>
        <v>3.8462867801725711E-2</v>
      </c>
      <c r="O18" s="134">
        <v>1542281.7050999999</v>
      </c>
      <c r="P18" s="77">
        <f>O18/$C18</f>
        <v>4.0397419844258327E-2</v>
      </c>
      <c r="Q18" s="134">
        <v>47980.823299999996</v>
      </c>
      <c r="R18" s="80">
        <f>Q18/O18</f>
        <v>3.1110284937788956E-2</v>
      </c>
      <c r="S18" s="75">
        <f>Q18/$H18</f>
        <v>1.7849302996492022E-2</v>
      </c>
      <c r="T18" s="76">
        <f>C18-(J18+O18)</f>
        <v>35141651.150600001</v>
      </c>
      <c r="U18" s="76">
        <f>H18-(L18+Q18)</f>
        <v>2536733.1705999998</v>
      </c>
      <c r="V18" s="75">
        <f>U18/T18</f>
        <v>7.2185941398393516E-2</v>
      </c>
      <c r="W18" s="134">
        <v>158091.93340000001</v>
      </c>
      <c r="X18" s="134">
        <v>448806.48210000002</v>
      </c>
      <c r="Y18" s="77">
        <f>X18/$C18</f>
        <v>1.1755714812841366E-2</v>
      </c>
      <c r="Z18" s="134">
        <v>119869.1296</v>
      </c>
      <c r="AA18" s="77">
        <f>Z18/X18</f>
        <v>0.26708422088540951</v>
      </c>
      <c r="AB18" s="75">
        <f>Z18/$H18</f>
        <v>4.4592407278600636E-2</v>
      </c>
      <c r="AC18" s="134">
        <v>286289.18</v>
      </c>
      <c r="AD18" s="77">
        <f>AC18/$C18</f>
        <v>7.4988532659658038E-3</v>
      </c>
      <c r="AE18" s="134">
        <v>27180.631000000001</v>
      </c>
      <c r="AF18" s="77">
        <f>AE18/AC18</f>
        <v>9.4941174514524093E-2</v>
      </c>
      <c r="AG18" s="75">
        <f>AE18/$H18</f>
        <v>1.0111442134317108E-2</v>
      </c>
      <c r="AH18" s="134">
        <v>74196.05</v>
      </c>
      <c r="AI18" s="77">
        <f>AH18/$C18</f>
        <v>1.9434380714781541E-3</v>
      </c>
      <c r="AJ18" s="134">
        <v>9995.4928999999993</v>
      </c>
      <c r="AK18" s="77">
        <f>AJ18/AH18</f>
        <v>0.13471731850954327</v>
      </c>
      <c r="AL18" s="75">
        <f>AJ18/$H18</f>
        <v>3.7184143393259521E-3</v>
      </c>
      <c r="AM18" s="134">
        <v>35614.83</v>
      </c>
      <c r="AN18" s="77">
        <f>AM18/$C18</f>
        <v>9.3286929063234915E-4</v>
      </c>
      <c r="AO18" s="134">
        <v>10897.109200000001</v>
      </c>
      <c r="AP18" s="77">
        <f>AO18/AM18</f>
        <v>0.30597111371863911</v>
      </c>
      <c r="AQ18" s="75">
        <f>AO18/$H18</f>
        <v>4.0538238095772904E-3</v>
      </c>
      <c r="AR18" s="134">
        <v>177852.49</v>
      </c>
      <c r="AS18" s="77">
        <f>AR18/$C18</f>
        <v>4.658540450242131E-3</v>
      </c>
      <c r="AT18" s="134">
        <v>28471.748800000001</v>
      </c>
      <c r="AU18" s="77">
        <f>AT18/AR18</f>
        <v>0.16008630972779747</v>
      </c>
      <c r="AV18" s="75">
        <f>AT18/$H18</f>
        <v>1.0591749707871483E-2</v>
      </c>
      <c r="AW18" s="134">
        <v>62958.98</v>
      </c>
      <c r="AX18" s="77">
        <f>AW18/$C18</f>
        <v>1.6491023265178088E-3</v>
      </c>
      <c r="AY18" s="134">
        <v>9606.7343999999994</v>
      </c>
      <c r="AZ18" s="77">
        <f>AY18/AW18</f>
        <v>0.1525871988396254</v>
      </c>
      <c r="BA18" s="75">
        <f>AY18/$H18</f>
        <v>3.5737926387858169E-3</v>
      </c>
      <c r="BB18" s="134">
        <v>0</v>
      </c>
      <c r="BC18" s="77">
        <f>BB18/$C18</f>
        <v>0</v>
      </c>
      <c r="BD18" s="134">
        <v>0</v>
      </c>
      <c r="BE18" s="77" t="e">
        <f>BD18/BB18</f>
        <v>#DIV/0!</v>
      </c>
      <c r="BF18" s="75">
        <f>BD18/$H18</f>
        <v>0</v>
      </c>
      <c r="BG18" s="134">
        <v>0</v>
      </c>
      <c r="BH18" s="77">
        <f>BG18/$C18</f>
        <v>0</v>
      </c>
      <c r="BI18" s="134">
        <v>0</v>
      </c>
      <c r="BJ18" s="77" t="e">
        <f>BI18/BG18</f>
        <v>#DIV/0!</v>
      </c>
      <c r="BK18" s="75">
        <f>BI18/$H18</f>
        <v>0</v>
      </c>
    </row>
    <row r="19" spans="1:63">
      <c r="A19" s="157"/>
      <c r="B19" s="74">
        <v>43101</v>
      </c>
      <c r="C19" s="134">
        <v>28674977.77</v>
      </c>
      <c r="D19" s="60">
        <f>C19/31</f>
        <v>924999.28290322574</v>
      </c>
      <c r="E19" s="134">
        <v>2178245.48</v>
      </c>
      <c r="F19" s="69">
        <f>E19/C19</f>
        <v>7.5963283998737696E-2</v>
      </c>
      <c r="G19" s="134">
        <v>-136506.4</v>
      </c>
      <c r="H19" s="60">
        <f>G19+E19</f>
        <v>2041739.08</v>
      </c>
      <c r="I19" s="69">
        <f>H19/$C19</f>
        <v>7.1202813002215634E-2</v>
      </c>
      <c r="J19" s="134">
        <v>1891223.558</v>
      </c>
      <c r="K19" s="70">
        <f>J19/$C19</f>
        <v>6.5953793344475195E-2</v>
      </c>
      <c r="L19" s="134">
        <v>108885.8591</v>
      </c>
      <c r="M19" s="73">
        <f>L19/J19</f>
        <v>5.7574292917093622E-2</v>
      </c>
      <c r="N19" s="69">
        <f>L19/$H19</f>
        <v>5.3329957861217019E-2</v>
      </c>
      <c r="O19" s="134">
        <v>3296433.5647</v>
      </c>
      <c r="P19" s="70">
        <f>O19/$C19</f>
        <v>0.11495853950229584</v>
      </c>
      <c r="Q19" s="134">
        <v>445790.19260000001</v>
      </c>
      <c r="R19" s="73">
        <f>Q19/O19</f>
        <v>0.13523408976712389</v>
      </c>
      <c r="S19" s="69">
        <f>Q19/$H19</f>
        <v>0.21833847280819055</v>
      </c>
      <c r="T19" s="60">
        <f>C19-(J19+O19)</f>
        <v>23487320.647299998</v>
      </c>
      <c r="U19" s="60">
        <f>H19-(L19+Q19)</f>
        <v>1487063.0283000001</v>
      </c>
      <c r="V19" s="69">
        <f>U19/T19</f>
        <v>6.3313438370883171E-2</v>
      </c>
      <c r="W19" s="134">
        <v>206950.5307</v>
      </c>
      <c r="X19" s="134">
        <v>599520.65179999999</v>
      </c>
      <c r="Y19" s="70">
        <f>X19/$C19</f>
        <v>2.0907449575330569E-2</v>
      </c>
      <c r="Z19" s="134">
        <v>155269.6189</v>
      </c>
      <c r="AA19" s="70">
        <f>Z19/X19</f>
        <v>0.25898960850442548</v>
      </c>
      <c r="AB19" s="69">
        <f>Z19/$H19</f>
        <v>7.6047728341468585E-2</v>
      </c>
      <c r="AC19" s="134">
        <v>72786.490000000005</v>
      </c>
      <c r="AD19" s="70">
        <f>AC19/$C19</f>
        <v>2.5383276870801913E-3</v>
      </c>
      <c r="AE19" s="134">
        <v>8226.9419999999991</v>
      </c>
      <c r="AF19" s="70">
        <f>AE19/AC19</f>
        <v>0.11302842052144565</v>
      </c>
      <c r="AG19" s="69">
        <f>AE19/$H19</f>
        <v>4.0293796991925134E-3</v>
      </c>
      <c r="AH19" s="134">
        <v>60936.38</v>
      </c>
      <c r="AI19" s="70">
        <f>AH19/$C19</f>
        <v>2.125071568974402E-3</v>
      </c>
      <c r="AJ19" s="134">
        <v>8112.3859000000002</v>
      </c>
      <c r="AK19" s="70">
        <f>AJ19/AH19</f>
        <v>0.13312877955664582</v>
      </c>
      <c r="AL19" s="69">
        <f>AJ19/$H19</f>
        <v>3.9732725789820315E-3</v>
      </c>
      <c r="AM19" s="134">
        <v>69242.23</v>
      </c>
      <c r="AN19" s="70">
        <f>AM19/$C19</f>
        <v>2.4147265450521743E-3</v>
      </c>
      <c r="AO19" s="134">
        <v>17492.310000000001</v>
      </c>
      <c r="AP19" s="70">
        <f>AO19/AM19</f>
        <v>0.25262487935469441</v>
      </c>
      <c r="AQ19" s="69">
        <f>AO19/$H19</f>
        <v>8.5673581758546734E-3</v>
      </c>
      <c r="AR19" s="134">
        <v>326638.03999999998</v>
      </c>
      <c r="AS19" s="70">
        <f>AR19/$C19</f>
        <v>1.1391047714838384E-2</v>
      </c>
      <c r="AT19" s="134">
        <v>52891.100899999998</v>
      </c>
      <c r="AU19" s="70">
        <f>AT19/AR19</f>
        <v>0.16192572334808278</v>
      </c>
      <c r="AV19" s="69">
        <f>AT19/$H19</f>
        <v>2.5904926549184724E-2</v>
      </c>
      <c r="AW19" s="134">
        <v>112408.16</v>
      </c>
      <c r="AX19" s="70">
        <f>AW19/$C19</f>
        <v>3.920078365940439E-3</v>
      </c>
      <c r="AY19" s="134">
        <v>10436.115299999999</v>
      </c>
      <c r="AZ19" s="70">
        <f>AY19/AW19</f>
        <v>9.2841260812382295E-2</v>
      </c>
      <c r="BA19" s="69">
        <f>AY19/$H19</f>
        <v>5.1113853881858398E-3</v>
      </c>
      <c r="BB19" s="134">
        <v>39357.07</v>
      </c>
      <c r="BC19" s="70">
        <f>BB19/$C19</f>
        <v>1.3725231215759022E-3</v>
      </c>
      <c r="BD19" s="134">
        <v>3895.6477</v>
      </c>
      <c r="BE19" s="70">
        <f>BD19/BB19</f>
        <v>9.8982157462433051E-2</v>
      </c>
      <c r="BF19" s="69">
        <f>BD19/$H19</f>
        <v>1.9080046702147661E-3</v>
      </c>
      <c r="BG19" s="134">
        <v>0</v>
      </c>
      <c r="BH19" s="70">
        <f>BG19/$C19</f>
        <v>0</v>
      </c>
      <c r="BI19" s="134">
        <v>0</v>
      </c>
      <c r="BJ19" s="70" t="e">
        <f>BI19/BG19</f>
        <v>#DIV/0!</v>
      </c>
      <c r="BK19" s="69">
        <f>BI19/$H19</f>
        <v>0</v>
      </c>
    </row>
    <row r="20" spans="1:63" s="62" customFormat="1" ht="15.75" thickBot="1">
      <c r="A20" s="158"/>
      <c r="B20" s="68" t="s">
        <v>95</v>
      </c>
      <c r="C20" s="65">
        <f>C18/C19-1</f>
        <v>0.3313952068671473</v>
      </c>
      <c r="D20" s="65"/>
      <c r="E20" s="65">
        <f>E18/E19-1</f>
        <v>0.2634074144847991</v>
      </c>
      <c r="F20" s="67"/>
      <c r="G20" s="65">
        <f>G18/G19-1</f>
        <v>-0.53185183991373297</v>
      </c>
      <c r="H20" s="65">
        <f>H18/H19-1</f>
        <v>0.31657678316075533</v>
      </c>
      <c r="I20" s="67"/>
      <c r="J20" s="65">
        <f>J18/J19-1</f>
        <v>-0.21014356130392486</v>
      </c>
      <c r="K20" s="65"/>
      <c r="L20" s="65">
        <f>L18/L19-1</f>
        <v>-5.0452676274103991E-2</v>
      </c>
      <c r="M20" s="65"/>
      <c r="N20" s="67"/>
      <c r="O20" s="65">
        <f>O18/O19-1</f>
        <v>-0.53213626944720205</v>
      </c>
      <c r="P20" s="65"/>
      <c r="Q20" s="65">
        <f>Q18/Q19-1</f>
        <v>-0.89236904692730112</v>
      </c>
      <c r="R20" s="65"/>
      <c r="S20" s="67"/>
      <c r="T20" s="65"/>
      <c r="U20" s="65"/>
      <c r="V20" s="67"/>
      <c r="W20" s="66"/>
      <c r="X20" s="65">
        <f>X18/X19-1</f>
        <v>-0.25139112263688657</v>
      </c>
      <c r="Y20" s="65"/>
      <c r="Z20" s="65">
        <f>Z18/Z19-1</f>
        <v>-0.22799366386542985</v>
      </c>
      <c r="AA20" s="64"/>
      <c r="AB20" s="63"/>
      <c r="AC20" s="65">
        <f>AC18/AC19-1</f>
        <v>2.9332736061321265</v>
      </c>
      <c r="AD20" s="65"/>
      <c r="AE20" s="65">
        <f>AE18/AE19-1</f>
        <v>2.3038559163295433</v>
      </c>
      <c r="AF20" s="64"/>
      <c r="AG20" s="63"/>
      <c r="AH20" s="65">
        <f>AH18/AH19-1</f>
        <v>0.21759858396576903</v>
      </c>
      <c r="AI20" s="65"/>
      <c r="AJ20" s="65">
        <f>AJ18/AJ19-1</f>
        <v>0.23212739423552309</v>
      </c>
      <c r="AK20" s="64"/>
      <c r="AL20" s="63"/>
      <c r="AM20" s="65">
        <f>AM18/AM19-1</f>
        <v>-0.48564871466444681</v>
      </c>
      <c r="AN20" s="65"/>
      <c r="AO20" s="65">
        <f>AO18/AO19-1</f>
        <v>-0.37703429678527312</v>
      </c>
      <c r="AP20" s="64"/>
      <c r="AQ20" s="63"/>
      <c r="AR20" s="65">
        <f>AR18/AR19-1</f>
        <v>-0.4555058865770808</v>
      </c>
      <c r="AS20" s="65"/>
      <c r="AT20" s="65">
        <f>AT18/AT19-1</f>
        <v>-0.46169112921603028</v>
      </c>
      <c r="AU20" s="64"/>
      <c r="AV20" s="63"/>
      <c r="AW20" s="65">
        <f>AW18/AW19-1</f>
        <v>-0.43990738750638747</v>
      </c>
      <c r="AX20" s="65"/>
      <c r="AY20" s="65">
        <f>AY18/AY19-1</f>
        <v>-7.9472186360378783E-2</v>
      </c>
      <c r="AZ20" s="64"/>
      <c r="BA20" s="63"/>
      <c r="BB20" s="65">
        <f>BB18/BB19-1</f>
        <v>-1</v>
      </c>
      <c r="BC20" s="65"/>
      <c r="BD20" s="65">
        <f>BD18/BD19-1</f>
        <v>-1</v>
      </c>
      <c r="BE20" s="64"/>
      <c r="BF20" s="63"/>
      <c r="BG20" s="82" t="e">
        <f>BG18/BG19-1</f>
        <v>#DIV/0!</v>
      </c>
      <c r="BH20" s="65"/>
      <c r="BI20" s="65" t="e">
        <f>BI18/BI19-1</f>
        <v>#DIV/0!</v>
      </c>
      <c r="BJ20" s="64"/>
      <c r="BK20" s="63"/>
    </row>
    <row r="21" spans="1:63">
      <c r="A21" s="156" t="s">
        <v>58</v>
      </c>
      <c r="B21" s="81">
        <v>43466</v>
      </c>
      <c r="C21" s="134">
        <v>8611983.1400000006</v>
      </c>
      <c r="D21" s="76">
        <f>C21/31</f>
        <v>277805.90774193552</v>
      </c>
      <c r="E21" s="134">
        <v>640054.93000000005</v>
      </c>
      <c r="F21" s="75">
        <f>E21/C21</f>
        <v>7.4321433239591783E-2</v>
      </c>
      <c r="G21" s="134">
        <v>-25470.39</v>
      </c>
      <c r="H21" s="60">
        <f>G21+E21</f>
        <v>614584.54</v>
      </c>
      <c r="I21" s="69">
        <f>H21/$C21</f>
        <v>7.1363881002674601E-2</v>
      </c>
      <c r="J21" s="134">
        <v>582620.06259999995</v>
      </c>
      <c r="K21" s="70">
        <f>J21/$C21</f>
        <v>6.7652253044238997E-2</v>
      </c>
      <c r="L21" s="134">
        <v>31244.209800000001</v>
      </c>
      <c r="M21" s="73">
        <f>L21/J21</f>
        <v>5.3627075011062286E-2</v>
      </c>
      <c r="N21" s="69">
        <f>L21/$H21</f>
        <v>5.0837936470058291E-2</v>
      </c>
      <c r="O21" s="134">
        <v>1316152.9416</v>
      </c>
      <c r="P21" s="77">
        <f>O21/$C21</f>
        <v>0.15282809083622984</v>
      </c>
      <c r="Q21" s="134">
        <v>50284.538</v>
      </c>
      <c r="R21" s="80">
        <f>Q21/O21</f>
        <v>3.820569510627761E-2</v>
      </c>
      <c r="S21" s="75">
        <f>Q21/$H21</f>
        <v>8.1818748646036554E-2</v>
      </c>
      <c r="T21" s="76">
        <f>C21-(J21+O21)</f>
        <v>6713210.1358000003</v>
      </c>
      <c r="U21" s="76">
        <f>H21-(L21+Q21)</f>
        <v>533055.79220000003</v>
      </c>
      <c r="V21" s="75">
        <f>U21/T21</f>
        <v>7.940400812978228E-2</v>
      </c>
      <c r="W21" s="134">
        <v>56825.39</v>
      </c>
      <c r="X21" s="134">
        <v>198444.6875</v>
      </c>
      <c r="Y21" s="77">
        <f>X21/$C21</f>
        <v>2.304285601515936E-2</v>
      </c>
      <c r="Z21" s="134">
        <v>31992.292799999999</v>
      </c>
      <c r="AA21" s="77">
        <f>Z21/X21</f>
        <v>0.16121516379721679</v>
      </c>
      <c r="AB21" s="75">
        <f>Z21/$H21</f>
        <v>5.2055153876796177E-2</v>
      </c>
      <c r="AC21" s="134">
        <v>150179.28</v>
      </c>
      <c r="AD21" s="77">
        <f>AC21/$C21</f>
        <v>1.743840850111093E-2</v>
      </c>
      <c r="AE21" s="134">
        <v>43510.101900000001</v>
      </c>
      <c r="AF21" s="77">
        <f>AE21/AC21</f>
        <v>0.28972107137549202</v>
      </c>
      <c r="AG21" s="75">
        <f>AE21/$H21</f>
        <v>7.0795959006713705E-2</v>
      </c>
      <c r="AH21" s="134">
        <v>19748.95</v>
      </c>
      <c r="AI21" s="77">
        <f>AH21/$C21</f>
        <v>2.2931942247160506E-3</v>
      </c>
      <c r="AJ21" s="134">
        <v>2635.0720999999999</v>
      </c>
      <c r="AK21" s="77">
        <f>AJ21/AH21</f>
        <v>0.13342846581717002</v>
      </c>
      <c r="AL21" s="75">
        <f>AJ21/$H21</f>
        <v>4.2875665242083699E-3</v>
      </c>
      <c r="AM21" s="134">
        <v>80069.95</v>
      </c>
      <c r="AN21" s="77">
        <f>AM21/$C21</f>
        <v>9.2975042679890787E-3</v>
      </c>
      <c r="AO21" s="134">
        <v>18942.256399999998</v>
      </c>
      <c r="AP21" s="77">
        <f>AO21/AM21</f>
        <v>0.23657135292328768</v>
      </c>
      <c r="AQ21" s="75">
        <f>AO21/$H21</f>
        <v>3.0821238035047216E-2</v>
      </c>
      <c r="AR21" s="134">
        <v>73030.84</v>
      </c>
      <c r="AS21" s="77">
        <f>AR21/$C21</f>
        <v>8.4801420082668659E-3</v>
      </c>
      <c r="AT21" s="134">
        <v>9178.8436999999994</v>
      </c>
      <c r="AU21" s="77">
        <f>AT21/AR21</f>
        <v>0.12568448753978456</v>
      </c>
      <c r="AV21" s="75">
        <f>AT21/$H21</f>
        <v>1.4935038391951738E-2</v>
      </c>
      <c r="AW21" s="134">
        <v>10743.82</v>
      </c>
      <c r="AX21" s="77">
        <f>AW21/$C21</f>
        <v>1.24754308332285E-3</v>
      </c>
      <c r="AY21" s="134">
        <v>1496.5414000000001</v>
      </c>
      <c r="AZ21" s="77">
        <f>AY21/AW21</f>
        <v>0.13929323089925186</v>
      </c>
      <c r="BA21" s="75">
        <f>AY21/$H21</f>
        <v>2.4350456326154902E-3</v>
      </c>
      <c r="BB21" s="134">
        <v>0</v>
      </c>
      <c r="BC21" s="77">
        <f>BB21/$C21</f>
        <v>0</v>
      </c>
      <c r="BD21" s="134">
        <v>0</v>
      </c>
      <c r="BE21" s="77" t="e">
        <f>BD21/BB21</f>
        <v>#DIV/0!</v>
      </c>
      <c r="BF21" s="75">
        <f>BD21/$H21</f>
        <v>0</v>
      </c>
      <c r="BG21" s="134">
        <v>0</v>
      </c>
      <c r="BH21" s="77">
        <f>BG21/$C21</f>
        <v>0</v>
      </c>
      <c r="BI21" s="134">
        <v>0</v>
      </c>
      <c r="BJ21" s="77" t="e">
        <f>BI21/BG21</f>
        <v>#DIV/0!</v>
      </c>
      <c r="BK21" s="75">
        <f>BI21/$H21</f>
        <v>0</v>
      </c>
    </row>
    <row r="22" spans="1:63">
      <c r="A22" s="157"/>
      <c r="B22" s="74">
        <v>43101</v>
      </c>
      <c r="C22" s="134">
        <v>11558744.92</v>
      </c>
      <c r="D22" s="60">
        <f>C22/31</f>
        <v>372862.73935483873</v>
      </c>
      <c r="E22" s="134">
        <v>422554.39</v>
      </c>
      <c r="F22" s="69">
        <f>E22/C22</f>
        <v>3.6557116964217949E-2</v>
      </c>
      <c r="G22" s="134">
        <v>60682.89</v>
      </c>
      <c r="H22" s="60">
        <f>G22+E22</f>
        <v>483237.28</v>
      </c>
      <c r="I22" s="69">
        <f>H22/$C22</f>
        <v>4.180707190482754E-2</v>
      </c>
      <c r="J22" s="134">
        <v>1632287.2863</v>
      </c>
      <c r="K22" s="70">
        <f>J22/$C22</f>
        <v>0.14121665436838796</v>
      </c>
      <c r="L22" s="134">
        <v>73317.053599999999</v>
      </c>
      <c r="M22" s="73">
        <f>L22/J22</f>
        <v>4.4916758352135426E-2</v>
      </c>
      <c r="N22" s="69">
        <f>L22/$H22</f>
        <v>0.15172060731738246</v>
      </c>
      <c r="O22" s="134">
        <v>3019374.6943999999</v>
      </c>
      <c r="P22" s="70">
        <f>O22/$C22</f>
        <v>0.26121994345386074</v>
      </c>
      <c r="Q22" s="134">
        <v>241923.89019999999</v>
      </c>
      <c r="R22" s="73">
        <f>Q22/O22</f>
        <v>8.0123838438698414E-2</v>
      </c>
      <c r="S22" s="69">
        <f>Q22/$H22</f>
        <v>0.50063167767188821</v>
      </c>
      <c r="T22" s="60">
        <f>C22-(J22+O22)</f>
        <v>6907082.9392999997</v>
      </c>
      <c r="U22" s="60">
        <f>H22-(L22+Q22)</f>
        <v>167996.33620000002</v>
      </c>
      <c r="V22" s="69">
        <f>U22/T22</f>
        <v>2.4322327917062143E-2</v>
      </c>
      <c r="W22" s="134">
        <v>70690.080000000002</v>
      </c>
      <c r="X22" s="134">
        <v>171409.60709999999</v>
      </c>
      <c r="Y22" s="70">
        <f>X22/$C22</f>
        <v>1.4829430728539686E-2</v>
      </c>
      <c r="Z22" s="134">
        <v>24412.526999999998</v>
      </c>
      <c r="AA22" s="70">
        <f>Z22/X22</f>
        <v>0.14242216298738603</v>
      </c>
      <c r="AB22" s="69">
        <f>Z22/$H22</f>
        <v>5.0518716188453001E-2</v>
      </c>
      <c r="AC22" s="134">
        <v>25716.32</v>
      </c>
      <c r="AD22" s="70">
        <f>AC22/$C22</f>
        <v>2.2248367083093309E-3</v>
      </c>
      <c r="AE22" s="134">
        <v>2702.3481000000002</v>
      </c>
      <c r="AF22" s="70">
        <f>AE22/AC22</f>
        <v>0.10508300176697133</v>
      </c>
      <c r="AG22" s="69">
        <f>AE22/$H22</f>
        <v>5.5921763734784703E-3</v>
      </c>
      <c r="AH22" s="134">
        <v>16776.939999999999</v>
      </c>
      <c r="AI22" s="70">
        <f>AH22/$C22</f>
        <v>1.4514499728228278E-3</v>
      </c>
      <c r="AJ22" s="134">
        <v>2256.0318000000002</v>
      </c>
      <c r="AK22" s="70">
        <f>AJ22/AH22</f>
        <v>0.13447218622704737</v>
      </c>
      <c r="AL22" s="69">
        <f>AJ22/$H22</f>
        <v>4.6685797916915682E-3</v>
      </c>
      <c r="AM22" s="134">
        <v>126971.08</v>
      </c>
      <c r="AN22" s="70">
        <f>AM22/$C22</f>
        <v>1.0984850074881659E-2</v>
      </c>
      <c r="AO22" s="134">
        <v>29919.1698</v>
      </c>
      <c r="AP22" s="70">
        <f>AO22/AM22</f>
        <v>0.23563767276768852</v>
      </c>
      <c r="AQ22" s="69">
        <f>AO22/$H22</f>
        <v>6.1914034860886556E-2</v>
      </c>
      <c r="AR22" s="134">
        <v>88979.33</v>
      </c>
      <c r="AS22" s="70">
        <f>AR22/$C22</f>
        <v>7.6980096555327397E-3</v>
      </c>
      <c r="AT22" s="134">
        <v>14050.408799999999</v>
      </c>
      <c r="AU22" s="70">
        <f>AT22/AR22</f>
        <v>0.15790643512375288</v>
      </c>
      <c r="AV22" s="69">
        <f>AT22/$H22</f>
        <v>2.9075589532330779E-2</v>
      </c>
      <c r="AW22" s="134">
        <v>12026.16</v>
      </c>
      <c r="AX22" s="70">
        <f>AW22/$C22</f>
        <v>1.0404382208652459E-3</v>
      </c>
      <c r="AY22" s="134">
        <v>1207.8873000000001</v>
      </c>
      <c r="AZ22" s="70">
        <f>AY22/AW22</f>
        <v>0.10043831946356943</v>
      </c>
      <c r="BA22" s="69">
        <f>AY22/$H22</f>
        <v>2.4995739153237514E-3</v>
      </c>
      <c r="BB22" s="134">
        <v>0</v>
      </c>
      <c r="BC22" s="70">
        <f>BB22/$C22</f>
        <v>0</v>
      </c>
      <c r="BD22" s="134">
        <v>0</v>
      </c>
      <c r="BE22" s="70" t="e">
        <f>BD22/BB22</f>
        <v>#DIV/0!</v>
      </c>
      <c r="BF22" s="69">
        <f>BD22/$H22</f>
        <v>0</v>
      </c>
      <c r="BG22" s="134">
        <v>0</v>
      </c>
      <c r="BH22" s="70">
        <f>BG22/$C22</f>
        <v>0</v>
      </c>
      <c r="BI22" s="134">
        <v>0</v>
      </c>
      <c r="BJ22" s="70" t="e">
        <f>BI22/BG22</f>
        <v>#DIV/0!</v>
      </c>
      <c r="BK22" s="69">
        <f>BI22/$H22</f>
        <v>0</v>
      </c>
    </row>
    <row r="23" spans="1:63" s="62" customFormat="1" ht="15.75" thickBot="1">
      <c r="A23" s="158"/>
      <c r="B23" s="68" t="s">
        <v>95</v>
      </c>
      <c r="C23" s="65">
        <f>C21/C22-1</f>
        <v>-0.25493786742375824</v>
      </c>
      <c r="D23" s="65"/>
      <c r="E23" s="65">
        <f>E21/E22-1</f>
        <v>0.51472791467152912</v>
      </c>
      <c r="F23" s="67"/>
      <c r="G23" s="65">
        <f>G21/G22-1</f>
        <v>-1.4197293503984403</v>
      </c>
      <c r="H23" s="65">
        <f>H21/H22-1</f>
        <v>0.27180696820410866</v>
      </c>
      <c r="I23" s="67"/>
      <c r="J23" s="65">
        <f>J21/J22-1</f>
        <v>-0.64306524501538054</v>
      </c>
      <c r="K23" s="65"/>
      <c r="L23" s="65">
        <f>L21/L22-1</f>
        <v>-0.57384798943966286</v>
      </c>
      <c r="M23" s="65"/>
      <c r="N23" s="67"/>
      <c r="O23" s="65">
        <f>O21/O22-1</f>
        <v>-0.56409751196462832</v>
      </c>
      <c r="P23" s="65"/>
      <c r="Q23" s="65">
        <f>Q21/Q22-1</f>
        <v>-0.79214728252579991</v>
      </c>
      <c r="R23" s="65"/>
      <c r="S23" s="67"/>
      <c r="T23" s="65"/>
      <c r="U23" s="65"/>
      <c r="V23" s="67"/>
      <c r="W23" s="66"/>
      <c r="X23" s="65">
        <f>X21/X22-1</f>
        <v>0.15772208371160779</v>
      </c>
      <c r="Y23" s="65"/>
      <c r="Z23" s="65">
        <f>Z21/Z22-1</f>
        <v>0.31048673494554668</v>
      </c>
      <c r="AA23" s="64"/>
      <c r="AB23" s="63"/>
      <c r="AC23" s="65">
        <f>AC21/AC22-1</f>
        <v>4.839843336838241</v>
      </c>
      <c r="AD23" s="65"/>
      <c r="AE23" s="65">
        <f>AE21/AE22-1</f>
        <v>15.100850182846539</v>
      </c>
      <c r="AF23" s="64"/>
      <c r="AG23" s="63"/>
      <c r="AH23" s="65">
        <f>AH21/AH22-1</f>
        <v>0.17714851456821101</v>
      </c>
      <c r="AI23" s="65"/>
      <c r="AJ23" s="65">
        <f>AJ21/AJ22-1</f>
        <v>0.16801194912234818</v>
      </c>
      <c r="AK23" s="64"/>
      <c r="AL23" s="63"/>
      <c r="AM23" s="65">
        <f>AM21/AM22-1</f>
        <v>-0.36938435114515844</v>
      </c>
      <c r="AN23" s="65"/>
      <c r="AO23" s="65">
        <f>AO21/AO22-1</f>
        <v>-0.36688562795616075</v>
      </c>
      <c r="AP23" s="64"/>
      <c r="AQ23" s="63"/>
      <c r="AR23" s="65">
        <f>AR21/AR22-1</f>
        <v>-0.17923814440949382</v>
      </c>
      <c r="AS23" s="65"/>
      <c r="AT23" s="65">
        <f>AT21/AT22-1</f>
        <v>-0.3467205238896679</v>
      </c>
      <c r="AU23" s="64"/>
      <c r="AV23" s="63"/>
      <c r="AW23" s="65">
        <f>AW21/AW22-1</f>
        <v>-0.10662921497801459</v>
      </c>
      <c r="AX23" s="65"/>
      <c r="AY23" s="65">
        <f>AY21/AY22-1</f>
        <v>0.23897436457854959</v>
      </c>
      <c r="AZ23" s="64"/>
      <c r="BA23" s="63"/>
      <c r="BB23" s="65" t="e">
        <f>BB21/BB22-1</f>
        <v>#DIV/0!</v>
      </c>
      <c r="BC23" s="65"/>
      <c r="BD23" s="65" t="e">
        <f>BD21/BD22-1</f>
        <v>#DIV/0!</v>
      </c>
      <c r="BE23" s="64"/>
      <c r="BF23" s="63"/>
      <c r="BG23" s="82" t="e">
        <f>BG21/BG22-1</f>
        <v>#DIV/0!</v>
      </c>
      <c r="BH23" s="65"/>
      <c r="BI23" s="65" t="e">
        <f>BI21/BI22-1</f>
        <v>#DIV/0!</v>
      </c>
      <c r="BJ23" s="64"/>
      <c r="BK23" s="63"/>
    </row>
    <row r="24" spans="1:63">
      <c r="A24" s="156" t="s">
        <v>96</v>
      </c>
      <c r="B24" s="81">
        <v>43466</v>
      </c>
      <c r="C24" s="134">
        <v>39953514.149999999</v>
      </c>
      <c r="D24" s="76">
        <f>C24/31</f>
        <v>1288823.0370967742</v>
      </c>
      <c r="E24" s="134">
        <v>3078568.66</v>
      </c>
      <c r="F24" s="75">
        <f>E24/C24</f>
        <v>7.7053764243163583E-2</v>
      </c>
      <c r="G24" s="134">
        <v>321914.99</v>
      </c>
      <c r="H24" s="60">
        <f>G24+E24</f>
        <v>3400483.6500000004</v>
      </c>
      <c r="I24" s="69">
        <f>H24/$C24</f>
        <v>8.5111002682601342E-2</v>
      </c>
      <c r="J24" s="134">
        <v>2729536.9462000001</v>
      </c>
      <c r="K24" s="70">
        <f>J24/$C24</f>
        <v>6.8317818952103371E-2</v>
      </c>
      <c r="L24" s="134">
        <v>170937.86910000001</v>
      </c>
      <c r="M24" s="73">
        <f>L24/J24</f>
        <v>6.262522635495954E-2</v>
      </c>
      <c r="N24" s="69">
        <f>L24/$H24</f>
        <v>5.0268693131343238E-2</v>
      </c>
      <c r="O24" s="134">
        <v>3166364.8448000001</v>
      </c>
      <c r="P24" s="77">
        <f>O24/$C24</f>
        <v>7.925122263118875E-2</v>
      </c>
      <c r="Q24" s="134">
        <v>135964.34589999999</v>
      </c>
      <c r="R24" s="80">
        <f>Q24/O24</f>
        <v>4.2940201955339742E-2</v>
      </c>
      <c r="S24" s="75">
        <f>Q24/$H24</f>
        <v>3.9983825800779832E-2</v>
      </c>
      <c r="T24" s="76">
        <f>C24-(J24+O24)</f>
        <v>34057612.358999997</v>
      </c>
      <c r="U24" s="76">
        <f>H24-(L24+Q24)</f>
        <v>3093581.4350000005</v>
      </c>
      <c r="V24" s="75">
        <f>U24/T24</f>
        <v>9.0833773148589397E-2</v>
      </c>
      <c r="W24" s="134">
        <v>33067.31</v>
      </c>
      <c r="X24" s="134">
        <v>938974.4375</v>
      </c>
      <c r="Y24" s="77">
        <f>X24/$C24</f>
        <v>2.3501673319016422E-2</v>
      </c>
      <c r="Z24" s="134">
        <v>130480.32150000001</v>
      </c>
      <c r="AA24" s="77">
        <f>Z24/X24</f>
        <v>0.1389604618496337</v>
      </c>
      <c r="AB24" s="75">
        <f>Z24/$H24</f>
        <v>3.83711068571084E-2</v>
      </c>
      <c r="AC24" s="134">
        <v>357673.38</v>
      </c>
      <c r="AD24" s="77">
        <f>AC24/$C24</f>
        <v>8.9522383101812847E-3</v>
      </c>
      <c r="AE24" s="134">
        <v>30716.802800000001</v>
      </c>
      <c r="AF24" s="77">
        <f>AE24/AC24</f>
        <v>8.5879476968624288E-2</v>
      </c>
      <c r="AG24" s="75">
        <f>AE24/$H24</f>
        <v>9.0330688106675643E-3</v>
      </c>
      <c r="AH24" s="134">
        <v>67085.66</v>
      </c>
      <c r="AI24" s="77">
        <f>AH24/$C24</f>
        <v>1.6790928514607271E-3</v>
      </c>
      <c r="AJ24" s="134">
        <v>7940.2457999999997</v>
      </c>
      <c r="AK24" s="77">
        <f>AJ24/AH24</f>
        <v>0.11835980744618148</v>
      </c>
      <c r="AL24" s="75">
        <f>AJ24/$H24</f>
        <v>2.3350342531421962E-3</v>
      </c>
      <c r="AM24" s="134">
        <v>120205.23</v>
      </c>
      <c r="AN24" s="77">
        <f>AM24/$C24</f>
        <v>3.0086272148353689E-3</v>
      </c>
      <c r="AO24" s="134">
        <v>28781.711299999999</v>
      </c>
      <c r="AP24" s="77">
        <f>AO24/AM24</f>
        <v>0.23943809516441172</v>
      </c>
      <c r="AQ24" s="75">
        <f>AO24/$H24</f>
        <v>8.46400520114249E-3</v>
      </c>
      <c r="AR24" s="134">
        <v>250356.87</v>
      </c>
      <c r="AS24" s="77">
        <f>AR24/$C24</f>
        <v>6.2662039954750762E-3</v>
      </c>
      <c r="AT24" s="134">
        <v>40096.4712</v>
      </c>
      <c r="AU24" s="77">
        <f>AT24/AR24</f>
        <v>0.16015726350948548</v>
      </c>
      <c r="AV24" s="75">
        <f>AT24/$H24</f>
        <v>1.1791402437709117E-2</v>
      </c>
      <c r="AW24" s="134">
        <v>55922.44</v>
      </c>
      <c r="AX24" s="77">
        <f>AW24/$C24</f>
        <v>1.3996876417440242E-3</v>
      </c>
      <c r="AY24" s="134">
        <v>10109.8128</v>
      </c>
      <c r="AZ24" s="77">
        <f>AY24/AW24</f>
        <v>0.18078275554500126</v>
      </c>
      <c r="BA24" s="75">
        <f>AY24/$H24</f>
        <v>2.973051436374352E-3</v>
      </c>
      <c r="BB24" s="134">
        <v>0</v>
      </c>
      <c r="BC24" s="77">
        <f>BB24/$C24</f>
        <v>0</v>
      </c>
      <c r="BD24" s="134">
        <v>0</v>
      </c>
      <c r="BE24" s="77" t="e">
        <f>BD24/BB24</f>
        <v>#DIV/0!</v>
      </c>
      <c r="BF24" s="75">
        <f>BD24/$H24</f>
        <v>0</v>
      </c>
      <c r="BG24" s="134">
        <v>14497.71</v>
      </c>
      <c r="BH24" s="77">
        <f>BG24/$C24</f>
        <v>3.6286445156164063E-4</v>
      </c>
      <c r="BI24" s="134">
        <v>2311.7854000000002</v>
      </c>
      <c r="BJ24" s="77">
        <f>BI24/BG24</f>
        <v>0.15945865933309469</v>
      </c>
      <c r="BK24" s="75">
        <f>BI24/$H24</f>
        <v>6.7984017508803491E-4</v>
      </c>
    </row>
    <row r="25" spans="1:63">
      <c r="A25" s="157"/>
      <c r="B25" s="74">
        <v>43101</v>
      </c>
      <c r="C25" s="134">
        <v>45886087.729999997</v>
      </c>
      <c r="D25" s="60">
        <f>C25/31</f>
        <v>1480196.3783870966</v>
      </c>
      <c r="E25" s="134">
        <v>3252209.49</v>
      </c>
      <c r="F25" s="69">
        <f>E25/C25</f>
        <v>7.0875719654646632E-2</v>
      </c>
      <c r="G25" s="134">
        <v>-83645.600000000006</v>
      </c>
      <c r="H25" s="60">
        <f>G25+E25</f>
        <v>3168563.89</v>
      </c>
      <c r="I25" s="69">
        <f>H25/$C25</f>
        <v>6.9052822908857753E-2</v>
      </c>
      <c r="J25" s="134">
        <v>3855593.7360999999</v>
      </c>
      <c r="K25" s="70">
        <f>J25/$C25</f>
        <v>8.402533157297784E-2</v>
      </c>
      <c r="L25" s="134">
        <v>185400.15489999999</v>
      </c>
      <c r="M25" s="73">
        <f>L25/J25</f>
        <v>4.8086019324104279E-2</v>
      </c>
      <c r="N25" s="69">
        <f>L25/$H25</f>
        <v>5.8512361226208377E-2</v>
      </c>
      <c r="O25" s="134">
        <v>7312898.8542999998</v>
      </c>
      <c r="P25" s="70">
        <f>O25/$C25</f>
        <v>0.15937072032224875</v>
      </c>
      <c r="Q25" s="134">
        <v>892330.49210000003</v>
      </c>
      <c r="R25" s="73">
        <f>Q25/O25</f>
        <v>0.1220214459243215</v>
      </c>
      <c r="S25" s="69">
        <f>Q25/$H25</f>
        <v>0.28161985147788832</v>
      </c>
      <c r="T25" s="60">
        <f>C25-(J25+O25)</f>
        <v>34717595.139599994</v>
      </c>
      <c r="U25" s="60">
        <f>H25-(L25+Q25)</f>
        <v>2090833.243</v>
      </c>
      <c r="V25" s="69">
        <f>U25/T25</f>
        <v>6.0224022850451676E-2</v>
      </c>
      <c r="W25" s="134">
        <v>49751.402000000002</v>
      </c>
      <c r="X25" s="134">
        <v>759978.32140000002</v>
      </c>
      <c r="Y25" s="70">
        <f>X25/$C25</f>
        <v>1.6562281924574093E-2</v>
      </c>
      <c r="Z25" s="134">
        <v>132589.7954</v>
      </c>
      <c r="AA25" s="70">
        <f>Z25/X25</f>
        <v>0.17446523363422878</v>
      </c>
      <c r="AB25" s="69">
        <f>Z25/$H25</f>
        <v>4.1845391162366623E-2</v>
      </c>
      <c r="AC25" s="134">
        <v>56302.62</v>
      </c>
      <c r="AD25" s="70">
        <f>AC25/$C25</f>
        <v>1.2270085070510326E-3</v>
      </c>
      <c r="AE25" s="134">
        <v>6150.9178000000002</v>
      </c>
      <c r="AF25" s="70">
        <f>AE25/AC25</f>
        <v>0.1092474524276135</v>
      </c>
      <c r="AG25" s="69">
        <f>AE25/$H25</f>
        <v>1.9412320576562526E-3</v>
      </c>
      <c r="AH25" s="134">
        <v>39203.800000000003</v>
      </c>
      <c r="AI25" s="70">
        <f>AH25/$C25</f>
        <v>8.543722496169321E-4</v>
      </c>
      <c r="AJ25" s="134">
        <v>4959.8229000000001</v>
      </c>
      <c r="AK25" s="70">
        <f>AJ25/AH25</f>
        <v>0.12651383029196148</v>
      </c>
      <c r="AL25" s="69">
        <f>AJ25/$H25</f>
        <v>1.5653220424726862E-3</v>
      </c>
      <c r="AM25" s="134">
        <v>112836.88</v>
      </c>
      <c r="AN25" s="70">
        <f>AM25/$C25</f>
        <v>2.4590651672887786E-3</v>
      </c>
      <c r="AO25" s="134">
        <v>27193.248</v>
      </c>
      <c r="AP25" s="70">
        <f>AO25/AM25</f>
        <v>0.2409960998567135</v>
      </c>
      <c r="AQ25" s="69">
        <f>AO25/$H25</f>
        <v>8.5821996791107785E-3</v>
      </c>
      <c r="AR25" s="134">
        <v>157118.53</v>
      </c>
      <c r="AS25" s="70">
        <f>AR25/$C25</f>
        <v>3.4240994988395364E-3</v>
      </c>
      <c r="AT25" s="134">
        <v>23699.694599999999</v>
      </c>
      <c r="AU25" s="70">
        <f>AT25/AR25</f>
        <v>0.15083958970339145</v>
      </c>
      <c r="AV25" s="69">
        <f>AT25/$H25</f>
        <v>7.4796328629497819E-3</v>
      </c>
      <c r="AW25" s="134">
        <v>33375.9</v>
      </c>
      <c r="AX25" s="70">
        <f>AW25/$C25</f>
        <v>7.2736425463831985E-4</v>
      </c>
      <c r="AY25" s="134">
        <v>3359.5699</v>
      </c>
      <c r="AZ25" s="70">
        <f>AY25/AW25</f>
        <v>0.1006585560239574</v>
      </c>
      <c r="BA25" s="69">
        <f>AY25/$H25</f>
        <v>1.0602815712830709E-3</v>
      </c>
      <c r="BB25" s="134">
        <v>4640.32</v>
      </c>
      <c r="BC25" s="70">
        <f>BB25/$C25</f>
        <v>1.0112694783011957E-4</v>
      </c>
      <c r="BD25" s="134">
        <v>338.34379999999999</v>
      </c>
      <c r="BE25" s="70">
        <f>BD25/BB25</f>
        <v>7.2913893869388319E-2</v>
      </c>
      <c r="BF25" s="69">
        <f>BD25/$H25</f>
        <v>1.0678143529559695E-4</v>
      </c>
      <c r="BG25" s="134">
        <v>0</v>
      </c>
      <c r="BH25" s="70">
        <f>BG25/$C25</f>
        <v>0</v>
      </c>
      <c r="BI25" s="134">
        <v>0</v>
      </c>
      <c r="BJ25" s="70" t="e">
        <f>BI25/BG25</f>
        <v>#DIV/0!</v>
      </c>
      <c r="BK25" s="69">
        <f>BI25/$H25</f>
        <v>0</v>
      </c>
    </row>
    <row r="26" spans="1:63" s="62" customFormat="1" ht="15.75" thickBot="1">
      <c r="A26" s="158"/>
      <c r="B26" s="68" t="s">
        <v>95</v>
      </c>
      <c r="C26" s="65">
        <f>C24/C25-1</f>
        <v>-0.12928915655019602</v>
      </c>
      <c r="D26" s="65"/>
      <c r="E26" s="65">
        <f>E24/E25-1</f>
        <v>-5.3391649748860459E-2</v>
      </c>
      <c r="F26" s="67"/>
      <c r="G26" s="65">
        <f>G24/G25-1</f>
        <v>-4.8485585613588755</v>
      </c>
      <c r="H26" s="65">
        <f>H24/H25-1</f>
        <v>7.3193966746872174E-2</v>
      </c>
      <c r="I26" s="67"/>
      <c r="J26" s="65">
        <f>J24/J25-1</f>
        <v>-0.2920579467065495</v>
      </c>
      <c r="K26" s="65"/>
      <c r="L26" s="65">
        <f>L24/L25-1</f>
        <v>-7.8005791353305876E-2</v>
      </c>
      <c r="M26" s="65"/>
      <c r="N26" s="67"/>
      <c r="O26" s="65">
        <f>O24/O25-1</f>
        <v>-0.56701645846801629</v>
      </c>
      <c r="P26" s="65"/>
      <c r="Q26" s="65">
        <f>Q24/Q25-1</f>
        <v>-0.84763005735686214</v>
      </c>
      <c r="R26" s="65"/>
      <c r="S26" s="67"/>
      <c r="T26" s="65"/>
      <c r="U26" s="65"/>
      <c r="V26" s="67"/>
      <c r="W26" s="66"/>
      <c r="X26" s="65">
        <f>X24/X25-1</f>
        <v>0.23552792370479847</v>
      </c>
      <c r="Y26" s="65"/>
      <c r="Z26" s="65">
        <f>Z24/Z25-1</f>
        <v>-1.5909775662871217E-2</v>
      </c>
      <c r="AA26" s="64"/>
      <c r="AB26" s="63"/>
      <c r="AC26" s="65">
        <f>AC24/AC25-1</f>
        <v>5.3526951321270664</v>
      </c>
      <c r="AD26" s="65"/>
      <c r="AE26" s="65">
        <f>AE24/AE25-1</f>
        <v>3.993856819221353</v>
      </c>
      <c r="AF26" s="64"/>
      <c r="AG26" s="63"/>
      <c r="AH26" s="65">
        <f>AH24/AH25-1</f>
        <v>0.71120299562797484</v>
      </c>
      <c r="AI26" s="65"/>
      <c r="AJ26" s="65">
        <f>AJ24/AJ25-1</f>
        <v>0.60091316970208752</v>
      </c>
      <c r="AK26" s="64"/>
      <c r="AL26" s="63"/>
      <c r="AM26" s="65">
        <f>AM24/AM25-1</f>
        <v>6.5300901620108487E-2</v>
      </c>
      <c r="AN26" s="65"/>
      <c r="AO26" s="65">
        <f>AO24/AO25-1</f>
        <v>5.84138864176873E-2</v>
      </c>
      <c r="AP26" s="64"/>
      <c r="AQ26" s="63"/>
      <c r="AR26" s="65">
        <f>AR24/AR25-1</f>
        <v>0.5934267587661366</v>
      </c>
      <c r="AS26" s="65"/>
      <c r="AT26" s="65">
        <f>AT24/AT25-1</f>
        <v>0.69185602923338951</v>
      </c>
      <c r="AU26" s="64"/>
      <c r="AV26" s="63"/>
      <c r="AW26" s="65">
        <f>AW24/AW25-1</f>
        <v>0.67553354366474005</v>
      </c>
      <c r="AX26" s="65"/>
      <c r="AY26" s="65">
        <f>AY24/AY25-1</f>
        <v>2.0092580600867986</v>
      </c>
      <c r="AZ26" s="64"/>
      <c r="BA26" s="63"/>
      <c r="BB26" s="65">
        <f>BB24/BB25-1</f>
        <v>-1</v>
      </c>
      <c r="BC26" s="65"/>
      <c r="BD26" s="65">
        <f>BD24/BD25-1</f>
        <v>-1</v>
      </c>
      <c r="BE26" s="64"/>
      <c r="BF26" s="63"/>
      <c r="BG26" s="82" t="e">
        <f>BG24/BG25-1</f>
        <v>#DIV/0!</v>
      </c>
      <c r="BH26" s="65"/>
      <c r="BI26" s="65" t="e">
        <f>BI24/BI25-1</f>
        <v>#DIV/0!</v>
      </c>
      <c r="BJ26" s="64"/>
      <c r="BK26" s="63"/>
    </row>
    <row r="27" spans="1:63">
      <c r="A27" s="156" t="s">
        <v>59</v>
      </c>
      <c r="B27" s="81">
        <v>43466</v>
      </c>
      <c r="C27" s="134">
        <v>15658518.210000001</v>
      </c>
      <c r="D27" s="76">
        <f>C27/31</f>
        <v>505113.49064516131</v>
      </c>
      <c r="E27" s="134">
        <v>572973.28</v>
      </c>
      <c r="F27" s="75">
        <f>E27/C27</f>
        <v>3.6591794467121547E-2</v>
      </c>
      <c r="G27" s="134">
        <v>-137398.99</v>
      </c>
      <c r="H27" s="60">
        <f>G27+E27</f>
        <v>435574.29000000004</v>
      </c>
      <c r="I27" s="69">
        <f>H27/$C27</f>
        <v>2.7817082316373282E-2</v>
      </c>
      <c r="J27" s="134">
        <v>1078539.4818</v>
      </c>
      <c r="K27" s="70">
        <f>J27/$C27</f>
        <v>6.8878770477222559E-2</v>
      </c>
      <c r="L27" s="134">
        <v>62364.287199999999</v>
      </c>
      <c r="M27" s="73">
        <f>L27/J27</f>
        <v>5.7822906117371585E-2</v>
      </c>
      <c r="N27" s="69">
        <f>L27/$H27</f>
        <v>0.14317715400511816</v>
      </c>
      <c r="O27" s="134">
        <v>6436941.0196000002</v>
      </c>
      <c r="P27" s="77">
        <f>O27/$C27</f>
        <v>0.4110823855279726</v>
      </c>
      <c r="Q27" s="134">
        <v>47280.123800000001</v>
      </c>
      <c r="R27" s="80">
        <f>Q27/O27</f>
        <v>7.3451230415247848E-3</v>
      </c>
      <c r="S27" s="75">
        <f>Q27/$H27</f>
        <v>0.10854663575299635</v>
      </c>
      <c r="T27" s="76">
        <f>C27-(J27+O27)</f>
        <v>8143037.7086000005</v>
      </c>
      <c r="U27" s="76">
        <f>H27-(L27+Q27)</f>
        <v>325929.87900000007</v>
      </c>
      <c r="V27" s="75">
        <f>U27/T27</f>
        <v>4.0025588811381775E-2</v>
      </c>
      <c r="W27" s="134">
        <v>20514.62</v>
      </c>
      <c r="X27" s="134">
        <v>153570.44639999999</v>
      </c>
      <c r="Y27" s="77">
        <f>X27/$C27</f>
        <v>9.8074699240650546E-3</v>
      </c>
      <c r="Z27" s="134">
        <v>20448.302199999998</v>
      </c>
      <c r="AA27" s="77">
        <f>Z27/X27</f>
        <v>0.13315258683782794</v>
      </c>
      <c r="AB27" s="75">
        <f>Z27/$H27</f>
        <v>4.6945613341871022E-2</v>
      </c>
      <c r="AC27" s="134">
        <v>174840.82</v>
      </c>
      <c r="AD27" s="77">
        <f>AC27/$C27</f>
        <v>1.1165859863313338E-2</v>
      </c>
      <c r="AE27" s="134">
        <v>15019.216200000001</v>
      </c>
      <c r="AF27" s="77">
        <f>AE27/AC27</f>
        <v>8.5902229239144492E-2</v>
      </c>
      <c r="AG27" s="75">
        <f>AE27/$H27</f>
        <v>3.4481411196239334E-2</v>
      </c>
      <c r="AH27" s="134">
        <v>132961.93</v>
      </c>
      <c r="AI27" s="77">
        <f>AH27/$C27</f>
        <v>8.4913481733595014E-3</v>
      </c>
      <c r="AJ27" s="134">
        <v>16819.605299999999</v>
      </c>
      <c r="AK27" s="77">
        <f>AJ27/AH27</f>
        <v>0.12649940701071352</v>
      </c>
      <c r="AL27" s="75">
        <f>AJ27/$H27</f>
        <v>3.8614779811728554E-2</v>
      </c>
      <c r="AM27" s="134">
        <v>67292.37</v>
      </c>
      <c r="AN27" s="77">
        <f>AM27/$C27</f>
        <v>4.2974928468662551E-3</v>
      </c>
      <c r="AO27" s="134">
        <v>16415.7183</v>
      </c>
      <c r="AP27" s="77">
        <f>AO27/AM27</f>
        <v>0.24394620519384294</v>
      </c>
      <c r="AQ27" s="75">
        <f>AO27/$H27</f>
        <v>3.7687528113746108E-2</v>
      </c>
      <c r="AR27" s="134">
        <v>64751.33</v>
      </c>
      <c r="AS27" s="77">
        <f>AR27/$C27</f>
        <v>4.1352144009800269E-3</v>
      </c>
      <c r="AT27" s="134">
        <v>10199.862999999999</v>
      </c>
      <c r="AU27" s="77">
        <f>AT27/AR27</f>
        <v>0.15752360607882493</v>
      </c>
      <c r="AV27" s="75">
        <f>AT27/$H27</f>
        <v>2.3417045574475936E-2</v>
      </c>
      <c r="AW27" s="134">
        <v>25260.37</v>
      </c>
      <c r="AX27" s="77">
        <f>AW27/$C27</f>
        <v>1.6132030924783142E-3</v>
      </c>
      <c r="AY27" s="134">
        <v>3720.3285999999998</v>
      </c>
      <c r="AZ27" s="77">
        <f>AY27/AW27</f>
        <v>0.14727925996333388</v>
      </c>
      <c r="BA27" s="75">
        <f>AY27/$H27</f>
        <v>8.5412033846166621E-3</v>
      </c>
      <c r="BB27" s="134">
        <v>0</v>
      </c>
      <c r="BC27" s="77">
        <f>BB27/$C27</f>
        <v>0</v>
      </c>
      <c r="BD27" s="134">
        <v>0</v>
      </c>
      <c r="BE27" s="77" t="e">
        <f>BD27/BB27</f>
        <v>#DIV/0!</v>
      </c>
      <c r="BF27" s="75">
        <f>BD27/$H27</f>
        <v>0</v>
      </c>
      <c r="BG27" s="134">
        <v>0</v>
      </c>
      <c r="BH27" s="77">
        <f>BG27/$C27</f>
        <v>0</v>
      </c>
      <c r="BI27" s="134">
        <v>0</v>
      </c>
      <c r="BJ27" s="77" t="e">
        <f>BI27/BG27</f>
        <v>#DIV/0!</v>
      </c>
      <c r="BK27" s="75">
        <f>BI27/$H27</f>
        <v>0</v>
      </c>
    </row>
    <row r="28" spans="1:63">
      <c r="A28" s="157"/>
      <c r="B28" s="74">
        <v>43101</v>
      </c>
      <c r="C28" s="134">
        <v>12794202.52</v>
      </c>
      <c r="D28" s="60">
        <f>C28/31</f>
        <v>412716.21032258065</v>
      </c>
      <c r="E28" s="134">
        <v>1207081.07</v>
      </c>
      <c r="F28" s="69">
        <f>E28/C28</f>
        <v>9.4345940523692773E-2</v>
      </c>
      <c r="G28" s="134">
        <v>-35731.040000000001</v>
      </c>
      <c r="H28" s="60">
        <f>G28+E28</f>
        <v>1171350.03</v>
      </c>
      <c r="I28" s="69">
        <f>H28/$C28</f>
        <v>9.1553188107577343E-2</v>
      </c>
      <c r="J28" s="134">
        <v>1222061.2138</v>
      </c>
      <c r="K28" s="70">
        <f>J28/$C28</f>
        <v>9.5516794570795968E-2</v>
      </c>
      <c r="L28" s="134">
        <v>57907.300300000003</v>
      </c>
      <c r="M28" s="73">
        <f>L28/J28</f>
        <v>4.7384942461218632E-2</v>
      </c>
      <c r="N28" s="69">
        <f>L28/$H28</f>
        <v>4.9436375820129531E-2</v>
      </c>
      <c r="O28" s="134">
        <v>4191151.0370999998</v>
      </c>
      <c r="P28" s="70">
        <f>O28/$C28</f>
        <v>0.32758204589526851</v>
      </c>
      <c r="Q28" s="134">
        <v>604937.41540000006</v>
      </c>
      <c r="R28" s="73">
        <f>Q28/O28</f>
        <v>0.14433682061207148</v>
      </c>
      <c r="S28" s="69">
        <f>Q28/$H28</f>
        <v>0.51644461510791961</v>
      </c>
      <c r="T28" s="60">
        <f>C28-(J28+O28)</f>
        <v>7380990.2690999992</v>
      </c>
      <c r="U28" s="60">
        <f>H28-(L28+Q28)</f>
        <v>508505.31429999997</v>
      </c>
      <c r="V28" s="69">
        <f>U28/T28</f>
        <v>6.8893914740522283E-2</v>
      </c>
      <c r="W28" s="134">
        <v>53105.23</v>
      </c>
      <c r="X28" s="134">
        <v>114870.3036</v>
      </c>
      <c r="Y28" s="70">
        <f>X28/$C28</f>
        <v>8.9783089974098673E-3</v>
      </c>
      <c r="Z28" s="134">
        <v>13460.1703</v>
      </c>
      <c r="AA28" s="70">
        <f>Z28/X28</f>
        <v>0.11717711086470917</v>
      </c>
      <c r="AB28" s="69">
        <f>Z28/$H28</f>
        <v>1.1491159734720799E-2</v>
      </c>
      <c r="AC28" s="134">
        <v>51122.41</v>
      </c>
      <c r="AD28" s="70">
        <f>AC28/$C28</f>
        <v>3.9957480679303804E-3</v>
      </c>
      <c r="AE28" s="134">
        <v>5051.9025000000001</v>
      </c>
      <c r="AF28" s="70">
        <f>AE28/AC28</f>
        <v>9.8819725048173587E-2</v>
      </c>
      <c r="AG28" s="69">
        <f>AE28/$H28</f>
        <v>4.3128888638010281E-3</v>
      </c>
      <c r="AH28" s="134">
        <v>21793.9</v>
      </c>
      <c r="AI28" s="70">
        <f>AH28/$C28</f>
        <v>1.703419964310523E-3</v>
      </c>
      <c r="AJ28" s="134">
        <v>3164.7894999999999</v>
      </c>
      <c r="AK28" s="70">
        <f>AJ28/AH28</f>
        <v>0.14521446368020408</v>
      </c>
      <c r="AL28" s="69">
        <f>AJ28/$H28</f>
        <v>2.7018307243309669E-3</v>
      </c>
      <c r="AM28" s="134">
        <v>122404.8</v>
      </c>
      <c r="AN28" s="70">
        <f>AM28/$C28</f>
        <v>9.5672082576976434E-3</v>
      </c>
      <c r="AO28" s="134">
        <v>28526.8449</v>
      </c>
      <c r="AP28" s="70">
        <f>AO28/AM28</f>
        <v>0.23305331898749068</v>
      </c>
      <c r="AQ28" s="69">
        <f>AO28/$H28</f>
        <v>2.4353817534797859E-2</v>
      </c>
      <c r="AR28" s="134">
        <v>148579.79999999999</v>
      </c>
      <c r="AS28" s="70">
        <f>AR28/$C28</f>
        <v>1.161305675502157E-2</v>
      </c>
      <c r="AT28" s="134">
        <v>23324.7215</v>
      </c>
      <c r="AU28" s="70">
        <f>AT28/AR28</f>
        <v>0.15698447231723289</v>
      </c>
      <c r="AV28" s="69">
        <f>AT28/$H28</f>
        <v>1.9912682718759993E-2</v>
      </c>
      <c r="AW28" s="134">
        <v>37013.480000000003</v>
      </c>
      <c r="AX28" s="70">
        <f>AW28/$C28</f>
        <v>2.8929884408301523E-3</v>
      </c>
      <c r="AY28" s="134">
        <v>4171.1403</v>
      </c>
      <c r="AZ28" s="70">
        <f>AY28/AW28</f>
        <v>0.11269246501544841</v>
      </c>
      <c r="BA28" s="69">
        <f>AY28/$H28</f>
        <v>3.5609682786280372E-3</v>
      </c>
      <c r="BB28" s="134">
        <v>129.94999999999999</v>
      </c>
      <c r="BC28" s="70">
        <f>BB28/$C28</f>
        <v>1.0156944115654032E-5</v>
      </c>
      <c r="BD28" s="134">
        <v>-19.3184</v>
      </c>
      <c r="BE28" s="70">
        <f>BD28/BB28</f>
        <v>-0.14866025394382457</v>
      </c>
      <c r="BF28" s="69">
        <f>BD28/$H28</f>
        <v>-1.6492422849897394E-5</v>
      </c>
      <c r="BG28" s="134">
        <v>0</v>
      </c>
      <c r="BH28" s="70">
        <f>BG28/$C28</f>
        <v>0</v>
      </c>
      <c r="BI28" s="134">
        <v>0</v>
      </c>
      <c r="BJ28" s="70" t="e">
        <f>BI28/BG28</f>
        <v>#DIV/0!</v>
      </c>
      <c r="BK28" s="69">
        <f>BI28/$H28</f>
        <v>0</v>
      </c>
    </row>
    <row r="29" spans="1:63" s="62" customFormat="1" ht="15.75" thickBot="1">
      <c r="A29" s="158"/>
      <c r="B29" s="68" t="s">
        <v>95</v>
      </c>
      <c r="C29" s="65">
        <f>C27/C28-1</f>
        <v>0.22387606304671825</v>
      </c>
      <c r="D29" s="65"/>
      <c r="E29" s="65">
        <f>E27/E28-1</f>
        <v>-0.52532328255301031</v>
      </c>
      <c r="F29" s="67"/>
      <c r="G29" s="65">
        <f>G27/G28-1</f>
        <v>2.8453677810665456</v>
      </c>
      <c r="H29" s="65">
        <f>H27/H28-1</f>
        <v>-0.6281433569434407</v>
      </c>
      <c r="I29" s="67"/>
      <c r="J29" s="65">
        <f>J27/J28-1</f>
        <v>-0.11744234280516863</v>
      </c>
      <c r="K29" s="65"/>
      <c r="L29" s="65">
        <f>L27/L28-1</f>
        <v>7.6967616810138084E-2</v>
      </c>
      <c r="M29" s="65"/>
      <c r="N29" s="67"/>
      <c r="O29" s="65">
        <f>O27/O28-1</f>
        <v>0.53584086152474697</v>
      </c>
      <c r="P29" s="65"/>
      <c r="Q29" s="65">
        <f>Q27/Q28-1</f>
        <v>-0.92184295003684447</v>
      </c>
      <c r="R29" s="65"/>
      <c r="S29" s="67"/>
      <c r="T29" s="65"/>
      <c r="U29" s="65"/>
      <c r="V29" s="67"/>
      <c r="W29" s="66"/>
      <c r="X29" s="65">
        <f>X27/X28-1</f>
        <v>0.33690293824556394</v>
      </c>
      <c r="Y29" s="65"/>
      <c r="Z29" s="65">
        <f>Z27/Z28-1</f>
        <v>0.51917113559848493</v>
      </c>
      <c r="AA29" s="64"/>
      <c r="AB29" s="63"/>
      <c r="AC29" s="65">
        <f>AC27/AC28-1</f>
        <v>2.4200425997131196</v>
      </c>
      <c r="AD29" s="65"/>
      <c r="AE29" s="65">
        <f>AE27/AE28-1</f>
        <v>1.9729821982906439</v>
      </c>
      <c r="AF29" s="64"/>
      <c r="AG29" s="63"/>
      <c r="AH29" s="65">
        <f>AH27/AH28-1</f>
        <v>5.1008782273939035</v>
      </c>
      <c r="AI29" s="65"/>
      <c r="AJ29" s="65">
        <f>AJ27/AJ28-1</f>
        <v>4.3146047470139797</v>
      </c>
      <c r="AK29" s="64"/>
      <c r="AL29" s="63"/>
      <c r="AM29" s="65">
        <f>AM27/AM28-1</f>
        <v>-0.45024729422375598</v>
      </c>
      <c r="AN29" s="65"/>
      <c r="AO29" s="65">
        <f>AO27/AO28-1</f>
        <v>-0.42455191390618874</v>
      </c>
      <c r="AP29" s="64"/>
      <c r="AQ29" s="63"/>
      <c r="AR29" s="65">
        <f>AR27/AR28-1</f>
        <v>-0.56419829613446781</v>
      </c>
      <c r="AS29" s="65"/>
      <c r="AT29" s="65">
        <f>AT27/AT28-1</f>
        <v>-0.56270161682316333</v>
      </c>
      <c r="AU29" s="64"/>
      <c r="AV29" s="63"/>
      <c r="AW29" s="65">
        <f>AW27/AW28-1</f>
        <v>-0.31753593555645143</v>
      </c>
      <c r="AX29" s="65"/>
      <c r="AY29" s="65">
        <f>AY27/AY28-1</f>
        <v>-0.10807876685423412</v>
      </c>
      <c r="AZ29" s="64"/>
      <c r="BA29" s="63"/>
      <c r="BB29" s="65">
        <f>BB27/BB28-1</f>
        <v>-1</v>
      </c>
      <c r="BC29" s="65"/>
      <c r="BD29" s="65">
        <f>BD27/BD28-1</f>
        <v>-1</v>
      </c>
      <c r="BE29" s="64"/>
      <c r="BF29" s="63"/>
      <c r="BG29" s="82" t="e">
        <f>BG27/BG28-1</f>
        <v>#DIV/0!</v>
      </c>
      <c r="BH29" s="65"/>
      <c r="BI29" s="65" t="e">
        <f>BI27/BI28-1</f>
        <v>#DIV/0!</v>
      </c>
      <c r="BJ29" s="64"/>
      <c r="BK29" s="63"/>
    </row>
    <row r="30" spans="1:63">
      <c r="A30" s="156" t="s">
        <v>61</v>
      </c>
      <c r="B30" s="81">
        <v>43466</v>
      </c>
      <c r="C30" s="134">
        <v>20802883.859999999</v>
      </c>
      <c r="D30" s="76">
        <f>C30/31</f>
        <v>671060.76967741933</v>
      </c>
      <c r="E30" s="134">
        <v>1382480.31</v>
      </c>
      <c r="F30" s="75">
        <f>E30/C30</f>
        <v>6.6456185560803308E-2</v>
      </c>
      <c r="G30" s="134">
        <v>-211745.05</v>
      </c>
      <c r="H30" s="60">
        <f>G30+E30</f>
        <v>1170735.26</v>
      </c>
      <c r="I30" s="69">
        <f>H30/$C30</f>
        <v>5.6277546319003488E-2</v>
      </c>
      <c r="J30" s="134">
        <v>1100951.1358</v>
      </c>
      <c r="K30" s="70">
        <f>J30/$C30</f>
        <v>5.2923005445265223E-2</v>
      </c>
      <c r="L30" s="134">
        <v>75025.517300000007</v>
      </c>
      <c r="M30" s="73">
        <f>L30/J30</f>
        <v>6.8146091920313179E-2</v>
      </c>
      <c r="N30" s="69">
        <f>L30/$H30</f>
        <v>6.4084101558536818E-2</v>
      </c>
      <c r="O30" s="134">
        <v>3273210.3169999998</v>
      </c>
      <c r="P30" s="77">
        <f>O30/$C30</f>
        <v>0.15734406532421991</v>
      </c>
      <c r="Q30" s="134">
        <v>75666.3361</v>
      </c>
      <c r="R30" s="80">
        <f>Q30/O30</f>
        <v>2.3116857388299623E-2</v>
      </c>
      <c r="S30" s="75">
        <f>Q30/$H30</f>
        <v>6.4631465955847262E-2</v>
      </c>
      <c r="T30" s="76">
        <f>C30-(J30+O30)</f>
        <v>16428722.407199999</v>
      </c>
      <c r="U30" s="76">
        <f>H30-(L30+Q30)</f>
        <v>1020043.4066</v>
      </c>
      <c r="V30" s="75">
        <f>U30/T30</f>
        <v>6.2089028064224824E-2</v>
      </c>
      <c r="W30" s="134">
        <v>14492.05</v>
      </c>
      <c r="X30" s="134">
        <v>309450.66960000002</v>
      </c>
      <c r="Y30" s="77">
        <f>X30/$C30</f>
        <v>1.4875373610820131E-2</v>
      </c>
      <c r="Z30" s="134">
        <v>32658.5429</v>
      </c>
      <c r="AA30" s="77">
        <f>Z30/X30</f>
        <v>0.10553715376416817</v>
      </c>
      <c r="AB30" s="75">
        <f>Z30/$H30</f>
        <v>2.7895754075092948E-2</v>
      </c>
      <c r="AC30" s="134">
        <v>178330.69</v>
      </c>
      <c r="AD30" s="77">
        <f>AC30/$C30</f>
        <v>8.5724023265301257E-3</v>
      </c>
      <c r="AE30" s="134">
        <v>16708.798699999999</v>
      </c>
      <c r="AF30" s="77">
        <f>AE30/AC30</f>
        <v>9.369558711402956E-2</v>
      </c>
      <c r="AG30" s="75">
        <f>AE30/$H30</f>
        <v>1.4272055579841337E-2</v>
      </c>
      <c r="AH30" s="134">
        <v>26748.66</v>
      </c>
      <c r="AI30" s="77">
        <f>AH30/$C30</f>
        <v>1.285814994690837E-3</v>
      </c>
      <c r="AJ30" s="134">
        <v>3431.8978999999999</v>
      </c>
      <c r="AK30" s="77">
        <f>AJ30/AH30</f>
        <v>0.1283016756727253</v>
      </c>
      <c r="AL30" s="75">
        <f>AJ30/$H30</f>
        <v>2.9314038939939331E-3</v>
      </c>
      <c r="AM30" s="134">
        <v>34611.4</v>
      </c>
      <c r="AN30" s="77">
        <f>AM30/$C30</f>
        <v>1.6637789372343304E-3</v>
      </c>
      <c r="AO30" s="134">
        <v>10268.079</v>
      </c>
      <c r="AP30" s="77">
        <f>AO30/AM30</f>
        <v>0.29666754306384602</v>
      </c>
      <c r="AQ30" s="75">
        <f>AO30/$H30</f>
        <v>8.7706241973099872E-3</v>
      </c>
      <c r="AR30" s="134">
        <v>125079.69</v>
      </c>
      <c r="AS30" s="77">
        <f>AR30/$C30</f>
        <v>6.012613003166572E-3</v>
      </c>
      <c r="AT30" s="134">
        <v>1068.6917000000001</v>
      </c>
      <c r="AU30" s="77">
        <f>AT30/AR30</f>
        <v>8.5440865739273911E-3</v>
      </c>
      <c r="AV30" s="75">
        <f>AT30/$H30</f>
        <v>9.1283805700017955E-4</v>
      </c>
      <c r="AW30" s="134">
        <v>22181.66</v>
      </c>
      <c r="AX30" s="77">
        <f>AW30/$C30</f>
        <v>1.0662781251522114E-3</v>
      </c>
      <c r="AY30" s="134">
        <v>2760.4605999999999</v>
      </c>
      <c r="AZ30" s="77">
        <f>AY30/AW30</f>
        <v>0.12444788171850077</v>
      </c>
      <c r="BA30" s="75">
        <f>AY30/$H30</f>
        <v>2.3578862739642775E-3</v>
      </c>
      <c r="BB30" s="134">
        <v>2358.2199999999998</v>
      </c>
      <c r="BC30" s="77">
        <f>BB30/$C30</f>
        <v>1.1336024446756681E-4</v>
      </c>
      <c r="BD30" s="134">
        <v>340.5772</v>
      </c>
      <c r="BE30" s="77">
        <f>BD30/BB30</f>
        <v>0.14442130081162913</v>
      </c>
      <c r="BF30" s="75">
        <f>BD30/$H30</f>
        <v>2.909088088796437E-4</v>
      </c>
      <c r="BG30" s="134">
        <v>0</v>
      </c>
      <c r="BH30" s="77">
        <f>BG30/$C30</f>
        <v>0</v>
      </c>
      <c r="BI30" s="134">
        <v>0</v>
      </c>
      <c r="BJ30" s="77" t="e">
        <f>BI30/BG30</f>
        <v>#DIV/0!</v>
      </c>
      <c r="BK30" s="75">
        <f>BI30/$H30</f>
        <v>0</v>
      </c>
    </row>
    <row r="31" spans="1:63">
      <c r="A31" s="157"/>
      <c r="B31" s="74">
        <v>43101</v>
      </c>
      <c r="C31" s="134">
        <v>21718663.030000001</v>
      </c>
      <c r="D31" s="60">
        <f>C31/31</f>
        <v>700602.03322580655</v>
      </c>
      <c r="E31" s="134">
        <v>1766984.33</v>
      </c>
      <c r="F31" s="69">
        <f>E31/C31</f>
        <v>8.1357877672270332E-2</v>
      </c>
      <c r="G31" s="134">
        <v>-73797.63</v>
      </c>
      <c r="H31" s="60">
        <f>G31+E31</f>
        <v>1693186.7000000002</v>
      </c>
      <c r="I31" s="69">
        <f>H31/$C31</f>
        <v>7.7959987576638606E-2</v>
      </c>
      <c r="J31" s="134">
        <v>1382241.6242</v>
      </c>
      <c r="K31" s="70">
        <f>J31/$C31</f>
        <v>6.36430346698003E-2</v>
      </c>
      <c r="L31" s="134">
        <v>76009.569399999993</v>
      </c>
      <c r="M31" s="73">
        <f>L31/J31</f>
        <v>5.4990074144230794E-2</v>
      </c>
      <c r="N31" s="69">
        <f>L31/$H31</f>
        <v>4.4891428334512658E-2</v>
      </c>
      <c r="O31" s="134">
        <v>5088283.2110000001</v>
      </c>
      <c r="P31" s="70">
        <f>O31/$C31</f>
        <v>0.23428160398140307</v>
      </c>
      <c r="Q31" s="134">
        <v>690008.66209999996</v>
      </c>
      <c r="R31" s="73">
        <f>Q31/O31</f>
        <v>0.13560736175382671</v>
      </c>
      <c r="S31" s="69">
        <f>Q31/$H31</f>
        <v>0.40752071942214046</v>
      </c>
      <c r="T31" s="60">
        <f>C31-(J31+O31)</f>
        <v>15248138.194800001</v>
      </c>
      <c r="U31" s="60">
        <f>H31-(L31+Q31)</f>
        <v>927168.46850000019</v>
      </c>
      <c r="V31" s="69">
        <f>U31/T31</f>
        <v>6.0805355818206577E-2</v>
      </c>
      <c r="W31" s="134">
        <v>1108</v>
      </c>
      <c r="X31" s="134">
        <v>180301.28570000001</v>
      </c>
      <c r="Y31" s="70">
        <f>X31/$C31</f>
        <v>8.3016751745238534E-3</v>
      </c>
      <c r="Z31" s="134">
        <v>26729.996599999999</v>
      </c>
      <c r="AA31" s="70">
        <f>Z31/X31</f>
        <v>0.14825183578821255</v>
      </c>
      <c r="AB31" s="69">
        <f>Z31/$H31</f>
        <v>1.5786798112694834E-2</v>
      </c>
      <c r="AC31" s="134">
        <v>76444.3</v>
      </c>
      <c r="AD31" s="70">
        <f>AC31/$C31</f>
        <v>3.519751648359176E-3</v>
      </c>
      <c r="AE31" s="134">
        <v>8015.4452000000001</v>
      </c>
      <c r="AF31" s="70">
        <f>AE31/AC31</f>
        <v>0.10485340568230725</v>
      </c>
      <c r="AG31" s="69">
        <f>AE31/$H31</f>
        <v>4.7339405630814364E-3</v>
      </c>
      <c r="AH31" s="134">
        <v>17017.18</v>
      </c>
      <c r="AI31" s="70">
        <f>AH31/$C31</f>
        <v>7.8352797207149264E-4</v>
      </c>
      <c r="AJ31" s="134">
        <v>2349.355</v>
      </c>
      <c r="AK31" s="70">
        <f>AJ31/AH31</f>
        <v>0.13805783331903407</v>
      </c>
      <c r="AL31" s="69">
        <f>AJ31/$H31</f>
        <v>1.387534522920597E-3</v>
      </c>
      <c r="AM31" s="134">
        <v>42363</v>
      </c>
      <c r="AN31" s="70">
        <f>AM31/$C31</f>
        <v>1.9505344293745874E-3</v>
      </c>
      <c r="AO31" s="134">
        <v>10405.8094</v>
      </c>
      <c r="AP31" s="70">
        <f>AO31/AM31</f>
        <v>0.24563438377829711</v>
      </c>
      <c r="AQ31" s="69">
        <f>AO31/$H31</f>
        <v>6.1456952148277559E-3</v>
      </c>
      <c r="AR31" s="134">
        <v>99876.2</v>
      </c>
      <c r="AS31" s="70">
        <f>AR31/$C31</f>
        <v>4.5986348175318598E-3</v>
      </c>
      <c r="AT31" s="134">
        <v>16976.6774</v>
      </c>
      <c r="AU31" s="70">
        <f>AT31/AR31</f>
        <v>0.16997720578075659</v>
      </c>
      <c r="AV31" s="69">
        <f>AT31/$H31</f>
        <v>1.0026465126379742E-2</v>
      </c>
      <c r="AW31" s="134">
        <v>28101.360000000001</v>
      </c>
      <c r="AX31" s="70">
        <f>AW31/$C31</f>
        <v>1.2938807495278864E-3</v>
      </c>
      <c r="AY31" s="134">
        <v>2079.4645999999998</v>
      </c>
      <c r="AZ31" s="70">
        <f>AY31/AW31</f>
        <v>7.3998717499793601E-2</v>
      </c>
      <c r="BA31" s="69">
        <f>AY31/$H31</f>
        <v>1.2281366254530582E-3</v>
      </c>
      <c r="BB31" s="134">
        <v>139.26</v>
      </c>
      <c r="BC31" s="70">
        <f>BB31/$C31</f>
        <v>6.4119968990558987E-6</v>
      </c>
      <c r="BD31" s="134">
        <v>61.19</v>
      </c>
      <c r="BE31" s="70">
        <f>BD31/BB31</f>
        <v>0.43939393939393939</v>
      </c>
      <c r="BF31" s="69">
        <f>BD31/$H31</f>
        <v>3.6138956206069889E-5</v>
      </c>
      <c r="BG31" s="134">
        <v>0</v>
      </c>
      <c r="BH31" s="70">
        <f>BG31/$C31</f>
        <v>0</v>
      </c>
      <c r="BI31" s="134">
        <v>0</v>
      </c>
      <c r="BJ31" s="70" t="e">
        <f>BI31/BG31</f>
        <v>#DIV/0!</v>
      </c>
      <c r="BK31" s="69">
        <f>BI31/$H31</f>
        <v>0</v>
      </c>
    </row>
    <row r="32" spans="1:63" s="62" customFormat="1" ht="15.75" thickBot="1">
      <c r="A32" s="158"/>
      <c r="B32" s="68" t="s">
        <v>95</v>
      </c>
      <c r="C32" s="65">
        <f>C30/C31-1</f>
        <v>-4.2165540702714277E-2</v>
      </c>
      <c r="D32" s="65"/>
      <c r="E32" s="65">
        <f>E30/E31-1</f>
        <v>-0.2176046575353614</v>
      </c>
      <c r="F32" s="67"/>
      <c r="G32" s="65">
        <f>G30/G31-1</f>
        <v>1.8692662623447389</v>
      </c>
      <c r="H32" s="65">
        <f>H30/H31-1</f>
        <v>-0.30856103464550022</v>
      </c>
      <c r="I32" s="67"/>
      <c r="J32" s="65">
        <f>J30/J31-1</f>
        <v>-0.2035031238209184</v>
      </c>
      <c r="K32" s="65"/>
      <c r="L32" s="65">
        <f>L30/L31-1</f>
        <v>-1.2946423822261299E-2</v>
      </c>
      <c r="M32" s="65"/>
      <c r="N32" s="67"/>
      <c r="O32" s="65">
        <f>O30/O31-1</f>
        <v>-0.35671616903637016</v>
      </c>
      <c r="P32" s="65"/>
      <c r="Q32" s="65">
        <f>Q30/Q31-1</f>
        <v>-0.89034001997929413</v>
      </c>
      <c r="R32" s="65"/>
      <c r="S32" s="67"/>
      <c r="T32" s="65"/>
      <c r="U32" s="65"/>
      <c r="V32" s="67"/>
      <c r="W32" s="66"/>
      <c r="X32" s="65">
        <f>X30/X31-1</f>
        <v>0.71629763148161518</v>
      </c>
      <c r="Y32" s="65"/>
      <c r="Z32" s="65">
        <f>Z30/Z31-1</f>
        <v>0.22179375436209381</v>
      </c>
      <c r="AA32" s="64"/>
      <c r="AB32" s="63"/>
      <c r="AC32" s="65">
        <f>AC30/AC31-1</f>
        <v>1.3328186666631781</v>
      </c>
      <c r="AD32" s="65"/>
      <c r="AE32" s="65">
        <f>AE30/AE31-1</f>
        <v>1.0845752522891678</v>
      </c>
      <c r="AF32" s="64"/>
      <c r="AG32" s="63"/>
      <c r="AH32" s="65">
        <f>AH30/AH31-1</f>
        <v>0.57186208290680351</v>
      </c>
      <c r="AI32" s="65"/>
      <c r="AJ32" s="65">
        <f>AJ30/AJ31-1</f>
        <v>0.46078302342557853</v>
      </c>
      <c r="AK32" s="64"/>
      <c r="AL32" s="63"/>
      <c r="AM32" s="65">
        <f>AM30/AM31-1</f>
        <v>-0.18298043103651773</v>
      </c>
      <c r="AN32" s="65"/>
      <c r="AO32" s="65">
        <f>AO30/AO31-1</f>
        <v>-1.3235914161564444E-2</v>
      </c>
      <c r="AP32" s="64"/>
      <c r="AQ32" s="63"/>
      <c r="AR32" s="65">
        <f>AR30/AR31-1</f>
        <v>0.2523473059647845</v>
      </c>
      <c r="AS32" s="65"/>
      <c r="AT32" s="65">
        <f>AT30/AT31-1</f>
        <v>-0.93704941934044172</v>
      </c>
      <c r="AU32" s="64"/>
      <c r="AV32" s="63"/>
      <c r="AW32" s="65">
        <f>AW30/AW31-1</f>
        <v>-0.21065528501111697</v>
      </c>
      <c r="AX32" s="65"/>
      <c r="AY32" s="65">
        <f>AY30/AY31-1</f>
        <v>0.32748621928933064</v>
      </c>
      <c r="AZ32" s="64"/>
      <c r="BA32" s="63"/>
      <c r="BB32" s="65">
        <f>BB30/BB31-1</f>
        <v>15.933936521614246</v>
      </c>
      <c r="BC32" s="65"/>
      <c r="BD32" s="65">
        <f>BD30/BD31-1</f>
        <v>4.565896388298742</v>
      </c>
      <c r="BE32" s="64"/>
      <c r="BF32" s="63"/>
      <c r="BG32" s="82" t="e">
        <f>BG30/BG31-1</f>
        <v>#DIV/0!</v>
      </c>
      <c r="BH32" s="65"/>
      <c r="BI32" s="65" t="e">
        <f>BI30/BI31-1</f>
        <v>#DIV/0!</v>
      </c>
      <c r="BJ32" s="64"/>
      <c r="BK32" s="63"/>
    </row>
    <row r="33" spans="1:63">
      <c r="A33" s="156" t="s">
        <v>62</v>
      </c>
      <c r="B33" s="81">
        <v>43466</v>
      </c>
      <c r="C33" s="134">
        <v>11777881.310000001</v>
      </c>
      <c r="D33" s="76"/>
      <c r="E33" s="134">
        <v>812131.56</v>
      </c>
      <c r="F33" s="75"/>
      <c r="G33" s="134">
        <v>-6925.4</v>
      </c>
      <c r="H33" s="76"/>
      <c r="I33" s="77"/>
      <c r="J33" s="134">
        <v>1125547.4327</v>
      </c>
      <c r="K33" s="77"/>
      <c r="L33" s="134">
        <v>65903.2451</v>
      </c>
      <c r="M33" s="80"/>
      <c r="N33" s="75"/>
      <c r="O33" s="134">
        <v>1785697.9878</v>
      </c>
      <c r="P33" s="77"/>
      <c r="Q33" s="134">
        <v>21365.063399999999</v>
      </c>
      <c r="R33" s="100"/>
      <c r="S33" s="77"/>
      <c r="T33" s="78"/>
      <c r="U33" s="76"/>
      <c r="V33" s="99"/>
      <c r="W33" s="134">
        <v>21035.5</v>
      </c>
      <c r="X33" s="134">
        <v>336426.96429999999</v>
      </c>
      <c r="Y33" s="77"/>
      <c r="Z33" s="134">
        <v>67190.970300000001</v>
      </c>
      <c r="AA33" s="70"/>
      <c r="AB33" s="69"/>
      <c r="AC33" s="134">
        <v>236554.3</v>
      </c>
      <c r="AD33" s="77"/>
      <c r="AE33" s="134">
        <v>20799.169699999999</v>
      </c>
      <c r="AF33" s="70"/>
      <c r="AG33" s="69"/>
      <c r="AH33" s="134">
        <v>133041.16</v>
      </c>
      <c r="AI33" s="77"/>
      <c r="AJ33" s="134">
        <v>17177.020799999998</v>
      </c>
      <c r="AK33" s="70"/>
      <c r="AL33" s="69"/>
      <c r="AM33" s="134">
        <v>68221.38</v>
      </c>
      <c r="AN33" s="77"/>
      <c r="AO33" s="134">
        <v>16279.592500000001</v>
      </c>
      <c r="AP33" s="70"/>
      <c r="AQ33" s="69"/>
      <c r="AR33" s="134">
        <v>150454.34</v>
      </c>
      <c r="AS33" s="77"/>
      <c r="AT33" s="134">
        <v>19328.5327</v>
      </c>
      <c r="AU33" s="70"/>
      <c r="AV33" s="69"/>
      <c r="AW33" s="134">
        <v>62010.78</v>
      </c>
      <c r="AX33" s="77"/>
      <c r="AY33" s="134">
        <v>11977.5633</v>
      </c>
      <c r="AZ33" s="70"/>
      <c r="BA33" s="69"/>
      <c r="BB33" s="134">
        <v>54.64</v>
      </c>
      <c r="BC33" s="77"/>
      <c r="BD33" s="134">
        <v>-14.9802</v>
      </c>
      <c r="BE33" s="70"/>
      <c r="BF33" s="69"/>
      <c r="BG33" s="134">
        <v>47057.63</v>
      </c>
      <c r="BH33" s="77"/>
      <c r="BI33" s="134">
        <v>7553.0321000000004</v>
      </c>
      <c r="BJ33" s="70"/>
      <c r="BK33" s="69"/>
    </row>
    <row r="34" spans="1:63">
      <c r="A34" s="157"/>
      <c r="B34" s="74">
        <v>43101</v>
      </c>
      <c r="C34" s="134">
        <v>0</v>
      </c>
      <c r="D34" s="60"/>
      <c r="E34" s="134">
        <v>-256914.32</v>
      </c>
      <c r="F34" s="69"/>
      <c r="G34" s="134">
        <v>0</v>
      </c>
      <c r="H34" s="60"/>
      <c r="I34" s="70"/>
      <c r="J34" s="134">
        <v>0</v>
      </c>
      <c r="K34" s="70"/>
      <c r="L34" s="134">
        <v>0</v>
      </c>
      <c r="M34" s="73"/>
      <c r="N34" s="69"/>
      <c r="O34" s="134">
        <v>0</v>
      </c>
      <c r="P34" s="70"/>
      <c r="Q34" s="134">
        <v>0</v>
      </c>
      <c r="R34" s="73"/>
      <c r="S34" s="70"/>
      <c r="T34" s="71"/>
      <c r="U34" s="60"/>
      <c r="V34" s="69"/>
      <c r="W34" s="134">
        <v>0</v>
      </c>
      <c r="X34" s="134">
        <v>0</v>
      </c>
      <c r="Y34" s="70"/>
      <c r="Z34" s="134">
        <v>0</v>
      </c>
      <c r="AA34" s="70"/>
      <c r="AB34" s="69"/>
      <c r="AC34" s="134">
        <v>0</v>
      </c>
      <c r="AD34" s="70"/>
      <c r="AE34" s="134">
        <v>0</v>
      </c>
      <c r="AF34" s="70"/>
      <c r="AG34" s="69"/>
      <c r="AH34" s="134">
        <v>0</v>
      </c>
      <c r="AI34" s="70"/>
      <c r="AJ34" s="134">
        <v>0</v>
      </c>
      <c r="AK34" s="70"/>
      <c r="AL34" s="69"/>
      <c r="AM34" s="134">
        <v>0</v>
      </c>
      <c r="AN34" s="70"/>
      <c r="AO34" s="134">
        <v>0</v>
      </c>
      <c r="AP34" s="70"/>
      <c r="AQ34" s="69"/>
      <c r="AR34" s="134">
        <v>0</v>
      </c>
      <c r="AS34" s="70"/>
      <c r="AT34" s="134">
        <v>0</v>
      </c>
      <c r="AU34" s="70"/>
      <c r="AV34" s="69"/>
      <c r="AW34" s="134">
        <v>0</v>
      </c>
      <c r="AX34" s="70"/>
      <c r="AY34" s="134">
        <v>0</v>
      </c>
      <c r="AZ34" s="70"/>
      <c r="BA34" s="69"/>
      <c r="BB34" s="134">
        <v>0</v>
      </c>
      <c r="BC34" s="70"/>
      <c r="BD34" s="134">
        <v>0</v>
      </c>
      <c r="BE34" s="70"/>
      <c r="BF34" s="69"/>
      <c r="BG34" s="134">
        <v>0</v>
      </c>
      <c r="BH34" s="70"/>
      <c r="BI34" s="134">
        <v>0</v>
      </c>
      <c r="BJ34" s="70"/>
      <c r="BK34" s="69"/>
    </row>
    <row r="35" spans="1:63" s="62" customFormat="1" ht="15.75" thickBot="1">
      <c r="A35" s="158"/>
      <c r="B35" s="82" t="s">
        <v>95</v>
      </c>
      <c r="C35" s="65" t="e">
        <f>C33/C34-1</f>
        <v>#DIV/0!</v>
      </c>
      <c r="D35" s="65"/>
      <c r="E35" s="65">
        <f>E33/E34-1</f>
        <v>-4.1610988441594072</v>
      </c>
      <c r="F35" s="67"/>
      <c r="G35" s="65" t="e">
        <f>G33/G34-1</f>
        <v>#DIV/0!</v>
      </c>
      <c r="H35" s="65"/>
      <c r="I35" s="65"/>
      <c r="J35" s="65" t="e">
        <f>J33/J34-1</f>
        <v>#DIV/0!</v>
      </c>
      <c r="K35" s="65"/>
      <c r="L35" s="65" t="e">
        <f>L33/L34-1</f>
        <v>#DIV/0!</v>
      </c>
      <c r="M35" s="65"/>
      <c r="N35" s="67"/>
      <c r="O35" s="65" t="e">
        <f>O33/O34-1</f>
        <v>#DIV/0!</v>
      </c>
      <c r="P35" s="65"/>
      <c r="Q35" s="65" t="e">
        <f>Q33/Q34-1</f>
        <v>#DIV/0!</v>
      </c>
      <c r="R35" s="65"/>
      <c r="S35" s="65"/>
      <c r="T35" s="82"/>
      <c r="U35" s="65"/>
      <c r="V35" s="67"/>
      <c r="W35" s="66"/>
      <c r="X35" s="65" t="e">
        <f>X33/X34-1</f>
        <v>#DIV/0!</v>
      </c>
      <c r="Y35" s="65"/>
      <c r="Z35" s="65" t="e">
        <f>Z33/Z34-1</f>
        <v>#DIV/0!</v>
      </c>
      <c r="AA35" s="64"/>
      <c r="AB35" s="63"/>
      <c r="AC35" s="65" t="e">
        <f>AC33/AC34-1</f>
        <v>#DIV/0!</v>
      </c>
      <c r="AD35" s="65"/>
      <c r="AE35" s="65" t="e">
        <f>AE33/AE34-1</f>
        <v>#DIV/0!</v>
      </c>
      <c r="AF35" s="64"/>
      <c r="AG35" s="63"/>
      <c r="AH35" s="65" t="e">
        <f>AH33/AH34-1</f>
        <v>#DIV/0!</v>
      </c>
      <c r="AI35" s="65"/>
      <c r="AJ35" s="65" t="e">
        <f>AJ33/AJ34-1</f>
        <v>#DIV/0!</v>
      </c>
      <c r="AK35" s="64"/>
      <c r="AL35" s="63"/>
      <c r="AM35" s="65" t="e">
        <f>AM33/AM34-1</f>
        <v>#DIV/0!</v>
      </c>
      <c r="AN35" s="65"/>
      <c r="AO35" s="65" t="e">
        <f>AO33/AO34-1</f>
        <v>#DIV/0!</v>
      </c>
      <c r="AP35" s="64"/>
      <c r="AQ35" s="63"/>
      <c r="AR35" s="65" t="e">
        <f>AR33/AR34-1</f>
        <v>#DIV/0!</v>
      </c>
      <c r="AS35" s="65"/>
      <c r="AT35" s="65" t="e">
        <f>AT33/AT34-1</f>
        <v>#DIV/0!</v>
      </c>
      <c r="AU35" s="64"/>
      <c r="AV35" s="63"/>
      <c r="AW35" s="65" t="e">
        <f>AW33/AW34-1</f>
        <v>#DIV/0!</v>
      </c>
      <c r="AX35" s="65"/>
      <c r="AY35" s="65" t="e">
        <f>AY33/AY34-1</f>
        <v>#DIV/0!</v>
      </c>
      <c r="AZ35" s="64"/>
      <c r="BA35" s="63"/>
      <c r="BB35" s="65" t="e">
        <f>BB33/BB34-1</f>
        <v>#DIV/0!</v>
      </c>
      <c r="BC35" s="65"/>
      <c r="BD35" s="65" t="e">
        <f>BD33/BD34-1</f>
        <v>#DIV/0!</v>
      </c>
      <c r="BE35" s="64"/>
      <c r="BF35" s="63"/>
      <c r="BG35" s="82" t="e">
        <f>BG33/BG34-1</f>
        <v>#DIV/0!</v>
      </c>
      <c r="BH35" s="65"/>
      <c r="BI35" s="65" t="e">
        <f>BI33/BI34-1</f>
        <v>#DIV/0!</v>
      </c>
      <c r="BJ35" s="64"/>
      <c r="BK35" s="63"/>
    </row>
    <row r="36" spans="1:63">
      <c r="A36" s="156" t="s">
        <v>63</v>
      </c>
      <c r="B36" s="81">
        <v>43466</v>
      </c>
      <c r="C36" s="134">
        <v>27253535.789999999</v>
      </c>
      <c r="D36" s="76">
        <f>C36/31</f>
        <v>879146.3158064516</v>
      </c>
      <c r="E36" s="134">
        <v>1914548.22</v>
      </c>
      <c r="F36" s="75">
        <f>E36/C36</f>
        <v>7.0249535133804372E-2</v>
      </c>
      <c r="G36" s="134">
        <v>272706.2</v>
      </c>
      <c r="H36" s="60">
        <f>G36+E36</f>
        <v>2187254.42</v>
      </c>
      <c r="I36" s="69">
        <f>H36/$C36</f>
        <v>8.025580375528954E-2</v>
      </c>
      <c r="J36" s="134">
        <v>1506173.915</v>
      </c>
      <c r="K36" s="70">
        <f>J36/$C36</f>
        <v>5.5265266371516193E-2</v>
      </c>
      <c r="L36" s="134">
        <v>93786.918699999995</v>
      </c>
      <c r="M36" s="73">
        <f>L36/J36</f>
        <v>6.226831959176507E-2</v>
      </c>
      <c r="N36" s="69">
        <f>L36/$H36</f>
        <v>4.2878833775542212E-2</v>
      </c>
      <c r="O36" s="134">
        <v>4771022.2183999997</v>
      </c>
      <c r="P36" s="77">
        <f>O36/$C36</f>
        <v>0.1750606693811306</v>
      </c>
      <c r="Q36" s="134">
        <v>39831.537100000001</v>
      </c>
      <c r="R36" s="80">
        <f>Q36/O36</f>
        <v>8.3486379389274418E-3</v>
      </c>
      <c r="S36" s="75">
        <f>Q36/$H36</f>
        <v>1.8210747106411154E-2</v>
      </c>
      <c r="T36" s="76">
        <f>C36-(J36+O36)</f>
        <v>20976339.656599998</v>
      </c>
      <c r="U36" s="76">
        <f>H36-(L36+Q36)</f>
        <v>2053635.9641999998</v>
      </c>
      <c r="V36" s="75">
        <f>U36/T36</f>
        <v>9.7902493848770394E-2</v>
      </c>
      <c r="W36" s="134">
        <v>28242.75</v>
      </c>
      <c r="X36" s="134">
        <v>471083.97320000001</v>
      </c>
      <c r="Y36" s="77">
        <f>X36/$C36</f>
        <v>1.7285242429822718E-2</v>
      </c>
      <c r="Z36" s="134">
        <v>124664.6151</v>
      </c>
      <c r="AA36" s="77">
        <f>Z36/X36</f>
        <v>0.26463353073375157</v>
      </c>
      <c r="AB36" s="75">
        <f>Z36/$H36</f>
        <v>5.6995936988436857E-2</v>
      </c>
      <c r="AC36" s="134">
        <v>376241.72</v>
      </c>
      <c r="AD36" s="77">
        <f>AC36/$C36</f>
        <v>1.3805244313952556E-2</v>
      </c>
      <c r="AE36" s="134">
        <v>31167.441900000002</v>
      </c>
      <c r="AF36" s="77">
        <f>AE36/AC36</f>
        <v>8.2838877889458942E-2</v>
      </c>
      <c r="AG36" s="75">
        <f>AE36/$H36</f>
        <v>1.4249573170367626E-2</v>
      </c>
      <c r="AH36" s="134">
        <v>84709.23</v>
      </c>
      <c r="AI36" s="77">
        <f>AH36/$C36</f>
        <v>3.1081922966884144E-3</v>
      </c>
      <c r="AJ36" s="134">
        <v>10476.020699999999</v>
      </c>
      <c r="AK36" s="77">
        <f>AJ36/AH36</f>
        <v>0.12367035681943986</v>
      </c>
      <c r="AL36" s="75">
        <f>AJ36/$H36</f>
        <v>4.7895757366900188E-3</v>
      </c>
      <c r="AM36" s="134">
        <v>109194.12</v>
      </c>
      <c r="AN36" s="77">
        <f>AM36/$C36</f>
        <v>4.0066037978112928E-3</v>
      </c>
      <c r="AO36" s="134">
        <v>24963.9673</v>
      </c>
      <c r="AP36" s="77">
        <f>AO36/AM36</f>
        <v>0.22862006946894212</v>
      </c>
      <c r="AQ36" s="75">
        <f>AO36/$H36</f>
        <v>1.1413380661953354E-2</v>
      </c>
      <c r="AR36" s="134">
        <v>969697.51</v>
      </c>
      <c r="AS36" s="77">
        <f>AR36/$C36</f>
        <v>3.5580613006397734E-2</v>
      </c>
      <c r="AT36" s="134">
        <v>75021.808300000004</v>
      </c>
      <c r="AU36" s="77">
        <f>AT36/AR36</f>
        <v>7.7366196701897275E-2</v>
      </c>
      <c r="AV36" s="75">
        <f>AT36/$H36</f>
        <v>3.4299534436419157E-2</v>
      </c>
      <c r="AW36" s="134">
        <v>60117.05</v>
      </c>
      <c r="AX36" s="77">
        <f>AW36/$C36</f>
        <v>2.2058440586655344E-3</v>
      </c>
      <c r="AY36" s="134">
        <v>12477.3156</v>
      </c>
      <c r="AZ36" s="77">
        <f>AY36/AW36</f>
        <v>0.20755036383189127</v>
      </c>
      <c r="BA36" s="75">
        <f>AY36/$H36</f>
        <v>5.7045561256655278E-3</v>
      </c>
      <c r="BB36" s="134">
        <v>0</v>
      </c>
      <c r="BC36" s="77">
        <f>BB36/$C36</f>
        <v>0</v>
      </c>
      <c r="BD36" s="134">
        <v>0</v>
      </c>
      <c r="BE36" s="77" t="e">
        <f>BD36/BB36</f>
        <v>#DIV/0!</v>
      </c>
      <c r="BF36" s="75">
        <f>BD36/$H36</f>
        <v>0</v>
      </c>
      <c r="BG36" s="134">
        <v>0</v>
      </c>
      <c r="BH36" s="77">
        <f>BG36/$C36</f>
        <v>0</v>
      </c>
      <c r="BI36" s="134">
        <v>0</v>
      </c>
      <c r="BJ36" s="77" t="e">
        <f>BI36/BG36</f>
        <v>#DIV/0!</v>
      </c>
      <c r="BK36" s="75">
        <f>BI36/$H36</f>
        <v>0</v>
      </c>
    </row>
    <row r="37" spans="1:63">
      <c r="A37" s="157"/>
      <c r="B37" s="74">
        <v>43101</v>
      </c>
      <c r="C37" s="134">
        <v>32931493.52</v>
      </c>
      <c r="D37" s="60">
        <f>C37/31</f>
        <v>1062306.2425806453</v>
      </c>
      <c r="E37" s="134">
        <v>2533857.75</v>
      </c>
      <c r="F37" s="69">
        <f>E37/C37</f>
        <v>7.6943298926334266E-2</v>
      </c>
      <c r="G37" s="134">
        <v>-113252.98</v>
      </c>
      <c r="H37" s="60">
        <f>G37+E37</f>
        <v>2420604.77</v>
      </c>
      <c r="I37" s="69">
        <f>H37/$C37</f>
        <v>7.3504251136679091E-2</v>
      </c>
      <c r="J37" s="134">
        <v>2371424.7439999999</v>
      </c>
      <c r="K37" s="70">
        <f>J37/$C37</f>
        <v>7.2010847080463666E-2</v>
      </c>
      <c r="L37" s="134">
        <v>117775.6508</v>
      </c>
      <c r="M37" s="73">
        <f>L37/J37</f>
        <v>4.9664511217565335E-2</v>
      </c>
      <c r="N37" s="69">
        <f>L37/$H37</f>
        <v>4.8655465055536515E-2</v>
      </c>
      <c r="O37" s="134">
        <v>4606722.8572000004</v>
      </c>
      <c r="P37" s="70">
        <f>O37/$C37</f>
        <v>0.13988806351592403</v>
      </c>
      <c r="Q37" s="134">
        <v>490478.54019999999</v>
      </c>
      <c r="R37" s="73">
        <f>Q37/O37</f>
        <v>0.10647016445398159</v>
      </c>
      <c r="S37" s="69">
        <f>Q37/$H37</f>
        <v>0.20262644537381458</v>
      </c>
      <c r="T37" s="60">
        <f>C37-(J37+O37)</f>
        <v>25953345.9188</v>
      </c>
      <c r="U37" s="60">
        <f>H37-(L37+Q37)</f>
        <v>1812350.5789999999</v>
      </c>
      <c r="V37" s="69">
        <f>U37/T37</f>
        <v>6.9831095561639134E-2</v>
      </c>
      <c r="W37" s="134">
        <v>129763.4</v>
      </c>
      <c r="X37" s="134">
        <v>517897.13390000002</v>
      </c>
      <c r="Y37" s="70">
        <f>X37/$C37</f>
        <v>1.5726500032118798E-2</v>
      </c>
      <c r="Z37" s="134">
        <v>133167.8413</v>
      </c>
      <c r="AA37" s="70">
        <f>Z37/X37</f>
        <v>0.25713183677458462</v>
      </c>
      <c r="AB37" s="69">
        <f>Z37/$H37</f>
        <v>5.5014285252358651E-2</v>
      </c>
      <c r="AC37" s="134">
        <v>76765.929999999993</v>
      </c>
      <c r="AD37" s="70">
        <f>AC37/$C37</f>
        <v>2.3310795167361116E-3</v>
      </c>
      <c r="AE37" s="134">
        <v>7905.7098999999998</v>
      </c>
      <c r="AF37" s="70">
        <f>AE37/AC37</f>
        <v>0.10298461700392349</v>
      </c>
      <c r="AG37" s="69">
        <f>AE37/$H37</f>
        <v>3.2660060816124062E-3</v>
      </c>
      <c r="AH37" s="134">
        <v>53849.85</v>
      </c>
      <c r="AI37" s="70">
        <f>AH37/$C37</f>
        <v>1.635208253378968E-3</v>
      </c>
      <c r="AJ37" s="134">
        <v>7267.8418000000001</v>
      </c>
      <c r="AK37" s="70">
        <f>AJ37/AH37</f>
        <v>0.13496494047801433</v>
      </c>
      <c r="AL37" s="69">
        <f>AJ37/$H37</f>
        <v>3.0024900760647513E-3</v>
      </c>
      <c r="AM37" s="134">
        <v>103809.77</v>
      </c>
      <c r="AN37" s="70">
        <f>AM37/$C37</f>
        <v>3.1522946245044767E-3</v>
      </c>
      <c r="AO37" s="134">
        <v>25754.270799999998</v>
      </c>
      <c r="AP37" s="70">
        <f>AO37/AM37</f>
        <v>0.24809101108691406</v>
      </c>
      <c r="AQ37" s="69">
        <f>AO37/$H37</f>
        <v>1.0639601771915867E-2</v>
      </c>
      <c r="AR37" s="134">
        <v>624612.73</v>
      </c>
      <c r="AS37" s="70">
        <f>AR37/$C37</f>
        <v>1.8967033172080681E-2</v>
      </c>
      <c r="AT37" s="134">
        <v>107707.0865</v>
      </c>
      <c r="AU37" s="70">
        <f>AT37/AR37</f>
        <v>0.17243818661845078</v>
      </c>
      <c r="AV37" s="69">
        <f>AT37/$H37</f>
        <v>4.4495940780947894E-2</v>
      </c>
      <c r="AW37" s="134">
        <v>87361.95</v>
      </c>
      <c r="AX37" s="70">
        <f>AW37/$C37</f>
        <v>2.6528389897331325E-3</v>
      </c>
      <c r="AY37" s="134">
        <v>7345.3395</v>
      </c>
      <c r="AZ37" s="70">
        <f>AY37/AW37</f>
        <v>8.407939039822257E-2</v>
      </c>
      <c r="BA37" s="69">
        <f>AY37/$H37</f>
        <v>3.0345059181222716E-3</v>
      </c>
      <c r="BB37" s="134">
        <v>23727.49</v>
      </c>
      <c r="BC37" s="70">
        <f>BB37/$C37</f>
        <v>7.2051059529352319E-4</v>
      </c>
      <c r="BD37" s="134">
        <v>1847.3366000000001</v>
      </c>
      <c r="BE37" s="70">
        <f>BD37/BB37</f>
        <v>7.7856385146511498E-2</v>
      </c>
      <c r="BF37" s="69">
        <f>BD37/$H37</f>
        <v>7.6317151106002328E-4</v>
      </c>
      <c r="BG37" s="134">
        <v>0</v>
      </c>
      <c r="BH37" s="70">
        <f>BG37/$C37</f>
        <v>0</v>
      </c>
      <c r="BI37" s="134">
        <v>0</v>
      </c>
      <c r="BJ37" s="70" t="e">
        <f>BI37/BG37</f>
        <v>#DIV/0!</v>
      </c>
      <c r="BK37" s="69">
        <f>BI37/$H37</f>
        <v>0</v>
      </c>
    </row>
    <row r="38" spans="1:63" s="62" customFormat="1" ht="15.75" thickBot="1">
      <c r="A38" s="158"/>
      <c r="B38" s="68" t="s">
        <v>95</v>
      </c>
      <c r="C38" s="65">
        <f>C36/C37-1</f>
        <v>-0.17241725543214903</v>
      </c>
      <c r="D38" s="65"/>
      <c r="E38" s="65">
        <f>E36/E37-1</f>
        <v>-0.24441369291547643</v>
      </c>
      <c r="F38" s="67"/>
      <c r="G38" s="65">
        <f>G36/G37-1</f>
        <v>-3.4079384047995913</v>
      </c>
      <c r="H38" s="65">
        <f>H36/H37-1</f>
        <v>-9.6401673206650829E-2</v>
      </c>
      <c r="I38" s="67"/>
      <c r="J38" s="65">
        <f>J36/J37-1</f>
        <v>-0.36486539629359616</v>
      </c>
      <c r="K38" s="65"/>
      <c r="L38" s="65">
        <f>L36/L37-1</f>
        <v>-0.20368159239244044</v>
      </c>
      <c r="M38" s="65"/>
      <c r="N38" s="67"/>
      <c r="O38" s="65">
        <f>O36/O37-1</f>
        <v>3.5665128181785466E-2</v>
      </c>
      <c r="P38" s="65"/>
      <c r="Q38" s="65">
        <f>Q36/Q37-1</f>
        <v>-0.91879045904076029</v>
      </c>
      <c r="R38" s="65"/>
      <c r="S38" s="67"/>
      <c r="T38" s="65"/>
      <c r="U38" s="65"/>
      <c r="V38" s="67"/>
      <c r="W38" s="66"/>
      <c r="X38" s="65">
        <f>X36/X37-1</f>
        <v>-9.0390847208355218E-2</v>
      </c>
      <c r="Y38" s="65"/>
      <c r="Z38" s="65">
        <f>Z36/Z37-1</f>
        <v>-6.3853450780537724E-2</v>
      </c>
      <c r="AA38" s="64"/>
      <c r="AB38" s="63"/>
      <c r="AC38" s="65">
        <f>AC36/AC37-1</f>
        <v>3.9011549785171624</v>
      </c>
      <c r="AD38" s="65"/>
      <c r="AE38" s="65">
        <f>AE36/AE37-1</f>
        <v>2.9423963558288424</v>
      </c>
      <c r="AF38" s="64"/>
      <c r="AG38" s="63"/>
      <c r="AH38" s="65">
        <f>AH36/AH37-1</f>
        <v>0.5730634347170882</v>
      </c>
      <c r="AI38" s="65"/>
      <c r="AJ38" s="65">
        <f>AJ36/AJ37-1</f>
        <v>0.44142112449393145</v>
      </c>
      <c r="AK38" s="64"/>
      <c r="AL38" s="63"/>
      <c r="AM38" s="65">
        <f>AM36/AM37-1</f>
        <v>5.1867468736324085E-2</v>
      </c>
      <c r="AN38" s="65"/>
      <c r="AO38" s="65">
        <f>AO36/AO37-1</f>
        <v>-3.0686308540329499E-2</v>
      </c>
      <c r="AP38" s="64"/>
      <c r="AQ38" s="63"/>
      <c r="AR38" s="65">
        <f>AR36/AR37-1</f>
        <v>0.5524779810363456</v>
      </c>
      <c r="AS38" s="65"/>
      <c r="AT38" s="65">
        <f>AT36/AT37-1</f>
        <v>-0.30346450973771344</v>
      </c>
      <c r="AU38" s="64"/>
      <c r="AV38" s="63"/>
      <c r="AW38" s="65">
        <f>AW36/AW37-1</f>
        <v>-0.31186231534438047</v>
      </c>
      <c r="AX38" s="65"/>
      <c r="AY38" s="65">
        <f>AY36/AY37-1</f>
        <v>0.69867105529975837</v>
      </c>
      <c r="AZ38" s="64"/>
      <c r="BA38" s="63"/>
      <c r="BB38" s="65">
        <f>BB36/BB37-1</f>
        <v>-1</v>
      </c>
      <c r="BC38" s="65"/>
      <c r="BD38" s="65">
        <f>BD36/BD37-1</f>
        <v>-1</v>
      </c>
      <c r="BE38" s="64"/>
      <c r="BF38" s="63"/>
      <c r="BG38" s="82" t="e">
        <f>BG36/BG37-1</f>
        <v>#DIV/0!</v>
      </c>
      <c r="BH38" s="65"/>
      <c r="BI38" s="65" t="e">
        <f>BI36/BI37-1</f>
        <v>#DIV/0!</v>
      </c>
      <c r="BJ38" s="64"/>
      <c r="BK38" s="63"/>
    </row>
    <row r="39" spans="1:63">
      <c r="A39" s="156" t="s">
        <v>64</v>
      </c>
      <c r="B39" s="81">
        <v>43466</v>
      </c>
      <c r="C39" s="134">
        <v>27627754.969999999</v>
      </c>
      <c r="D39" s="76">
        <f>C39/31</f>
        <v>891217.90225806448</v>
      </c>
      <c r="E39" s="134">
        <v>1606945.34</v>
      </c>
      <c r="F39" s="75">
        <f>E39/C39</f>
        <v>5.8164166496515013E-2</v>
      </c>
      <c r="G39" s="134">
        <v>522263.38</v>
      </c>
      <c r="H39" s="60">
        <f>G39+E39</f>
        <v>2129208.7200000002</v>
      </c>
      <c r="I39" s="69">
        <f>H39/$C39</f>
        <v>7.7067743011042064E-2</v>
      </c>
      <c r="J39" s="134">
        <v>1204445.6568</v>
      </c>
      <c r="K39" s="70">
        <f>J39/$C39</f>
        <v>4.3595495113803673E-2</v>
      </c>
      <c r="L39" s="134">
        <v>87176.849700000006</v>
      </c>
      <c r="M39" s="73">
        <f>L39/J39</f>
        <v>7.2379230401821149E-2</v>
      </c>
      <c r="N39" s="69">
        <f>L39/$H39</f>
        <v>4.0943308601516529E-2</v>
      </c>
      <c r="O39" s="134">
        <v>10077751.009</v>
      </c>
      <c r="P39" s="77">
        <f>O39/$C39</f>
        <v>0.36476908890871057</v>
      </c>
      <c r="Q39" s="134">
        <v>211909.79319999999</v>
      </c>
      <c r="R39" s="80">
        <f>Q39/O39</f>
        <v>2.1027488475429946E-2</v>
      </c>
      <c r="S39" s="75">
        <f>Q39/$H39</f>
        <v>9.9525138709745636E-2</v>
      </c>
      <c r="T39" s="76">
        <f>C39-(J39+O39)</f>
        <v>16345558.304199999</v>
      </c>
      <c r="U39" s="76">
        <f>H39-(L39+Q39)</f>
        <v>1830122.0771000003</v>
      </c>
      <c r="V39" s="75">
        <f>U39/T39</f>
        <v>0.11196448864213771</v>
      </c>
      <c r="W39" s="134">
        <v>20179.95</v>
      </c>
      <c r="X39" s="134">
        <v>640748.25890000002</v>
      </c>
      <c r="Y39" s="77">
        <f>X39/$C39</f>
        <v>2.3192194211790494E-2</v>
      </c>
      <c r="Z39" s="134">
        <v>156577.0857</v>
      </c>
      <c r="AA39" s="77">
        <f>Z39/X39</f>
        <v>0.24436599479615065</v>
      </c>
      <c r="AB39" s="75">
        <f>Z39/$H39</f>
        <v>7.3537687606314128E-2</v>
      </c>
      <c r="AC39" s="134">
        <v>111979.95</v>
      </c>
      <c r="AD39" s="77">
        <f>AC39/$C39</f>
        <v>4.0531686386242769E-3</v>
      </c>
      <c r="AE39" s="134">
        <v>9175.7724999999991</v>
      </c>
      <c r="AF39" s="77">
        <f>AE39/AC39</f>
        <v>8.1941209118239461E-2</v>
      </c>
      <c r="AG39" s="75">
        <f>AE39/$H39</f>
        <v>4.3094753528907202E-3</v>
      </c>
      <c r="AH39" s="134">
        <v>99240.66</v>
      </c>
      <c r="AI39" s="77">
        <f>AH39/$C39</f>
        <v>3.5920638541843855E-3</v>
      </c>
      <c r="AJ39" s="134">
        <v>12790.361000000001</v>
      </c>
      <c r="AK39" s="77">
        <f>AJ39/AH39</f>
        <v>0.12888226458792193</v>
      </c>
      <c r="AL39" s="75">
        <f>AJ39/$H39</f>
        <v>6.0070959130770415E-3</v>
      </c>
      <c r="AM39" s="134">
        <v>107033.88</v>
      </c>
      <c r="AN39" s="77">
        <f>AM39/$C39</f>
        <v>3.8741432344475439E-3</v>
      </c>
      <c r="AO39" s="134">
        <v>25775.962100000001</v>
      </c>
      <c r="AP39" s="77">
        <f>AO39/AM39</f>
        <v>0.24082058970486728</v>
      </c>
      <c r="AQ39" s="75">
        <f>AO39/$H39</f>
        <v>1.2105887909382598E-2</v>
      </c>
      <c r="AR39" s="134">
        <v>145948.01999999999</v>
      </c>
      <c r="AS39" s="77">
        <f>AR39/$C39</f>
        <v>5.2826594183450586E-3</v>
      </c>
      <c r="AT39" s="134">
        <v>16948.296600000001</v>
      </c>
      <c r="AU39" s="77">
        <f>AT39/AR39</f>
        <v>0.11612556717110656</v>
      </c>
      <c r="AV39" s="75">
        <f>AT39/$H39</f>
        <v>7.9599038087726781E-3</v>
      </c>
      <c r="AW39" s="134">
        <v>12959.56</v>
      </c>
      <c r="AX39" s="77">
        <f>AW39/$C39</f>
        <v>4.6907756399578349E-4</v>
      </c>
      <c r="AY39" s="134">
        <v>2252.4195</v>
      </c>
      <c r="AZ39" s="77">
        <f>AY39/AW39</f>
        <v>0.17380370166888381</v>
      </c>
      <c r="BA39" s="75">
        <f>AY39/$H39</f>
        <v>1.0578669337781032E-3</v>
      </c>
      <c r="BB39" s="134">
        <v>0</v>
      </c>
      <c r="BC39" s="77">
        <f>BB39/$C39</f>
        <v>0</v>
      </c>
      <c r="BD39" s="134">
        <v>0</v>
      </c>
      <c r="BE39" s="77" t="e">
        <f>BD39/BB39</f>
        <v>#DIV/0!</v>
      </c>
      <c r="BF39" s="75">
        <f>BD39/$H39</f>
        <v>0</v>
      </c>
      <c r="BG39" s="134">
        <v>0</v>
      </c>
      <c r="BH39" s="77">
        <f>BG39/$C39</f>
        <v>0</v>
      </c>
      <c r="BI39" s="134">
        <v>0</v>
      </c>
      <c r="BJ39" s="77" t="e">
        <f>BI39/BG39</f>
        <v>#DIV/0!</v>
      </c>
      <c r="BK39" s="75">
        <f>BI39/$H39</f>
        <v>0</v>
      </c>
    </row>
    <row r="40" spans="1:63">
      <c r="A40" s="157"/>
      <c r="B40" s="74">
        <v>43101</v>
      </c>
      <c r="C40" s="134">
        <v>24232708.75</v>
      </c>
      <c r="D40" s="60">
        <f>C40/31</f>
        <v>781700.28225806449</v>
      </c>
      <c r="E40" s="134">
        <v>1807607.53</v>
      </c>
      <c r="F40" s="69">
        <f>E40/C40</f>
        <v>7.4593705088788306E-2</v>
      </c>
      <c r="G40" s="134">
        <v>-41386.49</v>
      </c>
      <c r="H40" s="60">
        <f>G40+E40</f>
        <v>1766221.04</v>
      </c>
      <c r="I40" s="69">
        <f>H40/$C40</f>
        <v>7.2885827920496096E-2</v>
      </c>
      <c r="J40" s="134">
        <v>1444047.9556</v>
      </c>
      <c r="K40" s="70">
        <f>J40/$C40</f>
        <v>5.9590860043658968E-2</v>
      </c>
      <c r="L40" s="134">
        <v>77746.880900000004</v>
      </c>
      <c r="M40" s="73">
        <f>L40/J40</f>
        <v>5.3839542238537555E-2</v>
      </c>
      <c r="N40" s="69">
        <f>L40/$H40</f>
        <v>4.4018771795403366E-2</v>
      </c>
      <c r="O40" s="134">
        <v>6483743.102</v>
      </c>
      <c r="P40" s="70">
        <f>O40/$C40</f>
        <v>0.26756163204412714</v>
      </c>
      <c r="Q40" s="134">
        <v>439598.41039999999</v>
      </c>
      <c r="R40" s="73">
        <f>Q40/O40</f>
        <v>6.7800096870648655E-2</v>
      </c>
      <c r="S40" s="69">
        <f>Q40/$H40</f>
        <v>0.24889206981703715</v>
      </c>
      <c r="T40" s="60">
        <f>C40-(J40+O40)</f>
        <v>16304917.692400001</v>
      </c>
      <c r="U40" s="60">
        <f>H40-(L40+Q40)</f>
        <v>1248875.7487000001</v>
      </c>
      <c r="V40" s="69">
        <f>U40/T40</f>
        <v>7.6595035452532351E-2</v>
      </c>
      <c r="W40" s="134">
        <v>32392.45</v>
      </c>
      <c r="X40" s="134">
        <v>780344.99109999998</v>
      </c>
      <c r="Y40" s="70">
        <f>X40/$C40</f>
        <v>3.2202136341856542E-2</v>
      </c>
      <c r="Z40" s="134">
        <v>193188.22229999999</v>
      </c>
      <c r="AA40" s="70">
        <f>Z40/X40</f>
        <v>0.24756770979932288</v>
      </c>
      <c r="AB40" s="69">
        <f>Z40/$H40</f>
        <v>0.10937941397187749</v>
      </c>
      <c r="AC40" s="134">
        <v>36110.519999999997</v>
      </c>
      <c r="AD40" s="70">
        <f>AC40/$C40</f>
        <v>1.4901561510328471E-3</v>
      </c>
      <c r="AE40" s="134">
        <v>3619.2617</v>
      </c>
      <c r="AF40" s="70">
        <f>AE40/AC40</f>
        <v>0.10022734925999405</v>
      </c>
      <c r="AG40" s="69">
        <f>AE40/$H40</f>
        <v>2.0491555802098246E-3</v>
      </c>
      <c r="AH40" s="134">
        <v>35147.75</v>
      </c>
      <c r="AI40" s="70">
        <f>AH40/$C40</f>
        <v>1.4504259661025306E-3</v>
      </c>
      <c r="AJ40" s="134">
        <v>4526.2825999999995</v>
      </c>
      <c r="AK40" s="70">
        <f>AJ40/AH40</f>
        <v>0.12877872979066937</v>
      </c>
      <c r="AL40" s="69">
        <f>AJ40/$H40</f>
        <v>2.5626931723109806E-3</v>
      </c>
      <c r="AM40" s="134">
        <v>120665.1</v>
      </c>
      <c r="AN40" s="70">
        <f>AM40/$C40</f>
        <v>4.9794309519772531E-3</v>
      </c>
      <c r="AO40" s="134">
        <v>29790.599399999999</v>
      </c>
      <c r="AP40" s="70">
        <f>AO40/AM40</f>
        <v>0.24688662587608179</v>
      </c>
      <c r="AQ40" s="69">
        <f>AO40/$H40</f>
        <v>1.6866857955672412E-2</v>
      </c>
      <c r="AR40" s="134">
        <v>119254.88</v>
      </c>
      <c r="AS40" s="70">
        <f>AR40/$C40</f>
        <v>4.921236054553745E-3</v>
      </c>
      <c r="AT40" s="134">
        <v>20732.472900000001</v>
      </c>
      <c r="AU40" s="70">
        <f>AT40/AR40</f>
        <v>0.17385010072543783</v>
      </c>
      <c r="AV40" s="69">
        <f>AT40/$H40</f>
        <v>1.1738322911157258E-2</v>
      </c>
      <c r="AW40" s="134">
        <v>17528.59</v>
      </c>
      <c r="AX40" s="70">
        <f>AW40/$C40</f>
        <v>7.2334422787134766E-4</v>
      </c>
      <c r="AY40" s="134">
        <v>1896.9135000000001</v>
      </c>
      <c r="AZ40" s="70">
        <f>AY40/AW40</f>
        <v>0.10821825942645701</v>
      </c>
      <c r="BA40" s="69">
        <f>AY40/$H40</f>
        <v>1.0739955288948432E-3</v>
      </c>
      <c r="BB40" s="134">
        <v>2673.23</v>
      </c>
      <c r="BC40" s="70">
        <f>BB40/$C40</f>
        <v>1.1031494776662142E-4</v>
      </c>
      <c r="BD40" s="134">
        <v>96.990799999999993</v>
      </c>
      <c r="BE40" s="70">
        <f>BD40/BB40</f>
        <v>3.6282250311421009E-2</v>
      </c>
      <c r="BF40" s="69">
        <f>BD40/$H40</f>
        <v>5.4914304497244574E-5</v>
      </c>
      <c r="BG40" s="134">
        <v>0</v>
      </c>
      <c r="BH40" s="70">
        <f>BG40/$C40</f>
        <v>0</v>
      </c>
      <c r="BI40" s="134">
        <v>0</v>
      </c>
      <c r="BJ40" s="70" t="e">
        <f>BI40/BG40</f>
        <v>#DIV/0!</v>
      </c>
      <c r="BK40" s="69">
        <f>BI40/$H40</f>
        <v>0</v>
      </c>
    </row>
    <row r="41" spans="1:63" s="62" customFormat="1" ht="15.75" thickBot="1">
      <c r="A41" s="158"/>
      <c r="B41" s="68" t="s">
        <v>95</v>
      </c>
      <c r="C41" s="65">
        <f>C39/C40-1</f>
        <v>0.14010180434327224</v>
      </c>
      <c r="D41" s="65"/>
      <c r="E41" s="65">
        <f>E39/E40-1</f>
        <v>-0.11100982191637576</v>
      </c>
      <c r="F41" s="67"/>
      <c r="G41" s="65">
        <f>G39/G40-1</f>
        <v>-13.6191754845603</v>
      </c>
      <c r="H41" s="65">
        <f>H39/H40-1</f>
        <v>0.20551656433670384</v>
      </c>
      <c r="I41" s="67"/>
      <c r="J41" s="65">
        <f>J39/J40-1</f>
        <v>-0.16592405942671451</v>
      </c>
      <c r="K41" s="65"/>
      <c r="L41" s="65">
        <f>L39/L40-1</f>
        <v>0.12129063816886831</v>
      </c>
      <c r="M41" s="65"/>
      <c r="N41" s="67"/>
      <c r="O41" s="65">
        <f>O39/O40-1</f>
        <v>0.55431065828184622</v>
      </c>
      <c r="P41" s="65"/>
      <c r="Q41" s="65">
        <f>Q39/Q40-1</f>
        <v>-0.51794686198437634</v>
      </c>
      <c r="R41" s="65"/>
      <c r="S41" s="67"/>
      <c r="T41" s="65"/>
      <c r="U41" s="65"/>
      <c r="V41" s="67"/>
      <c r="W41" s="66"/>
      <c r="X41" s="65">
        <f>X39/X40-1</f>
        <v>-0.17889104664235722</v>
      </c>
      <c r="Y41" s="65"/>
      <c r="Z41" s="65">
        <f>Z39/Z40-1</f>
        <v>-0.18951018941075481</v>
      </c>
      <c r="AA41" s="64"/>
      <c r="AB41" s="63"/>
      <c r="AC41" s="65">
        <f>AC39/AC40-1</f>
        <v>2.1010339923102741</v>
      </c>
      <c r="AD41" s="65"/>
      <c r="AE41" s="65">
        <f>AE39/AE40-1</f>
        <v>1.5352608516814352</v>
      </c>
      <c r="AF41" s="64"/>
      <c r="AG41" s="63"/>
      <c r="AH41" s="65">
        <f>AH39/AH40-1</f>
        <v>1.8235281063510467</v>
      </c>
      <c r="AI41" s="65"/>
      <c r="AJ41" s="65">
        <f>AJ39/AJ40-1</f>
        <v>1.8257981505617882</v>
      </c>
      <c r="AK41" s="64"/>
      <c r="AL41" s="63"/>
      <c r="AM41" s="65">
        <f>AM39/AM40-1</f>
        <v>-0.11296737830574044</v>
      </c>
      <c r="AN41" s="65"/>
      <c r="AO41" s="65">
        <f>AO39/AO40-1</f>
        <v>-0.13476188397874256</v>
      </c>
      <c r="AP41" s="64"/>
      <c r="AQ41" s="63"/>
      <c r="AR41" s="65">
        <f>AR39/AR40-1</f>
        <v>0.22383268508592669</v>
      </c>
      <c r="AS41" s="65"/>
      <c r="AT41" s="65">
        <f>AT39/AT40-1</f>
        <v>-0.18252411655147993</v>
      </c>
      <c r="AU41" s="64"/>
      <c r="AV41" s="63"/>
      <c r="AW41" s="65">
        <f>AW39/AW40-1</f>
        <v>-0.26066158202114376</v>
      </c>
      <c r="AX41" s="65"/>
      <c r="AY41" s="65">
        <f>AY39/AY40-1</f>
        <v>0.18741286832530846</v>
      </c>
      <c r="AZ41" s="64"/>
      <c r="BA41" s="63"/>
      <c r="BB41" s="65">
        <f>BB39/BB40-1</f>
        <v>-1</v>
      </c>
      <c r="BC41" s="65"/>
      <c r="BD41" s="65">
        <f>BD39/BD40-1</f>
        <v>-1</v>
      </c>
      <c r="BE41" s="64"/>
      <c r="BF41" s="63"/>
      <c r="BG41" s="82" t="e">
        <f>BG39/BG40-1</f>
        <v>#DIV/0!</v>
      </c>
      <c r="BH41" s="65"/>
      <c r="BI41" s="65" t="e">
        <f>BI39/BI40-1</f>
        <v>#DIV/0!</v>
      </c>
      <c r="BJ41" s="64"/>
      <c r="BK41" s="63"/>
    </row>
    <row r="42" spans="1:63">
      <c r="A42" s="156" t="s">
        <v>65</v>
      </c>
      <c r="B42" s="81">
        <v>43466</v>
      </c>
      <c r="C42" s="134">
        <v>50134363.409999996</v>
      </c>
      <c r="D42" s="76">
        <f>C42/31</f>
        <v>1617237.5293548387</v>
      </c>
      <c r="E42" s="134">
        <v>3516734.9486840032</v>
      </c>
      <c r="F42" s="75">
        <f>E42/C42</f>
        <v>7.0146197328248935E-2</v>
      </c>
      <c r="G42" s="134">
        <v>383411.64679999999</v>
      </c>
      <c r="H42" s="60">
        <f>G42+E42</f>
        <v>3900146.5954840034</v>
      </c>
      <c r="I42" s="69">
        <f>H42/$C42</f>
        <v>7.7793878892776863E-2</v>
      </c>
      <c r="J42" s="134">
        <v>2965367.5830999999</v>
      </c>
      <c r="K42" s="70">
        <f>J42/$C42</f>
        <v>5.9148404036751291E-2</v>
      </c>
      <c r="L42" s="134">
        <v>147336.31409999999</v>
      </c>
      <c r="M42" s="73">
        <f>L42/J42</f>
        <v>4.9685683130714732E-2</v>
      </c>
      <c r="N42" s="69">
        <f>L42/$H42</f>
        <v>3.7777122088334149E-2</v>
      </c>
      <c r="O42" s="134">
        <v>8720999.8431000002</v>
      </c>
      <c r="P42" s="77">
        <f>O42/$C42</f>
        <v>0.17395253973366451</v>
      </c>
      <c r="Q42" s="134">
        <v>329425.22710000002</v>
      </c>
      <c r="R42" s="80">
        <f>Q42/O42</f>
        <v>3.777379119673293E-2</v>
      </c>
      <c r="S42" s="75">
        <f>Q42/$H42</f>
        <v>8.4464832035145265E-2</v>
      </c>
      <c r="T42" s="76">
        <f>C42-(J42+O42)</f>
        <v>38447995.983799994</v>
      </c>
      <c r="U42" s="76">
        <f>H42-(L42+Q42)</f>
        <v>3423385.0542840036</v>
      </c>
      <c r="V42" s="75">
        <f>U42/T42</f>
        <v>8.903936256460393E-2</v>
      </c>
      <c r="W42" s="134">
        <v>146363.19</v>
      </c>
      <c r="X42" s="134">
        <v>676375.25890000002</v>
      </c>
      <c r="Y42" s="77">
        <f>X42/$C42</f>
        <v>1.349125056936671E-2</v>
      </c>
      <c r="Z42" s="134">
        <v>139094.0233</v>
      </c>
      <c r="AA42" s="77">
        <f>Z42/X42</f>
        <v>0.20564623183617162</v>
      </c>
      <c r="AB42" s="75">
        <f>Z42/$H42</f>
        <v>3.5663793627926078E-2</v>
      </c>
      <c r="AC42" s="134">
        <v>331887.86</v>
      </c>
      <c r="AD42" s="77">
        <f>AC42/$C42</f>
        <v>6.6199675716596476E-3</v>
      </c>
      <c r="AE42" s="134">
        <v>27645.129000000001</v>
      </c>
      <c r="AF42" s="77">
        <f>AE42/AC42</f>
        <v>8.3296596024934458E-2</v>
      </c>
      <c r="AG42" s="75">
        <f>AE42/$H42</f>
        <v>7.0882281789126636E-3</v>
      </c>
      <c r="AH42" s="134">
        <v>70865.460000000006</v>
      </c>
      <c r="AI42" s="77">
        <f>AH42/$C42</f>
        <v>1.4135107175982393E-3</v>
      </c>
      <c r="AJ42" s="134">
        <v>8951.6849000000002</v>
      </c>
      <c r="AK42" s="77">
        <f>AJ42/AH42</f>
        <v>0.12631943544852456</v>
      </c>
      <c r="AL42" s="75">
        <f>AJ42/$H42</f>
        <v>2.2952175465315058E-3</v>
      </c>
      <c r="AM42" s="134">
        <v>95570.45</v>
      </c>
      <c r="AN42" s="77">
        <f>AM42/$C42</f>
        <v>1.9062862974527596E-3</v>
      </c>
      <c r="AO42" s="134">
        <v>22156.652999999998</v>
      </c>
      <c r="AP42" s="77">
        <f>AO42/AM42</f>
        <v>0.2318358132665484</v>
      </c>
      <c r="AQ42" s="75">
        <f>AO42/$H42</f>
        <v>5.6809795369372222E-3</v>
      </c>
      <c r="AR42" s="134">
        <v>256991.49</v>
      </c>
      <c r="AS42" s="77">
        <f>AR42/$C42</f>
        <v>5.1260547161697768E-3</v>
      </c>
      <c r="AT42" s="134">
        <v>17361.038700000001</v>
      </c>
      <c r="AU42" s="77">
        <f>AT42/AR42</f>
        <v>6.7554916701716469E-2</v>
      </c>
      <c r="AV42" s="75">
        <f>AT42/$H42</f>
        <v>4.4513810634970548E-3</v>
      </c>
      <c r="AW42" s="134">
        <v>32373.55</v>
      </c>
      <c r="AX42" s="77">
        <f>AW42/$C42</f>
        <v>6.4573573489401569E-4</v>
      </c>
      <c r="AY42" s="134">
        <v>5414.4515000000001</v>
      </c>
      <c r="AZ42" s="77">
        <f>AY42/AW42</f>
        <v>0.16724923587311247</v>
      </c>
      <c r="BA42" s="75">
        <f>AY42/$H42</f>
        <v>1.3882687143784332E-3</v>
      </c>
      <c r="BB42" s="134">
        <v>875.22</v>
      </c>
      <c r="BC42" s="77">
        <f>BB42/$C42</f>
        <v>1.7457487050198094E-5</v>
      </c>
      <c r="BD42" s="134">
        <v>78.121499999999997</v>
      </c>
      <c r="BE42" s="77">
        <f>BD42/BB42</f>
        <v>8.925927195448001E-2</v>
      </c>
      <c r="BF42" s="75">
        <f>BD42/$H42</f>
        <v>2.0030400931712983E-5</v>
      </c>
      <c r="BG42" s="134">
        <v>116.18</v>
      </c>
      <c r="BH42" s="77">
        <f>BG42/$C42</f>
        <v>2.3173725983090132E-6</v>
      </c>
      <c r="BI42" s="134">
        <v>15.494999999999999</v>
      </c>
      <c r="BJ42" s="77">
        <f>BI42/BG42</f>
        <v>0.13337063177827507</v>
      </c>
      <c r="BK42" s="75">
        <f>BI42/$H42</f>
        <v>3.9729275863480946E-6</v>
      </c>
    </row>
    <row r="43" spans="1:63">
      <c r="A43" s="157"/>
      <c r="B43" s="74">
        <v>43101</v>
      </c>
      <c r="C43" s="134">
        <v>48864065.710000001</v>
      </c>
      <c r="D43" s="60">
        <f>C43/31</f>
        <v>1576260.1841935485</v>
      </c>
      <c r="E43" s="134">
        <v>3396395.24</v>
      </c>
      <c r="F43" s="69">
        <f>E43/C43</f>
        <v>6.9507012784344097E-2</v>
      </c>
      <c r="G43" s="134">
        <v>73617.37</v>
      </c>
      <c r="H43" s="60">
        <f>G43+E43</f>
        <v>3470012.6100000003</v>
      </c>
      <c r="I43" s="69">
        <f>H43/$C43</f>
        <v>7.1013587583848237E-2</v>
      </c>
      <c r="J43" s="134">
        <v>3652007.2154999999</v>
      </c>
      <c r="K43" s="70">
        <f>J43/$C43</f>
        <v>7.4738095621720221E-2</v>
      </c>
      <c r="L43" s="134">
        <v>174155.81700000001</v>
      </c>
      <c r="M43" s="73">
        <f>L43/J43</f>
        <v>4.7687697948908946E-2</v>
      </c>
      <c r="N43" s="69">
        <f>L43/$H43</f>
        <v>5.0188813867163437E-2</v>
      </c>
      <c r="O43" s="134">
        <v>7537949.7621999998</v>
      </c>
      <c r="P43" s="70">
        <f>O43/$C43</f>
        <v>0.15426366293252106</v>
      </c>
      <c r="Q43" s="134">
        <v>642581.41399999999</v>
      </c>
      <c r="R43" s="73">
        <f>Q43/O43</f>
        <v>8.5246178904283168E-2</v>
      </c>
      <c r="S43" s="69">
        <f>Q43/$H43</f>
        <v>0.18518129073888293</v>
      </c>
      <c r="T43" s="60">
        <f>C43-(J43+O43)</f>
        <v>37674108.732299998</v>
      </c>
      <c r="U43" s="60">
        <f>H43-(L43+Q43)</f>
        <v>2653275.3790000002</v>
      </c>
      <c r="V43" s="69">
        <f>U43/T43</f>
        <v>7.0427024507820873E-2</v>
      </c>
      <c r="W43" s="134">
        <v>99491.75</v>
      </c>
      <c r="X43" s="134">
        <v>532256.04460000002</v>
      </c>
      <c r="Y43" s="70">
        <f>X43/$C43</f>
        <v>1.0892586133926104E-2</v>
      </c>
      <c r="Z43" s="134">
        <v>116111.9776</v>
      </c>
      <c r="AA43" s="70">
        <f>Z43/X43</f>
        <v>0.21815060397718966</v>
      </c>
      <c r="AB43" s="69">
        <f>Z43/$H43</f>
        <v>3.3461543414967584E-2</v>
      </c>
      <c r="AC43" s="134">
        <v>89943.22</v>
      </c>
      <c r="AD43" s="70">
        <f>AC43/$C43</f>
        <v>1.8406822824322041E-3</v>
      </c>
      <c r="AE43" s="134">
        <v>9831.9164999999994</v>
      </c>
      <c r="AF43" s="70">
        <f>AE43/AC43</f>
        <v>0.10931248069615475</v>
      </c>
      <c r="AG43" s="69">
        <f>AE43/$H43</f>
        <v>2.8333950348382159E-3</v>
      </c>
      <c r="AH43" s="134">
        <v>33240.629999999997</v>
      </c>
      <c r="AI43" s="70">
        <f>AH43/$C43</f>
        <v>6.8026738088634571E-4</v>
      </c>
      <c r="AJ43" s="134">
        <v>4789.1391999999996</v>
      </c>
      <c r="AK43" s="70">
        <f>AJ43/AH43</f>
        <v>0.14407486260037791</v>
      </c>
      <c r="AL43" s="69">
        <f>AJ43/$H43</f>
        <v>1.3801503735745787E-3</v>
      </c>
      <c r="AM43" s="134">
        <v>110958.39999999999</v>
      </c>
      <c r="AN43" s="70">
        <f>AM43/$C43</f>
        <v>2.2707566058567333E-3</v>
      </c>
      <c r="AO43" s="134">
        <v>26733.736400000002</v>
      </c>
      <c r="AP43" s="70">
        <f>AO43/AM43</f>
        <v>0.24093476834561425</v>
      </c>
      <c r="AQ43" s="69">
        <f>AO43/$H43</f>
        <v>7.7042188039771987E-3</v>
      </c>
      <c r="AR43" s="134">
        <v>225954.64</v>
      </c>
      <c r="AS43" s="70">
        <f>AR43/$C43</f>
        <v>4.6241473507546982E-3</v>
      </c>
      <c r="AT43" s="134">
        <v>35407.919099999999</v>
      </c>
      <c r="AU43" s="70">
        <f>AT43/AR43</f>
        <v>0.15670366007973988</v>
      </c>
      <c r="AV43" s="69">
        <f>AT43/$H43</f>
        <v>1.020397418671052E-2</v>
      </c>
      <c r="AW43" s="134">
        <v>40803.980000000003</v>
      </c>
      <c r="AX43" s="70">
        <f>AW43/$C43</f>
        <v>8.3505085807154789E-4</v>
      </c>
      <c r="AY43" s="134">
        <v>3413.3861000000002</v>
      </c>
      <c r="AZ43" s="70">
        <f>AY43/AW43</f>
        <v>8.3653263725744401E-2</v>
      </c>
      <c r="BA43" s="69">
        <f>AY43/$H43</f>
        <v>9.8368118034014855E-4</v>
      </c>
      <c r="BB43" s="134">
        <v>918.01</v>
      </c>
      <c r="BC43" s="70">
        <f>BB43/$C43</f>
        <v>1.8787016320914324E-5</v>
      </c>
      <c r="BD43" s="134">
        <v>28.819600000000001</v>
      </c>
      <c r="BE43" s="70">
        <f>BD43/BB43</f>
        <v>3.1393557804381217E-2</v>
      </c>
      <c r="BF43" s="69">
        <f>BD43/$H43</f>
        <v>8.3053300489302832E-6</v>
      </c>
      <c r="BG43" s="134">
        <v>0</v>
      </c>
      <c r="BH43" s="70">
        <f>BG43/$C43</f>
        <v>0</v>
      </c>
      <c r="BI43" s="134">
        <v>0</v>
      </c>
      <c r="BJ43" s="70" t="e">
        <f>BI43/BG43</f>
        <v>#DIV/0!</v>
      </c>
      <c r="BK43" s="69">
        <f>BI43/$H43</f>
        <v>0</v>
      </c>
    </row>
    <row r="44" spans="1:63" s="62" customFormat="1" ht="15.75" thickBot="1">
      <c r="A44" s="158"/>
      <c r="B44" s="68" t="s">
        <v>95</v>
      </c>
      <c r="C44" s="65">
        <f>C42/C43-1</f>
        <v>2.5996561717541056E-2</v>
      </c>
      <c r="D44" s="65"/>
      <c r="E44" s="65">
        <f>E42/E43-1</f>
        <v>3.5431597379109281E-2</v>
      </c>
      <c r="F44" s="67"/>
      <c r="G44" s="65">
        <f>G42/G43-1</f>
        <v>4.2081682189950556</v>
      </c>
      <c r="H44" s="65">
        <f>H42/H43-1</f>
        <v>0.12395747042659977</v>
      </c>
      <c r="I44" s="67"/>
      <c r="J44" s="65">
        <f>J42/J43-1</f>
        <v>-0.18801705250902456</v>
      </c>
      <c r="K44" s="65"/>
      <c r="L44" s="65">
        <f>L42/L43-1</f>
        <v>-0.15399716967248944</v>
      </c>
      <c r="M44" s="65"/>
      <c r="N44" s="67"/>
      <c r="O44" s="65">
        <f>O42/O43-1</f>
        <v>0.15694586966240531</v>
      </c>
      <c r="P44" s="65"/>
      <c r="Q44" s="65">
        <f>Q42/Q43-1</f>
        <v>-0.48734087242056456</v>
      </c>
      <c r="R44" s="65"/>
      <c r="S44" s="67"/>
      <c r="T44" s="65"/>
      <c r="U44" s="65"/>
      <c r="V44" s="67"/>
      <c r="W44" s="66"/>
      <c r="X44" s="65">
        <f>X42/X43-1</f>
        <v>0.27077046049952935</v>
      </c>
      <c r="Y44" s="65"/>
      <c r="Z44" s="65">
        <f>Z42/Z43-1</f>
        <v>0.19793001699766077</v>
      </c>
      <c r="AA44" s="64"/>
      <c r="AB44" s="63"/>
      <c r="AC44" s="65">
        <f>AC42/AC43-1</f>
        <v>2.6899708504987925</v>
      </c>
      <c r="AD44" s="65"/>
      <c r="AE44" s="65">
        <f>AE42/AE43-1</f>
        <v>1.8117741846159903</v>
      </c>
      <c r="AF44" s="64"/>
      <c r="AG44" s="63"/>
      <c r="AH44" s="65">
        <f>AH42/AH43-1</f>
        <v>1.1318928070857868</v>
      </c>
      <c r="AI44" s="65"/>
      <c r="AJ44" s="65">
        <f>AJ42/AJ43-1</f>
        <v>0.86916364844855654</v>
      </c>
      <c r="AK44" s="64"/>
      <c r="AL44" s="63"/>
      <c r="AM44" s="65">
        <f>AM42/AM43-1</f>
        <v>-0.13868215475349321</v>
      </c>
      <c r="AN44" s="65"/>
      <c r="AO44" s="65">
        <f>AO42/AO43-1</f>
        <v>-0.17121001462406893</v>
      </c>
      <c r="AP44" s="64"/>
      <c r="AQ44" s="63"/>
      <c r="AR44" s="65">
        <f>AR42/AR43-1</f>
        <v>0.13735876368814548</v>
      </c>
      <c r="AS44" s="65"/>
      <c r="AT44" s="65">
        <f>AT42/AT43-1</f>
        <v>-0.50968486312430594</v>
      </c>
      <c r="AU44" s="64"/>
      <c r="AV44" s="63"/>
      <c r="AW44" s="65">
        <f>AW42/AW43-1</f>
        <v>-0.20660803186355847</v>
      </c>
      <c r="AX44" s="65"/>
      <c r="AY44" s="65">
        <f>AY42/AY43-1</f>
        <v>0.58624056622249676</v>
      </c>
      <c r="AZ44" s="64"/>
      <c r="BA44" s="63"/>
      <c r="BB44" s="65">
        <f>BB42/BB43-1</f>
        <v>-4.6611692683086181E-2</v>
      </c>
      <c r="BC44" s="65"/>
      <c r="BD44" s="65">
        <f>BD42/BD43-1</f>
        <v>1.7107072964232675</v>
      </c>
      <c r="BE44" s="64"/>
      <c r="BF44" s="63"/>
      <c r="BG44" s="82" t="e">
        <f>BG42/BG43-1</f>
        <v>#DIV/0!</v>
      </c>
      <c r="BH44" s="65"/>
      <c r="BI44" s="65" t="e">
        <f>BI42/BI43-1</f>
        <v>#DIV/0!</v>
      </c>
      <c r="BJ44" s="64"/>
      <c r="BK44" s="63"/>
    </row>
    <row r="45" spans="1:63">
      <c r="A45" s="156" t="s">
        <v>68</v>
      </c>
      <c r="B45" s="81">
        <v>43466</v>
      </c>
      <c r="C45" s="134">
        <v>16264114.140000001</v>
      </c>
      <c r="D45" s="76"/>
      <c r="E45" s="134">
        <v>1412479.11</v>
      </c>
      <c r="F45" s="75"/>
      <c r="G45" s="134">
        <v>-108472.01</v>
      </c>
      <c r="H45" s="76"/>
      <c r="I45" s="75"/>
      <c r="J45" s="134">
        <v>987328.74560000002</v>
      </c>
      <c r="K45" s="77"/>
      <c r="L45" s="134">
        <v>70468.015299999999</v>
      </c>
      <c r="M45" s="80"/>
      <c r="N45" s="77"/>
      <c r="O45" s="134">
        <v>5397318.4778000005</v>
      </c>
      <c r="P45" s="77"/>
      <c r="Q45" s="134">
        <v>64433.158900000002</v>
      </c>
      <c r="R45" s="100"/>
      <c r="S45" s="75"/>
      <c r="T45" s="78"/>
      <c r="U45" s="76"/>
      <c r="V45" s="99"/>
      <c r="W45" s="134">
        <v>8960.08</v>
      </c>
      <c r="X45" s="134">
        <v>372846.71429999999</v>
      </c>
      <c r="Y45" s="70"/>
      <c r="Z45" s="134">
        <v>91817.812900000004</v>
      </c>
      <c r="AA45" s="70"/>
      <c r="AB45" s="69"/>
      <c r="AC45" s="134">
        <v>495413.88</v>
      </c>
      <c r="AD45" s="70"/>
      <c r="AE45" s="134">
        <v>44851.339099999997</v>
      </c>
      <c r="AF45" s="70"/>
      <c r="AG45" s="69"/>
      <c r="AH45" s="134">
        <v>221893.16</v>
      </c>
      <c r="AI45" s="70"/>
      <c r="AJ45" s="134">
        <v>28655.098399999999</v>
      </c>
      <c r="AK45" s="70"/>
      <c r="AL45" s="69"/>
      <c r="AM45" s="134">
        <v>208935.88</v>
      </c>
      <c r="AN45" s="70"/>
      <c r="AO45" s="134">
        <v>52285.438300000002</v>
      </c>
      <c r="AP45" s="70"/>
      <c r="AQ45" s="69"/>
      <c r="AR45" s="134">
        <v>281085.77</v>
      </c>
      <c r="AS45" s="70"/>
      <c r="AT45" s="134">
        <v>25049.151900000001</v>
      </c>
      <c r="AU45" s="70"/>
      <c r="AV45" s="69"/>
      <c r="AW45" s="134">
        <v>94046.76</v>
      </c>
      <c r="AX45" s="70"/>
      <c r="AY45" s="134">
        <v>12419.422699999999</v>
      </c>
      <c r="AZ45" s="70"/>
      <c r="BA45" s="69"/>
      <c r="BB45" s="134">
        <v>0</v>
      </c>
      <c r="BC45" s="70"/>
      <c r="BD45" s="134">
        <v>0</v>
      </c>
      <c r="BE45" s="70"/>
      <c r="BF45" s="69"/>
      <c r="BG45" s="134">
        <v>0</v>
      </c>
      <c r="BH45" s="70"/>
      <c r="BI45" s="134">
        <v>0</v>
      </c>
      <c r="BJ45" s="70"/>
      <c r="BK45" s="69"/>
    </row>
    <row r="46" spans="1:63">
      <c r="A46" s="157"/>
      <c r="B46" s="147">
        <v>43101</v>
      </c>
      <c r="C46" s="143">
        <v>0</v>
      </c>
      <c r="D46" s="144"/>
      <c r="E46" s="143">
        <v>-57444.4</v>
      </c>
      <c r="F46" s="141"/>
      <c r="G46" s="143">
        <v>0</v>
      </c>
      <c r="H46" s="144"/>
      <c r="I46" s="142"/>
      <c r="J46" s="143">
        <v>0</v>
      </c>
      <c r="K46" s="142"/>
      <c r="L46" s="143">
        <v>0</v>
      </c>
      <c r="M46" s="146"/>
      <c r="N46" s="141"/>
      <c r="O46" s="143">
        <v>0</v>
      </c>
      <c r="P46" s="142"/>
      <c r="Q46" s="143">
        <v>0</v>
      </c>
      <c r="R46" s="146"/>
      <c r="S46" s="142"/>
      <c r="T46" s="145"/>
      <c r="U46" s="144"/>
      <c r="V46" s="141"/>
      <c r="W46" s="143">
        <v>0</v>
      </c>
      <c r="X46" s="143">
        <v>0</v>
      </c>
      <c r="Y46" s="142"/>
      <c r="Z46" s="143">
        <v>0</v>
      </c>
      <c r="AA46" s="142"/>
      <c r="AB46" s="141"/>
      <c r="AC46" s="143">
        <v>0</v>
      </c>
      <c r="AD46" s="142"/>
      <c r="AE46" s="143">
        <v>0</v>
      </c>
      <c r="AF46" s="142"/>
      <c r="AG46" s="141"/>
      <c r="AH46" s="143">
        <v>0</v>
      </c>
      <c r="AI46" s="142"/>
      <c r="AJ46" s="143">
        <v>0</v>
      </c>
      <c r="AK46" s="142"/>
      <c r="AL46" s="141"/>
      <c r="AM46" s="143">
        <v>0</v>
      </c>
      <c r="AN46" s="142"/>
      <c r="AO46" s="143">
        <v>0</v>
      </c>
      <c r="AP46" s="142"/>
      <c r="AQ46" s="141"/>
      <c r="AR46" s="143">
        <v>0</v>
      </c>
      <c r="AS46" s="142"/>
      <c r="AT46" s="143">
        <v>0</v>
      </c>
      <c r="AU46" s="142"/>
      <c r="AV46" s="141"/>
      <c r="AW46" s="143">
        <v>0</v>
      </c>
      <c r="AX46" s="142"/>
      <c r="AY46" s="143">
        <v>0</v>
      </c>
      <c r="AZ46" s="142"/>
      <c r="BA46" s="141"/>
      <c r="BB46" s="143">
        <v>0</v>
      </c>
      <c r="BC46" s="142"/>
      <c r="BD46" s="143">
        <v>0</v>
      </c>
      <c r="BE46" s="142"/>
      <c r="BF46" s="141"/>
      <c r="BG46" s="143">
        <v>0</v>
      </c>
      <c r="BH46" s="142"/>
      <c r="BI46" s="143">
        <v>0</v>
      </c>
      <c r="BJ46" s="142"/>
      <c r="BK46" s="141"/>
    </row>
    <row r="47" spans="1:63" s="62" customFormat="1" ht="15.75" thickBot="1">
      <c r="A47" s="158"/>
      <c r="B47" s="138" t="s">
        <v>95</v>
      </c>
      <c r="C47" s="137" t="e">
        <f>C45/C46-1</f>
        <v>#DIV/0!</v>
      </c>
      <c r="D47" s="137"/>
      <c r="E47" s="137">
        <f>E45/E46-1</f>
        <v>-25.588630223311586</v>
      </c>
      <c r="F47" s="140"/>
      <c r="G47" s="137" t="e">
        <f>G45/G46-1</f>
        <v>#DIV/0!</v>
      </c>
      <c r="H47" s="137"/>
      <c r="I47" s="137"/>
      <c r="J47" s="137" t="e">
        <f>J45/J46-1</f>
        <v>#DIV/0!</v>
      </c>
      <c r="K47" s="137"/>
      <c r="L47" s="137" t="e">
        <f>L45/L46-1</f>
        <v>#DIV/0!</v>
      </c>
      <c r="M47" s="137"/>
      <c r="N47" s="140"/>
      <c r="O47" s="137" t="e">
        <f>O45/O46-1</f>
        <v>#DIV/0!</v>
      </c>
      <c r="P47" s="137"/>
      <c r="Q47" s="137" t="e">
        <f>Q45/Q46-1</f>
        <v>#DIV/0!</v>
      </c>
      <c r="R47" s="137"/>
      <c r="S47" s="137"/>
      <c r="T47" s="138"/>
      <c r="U47" s="137"/>
      <c r="V47" s="140"/>
      <c r="W47" s="139"/>
      <c r="X47" s="137" t="e">
        <f>X45/X46-1</f>
        <v>#DIV/0!</v>
      </c>
      <c r="Y47" s="137"/>
      <c r="Z47" s="137" t="e">
        <f>Z45/Z46-1</f>
        <v>#DIV/0!</v>
      </c>
      <c r="AA47" s="136"/>
      <c r="AB47" s="135"/>
      <c r="AC47" s="137" t="e">
        <f>AC45/AC46-1</f>
        <v>#DIV/0!</v>
      </c>
      <c r="AD47" s="137"/>
      <c r="AE47" s="137" t="e">
        <f>AE45/AE46-1</f>
        <v>#DIV/0!</v>
      </c>
      <c r="AF47" s="136"/>
      <c r="AG47" s="135"/>
      <c r="AH47" s="137" t="e">
        <f>AH45/AH46-1</f>
        <v>#DIV/0!</v>
      </c>
      <c r="AI47" s="137"/>
      <c r="AJ47" s="137" t="e">
        <f>AJ45/AJ46-1</f>
        <v>#DIV/0!</v>
      </c>
      <c r="AK47" s="136"/>
      <c r="AL47" s="135"/>
      <c r="AM47" s="137" t="e">
        <f>AM45/AM46-1</f>
        <v>#DIV/0!</v>
      </c>
      <c r="AN47" s="137"/>
      <c r="AO47" s="137" t="e">
        <f>AO45/AO46-1</f>
        <v>#DIV/0!</v>
      </c>
      <c r="AP47" s="136"/>
      <c r="AQ47" s="135"/>
      <c r="AR47" s="137" t="e">
        <f>AR45/AR46-1</f>
        <v>#DIV/0!</v>
      </c>
      <c r="AS47" s="137"/>
      <c r="AT47" s="137" t="e">
        <f>AT45/AT46-1</f>
        <v>#DIV/0!</v>
      </c>
      <c r="AU47" s="136"/>
      <c r="AV47" s="135"/>
      <c r="AW47" s="137" t="e">
        <f>AW45/AW46-1</f>
        <v>#DIV/0!</v>
      </c>
      <c r="AX47" s="137"/>
      <c r="AY47" s="137" t="e">
        <f>AY45/AY46-1</f>
        <v>#DIV/0!</v>
      </c>
      <c r="AZ47" s="136"/>
      <c r="BA47" s="135"/>
      <c r="BB47" s="137" t="e">
        <f>BB45/BB46-1</f>
        <v>#DIV/0!</v>
      </c>
      <c r="BC47" s="137"/>
      <c r="BD47" s="137" t="e">
        <f>BD45/BD46-1</f>
        <v>#DIV/0!</v>
      </c>
      <c r="BE47" s="136"/>
      <c r="BF47" s="135"/>
      <c r="BG47" s="138" t="e">
        <f>BG45/BG46-1</f>
        <v>#DIV/0!</v>
      </c>
      <c r="BH47" s="137"/>
      <c r="BI47" s="137" t="e">
        <f>BI45/BI46-1</f>
        <v>#DIV/0!</v>
      </c>
      <c r="BJ47" s="136"/>
      <c r="BK47" s="135"/>
    </row>
    <row r="48" spans="1:63">
      <c r="A48" s="156" t="s">
        <v>69</v>
      </c>
      <c r="B48" s="81">
        <v>43466</v>
      </c>
      <c r="C48" s="134">
        <v>10204800.66</v>
      </c>
      <c r="D48" s="96"/>
      <c r="E48" s="134">
        <v>921675.1</v>
      </c>
      <c r="F48" s="95"/>
      <c r="G48" s="134">
        <v>-1911.46</v>
      </c>
      <c r="H48" s="96"/>
      <c r="I48" s="95"/>
      <c r="J48" s="134">
        <v>525101.42319999996</v>
      </c>
      <c r="K48" s="96"/>
      <c r="L48" s="134">
        <v>41199.338199999998</v>
      </c>
      <c r="M48" s="96"/>
      <c r="N48" s="96"/>
      <c r="O48" s="134">
        <v>122746.6026</v>
      </c>
      <c r="P48" s="96"/>
      <c r="Q48" s="134">
        <v>2467.6741000000002</v>
      </c>
      <c r="R48" s="96"/>
      <c r="S48" s="95"/>
      <c r="T48" s="97"/>
      <c r="U48" s="96"/>
      <c r="V48" s="95"/>
      <c r="W48" s="134">
        <v>1351.5</v>
      </c>
      <c r="X48" s="134">
        <v>328396.30359999998</v>
      </c>
      <c r="Y48" s="96"/>
      <c r="Z48" s="134">
        <v>88985.148799999995</v>
      </c>
      <c r="AA48" s="96"/>
      <c r="AB48" s="95"/>
      <c r="AC48" s="134">
        <v>1629741.3325</v>
      </c>
      <c r="AD48" s="96"/>
      <c r="AE48" s="134">
        <v>123254.46030000001</v>
      </c>
      <c r="AF48" s="96"/>
      <c r="AG48" s="95"/>
      <c r="AH48" s="134">
        <v>152031.66750000001</v>
      </c>
      <c r="AI48" s="96"/>
      <c r="AJ48" s="134">
        <v>19300.666000000001</v>
      </c>
      <c r="AK48" s="96"/>
      <c r="AL48" s="95"/>
      <c r="AM48" s="134">
        <v>25959.101500000001</v>
      </c>
      <c r="AN48" s="96"/>
      <c r="AO48" s="134">
        <v>5985.0744000000004</v>
      </c>
      <c r="AP48" s="96"/>
      <c r="AQ48" s="95"/>
      <c r="AR48" s="134">
        <v>94288.176999999996</v>
      </c>
      <c r="AS48" s="96"/>
      <c r="AT48" s="134">
        <v>9302.7456000000002</v>
      </c>
      <c r="AU48" s="96"/>
      <c r="AV48" s="95"/>
      <c r="AW48" s="134">
        <v>40928.341</v>
      </c>
      <c r="AX48" s="96"/>
      <c r="AY48" s="134">
        <v>6754.3481000000002</v>
      </c>
      <c r="AZ48" s="96"/>
      <c r="BA48" s="95"/>
      <c r="BB48" s="134">
        <v>0</v>
      </c>
      <c r="BC48" s="96"/>
      <c r="BD48" s="134">
        <v>0</v>
      </c>
      <c r="BE48" s="96"/>
      <c r="BF48" s="95"/>
      <c r="BG48" s="134">
        <v>16625.839</v>
      </c>
      <c r="BH48" s="96"/>
      <c r="BI48" s="134">
        <v>2706.4522000000002</v>
      </c>
      <c r="BJ48" s="96"/>
      <c r="BK48" s="95"/>
    </row>
    <row r="49" spans="1:63">
      <c r="A49" s="157"/>
      <c r="B49" s="147">
        <v>43101</v>
      </c>
      <c r="C49" s="143">
        <v>0</v>
      </c>
      <c r="D49" s="144"/>
      <c r="E49" s="143">
        <v>0</v>
      </c>
      <c r="F49" s="141"/>
      <c r="G49" s="143">
        <v>0</v>
      </c>
      <c r="H49" s="144"/>
      <c r="I49" s="142"/>
      <c r="J49" s="143">
        <v>0</v>
      </c>
      <c r="K49" s="142"/>
      <c r="L49" s="143">
        <v>0</v>
      </c>
      <c r="M49" s="146"/>
      <c r="N49" s="141"/>
      <c r="O49" s="143">
        <v>0</v>
      </c>
      <c r="P49" s="142"/>
      <c r="Q49" s="143">
        <v>0</v>
      </c>
      <c r="R49" s="146"/>
      <c r="S49" s="142"/>
      <c r="T49" s="145"/>
      <c r="U49" s="144"/>
      <c r="V49" s="141"/>
      <c r="W49" s="143">
        <v>0</v>
      </c>
      <c r="X49" s="143">
        <v>0</v>
      </c>
      <c r="Y49" s="142"/>
      <c r="Z49" s="143">
        <v>0</v>
      </c>
      <c r="AA49" s="142"/>
      <c r="AB49" s="141"/>
      <c r="AC49" s="143">
        <v>0</v>
      </c>
      <c r="AD49" s="142"/>
      <c r="AE49" s="143">
        <v>0</v>
      </c>
      <c r="AF49" s="142"/>
      <c r="AG49" s="141"/>
      <c r="AH49" s="143">
        <v>0</v>
      </c>
      <c r="AI49" s="142"/>
      <c r="AJ49" s="143">
        <v>0</v>
      </c>
      <c r="AK49" s="142"/>
      <c r="AL49" s="141"/>
      <c r="AM49" s="143">
        <v>0</v>
      </c>
      <c r="AN49" s="142"/>
      <c r="AO49" s="143">
        <v>0</v>
      </c>
      <c r="AP49" s="142"/>
      <c r="AQ49" s="141"/>
      <c r="AR49" s="143">
        <v>0</v>
      </c>
      <c r="AS49" s="142"/>
      <c r="AT49" s="143">
        <v>0</v>
      </c>
      <c r="AU49" s="142"/>
      <c r="AV49" s="141"/>
      <c r="AW49" s="143">
        <v>0</v>
      </c>
      <c r="AX49" s="142"/>
      <c r="AY49" s="143">
        <v>0</v>
      </c>
      <c r="AZ49" s="142"/>
      <c r="BA49" s="141"/>
      <c r="BB49" s="143">
        <v>0</v>
      </c>
      <c r="BC49" s="142"/>
      <c r="BD49" s="143">
        <v>0</v>
      </c>
      <c r="BE49" s="142"/>
      <c r="BF49" s="141"/>
      <c r="BG49" s="143">
        <v>0</v>
      </c>
      <c r="BH49" s="142"/>
      <c r="BI49" s="143">
        <v>0</v>
      </c>
      <c r="BJ49" s="142"/>
      <c r="BK49" s="141"/>
    </row>
    <row r="50" spans="1:63" s="62" customFormat="1" ht="15.75" thickBot="1">
      <c r="A50" s="158"/>
      <c r="B50" s="138" t="s">
        <v>95</v>
      </c>
      <c r="C50" s="137" t="e">
        <f>C48/C49-1</f>
        <v>#DIV/0!</v>
      </c>
      <c r="D50" s="137"/>
      <c r="E50" s="137" t="e">
        <f>E48/E49-1</f>
        <v>#DIV/0!</v>
      </c>
      <c r="F50" s="140"/>
      <c r="G50" s="137" t="e">
        <f>G48/G49-1</f>
        <v>#DIV/0!</v>
      </c>
      <c r="H50" s="137"/>
      <c r="I50" s="137"/>
      <c r="J50" s="137" t="e">
        <f>J48/J49-1</f>
        <v>#DIV/0!</v>
      </c>
      <c r="K50" s="137"/>
      <c r="L50" s="137" t="e">
        <f>L48/L49-1</f>
        <v>#DIV/0!</v>
      </c>
      <c r="M50" s="137"/>
      <c r="N50" s="140"/>
      <c r="O50" s="137" t="e">
        <f>O48/O49-1</f>
        <v>#DIV/0!</v>
      </c>
      <c r="P50" s="137"/>
      <c r="Q50" s="137" t="e">
        <f>Q48/Q49-1</f>
        <v>#DIV/0!</v>
      </c>
      <c r="R50" s="137"/>
      <c r="S50" s="137"/>
      <c r="T50" s="138"/>
      <c r="U50" s="137"/>
      <c r="V50" s="140"/>
      <c r="W50" s="139"/>
      <c r="X50" s="137" t="e">
        <f>X48/X49-1</f>
        <v>#DIV/0!</v>
      </c>
      <c r="Y50" s="137"/>
      <c r="Z50" s="137" t="e">
        <f>Z48/Z49-1</f>
        <v>#DIV/0!</v>
      </c>
      <c r="AA50" s="136"/>
      <c r="AB50" s="135"/>
      <c r="AC50" s="137" t="e">
        <f>AC48/AC49-1</f>
        <v>#DIV/0!</v>
      </c>
      <c r="AD50" s="137"/>
      <c r="AE50" s="137" t="e">
        <f>AE48/AE49-1</f>
        <v>#DIV/0!</v>
      </c>
      <c r="AF50" s="136"/>
      <c r="AG50" s="135"/>
      <c r="AH50" s="137" t="e">
        <f>AH48/AH49-1</f>
        <v>#DIV/0!</v>
      </c>
      <c r="AI50" s="137"/>
      <c r="AJ50" s="137" t="e">
        <f>AJ48/AJ49-1</f>
        <v>#DIV/0!</v>
      </c>
      <c r="AK50" s="136"/>
      <c r="AL50" s="135"/>
      <c r="AM50" s="137" t="e">
        <f>AM48/AM49-1</f>
        <v>#DIV/0!</v>
      </c>
      <c r="AN50" s="137"/>
      <c r="AO50" s="137" t="e">
        <f>AO48/AO49-1</f>
        <v>#DIV/0!</v>
      </c>
      <c r="AP50" s="136"/>
      <c r="AQ50" s="135"/>
      <c r="AR50" s="137" t="e">
        <f>AR48/AR49-1</f>
        <v>#DIV/0!</v>
      </c>
      <c r="AS50" s="137"/>
      <c r="AT50" s="137" t="e">
        <f>AT48/AT49-1</f>
        <v>#DIV/0!</v>
      </c>
      <c r="AU50" s="136"/>
      <c r="AV50" s="135"/>
      <c r="AW50" s="137" t="e">
        <f>AW48/AW49-1</f>
        <v>#DIV/0!</v>
      </c>
      <c r="AX50" s="137"/>
      <c r="AY50" s="137" t="e">
        <f>AY48/AY49-1</f>
        <v>#DIV/0!</v>
      </c>
      <c r="AZ50" s="136"/>
      <c r="BA50" s="135"/>
      <c r="BB50" s="137" t="e">
        <f>BB48/BB49-1</f>
        <v>#DIV/0!</v>
      </c>
      <c r="BC50" s="137"/>
      <c r="BD50" s="137" t="e">
        <f>BD48/BD49-1</f>
        <v>#DIV/0!</v>
      </c>
      <c r="BE50" s="136"/>
      <c r="BF50" s="135"/>
      <c r="BG50" s="138" t="e">
        <f>BG48/BG49-1</f>
        <v>#DIV/0!</v>
      </c>
      <c r="BH50" s="137"/>
      <c r="BI50" s="137" t="e">
        <f>BI48/BI49-1</f>
        <v>#DIV/0!</v>
      </c>
      <c r="BJ50" s="136"/>
      <c r="BK50" s="135"/>
    </row>
    <row r="51" spans="1:63">
      <c r="A51" s="156" t="s">
        <v>70</v>
      </c>
      <c r="B51" s="81">
        <v>43466</v>
      </c>
      <c r="C51" s="134">
        <v>19927893.829999998</v>
      </c>
      <c r="D51" s="76">
        <f>C51/31</f>
        <v>642835.28483870963</v>
      </c>
      <c r="E51" s="134">
        <v>1602575.39</v>
      </c>
      <c r="F51" s="75">
        <f>E51/C51</f>
        <v>8.041870373613888E-2</v>
      </c>
      <c r="G51" s="134">
        <v>-169499.09</v>
      </c>
      <c r="H51" s="60">
        <f>G51+E51</f>
        <v>1433076.2999999998</v>
      </c>
      <c r="I51" s="69">
        <f>H51/$C51</f>
        <v>7.1913083852474538E-2</v>
      </c>
      <c r="J51" s="134">
        <v>1140155.5659</v>
      </c>
      <c r="K51" s="70">
        <f>J51/$C51</f>
        <v>5.7214052605176896E-2</v>
      </c>
      <c r="L51" s="134">
        <v>80427.041599999997</v>
      </c>
      <c r="M51" s="73">
        <f>L51/J51</f>
        <v>7.0540410454001182E-2</v>
      </c>
      <c r="N51" s="69">
        <f>L51/$H51</f>
        <v>5.6121953590328726E-2</v>
      </c>
      <c r="O51" s="134">
        <v>2493997.3188</v>
      </c>
      <c r="P51" s="77">
        <f>O51/$C51</f>
        <v>0.12515107417149463</v>
      </c>
      <c r="Q51" s="134">
        <v>90440.543300000005</v>
      </c>
      <c r="R51" s="80">
        <f>Q51/O51</f>
        <v>3.6263288103098666E-2</v>
      </c>
      <c r="S51" s="75">
        <f>Q51/$H51</f>
        <v>6.3109370589688782E-2</v>
      </c>
      <c r="T51" s="76">
        <f>C51-(J51+O51)</f>
        <v>16293740.945299998</v>
      </c>
      <c r="U51" s="76">
        <f>H51-(L51+Q51)</f>
        <v>1262208.7150999997</v>
      </c>
      <c r="V51" s="75">
        <f>U51/T51</f>
        <v>7.7465863691915965E-2</v>
      </c>
      <c r="W51" s="134">
        <v>5965.65</v>
      </c>
      <c r="X51" s="134">
        <v>282684.52679999999</v>
      </c>
      <c r="Y51" s="77">
        <f>X51/$C51</f>
        <v>1.4185368971327966E-2</v>
      </c>
      <c r="Z51" s="134">
        <v>63537.661699999997</v>
      </c>
      <c r="AA51" s="77">
        <f>Z51/X51</f>
        <v>0.22476526189547349</v>
      </c>
      <c r="AB51" s="75">
        <f>Z51/$H51</f>
        <v>4.4336551863986592E-2</v>
      </c>
      <c r="AC51" s="134">
        <v>158167.62</v>
      </c>
      <c r="AD51" s="77">
        <f>AC51/$C51</f>
        <v>7.9369963202980398E-3</v>
      </c>
      <c r="AE51" s="134">
        <v>14846.1975</v>
      </c>
      <c r="AF51" s="77">
        <f>AE51/AC51</f>
        <v>9.3863696627666277E-2</v>
      </c>
      <c r="AG51" s="75">
        <f>AE51/$H51</f>
        <v>1.0359669963141532E-2</v>
      </c>
      <c r="AH51" s="134">
        <v>150995.07999999999</v>
      </c>
      <c r="AI51" s="77">
        <f>AH51/$C51</f>
        <v>7.5770716809363892E-3</v>
      </c>
      <c r="AJ51" s="134">
        <v>19200.047600000002</v>
      </c>
      <c r="AK51" s="77">
        <f>AJ51/AH51</f>
        <v>0.1271567762340336</v>
      </c>
      <c r="AL51" s="75">
        <f>AJ51/$H51</f>
        <v>1.3397784612026592E-2</v>
      </c>
      <c r="AM51" s="134">
        <v>106846.49</v>
      </c>
      <c r="AN51" s="77">
        <f>AM51/$C51</f>
        <v>5.3616549200573502E-3</v>
      </c>
      <c r="AO51" s="134">
        <v>27919.559799999999</v>
      </c>
      <c r="AP51" s="77">
        <f>AO51/AM51</f>
        <v>0.2613053531285866</v>
      </c>
      <c r="AQ51" s="75">
        <f>AO51/$H51</f>
        <v>1.9482256318103928E-2</v>
      </c>
      <c r="AR51" s="134">
        <v>217887.77</v>
      </c>
      <c r="AS51" s="77">
        <f>AR51/$C51</f>
        <v>1.0933808251827685E-2</v>
      </c>
      <c r="AT51" s="134">
        <v>40487.306499999999</v>
      </c>
      <c r="AU51" s="77">
        <f>AT51/AR51</f>
        <v>0.1858172512390209</v>
      </c>
      <c r="AV51" s="75">
        <f>AT51/$H51</f>
        <v>2.8252024333945098E-2</v>
      </c>
      <c r="AW51" s="134">
        <v>66006.64</v>
      </c>
      <c r="AX51" s="77">
        <f>AW51/$C51</f>
        <v>3.312273768772884E-3</v>
      </c>
      <c r="AY51" s="134">
        <v>13618.764300000001</v>
      </c>
      <c r="AZ51" s="77">
        <f>AY51/AW51</f>
        <v>0.20632415617580294</v>
      </c>
      <c r="BA51" s="75">
        <f>AY51/$H51</f>
        <v>9.5031676261759426E-3</v>
      </c>
      <c r="BB51" s="134">
        <v>2137.5100000000002</v>
      </c>
      <c r="BC51" s="77">
        <f>BB51/$C51</f>
        <v>1.0726221336959022E-4</v>
      </c>
      <c r="BD51" s="134">
        <v>160.73759999999999</v>
      </c>
      <c r="BE51" s="77">
        <f>BD51/BB51</f>
        <v>7.5198525387015713E-2</v>
      </c>
      <c r="BF51" s="75">
        <f>BD51/$H51</f>
        <v>1.1216262525589182E-4</v>
      </c>
      <c r="BG51" s="134">
        <v>0</v>
      </c>
      <c r="BH51" s="77">
        <f>BG51/$C51</f>
        <v>0</v>
      </c>
      <c r="BI51" s="134">
        <v>0</v>
      </c>
      <c r="BJ51" s="77" t="e">
        <f>BI51/BG51</f>
        <v>#DIV/0!</v>
      </c>
      <c r="BK51" s="75">
        <f>BI51/$H51</f>
        <v>0</v>
      </c>
    </row>
    <row r="52" spans="1:63">
      <c r="A52" s="157"/>
      <c r="B52" s="74">
        <v>43101</v>
      </c>
      <c r="C52" s="134">
        <v>20228769.800000001</v>
      </c>
      <c r="D52" s="60">
        <f>C52/31</f>
        <v>652540.96129032259</v>
      </c>
      <c r="E52" s="134">
        <v>2070974.34</v>
      </c>
      <c r="F52" s="69">
        <f>E52/C52</f>
        <v>0.1023776710336582</v>
      </c>
      <c r="G52" s="134">
        <v>-62694.36</v>
      </c>
      <c r="H52" s="60">
        <f>G52+E52</f>
        <v>2008279.98</v>
      </c>
      <c r="I52" s="69">
        <f>H52/$C52</f>
        <v>9.9278403968984796E-2</v>
      </c>
      <c r="J52" s="134">
        <v>1497414.1728999999</v>
      </c>
      <c r="K52" s="70">
        <f>J52/$C52</f>
        <v>7.4023986021137078E-2</v>
      </c>
      <c r="L52" s="134">
        <v>145329.08059999999</v>
      </c>
      <c r="M52" s="73">
        <f>L52/J52</f>
        <v>9.705336254334046E-2</v>
      </c>
      <c r="N52" s="69">
        <f>L52/$H52</f>
        <v>7.2364950130110836E-2</v>
      </c>
      <c r="O52" s="134">
        <v>2687116.6518999999</v>
      </c>
      <c r="P52" s="70">
        <f>O52/$C52</f>
        <v>0.13283638493429292</v>
      </c>
      <c r="Q52" s="134">
        <v>556999.78150000004</v>
      </c>
      <c r="R52" s="73">
        <f>Q52/O52</f>
        <v>0.20728530006546533</v>
      </c>
      <c r="S52" s="69">
        <f>Q52/$H52</f>
        <v>0.27735165766080089</v>
      </c>
      <c r="T52" s="60">
        <f>C52-(J52+O52)</f>
        <v>16044238.975200001</v>
      </c>
      <c r="U52" s="60">
        <f>H52-(L52+Q52)</f>
        <v>1305951.1179</v>
      </c>
      <c r="V52" s="69">
        <f>U52/T52</f>
        <v>8.1396887687763986E-2</v>
      </c>
      <c r="W52" s="134">
        <v>2262.25</v>
      </c>
      <c r="X52" s="134">
        <v>226300.83040000001</v>
      </c>
      <c r="Y52" s="70">
        <f>X52/$C52</f>
        <v>1.1187078237451692E-2</v>
      </c>
      <c r="Z52" s="134">
        <v>42752.015399999997</v>
      </c>
      <c r="AA52" s="70">
        <f>Z52/X52</f>
        <v>0.18891674115571427</v>
      </c>
      <c r="AB52" s="69">
        <f>Z52/$H52</f>
        <v>2.1287876105800744E-2</v>
      </c>
      <c r="AC52" s="134">
        <v>68276.100000000006</v>
      </c>
      <c r="AD52" s="70">
        <f>AC52/$C52</f>
        <v>3.375197833335372E-3</v>
      </c>
      <c r="AE52" s="134">
        <v>7735.0158000000001</v>
      </c>
      <c r="AF52" s="70">
        <f>AE52/AC52</f>
        <v>0.11329024065522195</v>
      </c>
      <c r="AG52" s="69">
        <f>AE52/$H52</f>
        <v>3.8515624698902792E-3</v>
      </c>
      <c r="AH52" s="134">
        <v>89277.68</v>
      </c>
      <c r="AI52" s="70">
        <f>AH52/$C52</f>
        <v>4.4134013527604623E-3</v>
      </c>
      <c r="AJ52" s="134">
        <v>13196.470600000001</v>
      </c>
      <c r="AK52" s="70">
        <f>AJ52/AH52</f>
        <v>0.14781377159442316</v>
      </c>
      <c r="AL52" s="69">
        <f>AJ52/$H52</f>
        <v>6.5710312961442764E-3</v>
      </c>
      <c r="AM52" s="134">
        <v>103884.91</v>
      </c>
      <c r="AN52" s="70">
        <f>AM52/$C52</f>
        <v>5.1355030991553424E-3</v>
      </c>
      <c r="AO52" s="134">
        <v>26602.1702</v>
      </c>
      <c r="AP52" s="70">
        <f>AO52/AM52</f>
        <v>0.25607347785159557</v>
      </c>
      <c r="AQ52" s="69">
        <f>AO52/$H52</f>
        <v>1.3246245774954148E-2</v>
      </c>
      <c r="AR52" s="134">
        <v>271786.02</v>
      </c>
      <c r="AS52" s="70">
        <f>AR52/$C52</f>
        <v>1.3435617819922989E-2</v>
      </c>
      <c r="AT52" s="134">
        <v>45951.499199999998</v>
      </c>
      <c r="AU52" s="70">
        <f>AT52/AR52</f>
        <v>0.16907234301455237</v>
      </c>
      <c r="AV52" s="69">
        <f>AT52/$H52</f>
        <v>2.2881022396090408E-2</v>
      </c>
      <c r="AW52" s="134">
        <v>61484.45</v>
      </c>
      <c r="AX52" s="70">
        <f>AW52/$C52</f>
        <v>3.039455716184975E-3</v>
      </c>
      <c r="AY52" s="134">
        <v>-1688591.4861000001</v>
      </c>
      <c r="AZ52" s="70">
        <f>AY52/AW52</f>
        <v>-27.463716209545669</v>
      </c>
      <c r="BA52" s="69">
        <f>AY52/$H52</f>
        <v>-0.84081477827608486</v>
      </c>
      <c r="BB52" s="134">
        <v>0</v>
      </c>
      <c r="BC52" s="70">
        <f>BB52/$C52</f>
        <v>0</v>
      </c>
      <c r="BD52" s="134">
        <v>0</v>
      </c>
      <c r="BE52" s="70" t="e">
        <f>BD52/BB52</f>
        <v>#DIV/0!</v>
      </c>
      <c r="BF52" s="69">
        <f>BD52/$H52</f>
        <v>0</v>
      </c>
      <c r="BG52" s="134">
        <v>0</v>
      </c>
      <c r="BH52" s="70">
        <f>BG52/$C52</f>
        <v>0</v>
      </c>
      <c r="BI52" s="134">
        <v>0</v>
      </c>
      <c r="BJ52" s="70" t="e">
        <f>BI52/BG52</f>
        <v>#DIV/0!</v>
      </c>
      <c r="BK52" s="69">
        <f>BI52/$H52</f>
        <v>0</v>
      </c>
    </row>
    <row r="53" spans="1:63" s="62" customFormat="1" ht="15.75" thickBot="1">
      <c r="A53" s="158"/>
      <c r="B53" s="68" t="s">
        <v>95</v>
      </c>
      <c r="C53" s="65">
        <f>C51/C52-1</f>
        <v>-1.4873666217705583E-2</v>
      </c>
      <c r="D53" s="65"/>
      <c r="E53" s="65">
        <f>E51/E52-1</f>
        <v>-0.22617322723564026</v>
      </c>
      <c r="F53" s="67"/>
      <c r="G53" s="65">
        <f>G51/G52-1</f>
        <v>1.7035779613987607</v>
      </c>
      <c r="H53" s="65">
        <f>H51/H52-1</f>
        <v>-0.28641608029175303</v>
      </c>
      <c r="I53" s="67"/>
      <c r="J53" s="65">
        <f>J51/J52-1</f>
        <v>-0.23858369545688696</v>
      </c>
      <c r="K53" s="65"/>
      <c r="L53" s="65">
        <f>L51/L52-1</f>
        <v>-0.44658673083217726</v>
      </c>
      <c r="M53" s="65"/>
      <c r="N53" s="67"/>
      <c r="O53" s="65">
        <f>O51/O52-1</f>
        <v>-7.1868607923459393E-2</v>
      </c>
      <c r="P53" s="65"/>
      <c r="Q53" s="65">
        <f>Q51/Q52-1</f>
        <v>-0.83762912248108301</v>
      </c>
      <c r="R53" s="65"/>
      <c r="S53" s="67"/>
      <c r="T53" s="65"/>
      <c r="U53" s="65"/>
      <c r="V53" s="67"/>
      <c r="W53" s="66"/>
      <c r="X53" s="65">
        <f>X51/X52-1</f>
        <v>0.24915373178409683</v>
      </c>
      <c r="Y53" s="65"/>
      <c r="Z53" s="65">
        <f>Z51/Z52-1</f>
        <v>0.48619102761644317</v>
      </c>
      <c r="AA53" s="64"/>
      <c r="AB53" s="63"/>
      <c r="AC53" s="65">
        <f>AC51/AC52-1</f>
        <v>1.3165883815859427</v>
      </c>
      <c r="AD53" s="65"/>
      <c r="AE53" s="65">
        <f>AE51/AE52-1</f>
        <v>0.91934934379836686</v>
      </c>
      <c r="AF53" s="64"/>
      <c r="AG53" s="63"/>
      <c r="AH53" s="65">
        <f>AH51/AH52-1</f>
        <v>0.69129708567695758</v>
      </c>
      <c r="AI53" s="65"/>
      <c r="AJ53" s="65">
        <f>AJ51/AJ52-1</f>
        <v>0.4549380801863796</v>
      </c>
      <c r="AK53" s="64"/>
      <c r="AL53" s="63"/>
      <c r="AM53" s="65">
        <f>AM51/AM52-1</f>
        <v>2.8508279017616767E-2</v>
      </c>
      <c r="AN53" s="65"/>
      <c r="AO53" s="65">
        <f>AO51/AO52-1</f>
        <v>4.9521884496476209E-2</v>
      </c>
      <c r="AP53" s="64"/>
      <c r="AQ53" s="63"/>
      <c r="AR53" s="65">
        <f>AR51/AR52-1</f>
        <v>-0.1983113406642476</v>
      </c>
      <c r="AS53" s="65"/>
      <c r="AT53" s="65">
        <f>AT51/AT52-1</f>
        <v>-0.11891217468700133</v>
      </c>
      <c r="AU53" s="64"/>
      <c r="AV53" s="63"/>
      <c r="AW53" s="65">
        <f>AW51/AW52-1</f>
        <v>7.3550141539852731E-2</v>
      </c>
      <c r="AX53" s="65"/>
      <c r="AY53" s="65">
        <f>AY51/AY52-1</f>
        <v>-1.0080651622444539</v>
      </c>
      <c r="AZ53" s="64"/>
      <c r="BA53" s="63"/>
      <c r="BB53" s="65" t="e">
        <f>BB51/BB52-1</f>
        <v>#DIV/0!</v>
      </c>
      <c r="BC53" s="65"/>
      <c r="BD53" s="65" t="e">
        <f>BD51/BD52-1</f>
        <v>#DIV/0!</v>
      </c>
      <c r="BE53" s="64"/>
      <c r="BF53" s="63"/>
      <c r="BG53" s="82" t="e">
        <f>BG51/BG52-1</f>
        <v>#DIV/0!</v>
      </c>
      <c r="BH53" s="65"/>
      <c r="BI53" s="65" t="e">
        <f>BI51/BI52-1</f>
        <v>#DIV/0!</v>
      </c>
      <c r="BJ53" s="64"/>
      <c r="BK53" s="63"/>
    </row>
    <row r="54" spans="1:63">
      <c r="A54" s="156" t="s">
        <v>71</v>
      </c>
      <c r="B54" s="81">
        <v>43466</v>
      </c>
      <c r="C54" s="134">
        <v>91202138.700000003</v>
      </c>
      <c r="D54" s="76">
        <f>C54/31</f>
        <v>2942004.4741935483</v>
      </c>
      <c r="E54" s="134">
        <v>6350306.1399999997</v>
      </c>
      <c r="F54" s="75">
        <f>E54/C54</f>
        <v>6.9628916936791088E-2</v>
      </c>
      <c r="G54" s="134">
        <v>-1996676.04</v>
      </c>
      <c r="H54" s="60">
        <f>G54+E54</f>
        <v>4353630.0999999996</v>
      </c>
      <c r="I54" s="69">
        <f>H54/$C54</f>
        <v>4.7736052707281519E-2</v>
      </c>
      <c r="J54" s="134">
        <v>2943280.3848000001</v>
      </c>
      <c r="K54" s="70">
        <f>J54/$C54</f>
        <v>3.2272054435933971E-2</v>
      </c>
      <c r="L54" s="134">
        <v>172724.33180000001</v>
      </c>
      <c r="M54" s="73">
        <f>L54/J54</f>
        <v>5.8684294127056766E-2</v>
      </c>
      <c r="N54" s="69">
        <f>L54/$H54</f>
        <v>3.9673635066056721E-2</v>
      </c>
      <c r="O54" s="134">
        <v>9299034.2328999992</v>
      </c>
      <c r="P54" s="77">
        <f>O54/$C54</f>
        <v>0.10196070361341207</v>
      </c>
      <c r="Q54" s="134">
        <v>452126.27529999998</v>
      </c>
      <c r="R54" s="80">
        <f>Q54/O54</f>
        <v>4.862077759649238E-2</v>
      </c>
      <c r="S54" s="75">
        <f>Q54/$H54</f>
        <v>0.10385041101677425</v>
      </c>
      <c r="T54" s="76">
        <f>C54-(J54+O54)</f>
        <v>78959824.082300007</v>
      </c>
      <c r="U54" s="76">
        <f>H54-(L54+Q54)</f>
        <v>3728779.4928999995</v>
      </c>
      <c r="V54" s="75">
        <f>U54/T54</f>
        <v>4.7223756337317624E-2</v>
      </c>
      <c r="W54" s="134">
        <v>22662.239799999999</v>
      </c>
      <c r="X54" s="134">
        <v>1942881.1716</v>
      </c>
      <c r="Y54" s="77">
        <f>X54/$C54</f>
        <v>2.1303022048538869E-2</v>
      </c>
      <c r="Z54" s="134">
        <v>258642.17879999999</v>
      </c>
      <c r="AA54" s="77">
        <f>Z54/X54</f>
        <v>0.1331230044228609</v>
      </c>
      <c r="AB54" s="75">
        <f>Z54/$H54</f>
        <v>5.9408395490466684E-2</v>
      </c>
      <c r="AC54" s="134">
        <v>555996.94999999995</v>
      </c>
      <c r="AD54" s="77">
        <f>AC54/$C54</f>
        <v>6.0963148224943975E-3</v>
      </c>
      <c r="AE54" s="134">
        <v>48962.379099999998</v>
      </c>
      <c r="AF54" s="77">
        <f>AE54/AC54</f>
        <v>8.8062315989323334E-2</v>
      </c>
      <c r="AG54" s="75">
        <f>AE54/$H54</f>
        <v>1.1246334202806987E-2</v>
      </c>
      <c r="AH54" s="134">
        <v>250030.99</v>
      </c>
      <c r="AI54" s="77">
        <f>AH54/$C54</f>
        <v>2.7415035827443811E-3</v>
      </c>
      <c r="AJ54" s="134">
        <v>21835.9293</v>
      </c>
      <c r="AK54" s="77">
        <f>AJ54/AH54</f>
        <v>8.733289141478022E-2</v>
      </c>
      <c r="AL54" s="75">
        <f>AJ54/$H54</f>
        <v>5.0155683414629098E-3</v>
      </c>
      <c r="AM54" s="134">
        <v>148836.68</v>
      </c>
      <c r="AN54" s="77">
        <f>AM54/$C54</f>
        <v>1.6319428702169239E-3</v>
      </c>
      <c r="AO54" s="134">
        <v>32727.028600000001</v>
      </c>
      <c r="AP54" s="77">
        <f>AO54/AM54</f>
        <v>0.2198855053740785</v>
      </c>
      <c r="AQ54" s="75">
        <f>AO54/$H54</f>
        <v>7.5171817192278244E-3</v>
      </c>
      <c r="AR54" s="134">
        <v>287377.46999999997</v>
      </c>
      <c r="AS54" s="77">
        <f>AR54/$C54</f>
        <v>3.1509948570975777E-3</v>
      </c>
      <c r="AT54" s="134">
        <v>36509.629300000001</v>
      </c>
      <c r="AU54" s="77">
        <f>AT54/AR54</f>
        <v>0.12704416007281297</v>
      </c>
      <c r="AV54" s="75">
        <f>AT54/$H54</f>
        <v>8.3860200479595193E-3</v>
      </c>
      <c r="AW54" s="134">
        <v>100688.39</v>
      </c>
      <c r="AX54" s="77">
        <f>AW54/$C54</f>
        <v>1.1040134741927931E-3</v>
      </c>
      <c r="AY54" s="134">
        <v>19346.792600000001</v>
      </c>
      <c r="AZ54" s="77">
        <f>AY54/AW54</f>
        <v>0.19214521753699706</v>
      </c>
      <c r="BA54" s="75">
        <f>AY54/$H54</f>
        <v>4.4438301269554351E-3</v>
      </c>
      <c r="BB54" s="134">
        <v>31447.79</v>
      </c>
      <c r="BC54" s="77">
        <f>BB54/$C54</f>
        <v>3.4481417265272966E-4</v>
      </c>
      <c r="BD54" s="134">
        <v>2110.7988</v>
      </c>
      <c r="BE54" s="77">
        <f>BD54/BB54</f>
        <v>6.712073567013771E-2</v>
      </c>
      <c r="BF54" s="75">
        <f>BD54/$H54</f>
        <v>4.8483650459877156E-4</v>
      </c>
      <c r="BG54" s="134">
        <v>26576.7</v>
      </c>
      <c r="BH54" s="77">
        <f>BG54/$C54</f>
        <v>2.9140435058679168E-4</v>
      </c>
      <c r="BI54" s="134">
        <v>4298.0923000000003</v>
      </c>
      <c r="BJ54" s="77">
        <f>BI54/BG54</f>
        <v>0.16172407785767232</v>
      </c>
      <c r="BK54" s="75">
        <f>BI54/$H54</f>
        <v>9.872433351652912E-4</v>
      </c>
    </row>
    <row r="55" spans="1:63" ht="15.75" customHeight="1">
      <c r="A55" s="157"/>
      <c r="B55" s="74">
        <v>43101</v>
      </c>
      <c r="C55" s="134">
        <v>90015713.989999995</v>
      </c>
      <c r="D55" s="60">
        <f>C55/31</f>
        <v>2903732.7093548384</v>
      </c>
      <c r="E55" s="134">
        <v>5899925.9100000001</v>
      </c>
      <c r="F55" s="69">
        <f>E55/C55</f>
        <v>6.5543288482446893E-2</v>
      </c>
      <c r="G55" s="134">
        <v>-558240.1</v>
      </c>
      <c r="H55" s="60">
        <f>G55+E55</f>
        <v>5341685.8100000005</v>
      </c>
      <c r="I55" s="69">
        <f>H55/$C55</f>
        <v>5.9341703500717866E-2</v>
      </c>
      <c r="J55" s="134">
        <v>4383245.5033</v>
      </c>
      <c r="K55" s="70">
        <f>J55/$C55</f>
        <v>4.8694225808028832E-2</v>
      </c>
      <c r="L55" s="134">
        <v>199573.44260000001</v>
      </c>
      <c r="M55" s="73">
        <f>L55/J55</f>
        <v>4.5530975267013399E-2</v>
      </c>
      <c r="N55" s="69">
        <f>L55/$H55</f>
        <v>3.7361509025181691E-2</v>
      </c>
      <c r="O55" s="134">
        <v>14619324.414000001</v>
      </c>
      <c r="P55" s="70">
        <f>O55/$C55</f>
        <v>0.16240858141306402</v>
      </c>
      <c r="Q55" s="134">
        <v>1493311.4919</v>
      </c>
      <c r="R55" s="73">
        <f>Q55/O55</f>
        <v>0.10214640906866737</v>
      </c>
      <c r="S55" s="69">
        <f>Q55/$H55</f>
        <v>0.27955809177402741</v>
      </c>
      <c r="T55" s="60">
        <f>C55-(J55+O55)</f>
        <v>71013144.072699994</v>
      </c>
      <c r="U55" s="60">
        <f>H55-(L55+Q55)</f>
        <v>3648800.8755000005</v>
      </c>
      <c r="V55" s="69">
        <f>U55/T55</f>
        <v>5.1382049381795095E-2</v>
      </c>
      <c r="W55" s="134">
        <v>23534.994299999998</v>
      </c>
      <c r="X55" s="134">
        <v>1485716.625</v>
      </c>
      <c r="Y55" s="70">
        <f>X55/$C55</f>
        <v>1.6505080714741105E-2</v>
      </c>
      <c r="Z55" s="134">
        <v>263998.55949999997</v>
      </c>
      <c r="AA55" s="70">
        <f>Z55/X55</f>
        <v>0.17769105834701149</v>
      </c>
      <c r="AB55" s="69">
        <f>Z55/$H55</f>
        <v>4.9422330120161062E-2</v>
      </c>
      <c r="AC55" s="134">
        <v>175889.1</v>
      </c>
      <c r="AD55" s="70">
        <f>AC55/$C55</f>
        <v>1.9539821682638637E-3</v>
      </c>
      <c r="AE55" s="134">
        <v>13303.493399999999</v>
      </c>
      <c r="AF55" s="70">
        <f>AE55/AC55</f>
        <v>7.5635689761332559E-2</v>
      </c>
      <c r="AG55" s="69">
        <f>AE55/$H55</f>
        <v>2.4905046596141898E-3</v>
      </c>
      <c r="AH55" s="134">
        <v>173025.29</v>
      </c>
      <c r="AI55" s="70">
        <f>AH55/$C55</f>
        <v>1.9221676119707464E-3</v>
      </c>
      <c r="AJ55" s="134">
        <v>22623.230100000001</v>
      </c>
      <c r="AK55" s="70">
        <f>AJ55/AH55</f>
        <v>0.13075100235347098</v>
      </c>
      <c r="AL55" s="69">
        <f>AJ55/$H55</f>
        <v>4.2352229061559119E-3</v>
      </c>
      <c r="AM55" s="134">
        <v>131954.96</v>
      </c>
      <c r="AN55" s="70">
        <f>AM55/$C55</f>
        <v>1.465910274451182E-3</v>
      </c>
      <c r="AO55" s="134">
        <v>31148.1999</v>
      </c>
      <c r="AP55" s="70">
        <f>AO55/AM55</f>
        <v>0.23605175508370432</v>
      </c>
      <c r="AQ55" s="69">
        <f>AO55/$H55</f>
        <v>5.8311553707798471E-3</v>
      </c>
      <c r="AR55" s="134">
        <v>260883.06</v>
      </c>
      <c r="AS55" s="70">
        <f>AR55/$C55</f>
        <v>2.8981946422041594E-3</v>
      </c>
      <c r="AT55" s="134">
        <v>33982.804100000001</v>
      </c>
      <c r="AU55" s="70">
        <f>AT55/AR55</f>
        <v>0.13026067733182831</v>
      </c>
      <c r="AV55" s="69">
        <f>AT55/$H55</f>
        <v>6.361812601628848E-3</v>
      </c>
      <c r="AW55" s="134">
        <v>81709.649999999994</v>
      </c>
      <c r="AX55" s="70">
        <f>AW55/$C55</f>
        <v>9.077265110520288E-4</v>
      </c>
      <c r="AY55" s="134">
        <v>9082.9627999999993</v>
      </c>
      <c r="AZ55" s="70">
        <f>AY55/AW55</f>
        <v>0.1111614454351475</v>
      </c>
      <c r="BA55" s="69">
        <f>AY55/$H55</f>
        <v>1.7003925582811466E-3</v>
      </c>
      <c r="BB55" s="134">
        <v>33473.07</v>
      </c>
      <c r="BC55" s="70">
        <f>BB55/$C55</f>
        <v>3.7185807362166327E-4</v>
      </c>
      <c r="BD55" s="134">
        <v>2676.1082999999999</v>
      </c>
      <c r="BE55" s="70">
        <f>BD55/BB55</f>
        <v>7.994809857595972E-2</v>
      </c>
      <c r="BF55" s="69">
        <f>BD55/$H55</f>
        <v>5.0098571784026359E-4</v>
      </c>
      <c r="BG55" s="134">
        <v>0</v>
      </c>
      <c r="BH55" s="70">
        <f>BG55/$C55</f>
        <v>0</v>
      </c>
      <c r="BI55" s="134">
        <v>0</v>
      </c>
      <c r="BJ55" s="70" t="e">
        <f>BI55/BG55</f>
        <v>#DIV/0!</v>
      </c>
      <c r="BK55" s="69">
        <f>BI55/$H55</f>
        <v>0</v>
      </c>
    </row>
    <row r="56" spans="1:63" s="62" customFormat="1" ht="15.75" thickBot="1">
      <c r="A56" s="158"/>
      <c r="B56" s="68" t="s">
        <v>95</v>
      </c>
      <c r="C56" s="65">
        <f>C54/C55-1</f>
        <v>1.3180195517105142E-2</v>
      </c>
      <c r="D56" s="65"/>
      <c r="E56" s="65">
        <f>E54/E55-1</f>
        <v>7.6336590809832572E-2</v>
      </c>
      <c r="F56" s="67"/>
      <c r="G56" s="65">
        <f>G54/G55-1</f>
        <v>2.5767334521472036</v>
      </c>
      <c r="H56" s="65">
        <f>H54/H55-1</f>
        <v>-0.18497076487544306</v>
      </c>
      <c r="I56" s="67"/>
      <c r="J56" s="65">
        <f>J54/J55-1</f>
        <v>-0.32851573506797593</v>
      </c>
      <c r="K56" s="65"/>
      <c r="L56" s="65">
        <f>L54/L55-1</f>
        <v>-0.13453248313109967</v>
      </c>
      <c r="M56" s="65"/>
      <c r="N56" s="67"/>
      <c r="O56" s="65">
        <f>O54/O55-1</f>
        <v>-0.36392175386744252</v>
      </c>
      <c r="P56" s="65"/>
      <c r="Q56" s="65">
        <f>Q54/Q55-1</f>
        <v>-0.69723244095259618</v>
      </c>
      <c r="R56" s="65"/>
      <c r="S56" s="67"/>
      <c r="T56" s="65"/>
      <c r="U56" s="65"/>
      <c r="V56" s="67"/>
      <c r="W56" s="66"/>
      <c r="X56" s="65">
        <f>X54/X55-1</f>
        <v>0.30770642187570596</v>
      </c>
      <c r="Y56" s="65"/>
      <c r="Z56" s="65">
        <f>Z54/Z55-1</f>
        <v>-2.0289431541386849E-2</v>
      </c>
      <c r="AA56" s="64"/>
      <c r="AB56" s="63"/>
      <c r="AC56" s="65">
        <f>AC54/AC55-1</f>
        <v>2.1610654099657109</v>
      </c>
      <c r="AD56" s="65"/>
      <c r="AE56" s="65">
        <f>AE54/AE55-1</f>
        <v>2.6804151832781007</v>
      </c>
      <c r="AF56" s="64"/>
      <c r="AG56" s="63"/>
      <c r="AH56" s="65">
        <f>AH54/AH55-1</f>
        <v>0.44505459288639249</v>
      </c>
      <c r="AI56" s="65"/>
      <c r="AJ56" s="65">
        <f>AJ54/AJ55-1</f>
        <v>-3.4800547778542024E-2</v>
      </c>
      <c r="AK56" s="64"/>
      <c r="AL56" s="63"/>
      <c r="AM56" s="65">
        <f>AM54/AM55-1</f>
        <v>0.12793547131536398</v>
      </c>
      <c r="AN56" s="65"/>
      <c r="AO56" s="65">
        <f>AO54/AO55-1</f>
        <v>5.0687638613748698E-2</v>
      </c>
      <c r="AP56" s="64"/>
      <c r="AQ56" s="63"/>
      <c r="AR56" s="65">
        <f>AR54/AR55-1</f>
        <v>0.10155665147441906</v>
      </c>
      <c r="AS56" s="65"/>
      <c r="AT56" s="65">
        <f>AT54/AT55-1</f>
        <v>7.4355994654367041E-2</v>
      </c>
      <c r="AU56" s="64"/>
      <c r="AV56" s="63"/>
      <c r="AW56" s="65">
        <f>AW54/AW55-1</f>
        <v>0.23227048457556743</v>
      </c>
      <c r="AX56" s="65"/>
      <c r="AY56" s="65">
        <f>AY54/AY55-1</f>
        <v>1.1300090098354252</v>
      </c>
      <c r="AZ56" s="64"/>
      <c r="BA56" s="63"/>
      <c r="BB56" s="65">
        <f>BB54/BB55-1</f>
        <v>-6.0504758003971482E-2</v>
      </c>
      <c r="BC56" s="65"/>
      <c r="BD56" s="65">
        <f>BD54/BD55-1</f>
        <v>-0.21124313242479753</v>
      </c>
      <c r="BE56" s="64"/>
      <c r="BF56" s="63"/>
      <c r="BG56" s="82" t="e">
        <f>BG54/BG55-1</f>
        <v>#DIV/0!</v>
      </c>
      <c r="BH56" s="65"/>
      <c r="BI56" s="65" t="e">
        <f>BI54/BI55-1</f>
        <v>#DIV/0!</v>
      </c>
      <c r="BJ56" s="64"/>
      <c r="BK56" s="63"/>
    </row>
    <row r="57" spans="1:63">
      <c r="A57" s="156" t="s">
        <v>72</v>
      </c>
      <c r="B57" s="81">
        <v>43466</v>
      </c>
      <c r="C57" s="134">
        <v>16573618.58</v>
      </c>
      <c r="D57" s="76">
        <f>C57/31</f>
        <v>534632.85741935484</v>
      </c>
      <c r="E57" s="134">
        <v>832369.7</v>
      </c>
      <c r="F57" s="75">
        <f>E57/C57</f>
        <v>5.0222568836261944E-2</v>
      </c>
      <c r="G57" s="134">
        <v>-432208.99</v>
      </c>
      <c r="H57" s="60">
        <f>G57+E57</f>
        <v>400160.70999999996</v>
      </c>
      <c r="I57" s="69">
        <f>H57/$C57</f>
        <v>2.414443822683893E-2</v>
      </c>
      <c r="J57" s="134">
        <v>1090071.7102000001</v>
      </c>
      <c r="K57" s="70">
        <f>J57/$C57</f>
        <v>6.5771497331031256E-2</v>
      </c>
      <c r="L57" s="134">
        <v>56621.789299999997</v>
      </c>
      <c r="M57" s="73">
        <f>L57/J57</f>
        <v>5.1943178389256023E-2</v>
      </c>
      <c r="N57" s="69">
        <f>L57/$H57</f>
        <v>0.1414976230425021</v>
      </c>
      <c r="O57" s="134">
        <v>4592645.8190000001</v>
      </c>
      <c r="P57" s="77">
        <f>O57/$C57</f>
        <v>0.27710579900409416</v>
      </c>
      <c r="Q57" s="134">
        <v>85797.742400000003</v>
      </c>
      <c r="R57" s="80">
        <f>Q57/O57</f>
        <v>1.8681549978239242E-2</v>
      </c>
      <c r="S57" s="75">
        <f>Q57/$H57</f>
        <v>0.21440821214056724</v>
      </c>
      <c r="T57" s="76">
        <f>C57-(J57+O57)</f>
        <v>10890901.050799999</v>
      </c>
      <c r="U57" s="76">
        <f>H57-(L57+Q57)</f>
        <v>257741.17829999997</v>
      </c>
      <c r="V57" s="75">
        <f>U57/T57</f>
        <v>2.3665735011068473E-2</v>
      </c>
      <c r="W57" s="134">
        <v>125919.39</v>
      </c>
      <c r="X57" s="134">
        <v>219621.96429999999</v>
      </c>
      <c r="Y57" s="77">
        <f>X57/$C57</f>
        <v>1.3251298335357251E-2</v>
      </c>
      <c r="Z57" s="134">
        <v>53030.243600000002</v>
      </c>
      <c r="AA57" s="77">
        <f>Z57/X57</f>
        <v>0.24146147571816434</v>
      </c>
      <c r="AB57" s="75">
        <f>Z57/$H57</f>
        <v>0.13252236482687171</v>
      </c>
      <c r="AC57" s="134">
        <v>203389.48</v>
      </c>
      <c r="AD57" s="77">
        <f>AC57/$C57</f>
        <v>1.2271881304511113E-2</v>
      </c>
      <c r="AE57" s="134">
        <v>19373.3963</v>
      </c>
      <c r="AF57" s="77">
        <f>AE57/AC57</f>
        <v>9.5252695960479375E-2</v>
      </c>
      <c r="AG57" s="75">
        <f>AE57/$H57</f>
        <v>4.8414039199400669E-2</v>
      </c>
      <c r="AH57" s="134">
        <v>117052.34</v>
      </c>
      <c r="AI57" s="77">
        <f>AH57/$C57</f>
        <v>7.0625699170639416E-3</v>
      </c>
      <c r="AJ57" s="134">
        <v>14471.801799999999</v>
      </c>
      <c r="AK57" s="77">
        <f>AJ57/AH57</f>
        <v>0.12363530536852146</v>
      </c>
      <c r="AL57" s="75">
        <f>AJ57/$H57</f>
        <v>3.6164974317443609E-2</v>
      </c>
      <c r="AM57" s="134">
        <v>66069.649999999994</v>
      </c>
      <c r="AN57" s="77">
        <f>AM57/$C57</f>
        <v>3.9864348078897322E-3</v>
      </c>
      <c r="AO57" s="134">
        <v>15171.5371</v>
      </c>
      <c r="AP57" s="77">
        <f>AO57/AM57</f>
        <v>0.22962944559264353</v>
      </c>
      <c r="AQ57" s="75">
        <f>AO57/$H57</f>
        <v>3.7913610009338503E-2</v>
      </c>
      <c r="AR57" s="134">
        <v>128887.42</v>
      </c>
      <c r="AS57" s="77">
        <f>AR57/$C57</f>
        <v>7.7766614078794609E-3</v>
      </c>
      <c r="AT57" s="134">
        <v>18593.223699999999</v>
      </c>
      <c r="AU57" s="77">
        <f>AT57/AR57</f>
        <v>0.1442594141460819</v>
      </c>
      <c r="AV57" s="75">
        <f>AT57/$H57</f>
        <v>4.6464391019298223E-2</v>
      </c>
      <c r="AW57" s="134">
        <v>51084.07</v>
      </c>
      <c r="AX57" s="77">
        <f>AW57/$C57</f>
        <v>3.0822520594051225E-3</v>
      </c>
      <c r="AY57" s="134">
        <v>8881.5470999999998</v>
      </c>
      <c r="AZ57" s="77">
        <f>AY57/AW57</f>
        <v>0.17386138379342131</v>
      </c>
      <c r="BA57" s="75">
        <f>AY57/$H57</f>
        <v>2.2194950373813561E-2</v>
      </c>
      <c r="BB57" s="134">
        <v>0</v>
      </c>
      <c r="BC57" s="77">
        <f>BB57/$C57</f>
        <v>0</v>
      </c>
      <c r="BD57" s="134">
        <v>0</v>
      </c>
      <c r="BE57" s="77" t="e">
        <f>BD57/BB57</f>
        <v>#DIV/0!</v>
      </c>
      <c r="BF57" s="75">
        <f>BD57/$H57</f>
        <v>0</v>
      </c>
      <c r="BG57" s="134">
        <v>0</v>
      </c>
      <c r="BH57" s="77">
        <f>BG57/$C57</f>
        <v>0</v>
      </c>
      <c r="BI57" s="134">
        <v>0</v>
      </c>
      <c r="BJ57" s="77" t="e">
        <f>BI57/BG57</f>
        <v>#DIV/0!</v>
      </c>
      <c r="BK57" s="75">
        <f>BI57/$H57</f>
        <v>0</v>
      </c>
    </row>
    <row r="58" spans="1:63">
      <c r="A58" s="157"/>
      <c r="B58" s="74">
        <v>43101</v>
      </c>
      <c r="C58" s="134">
        <v>15254527.49</v>
      </c>
      <c r="D58" s="60">
        <f>C58/31</f>
        <v>492081.53193548386</v>
      </c>
      <c r="E58" s="134">
        <v>1042264.18</v>
      </c>
      <c r="F58" s="69">
        <f>E58/C58</f>
        <v>6.8324907518980779E-2</v>
      </c>
      <c r="G58" s="134">
        <v>-45802.71</v>
      </c>
      <c r="H58" s="60">
        <f>G58+E58</f>
        <v>996461.47000000009</v>
      </c>
      <c r="I58" s="69">
        <f>H58/$C58</f>
        <v>6.5322342540811151E-2</v>
      </c>
      <c r="J58" s="134">
        <v>939125.08990000002</v>
      </c>
      <c r="K58" s="70">
        <f>J58/$C58</f>
        <v>6.1563695795601468E-2</v>
      </c>
      <c r="L58" s="134">
        <v>41571.449999999997</v>
      </c>
      <c r="M58" s="73">
        <f>L58/J58</f>
        <v>4.4266147765710966E-2</v>
      </c>
      <c r="N58" s="69">
        <f>L58/$H58</f>
        <v>4.1719074195613395E-2</v>
      </c>
      <c r="O58" s="134">
        <v>4092224.0427999999</v>
      </c>
      <c r="P58" s="70">
        <f>O58/$C58</f>
        <v>0.26826291705741978</v>
      </c>
      <c r="Q58" s="134">
        <v>339246.61489999999</v>
      </c>
      <c r="R58" s="73">
        <f>Q58/O58</f>
        <v>8.2900303441812331E-2</v>
      </c>
      <c r="S58" s="69">
        <f>Q58/$H58</f>
        <v>0.34045131208133916</v>
      </c>
      <c r="T58" s="60">
        <f>C58-(J58+O58)</f>
        <v>10223178.3573</v>
      </c>
      <c r="U58" s="60">
        <f>H58-(L58+Q58)</f>
        <v>615643.40510000009</v>
      </c>
      <c r="V58" s="69">
        <f>U58/T58</f>
        <v>6.0220352573658417E-2</v>
      </c>
      <c r="W58" s="134">
        <v>143555.25</v>
      </c>
      <c r="X58" s="134">
        <v>218754.89290000001</v>
      </c>
      <c r="Y58" s="70">
        <f>X58/$C58</f>
        <v>1.4340325719259627E-2</v>
      </c>
      <c r="Z58" s="134">
        <v>39073.694100000001</v>
      </c>
      <c r="AA58" s="70">
        <f>Z58/X58</f>
        <v>0.17861860634066759</v>
      </c>
      <c r="AB58" s="69">
        <f>Z58/$H58</f>
        <v>3.9212448525480864E-2</v>
      </c>
      <c r="AC58" s="134">
        <v>149310.99</v>
      </c>
      <c r="AD58" s="70">
        <f>AC58/$C58</f>
        <v>9.7879786901219831E-3</v>
      </c>
      <c r="AE58" s="134">
        <v>13854.2948</v>
      </c>
      <c r="AF58" s="70">
        <f>AE58/AC58</f>
        <v>9.2788178552697304E-2</v>
      </c>
      <c r="AG58" s="69">
        <f>AE58/$H58</f>
        <v>1.3903492726116143E-2</v>
      </c>
      <c r="AH58" s="134">
        <v>101067.57</v>
      </c>
      <c r="AI58" s="70">
        <f>AH58/$C58</f>
        <v>6.6254146558295006E-3</v>
      </c>
      <c r="AJ58" s="134">
        <v>14799.5561</v>
      </c>
      <c r="AK58" s="70">
        <f>AJ58/AH58</f>
        <v>0.14643229376149045</v>
      </c>
      <c r="AL58" s="69">
        <f>AJ58/$H58</f>
        <v>1.4852110739414739E-2</v>
      </c>
      <c r="AM58" s="134">
        <v>96347.38</v>
      </c>
      <c r="AN58" s="70">
        <f>AM58/$C58</f>
        <v>6.3159858647316254E-3</v>
      </c>
      <c r="AO58" s="134">
        <v>23678.608899999999</v>
      </c>
      <c r="AP58" s="70">
        <f>AO58/AM58</f>
        <v>0.24576287284615314</v>
      </c>
      <c r="AQ58" s="69">
        <f>AO58/$H58</f>
        <v>2.3762693905264594E-2</v>
      </c>
      <c r="AR58" s="134">
        <v>145165.95000000001</v>
      </c>
      <c r="AS58" s="70">
        <f>AR58/$C58</f>
        <v>9.5162534595163665E-3</v>
      </c>
      <c r="AT58" s="134">
        <v>23421.995999999999</v>
      </c>
      <c r="AU58" s="70">
        <f>AT58/AR58</f>
        <v>0.16134634878220408</v>
      </c>
      <c r="AV58" s="69">
        <f>AT58/$H58</f>
        <v>2.3505169748309483E-2</v>
      </c>
      <c r="AW58" s="134">
        <v>51860.82</v>
      </c>
      <c r="AX58" s="70">
        <f>AW58/$C58</f>
        <v>3.399700189599252E-3</v>
      </c>
      <c r="AY58" s="134">
        <v>5538.4354000000003</v>
      </c>
      <c r="AZ58" s="70">
        <f>AY58/AW58</f>
        <v>0.10679421189252311</v>
      </c>
      <c r="BA58" s="69">
        <f>AY58/$H58</f>
        <v>5.5581029139039366E-3</v>
      </c>
      <c r="BB58" s="134">
        <v>0</v>
      </c>
      <c r="BC58" s="70">
        <f>BB58/$C58</f>
        <v>0</v>
      </c>
      <c r="BD58" s="134">
        <v>0</v>
      </c>
      <c r="BE58" s="70" t="e">
        <f>BD58/BB58</f>
        <v>#DIV/0!</v>
      </c>
      <c r="BF58" s="69">
        <f>BD58/$H58</f>
        <v>0</v>
      </c>
      <c r="BG58" s="134">
        <v>0</v>
      </c>
      <c r="BH58" s="70">
        <f>BG58/$C58</f>
        <v>0</v>
      </c>
      <c r="BI58" s="134">
        <v>0</v>
      </c>
      <c r="BJ58" s="70" t="e">
        <f>BI58/BG58</f>
        <v>#DIV/0!</v>
      </c>
      <c r="BK58" s="69">
        <f>BI58/$H58</f>
        <v>0</v>
      </c>
    </row>
    <row r="59" spans="1:63" s="62" customFormat="1" ht="15.75" thickBot="1">
      <c r="A59" s="158"/>
      <c r="B59" s="68" t="s">
        <v>95</v>
      </c>
      <c r="C59" s="65">
        <f>C57/C58-1</f>
        <v>8.6472104158239027E-2</v>
      </c>
      <c r="D59" s="65"/>
      <c r="E59" s="65">
        <f>E57/E58-1</f>
        <v>-0.2013831848274783</v>
      </c>
      <c r="F59" s="67"/>
      <c r="G59" s="65">
        <f>G57/G58-1</f>
        <v>8.436319161027809</v>
      </c>
      <c r="H59" s="65">
        <f>H57/H58-1</f>
        <v>-0.59841828104000849</v>
      </c>
      <c r="I59" s="67"/>
      <c r="J59" s="65">
        <f>J57/J58-1</f>
        <v>0.16073111231228321</v>
      </c>
      <c r="K59" s="65"/>
      <c r="L59" s="65">
        <f>L57/L58-1</f>
        <v>0.36203546664838493</v>
      </c>
      <c r="M59" s="65"/>
      <c r="N59" s="67"/>
      <c r="O59" s="65">
        <f>O57/O58-1</f>
        <v>0.12228601634860614</v>
      </c>
      <c r="P59" s="65"/>
      <c r="Q59" s="65">
        <f>Q57/Q58-1</f>
        <v>-0.74709329840979932</v>
      </c>
      <c r="R59" s="65"/>
      <c r="S59" s="67"/>
      <c r="T59" s="65"/>
      <c r="U59" s="65"/>
      <c r="V59" s="67"/>
      <c r="W59" s="66"/>
      <c r="X59" s="65">
        <f>X57/X58-1</f>
        <v>3.9636663139523964E-3</v>
      </c>
      <c r="Y59" s="65"/>
      <c r="Z59" s="65">
        <f>Z57/Z58-1</f>
        <v>0.35718530897747902</v>
      </c>
      <c r="AA59" s="64"/>
      <c r="AB59" s="63"/>
      <c r="AC59" s="65">
        <f>AC57/AC58-1</f>
        <v>0.36218693613912833</v>
      </c>
      <c r="AD59" s="65"/>
      <c r="AE59" s="65">
        <f>AE57/AE58-1</f>
        <v>0.39836755169956395</v>
      </c>
      <c r="AF59" s="64"/>
      <c r="AG59" s="63"/>
      <c r="AH59" s="65">
        <f>AH57/AH58-1</f>
        <v>0.15815923940785348</v>
      </c>
      <c r="AI59" s="65"/>
      <c r="AJ59" s="65">
        <f>AJ57/AJ58-1</f>
        <v>-2.2146225047925627E-2</v>
      </c>
      <c r="AK59" s="64"/>
      <c r="AL59" s="63"/>
      <c r="AM59" s="65">
        <f>AM57/AM58-1</f>
        <v>-0.31425587286338252</v>
      </c>
      <c r="AN59" s="65"/>
      <c r="AO59" s="65">
        <f>AO57/AO58-1</f>
        <v>-0.35927244864456542</v>
      </c>
      <c r="AP59" s="64"/>
      <c r="AQ59" s="63"/>
      <c r="AR59" s="65">
        <f>AR57/AR58-1</f>
        <v>-0.1121373848343914</v>
      </c>
      <c r="AS59" s="65"/>
      <c r="AT59" s="65">
        <f>AT57/AT58-1</f>
        <v>-0.20616399644163552</v>
      </c>
      <c r="AU59" s="64"/>
      <c r="AV59" s="63"/>
      <c r="AW59" s="65">
        <f>AW57/AW58-1</f>
        <v>-1.4977588090585581E-2</v>
      </c>
      <c r="AX59" s="65"/>
      <c r="AY59" s="65">
        <f>AY57/AY58-1</f>
        <v>0.6036202390299612</v>
      </c>
      <c r="AZ59" s="64"/>
      <c r="BA59" s="63"/>
      <c r="BB59" s="65" t="e">
        <f>BB57/BB58-1</f>
        <v>#DIV/0!</v>
      </c>
      <c r="BC59" s="65"/>
      <c r="BD59" s="65" t="e">
        <f>BD57/BD58-1</f>
        <v>#DIV/0!</v>
      </c>
      <c r="BE59" s="64"/>
      <c r="BF59" s="63"/>
      <c r="BG59" s="82" t="e">
        <f>BG57/BG58-1</f>
        <v>#DIV/0!</v>
      </c>
      <c r="BH59" s="65"/>
      <c r="BI59" s="65" t="e">
        <f>BI57/BI58-1</f>
        <v>#DIV/0!</v>
      </c>
      <c r="BJ59" s="64"/>
      <c r="BK59" s="63"/>
    </row>
    <row r="60" spans="1:63">
      <c r="A60" s="156" t="s">
        <v>73</v>
      </c>
      <c r="B60" s="81">
        <v>43466</v>
      </c>
      <c r="C60" s="134">
        <v>11505930.960000001</v>
      </c>
      <c r="D60" s="76">
        <f>C60/31</f>
        <v>371159.06322580646</v>
      </c>
      <c r="E60" s="134">
        <v>887054.05</v>
      </c>
      <c r="F60" s="75">
        <f>E60/C60</f>
        <v>7.7095373949645177E-2</v>
      </c>
      <c r="G60" s="134">
        <v>-16676.28</v>
      </c>
      <c r="H60" s="60">
        <f>G60+E60</f>
        <v>870377.77</v>
      </c>
      <c r="I60" s="69">
        <f>H60/$C60</f>
        <v>7.5646010133890107E-2</v>
      </c>
      <c r="J60" s="134">
        <v>869016.00509999995</v>
      </c>
      <c r="K60" s="70">
        <f>J60/$C60</f>
        <v>7.5527656833776088E-2</v>
      </c>
      <c r="L60" s="134">
        <v>54054.874400000001</v>
      </c>
      <c r="M60" s="73">
        <f>L60/J60</f>
        <v>6.2202392226112985E-2</v>
      </c>
      <c r="N60" s="69">
        <f>L60/$H60</f>
        <v>6.2105072375642133E-2</v>
      </c>
      <c r="O60" s="134">
        <v>321483.46470000001</v>
      </c>
      <c r="P60" s="77">
        <f>O60/$C60</f>
        <v>2.7940673885288113E-2</v>
      </c>
      <c r="Q60" s="134">
        <v>14905.682500000001</v>
      </c>
      <c r="R60" s="80">
        <f>Q60/O60</f>
        <v>4.6365316219014859E-2</v>
      </c>
      <c r="S60" s="75">
        <f>Q60/$H60</f>
        <v>1.7125532169784161E-2</v>
      </c>
      <c r="T60" s="76">
        <f>C60-(J60+O60)</f>
        <v>10315431.490200002</v>
      </c>
      <c r="U60" s="76">
        <f>H60-(L60+Q60)</f>
        <v>801417.21310000005</v>
      </c>
      <c r="V60" s="75">
        <f>U60/T60</f>
        <v>7.7691099384584419E-2</v>
      </c>
      <c r="W60" s="134">
        <v>14758.44</v>
      </c>
      <c r="X60" s="134">
        <v>191958.03570000001</v>
      </c>
      <c r="Y60" s="77">
        <f>X60/$C60</f>
        <v>1.6683398880745586E-2</v>
      </c>
      <c r="Z60" s="134">
        <v>20744.4653</v>
      </c>
      <c r="AA60" s="77">
        <f>Z60/X60</f>
        <v>0.10806770982185039</v>
      </c>
      <c r="AB60" s="75">
        <f>Z60/$H60</f>
        <v>2.3833863886482301E-2</v>
      </c>
      <c r="AC60" s="134">
        <v>184833.07</v>
      </c>
      <c r="AD60" s="77">
        <f>AC60/$C60</f>
        <v>1.6064156011587956E-2</v>
      </c>
      <c r="AE60" s="134">
        <v>15905.611500000001</v>
      </c>
      <c r="AF60" s="77">
        <f>AE60/AC60</f>
        <v>8.605392692985081E-2</v>
      </c>
      <c r="AG60" s="75">
        <f>AE60/$H60</f>
        <v>1.8274376998392319E-2</v>
      </c>
      <c r="AH60" s="134">
        <v>104497.33</v>
      </c>
      <c r="AI60" s="77">
        <f>AH60/$C60</f>
        <v>9.0820404157891787E-3</v>
      </c>
      <c r="AJ60" s="134">
        <v>13488.1037</v>
      </c>
      <c r="AK60" s="77">
        <f>AJ60/AH60</f>
        <v>0.1290760606036537</v>
      </c>
      <c r="AL60" s="75">
        <f>AJ60/$H60</f>
        <v>1.5496838459006139E-2</v>
      </c>
      <c r="AM60" s="134">
        <v>104804.33</v>
      </c>
      <c r="AN60" s="77">
        <f>AM60/$C60</f>
        <v>9.1087223071604443E-3</v>
      </c>
      <c r="AO60" s="134">
        <v>24129.796999999999</v>
      </c>
      <c r="AP60" s="77">
        <f>AO60/AM60</f>
        <v>0.23023664194027096</v>
      </c>
      <c r="AQ60" s="75">
        <f>AO60/$H60</f>
        <v>2.77233608574355E-2</v>
      </c>
      <c r="AR60" s="134">
        <v>184166.27</v>
      </c>
      <c r="AS60" s="77">
        <f>AR60/$C60</f>
        <v>1.6006203291176361E-2</v>
      </c>
      <c r="AT60" s="134">
        <v>22262.742300000002</v>
      </c>
      <c r="AU60" s="77">
        <f>AT60/AR60</f>
        <v>0.12088392896267054</v>
      </c>
      <c r="AV60" s="75">
        <f>AT60/$H60</f>
        <v>2.5578252417912742E-2</v>
      </c>
      <c r="AW60" s="134">
        <v>67187.92</v>
      </c>
      <c r="AX60" s="77">
        <f>AW60/$C60</f>
        <v>5.8394162309487723E-3</v>
      </c>
      <c r="AY60" s="134">
        <v>13262.593999999999</v>
      </c>
      <c r="AZ60" s="77">
        <f>AY60/AW60</f>
        <v>0.19739551395548485</v>
      </c>
      <c r="BA60" s="75">
        <f>AY60/$H60</f>
        <v>1.523774441068273E-2</v>
      </c>
      <c r="BB60" s="134">
        <v>0</v>
      </c>
      <c r="BC60" s="77">
        <f>BB60/$C60</f>
        <v>0</v>
      </c>
      <c r="BD60" s="134">
        <v>0</v>
      </c>
      <c r="BE60" s="77" t="e">
        <f>BD60/BB60</f>
        <v>#DIV/0!</v>
      </c>
      <c r="BF60" s="75">
        <f>BD60/$H60</f>
        <v>0</v>
      </c>
      <c r="BG60" s="134">
        <v>31506.36</v>
      </c>
      <c r="BH60" s="77">
        <f>BG60/$C60</f>
        <v>2.7382712541497815E-3</v>
      </c>
      <c r="BI60" s="134">
        <v>4956.0293000000001</v>
      </c>
      <c r="BJ60" s="77">
        <f>BI60/BG60</f>
        <v>0.15730250336757404</v>
      </c>
      <c r="BK60" s="75">
        <f>BI60/$H60</f>
        <v>5.6941129137523814E-3</v>
      </c>
    </row>
    <row r="61" spans="1:63">
      <c r="A61" s="157"/>
      <c r="B61" s="74">
        <v>43101</v>
      </c>
      <c r="C61" s="134">
        <v>12060128.09</v>
      </c>
      <c r="D61" s="60">
        <f>C61/31</f>
        <v>389036.39</v>
      </c>
      <c r="E61" s="134">
        <v>986365.02</v>
      </c>
      <c r="F61" s="69">
        <f>E61/C61</f>
        <v>8.1787275610934254E-2</v>
      </c>
      <c r="G61" s="134">
        <v>-46449.96</v>
      </c>
      <c r="H61" s="60">
        <f>G61+E61</f>
        <v>939915.06</v>
      </c>
      <c r="I61" s="69">
        <f>H61/$C61</f>
        <v>7.7935744378980307E-2</v>
      </c>
      <c r="J61" s="134">
        <v>952949.1544</v>
      </c>
      <c r="K61" s="70">
        <f>J61/$C61</f>
        <v>7.9016503580104189E-2</v>
      </c>
      <c r="L61" s="134">
        <v>53144.221700000002</v>
      </c>
      <c r="M61" s="73">
        <f>L61/J61</f>
        <v>5.5768160824342092E-2</v>
      </c>
      <c r="N61" s="69">
        <f>L61/$H61</f>
        <v>5.6541515251388778E-2</v>
      </c>
      <c r="O61" s="134">
        <v>1555413.0175999999</v>
      </c>
      <c r="P61" s="70">
        <f>O61/$C61</f>
        <v>0.12897151721711109</v>
      </c>
      <c r="Q61" s="134">
        <v>199552.13649999999</v>
      </c>
      <c r="R61" s="73">
        <f>Q61/O61</f>
        <v>0.12829527221516293</v>
      </c>
      <c r="S61" s="69">
        <f>Q61/$H61</f>
        <v>0.21230869148963311</v>
      </c>
      <c r="T61" s="60">
        <f>C61-(J61+O61)</f>
        <v>9551765.9179999996</v>
      </c>
      <c r="U61" s="60">
        <f>H61-(L61+Q61)</f>
        <v>687218.70180000004</v>
      </c>
      <c r="V61" s="69">
        <f>U61/T61</f>
        <v>7.1946769602567226E-2</v>
      </c>
      <c r="W61" s="134">
        <v>35773.769999999997</v>
      </c>
      <c r="X61" s="134">
        <v>173910.39290000001</v>
      </c>
      <c r="Y61" s="70">
        <f>X61/$C61</f>
        <v>1.442027743007164E-2</v>
      </c>
      <c r="Z61" s="134">
        <v>19359.906999999999</v>
      </c>
      <c r="AA61" s="70">
        <f>Z61/X61</f>
        <v>0.11132116187634694</v>
      </c>
      <c r="AB61" s="69">
        <f>Z61/$H61</f>
        <v>2.0597506970470286E-2</v>
      </c>
      <c r="AC61" s="134">
        <v>34343.379999999997</v>
      </c>
      <c r="AD61" s="70">
        <f>AC61/$C61</f>
        <v>2.8476795390321593E-3</v>
      </c>
      <c r="AE61" s="134">
        <v>4809.6476000000002</v>
      </c>
      <c r="AF61" s="70">
        <f>AE61/AC61</f>
        <v>0.14004584289606908</v>
      </c>
      <c r="AG61" s="69">
        <f>AE61/$H61</f>
        <v>5.1171087736374818E-3</v>
      </c>
      <c r="AH61" s="134">
        <v>51401.81</v>
      </c>
      <c r="AI61" s="70">
        <f>AH61/$C61</f>
        <v>4.2621280318424874E-3</v>
      </c>
      <c r="AJ61" s="134">
        <v>7423.1419999999998</v>
      </c>
      <c r="AK61" s="70">
        <f>AJ61/AH61</f>
        <v>0.14441401966195355</v>
      </c>
      <c r="AL61" s="69">
        <f>AJ61/$H61</f>
        <v>7.8976732216632425E-3</v>
      </c>
      <c r="AM61" s="134">
        <v>131153.28</v>
      </c>
      <c r="AN61" s="70">
        <f>AM61/$C61</f>
        <v>1.0874949173114462E-2</v>
      </c>
      <c r="AO61" s="134">
        <v>31682.688399999999</v>
      </c>
      <c r="AP61" s="70">
        <f>AO61/AM61</f>
        <v>0.24156992794995291</v>
      </c>
      <c r="AQ61" s="69">
        <f>AO61/$H61</f>
        <v>3.3708033574863669E-2</v>
      </c>
      <c r="AR61" s="134">
        <v>147094.29</v>
      </c>
      <c r="AS61" s="70">
        <f>AR61/$C61</f>
        <v>1.2196743591966278E-2</v>
      </c>
      <c r="AT61" s="134">
        <v>26116.480800000001</v>
      </c>
      <c r="AU61" s="70">
        <f>AT61/AR61</f>
        <v>0.17754924953239176</v>
      </c>
      <c r="AV61" s="69">
        <f>AT61/$H61</f>
        <v>2.7786001003111918E-2</v>
      </c>
      <c r="AW61" s="134">
        <v>83647.3</v>
      </c>
      <c r="AX61" s="70">
        <f>AW61/$C61</f>
        <v>6.935855023742124E-3</v>
      </c>
      <c r="AY61" s="134">
        <v>8000.3518000000004</v>
      </c>
      <c r="AZ61" s="70">
        <f>AY61/AW61</f>
        <v>9.564387374129231E-2</v>
      </c>
      <c r="BA61" s="69">
        <f>AY61/$H61</f>
        <v>8.5117816922733423E-3</v>
      </c>
      <c r="BB61" s="134">
        <v>0</v>
      </c>
      <c r="BC61" s="70">
        <f>BB61/$C61</f>
        <v>0</v>
      </c>
      <c r="BD61" s="134">
        <v>0</v>
      </c>
      <c r="BE61" s="70" t="e">
        <f>BD61/BB61</f>
        <v>#DIV/0!</v>
      </c>
      <c r="BF61" s="69">
        <f>BD61/$H61</f>
        <v>0</v>
      </c>
      <c r="BG61" s="134">
        <v>0</v>
      </c>
      <c r="BH61" s="70">
        <f>BG61/$C61</f>
        <v>0</v>
      </c>
      <c r="BI61" s="134">
        <v>0</v>
      </c>
      <c r="BJ61" s="70" t="e">
        <f>BI61/BG61</f>
        <v>#DIV/0!</v>
      </c>
      <c r="BK61" s="69">
        <f>BI61/$H61</f>
        <v>0</v>
      </c>
    </row>
    <row r="62" spans="1:63" s="62" customFormat="1" ht="15.75" thickBot="1">
      <c r="A62" s="158"/>
      <c r="B62" s="68" t="s">
        <v>95</v>
      </c>
      <c r="C62" s="65">
        <f>C60/C61-1</f>
        <v>-4.5952839461093853E-2</v>
      </c>
      <c r="D62" s="65"/>
      <c r="E62" s="65">
        <f>E60/E61-1</f>
        <v>-0.1006837914831975</v>
      </c>
      <c r="F62" s="67"/>
      <c r="G62" s="65">
        <f>G60/G61-1</f>
        <v>-0.64098397501311088</v>
      </c>
      <c r="H62" s="65">
        <f>H60/H61-1</f>
        <v>-7.3982525612473982E-2</v>
      </c>
      <c r="I62" s="67"/>
      <c r="J62" s="65">
        <f>J60/J61-1</f>
        <v>-8.8077258804900693E-2</v>
      </c>
      <c r="K62" s="65"/>
      <c r="L62" s="65">
        <f>L60/L61-1</f>
        <v>1.7135497912466269E-2</v>
      </c>
      <c r="M62" s="65"/>
      <c r="N62" s="67"/>
      <c r="O62" s="65">
        <f>O60/O61-1</f>
        <v>-0.79331311936938231</v>
      </c>
      <c r="P62" s="65"/>
      <c r="Q62" s="65">
        <f>Q60/Q61-1</f>
        <v>-0.92530432015695308</v>
      </c>
      <c r="R62" s="65"/>
      <c r="S62" s="67"/>
      <c r="T62" s="65"/>
      <c r="U62" s="65"/>
      <c r="V62" s="67"/>
      <c r="W62" s="66"/>
      <c r="X62" s="65">
        <f>X60/X61-1</f>
        <v>0.10377552772465726</v>
      </c>
      <c r="Y62" s="65"/>
      <c r="Z62" s="65">
        <f>Z60/Z61-1</f>
        <v>7.1516784662240429E-2</v>
      </c>
      <c r="AA62" s="64"/>
      <c r="AB62" s="63"/>
      <c r="AC62" s="65">
        <f>AC60/AC61-1</f>
        <v>4.3819126131440767</v>
      </c>
      <c r="AD62" s="65"/>
      <c r="AE62" s="65">
        <f>AE60/AE61-1</f>
        <v>2.3070222234161188</v>
      </c>
      <c r="AF62" s="64"/>
      <c r="AG62" s="63"/>
      <c r="AH62" s="65">
        <f>AH60/AH61-1</f>
        <v>1.0329503961047286</v>
      </c>
      <c r="AI62" s="65"/>
      <c r="AJ62" s="65">
        <f>AJ60/AJ61-1</f>
        <v>0.81703430973030011</v>
      </c>
      <c r="AK62" s="64"/>
      <c r="AL62" s="63"/>
      <c r="AM62" s="65">
        <f>AM60/AM61-1</f>
        <v>-0.20090195228056817</v>
      </c>
      <c r="AN62" s="65"/>
      <c r="AO62" s="65">
        <f>AO60/AO61-1</f>
        <v>-0.23839174582167089</v>
      </c>
      <c r="AP62" s="64"/>
      <c r="AQ62" s="63"/>
      <c r="AR62" s="65">
        <f>AR60/AR61-1</f>
        <v>0.25202868173876758</v>
      </c>
      <c r="AS62" s="65"/>
      <c r="AT62" s="65">
        <f>AT60/AT61-1</f>
        <v>-0.14755963981180797</v>
      </c>
      <c r="AU62" s="64"/>
      <c r="AV62" s="63"/>
      <c r="AW62" s="65">
        <f>AW60/AW61-1</f>
        <v>-0.19677120480876253</v>
      </c>
      <c r="AX62" s="65"/>
      <c r="AY62" s="65">
        <f>AY60/AY61-1</f>
        <v>0.65775135038436661</v>
      </c>
      <c r="AZ62" s="64"/>
      <c r="BA62" s="63"/>
      <c r="BB62" s="65" t="e">
        <f>BB60/BB61-1</f>
        <v>#DIV/0!</v>
      </c>
      <c r="BC62" s="65"/>
      <c r="BD62" s="65" t="e">
        <f>BD60/BD61-1</f>
        <v>#DIV/0!</v>
      </c>
      <c r="BE62" s="64"/>
      <c r="BF62" s="63"/>
      <c r="BG62" s="82" t="e">
        <f>BG60/BG61-1</f>
        <v>#DIV/0!</v>
      </c>
      <c r="BH62" s="65"/>
      <c r="BI62" s="65" t="e">
        <f>BI60/BI61-1</f>
        <v>#DIV/0!</v>
      </c>
      <c r="BJ62" s="64"/>
      <c r="BK62" s="63"/>
    </row>
    <row r="63" spans="1:63">
      <c r="A63" s="156" t="s">
        <v>74</v>
      </c>
      <c r="B63" s="81">
        <v>43466</v>
      </c>
      <c r="C63" s="134">
        <v>8723149.1199999992</v>
      </c>
      <c r="D63" s="76">
        <f>C63/31</f>
        <v>281391.90709677414</v>
      </c>
      <c r="E63" s="134">
        <v>608386.69999999995</v>
      </c>
      <c r="F63" s="75">
        <f>E63/C63</f>
        <v>6.974392981602498E-2</v>
      </c>
      <c r="G63" s="134">
        <v>-82696.539999999994</v>
      </c>
      <c r="H63" s="60">
        <f>G63+E63</f>
        <v>525690.15999999992</v>
      </c>
      <c r="I63" s="69">
        <f>H63/$C63</f>
        <v>6.0263805280448994E-2</v>
      </c>
      <c r="J63" s="134">
        <v>1211408.3204000001</v>
      </c>
      <c r="K63" s="70">
        <f>J63/$C63</f>
        <v>0.13887282032386031</v>
      </c>
      <c r="L63" s="134">
        <v>65887.135200000004</v>
      </c>
      <c r="M63" s="73">
        <f>L63/J63</f>
        <v>5.4388874577190001E-2</v>
      </c>
      <c r="N63" s="69">
        <f>L63/$H63</f>
        <v>0.1253345415482002</v>
      </c>
      <c r="O63" s="134">
        <v>891502.04330000002</v>
      </c>
      <c r="P63" s="77">
        <f>O63/$C63</f>
        <v>0.10219956474847011</v>
      </c>
      <c r="Q63" s="134">
        <v>24174.196</v>
      </c>
      <c r="R63" s="80">
        <f>Q63/O63</f>
        <v>2.7116254170900564E-2</v>
      </c>
      <c r="S63" s="75">
        <f>Q63/$H63</f>
        <v>4.5985635340787062E-2</v>
      </c>
      <c r="T63" s="76">
        <f>C63-(J63+O63)</f>
        <v>6620238.7562999986</v>
      </c>
      <c r="U63" s="76">
        <f>H63-(L63+Q63)</f>
        <v>435628.8287999999</v>
      </c>
      <c r="V63" s="75">
        <f>U63/T63</f>
        <v>6.5802585803335825E-2</v>
      </c>
      <c r="W63" s="134">
        <v>81607.81</v>
      </c>
      <c r="X63" s="134">
        <v>83323.482099999994</v>
      </c>
      <c r="Y63" s="77">
        <f>X63/$C63</f>
        <v>9.551995610044094E-3</v>
      </c>
      <c r="Z63" s="134">
        <v>7659.4988999999996</v>
      </c>
      <c r="AA63" s="77">
        <f>Z63/X63</f>
        <v>9.19248536781926E-2</v>
      </c>
      <c r="AB63" s="75">
        <f>Z63/$H63</f>
        <v>1.4570367647741401E-2</v>
      </c>
      <c r="AC63" s="134">
        <v>43292.29</v>
      </c>
      <c r="AD63" s="77">
        <f>AC63/$C63</f>
        <v>4.962919858923609E-3</v>
      </c>
      <c r="AE63" s="134">
        <v>3456.6057000000001</v>
      </c>
      <c r="AF63" s="77">
        <f>AE63/AC63</f>
        <v>7.9843447874898735E-2</v>
      </c>
      <c r="AG63" s="75">
        <f>AE63/$H63</f>
        <v>6.5753669423829443E-3</v>
      </c>
      <c r="AH63" s="134">
        <v>14787.28</v>
      </c>
      <c r="AI63" s="77">
        <f>AH63/$C63</f>
        <v>1.6951767987201396E-3</v>
      </c>
      <c r="AJ63" s="134">
        <v>1890.7958000000001</v>
      </c>
      <c r="AK63" s="77">
        <f>AJ63/AH63</f>
        <v>0.12786636893329942</v>
      </c>
      <c r="AL63" s="75">
        <f>AJ63/$H63</f>
        <v>3.5967875069223294E-3</v>
      </c>
      <c r="AM63" s="134">
        <v>89375.71</v>
      </c>
      <c r="AN63" s="77">
        <f>AM63/$C63</f>
        <v>1.0245807880904369E-2</v>
      </c>
      <c r="AO63" s="134">
        <v>19325.8174</v>
      </c>
      <c r="AP63" s="77">
        <f>AO63/AM63</f>
        <v>0.21623120420525888</v>
      </c>
      <c r="AQ63" s="75">
        <f>AO63/$H63</f>
        <v>3.6762752797199025E-2</v>
      </c>
      <c r="AR63" s="134">
        <v>182092.25</v>
      </c>
      <c r="AS63" s="77">
        <f>AR63/$C63</f>
        <v>2.0874600158159399E-2</v>
      </c>
      <c r="AT63" s="134">
        <v>16398.792000000001</v>
      </c>
      <c r="AU63" s="77">
        <f>AT63/AR63</f>
        <v>9.0057605417034503E-2</v>
      </c>
      <c r="AV63" s="75">
        <f>AT63/$H63</f>
        <v>3.1194785917240689E-2</v>
      </c>
      <c r="AW63" s="134">
        <v>12192.34</v>
      </c>
      <c r="AX63" s="77">
        <f>AW63/$C63</f>
        <v>1.3976993666250659E-3</v>
      </c>
      <c r="AY63" s="134">
        <v>1222.9001000000001</v>
      </c>
      <c r="AZ63" s="77">
        <f>AY63/AW63</f>
        <v>0.10030068879312749</v>
      </c>
      <c r="BA63" s="75">
        <f>AY63/$H63</f>
        <v>2.3262754242917546E-3</v>
      </c>
      <c r="BB63" s="134">
        <v>780</v>
      </c>
      <c r="BC63" s="77">
        <f>BB63/$C63</f>
        <v>8.9417249352261456E-5</v>
      </c>
      <c r="BD63" s="134">
        <v>267.70949999999999</v>
      </c>
      <c r="BE63" s="77">
        <f>BD63/BB63</f>
        <v>0.34321730769230768</v>
      </c>
      <c r="BF63" s="75">
        <f>BD63/$H63</f>
        <v>5.0925339747656684E-4</v>
      </c>
      <c r="BG63" s="134">
        <v>0</v>
      </c>
      <c r="BH63" s="77">
        <f>BG63/$C63</f>
        <v>0</v>
      </c>
      <c r="BI63" s="134">
        <v>0</v>
      </c>
      <c r="BJ63" s="77" t="e">
        <f>BI63/BG63</f>
        <v>#DIV/0!</v>
      </c>
      <c r="BK63" s="75">
        <f>BI63/$H63</f>
        <v>0</v>
      </c>
    </row>
    <row r="64" spans="1:63">
      <c r="A64" s="157"/>
      <c r="B64" s="74">
        <v>43101</v>
      </c>
      <c r="C64" s="134">
        <v>11580297.210000001</v>
      </c>
      <c r="D64" s="60">
        <f>C64/31</f>
        <v>373557.97451612906</v>
      </c>
      <c r="E64" s="134">
        <v>817290.66</v>
      </c>
      <c r="F64" s="69">
        <f>E64/C64</f>
        <v>7.0575965813229766E-2</v>
      </c>
      <c r="G64" s="134">
        <v>-34908.81</v>
      </c>
      <c r="H64" s="60">
        <f>G64+E64</f>
        <v>782381.85000000009</v>
      </c>
      <c r="I64" s="69">
        <f>H64/$C64</f>
        <v>6.7561465462594977E-2</v>
      </c>
      <c r="J64" s="134">
        <v>1539958.5748000001</v>
      </c>
      <c r="K64" s="70">
        <f>J64/$C64</f>
        <v>0.13298091982217786</v>
      </c>
      <c r="L64" s="134">
        <v>80825.9614</v>
      </c>
      <c r="M64" s="73">
        <f>L64/J64</f>
        <v>5.2485802360298657E-2</v>
      </c>
      <c r="N64" s="69">
        <f>L64/$H64</f>
        <v>0.10330756190215812</v>
      </c>
      <c r="O64" s="134">
        <v>1545494.4256</v>
      </c>
      <c r="P64" s="70">
        <f>O64/$C64</f>
        <v>0.13345896029899909</v>
      </c>
      <c r="Q64" s="134">
        <v>223816.46059999999</v>
      </c>
      <c r="R64" s="73">
        <f>Q64/O64</f>
        <v>0.14481867866531373</v>
      </c>
      <c r="S64" s="69">
        <f>Q64/$H64</f>
        <v>0.28607061960857089</v>
      </c>
      <c r="T64" s="60">
        <f>C64-(J64+O64)</f>
        <v>8494844.2096000016</v>
      </c>
      <c r="U64" s="60">
        <f>H64-(L64+Q64)</f>
        <v>477739.42800000007</v>
      </c>
      <c r="V64" s="69">
        <f>U64/T64</f>
        <v>5.6238750966157561E-2</v>
      </c>
      <c r="W64" s="134">
        <v>105189.77009999999</v>
      </c>
      <c r="X64" s="134">
        <v>94627.678599999999</v>
      </c>
      <c r="Y64" s="70">
        <f>X64/$C64</f>
        <v>8.1714378209814531E-3</v>
      </c>
      <c r="Z64" s="134">
        <v>11580.281300000001</v>
      </c>
      <c r="AA64" s="70">
        <f>Z64/X64</f>
        <v>0.12237731572123763</v>
      </c>
      <c r="AB64" s="69">
        <f>Z64/$H64</f>
        <v>1.4801316390455631E-2</v>
      </c>
      <c r="AC64" s="134">
        <v>15754.24</v>
      </c>
      <c r="AD64" s="70">
        <f>AC64/$C64</f>
        <v>1.3604348588217279E-3</v>
      </c>
      <c r="AE64" s="134">
        <v>1678.2950000000001</v>
      </c>
      <c r="AF64" s="70">
        <f>AE64/AC64</f>
        <v>0.10652973421758206</v>
      </c>
      <c r="AG64" s="69">
        <f>AE64/$H64</f>
        <v>2.1451098335167154E-3</v>
      </c>
      <c r="AH64" s="134">
        <v>5419.45</v>
      </c>
      <c r="AI64" s="70">
        <f>AH64/$C64</f>
        <v>4.6798885224811943E-4</v>
      </c>
      <c r="AJ64" s="134">
        <v>695.43960000000004</v>
      </c>
      <c r="AK64" s="70">
        <f>AJ64/AH64</f>
        <v>0.12832291099650334</v>
      </c>
      <c r="AL64" s="69">
        <f>AJ64/$H64</f>
        <v>8.8887491446791611E-4</v>
      </c>
      <c r="AM64" s="134">
        <v>42056.94</v>
      </c>
      <c r="AN64" s="70">
        <f>AM64/$C64</f>
        <v>3.631766891412971E-3</v>
      </c>
      <c r="AO64" s="134">
        <v>7969.9825000000001</v>
      </c>
      <c r="AP64" s="70">
        <f>AO64/AM64</f>
        <v>0.18950457403700791</v>
      </c>
      <c r="AQ64" s="69">
        <f>AO64/$H64</f>
        <v>1.0186819262231094E-2</v>
      </c>
      <c r="AR64" s="134">
        <v>168693.91</v>
      </c>
      <c r="AS64" s="70">
        <f>AR64/$C64</f>
        <v>1.4567321282076143E-2</v>
      </c>
      <c r="AT64" s="134">
        <v>26554.84</v>
      </c>
      <c r="AU64" s="70">
        <f>AT64/AR64</f>
        <v>0.15741433700837215</v>
      </c>
      <c r="AV64" s="69">
        <f>AT64/$H64</f>
        <v>3.3941022532667391E-2</v>
      </c>
      <c r="AW64" s="134">
        <v>29706.14</v>
      </c>
      <c r="AX64" s="70">
        <f>AW64/$C64</f>
        <v>2.565231225183727E-3</v>
      </c>
      <c r="AY64" s="134">
        <v>1633.6208999999999</v>
      </c>
      <c r="AZ64" s="70">
        <f>AY64/AW64</f>
        <v>5.4992701845477061E-2</v>
      </c>
      <c r="BA64" s="69">
        <f>AY64/$H64</f>
        <v>2.088009710347958E-3</v>
      </c>
      <c r="BB64" s="134">
        <v>0</v>
      </c>
      <c r="BC64" s="70">
        <f>BB64/$C64</f>
        <v>0</v>
      </c>
      <c r="BD64" s="134">
        <v>0</v>
      </c>
      <c r="BE64" s="70" t="e">
        <f>BD64/BB64</f>
        <v>#DIV/0!</v>
      </c>
      <c r="BF64" s="69">
        <f>BD64/$H64</f>
        <v>0</v>
      </c>
      <c r="BG64" s="134">
        <v>0</v>
      </c>
      <c r="BH64" s="70">
        <f>BG64/$C64</f>
        <v>0</v>
      </c>
      <c r="BI64" s="134">
        <v>0</v>
      </c>
      <c r="BJ64" s="70" t="e">
        <f>BI64/BG64</f>
        <v>#DIV/0!</v>
      </c>
      <c r="BK64" s="69">
        <f>BI64/$H64</f>
        <v>0</v>
      </c>
    </row>
    <row r="65" spans="1:63" s="62" customFormat="1" ht="15.75" thickBot="1">
      <c r="A65" s="158"/>
      <c r="B65" s="68" t="s">
        <v>95</v>
      </c>
      <c r="C65" s="65">
        <f>C63/C64-1</f>
        <v>-0.24672493617286029</v>
      </c>
      <c r="D65" s="65"/>
      <c r="E65" s="65">
        <f>E63/E64-1</f>
        <v>-0.25560546599174405</v>
      </c>
      <c r="F65" s="67"/>
      <c r="G65" s="65">
        <f>G63/G64-1</f>
        <v>1.3689303645698607</v>
      </c>
      <c r="H65" s="65">
        <f>H63/H64-1</f>
        <v>-0.32809003685348803</v>
      </c>
      <c r="I65" s="67"/>
      <c r="J65" s="65">
        <f>J63/J64-1</f>
        <v>-0.21335006004474499</v>
      </c>
      <c r="K65" s="65"/>
      <c r="L65" s="65">
        <f>L63/L64-1</f>
        <v>-0.18482707710792534</v>
      </c>
      <c r="M65" s="65"/>
      <c r="N65" s="67"/>
      <c r="O65" s="65">
        <f>O63/O64-1</f>
        <v>-0.42316062191301895</v>
      </c>
      <c r="P65" s="65"/>
      <c r="Q65" s="65">
        <f>Q63/Q64-1</f>
        <v>-0.89199098254348863</v>
      </c>
      <c r="R65" s="65"/>
      <c r="S65" s="67"/>
      <c r="T65" s="65"/>
      <c r="U65" s="65"/>
      <c r="V65" s="67"/>
      <c r="W65" s="66"/>
      <c r="X65" s="65">
        <f>X63/X64-1</f>
        <v>-0.11945972539159389</v>
      </c>
      <c r="Y65" s="65"/>
      <c r="Z65" s="65">
        <f>Z63/Z64-1</f>
        <v>-0.33857402065008568</v>
      </c>
      <c r="AA65" s="64"/>
      <c r="AB65" s="63"/>
      <c r="AC65" s="65">
        <f>AC63/AC64-1</f>
        <v>1.7479770525268119</v>
      </c>
      <c r="AD65" s="65"/>
      <c r="AE65" s="65">
        <f>AE63/AE64-1</f>
        <v>1.0595936352071598</v>
      </c>
      <c r="AF65" s="64"/>
      <c r="AG65" s="63"/>
      <c r="AH65" s="65">
        <f>AH63/AH64-1</f>
        <v>1.7285573259279081</v>
      </c>
      <c r="AI65" s="65"/>
      <c r="AJ65" s="65">
        <f>AJ63/AJ64-1</f>
        <v>1.7188497750200016</v>
      </c>
      <c r="AK65" s="64"/>
      <c r="AL65" s="63"/>
      <c r="AM65" s="65">
        <f>AM63/AM64-1</f>
        <v>1.1251120504725263</v>
      </c>
      <c r="AN65" s="65"/>
      <c r="AO65" s="65">
        <f>AO63/AO64-1</f>
        <v>1.4248255752129944</v>
      </c>
      <c r="AP65" s="64"/>
      <c r="AQ65" s="63"/>
      <c r="AR65" s="65">
        <f>AR63/AR64-1</f>
        <v>7.9423969721254206E-2</v>
      </c>
      <c r="AS65" s="65"/>
      <c r="AT65" s="65">
        <f>AT63/AT64-1</f>
        <v>-0.38245562767465358</v>
      </c>
      <c r="AU65" s="64"/>
      <c r="AV65" s="63"/>
      <c r="AW65" s="65">
        <f>AW63/AW64-1</f>
        <v>-0.58956835186261158</v>
      </c>
      <c r="AX65" s="65"/>
      <c r="AY65" s="65">
        <f>AY63/AY64-1</f>
        <v>-0.25141744942171096</v>
      </c>
      <c r="AZ65" s="64"/>
      <c r="BA65" s="63"/>
      <c r="BB65" s="65" t="e">
        <f>BB63/BB64-1</f>
        <v>#DIV/0!</v>
      </c>
      <c r="BC65" s="65"/>
      <c r="BD65" s="65" t="e">
        <f>BD63/BD64-1</f>
        <v>#DIV/0!</v>
      </c>
      <c r="BE65" s="64"/>
      <c r="BF65" s="63"/>
      <c r="BG65" s="82" t="e">
        <f>BG63/BG64-1</f>
        <v>#DIV/0!</v>
      </c>
      <c r="BH65" s="65"/>
      <c r="BI65" s="65" t="e">
        <f>BI63/BI64-1</f>
        <v>#DIV/0!</v>
      </c>
      <c r="BJ65" s="64"/>
      <c r="BK65" s="63"/>
    </row>
    <row r="66" spans="1:63">
      <c r="A66" s="156" t="s">
        <v>75</v>
      </c>
      <c r="B66" s="81">
        <v>43466</v>
      </c>
      <c r="C66" s="134">
        <v>18673631.84</v>
      </c>
      <c r="D66" s="76">
        <f>C66/31</f>
        <v>602375.22064516123</v>
      </c>
      <c r="E66" s="134">
        <v>1170565.1499999999</v>
      </c>
      <c r="F66" s="75">
        <f>E66/C66</f>
        <v>6.2685457228121078E-2</v>
      </c>
      <c r="G66" s="134">
        <v>69999.539999999994</v>
      </c>
      <c r="H66" s="60">
        <f>G66+E66</f>
        <v>1240564.69</v>
      </c>
      <c r="I66" s="69">
        <f>H66/$C66</f>
        <v>6.6434033862798905E-2</v>
      </c>
      <c r="J66" s="134">
        <v>1769171.7585</v>
      </c>
      <c r="K66" s="70">
        <f>J66/$C66</f>
        <v>9.474170711186089E-2</v>
      </c>
      <c r="L66" s="134">
        <v>105301.6011</v>
      </c>
      <c r="M66" s="73">
        <f>L66/J66</f>
        <v>5.9520281506912832E-2</v>
      </c>
      <c r="N66" s="69">
        <f>L66/$H66</f>
        <v>8.4881991200313783E-2</v>
      </c>
      <c r="O66" s="134">
        <v>2474766.3722999999</v>
      </c>
      <c r="P66" s="77">
        <f>O66/$C66</f>
        <v>0.13252731945795929</v>
      </c>
      <c r="Q66" s="134">
        <v>44837.3704</v>
      </c>
      <c r="R66" s="80">
        <f>Q66/O66</f>
        <v>1.811781948464453E-2</v>
      </c>
      <c r="S66" s="75">
        <f>Q66/$H66</f>
        <v>3.6142710461959063E-2</v>
      </c>
      <c r="T66" s="76">
        <f>C66-(J66+O66)</f>
        <v>14429693.7092</v>
      </c>
      <c r="U66" s="76">
        <f>H66-(L66+Q66)</f>
        <v>1090425.7185</v>
      </c>
      <c r="V66" s="75">
        <f>U66/T66</f>
        <v>7.5568181866866146E-2</v>
      </c>
      <c r="W66" s="134">
        <v>48124.5</v>
      </c>
      <c r="X66" s="134">
        <v>163560.625</v>
      </c>
      <c r="Y66" s="77">
        <f>X66/$C66</f>
        <v>8.758908090371777E-3</v>
      </c>
      <c r="Z66" s="134">
        <v>13727.851699999999</v>
      </c>
      <c r="AA66" s="77">
        <f>Z66/X66</f>
        <v>8.3931274412775078E-2</v>
      </c>
      <c r="AB66" s="75">
        <f>Z66/$H66</f>
        <v>1.1065808829364634E-2</v>
      </c>
      <c r="AC66" s="134">
        <v>61738.75</v>
      </c>
      <c r="AD66" s="77">
        <f>AC66/$C66</f>
        <v>3.3061993793704354E-3</v>
      </c>
      <c r="AE66" s="134">
        <v>5556.2065000000002</v>
      </c>
      <c r="AF66" s="77">
        <f>AE66/AC66</f>
        <v>8.9995448563503472E-2</v>
      </c>
      <c r="AG66" s="75">
        <f>AE66/$H66</f>
        <v>4.4787720824135341E-3</v>
      </c>
      <c r="AH66" s="134">
        <v>0</v>
      </c>
      <c r="AI66" s="77">
        <f>AH66/$C66</f>
        <v>0</v>
      </c>
      <c r="AJ66" s="134">
        <v>0</v>
      </c>
      <c r="AK66" s="77" t="e">
        <f>AJ66/AH66</f>
        <v>#DIV/0!</v>
      </c>
      <c r="AL66" s="75">
        <f>AJ66/$H66</f>
        <v>0</v>
      </c>
      <c r="AM66" s="134">
        <v>0</v>
      </c>
      <c r="AN66" s="77">
        <f>AM66/$C66</f>
        <v>0</v>
      </c>
      <c r="AO66" s="134">
        <v>0</v>
      </c>
      <c r="AP66" s="77" t="e">
        <f>AO66/AM66</f>
        <v>#DIV/0!</v>
      </c>
      <c r="AQ66" s="75">
        <f>AO66/$H66</f>
        <v>0</v>
      </c>
      <c r="AR66" s="134">
        <v>0</v>
      </c>
      <c r="AS66" s="77">
        <f>AR66/$C66</f>
        <v>0</v>
      </c>
      <c r="AT66" s="134">
        <v>0</v>
      </c>
      <c r="AU66" s="77" t="e">
        <f>AT66/AR66</f>
        <v>#DIV/0!</v>
      </c>
      <c r="AV66" s="75">
        <f>AT66/$H66</f>
        <v>0</v>
      </c>
      <c r="AW66" s="134">
        <v>0</v>
      </c>
      <c r="AX66" s="77">
        <f>AW66/$C66</f>
        <v>0</v>
      </c>
      <c r="AY66" s="134">
        <v>0</v>
      </c>
      <c r="AZ66" s="77" t="e">
        <f>AY66/AW66</f>
        <v>#DIV/0!</v>
      </c>
      <c r="BA66" s="75">
        <f>AY66/$H66</f>
        <v>0</v>
      </c>
      <c r="BB66" s="134">
        <v>0</v>
      </c>
      <c r="BC66" s="77">
        <f>BB66/$C66</f>
        <v>0</v>
      </c>
      <c r="BD66" s="134">
        <v>0</v>
      </c>
      <c r="BE66" s="77" t="e">
        <f>BD66/BB66</f>
        <v>#DIV/0!</v>
      </c>
      <c r="BF66" s="75">
        <f>BD66/$H66</f>
        <v>0</v>
      </c>
      <c r="BG66" s="134">
        <v>0</v>
      </c>
      <c r="BH66" s="77">
        <f>BG66/$C66</f>
        <v>0</v>
      </c>
      <c r="BI66" s="134">
        <v>0</v>
      </c>
      <c r="BJ66" s="77" t="e">
        <f>BI66/BG66</f>
        <v>#DIV/0!</v>
      </c>
      <c r="BK66" s="75">
        <f>BI66/$H66</f>
        <v>0</v>
      </c>
    </row>
    <row r="67" spans="1:63">
      <c r="A67" s="157"/>
      <c r="B67" s="74">
        <v>43101</v>
      </c>
      <c r="C67" s="134">
        <v>19482348.010000002</v>
      </c>
      <c r="D67" s="60">
        <f>C67/31</f>
        <v>628462.83903225814</v>
      </c>
      <c r="E67" s="134">
        <v>1212103.57</v>
      </c>
      <c r="F67" s="69">
        <f>E67/C67</f>
        <v>6.2215476767884713E-2</v>
      </c>
      <c r="G67" s="134">
        <v>506820.42</v>
      </c>
      <c r="H67" s="60">
        <f>G67+E67</f>
        <v>1718923.99</v>
      </c>
      <c r="I67" s="69">
        <f>H67/$C67</f>
        <v>8.822981650454563E-2</v>
      </c>
      <c r="J67" s="134">
        <v>2716193.1908999998</v>
      </c>
      <c r="K67" s="70">
        <f>J67/$C67</f>
        <v>0.13941816404808177</v>
      </c>
      <c r="L67" s="134">
        <v>141193.478</v>
      </c>
      <c r="M67" s="73">
        <f>L67/J67</f>
        <v>5.1982119119154443E-2</v>
      </c>
      <c r="N67" s="69">
        <f>L67/$H67</f>
        <v>8.2140617515030434E-2</v>
      </c>
      <c r="O67" s="134">
        <v>2835784.0192</v>
      </c>
      <c r="P67" s="70">
        <f>O67/$C67</f>
        <v>0.14555658372103988</v>
      </c>
      <c r="Q67" s="134">
        <v>168877.62969999999</v>
      </c>
      <c r="R67" s="73">
        <f>Q67/O67</f>
        <v>5.9552359614341112E-2</v>
      </c>
      <c r="S67" s="69">
        <f>Q67/$H67</f>
        <v>9.8246129952494293E-2</v>
      </c>
      <c r="T67" s="60">
        <f>C67-(J67+O67)</f>
        <v>13930370.799900003</v>
      </c>
      <c r="U67" s="60">
        <f>H67-(L67+Q67)</f>
        <v>1408852.8822999999</v>
      </c>
      <c r="V67" s="69">
        <f>U67/T67</f>
        <v>0.10113534682867976</v>
      </c>
      <c r="W67" s="134">
        <v>40535.85</v>
      </c>
      <c r="X67" s="134">
        <v>92536.607099999994</v>
      </c>
      <c r="Y67" s="70">
        <f>X67/$C67</f>
        <v>4.7497666632637051E-3</v>
      </c>
      <c r="Z67" s="134">
        <v>9597.5828000000001</v>
      </c>
      <c r="AA67" s="70">
        <f>Z67/X67</f>
        <v>0.10371660579286573</v>
      </c>
      <c r="AB67" s="69">
        <f>Z67/$H67</f>
        <v>5.5834829555203311E-3</v>
      </c>
      <c r="AC67" s="134">
        <v>25984.87</v>
      </c>
      <c r="AD67" s="70">
        <f>AC67/$C67</f>
        <v>1.3337648001494661E-3</v>
      </c>
      <c r="AE67" s="134">
        <v>2858.7826</v>
      </c>
      <c r="AF67" s="70">
        <f>AE67/AC67</f>
        <v>0.11001719846972488</v>
      </c>
      <c r="AG67" s="69">
        <f>AE67/$H67</f>
        <v>1.6631233356630272E-3</v>
      </c>
      <c r="AH67" s="134">
        <v>0</v>
      </c>
      <c r="AI67" s="70">
        <f>AH67/$C67</f>
        <v>0</v>
      </c>
      <c r="AJ67" s="134">
        <v>0</v>
      </c>
      <c r="AK67" s="70" t="e">
        <f>AJ67/AH67</f>
        <v>#DIV/0!</v>
      </c>
      <c r="AL67" s="69">
        <f>AJ67/$H67</f>
        <v>0</v>
      </c>
      <c r="AM67" s="134">
        <v>0</v>
      </c>
      <c r="AN67" s="70">
        <f>AM67/$C67</f>
        <v>0</v>
      </c>
      <c r="AO67" s="134">
        <v>0</v>
      </c>
      <c r="AP67" s="70" t="e">
        <f>AO67/AM67</f>
        <v>#DIV/0!</v>
      </c>
      <c r="AQ67" s="69">
        <f>AO67/$H67</f>
        <v>0</v>
      </c>
      <c r="AR67" s="134">
        <v>0</v>
      </c>
      <c r="AS67" s="70">
        <f>AR67/$C67</f>
        <v>0</v>
      </c>
      <c r="AT67" s="134">
        <v>0</v>
      </c>
      <c r="AU67" s="70" t="e">
        <f>AT67/AR67</f>
        <v>#DIV/0!</v>
      </c>
      <c r="AV67" s="69">
        <f>AT67/$H67</f>
        <v>0</v>
      </c>
      <c r="AW67" s="134">
        <v>0</v>
      </c>
      <c r="AX67" s="70">
        <f>AW67/$C67</f>
        <v>0</v>
      </c>
      <c r="AY67" s="134">
        <v>0</v>
      </c>
      <c r="AZ67" s="70" t="e">
        <f>AY67/AW67</f>
        <v>#DIV/0!</v>
      </c>
      <c r="BA67" s="69">
        <f>AY67/$H67</f>
        <v>0</v>
      </c>
      <c r="BB67" s="134">
        <v>0</v>
      </c>
      <c r="BC67" s="70">
        <f>BB67/$C67</f>
        <v>0</v>
      </c>
      <c r="BD67" s="134">
        <v>0</v>
      </c>
      <c r="BE67" s="70" t="e">
        <f>BD67/BB67</f>
        <v>#DIV/0!</v>
      </c>
      <c r="BF67" s="69">
        <f>BD67/$H67</f>
        <v>0</v>
      </c>
      <c r="BG67" s="134">
        <v>0</v>
      </c>
      <c r="BH67" s="70">
        <f>BG67/$C67</f>
        <v>0</v>
      </c>
      <c r="BI67" s="134">
        <v>0</v>
      </c>
      <c r="BJ67" s="70" t="e">
        <f>BI67/BG67</f>
        <v>#DIV/0!</v>
      </c>
      <c r="BK67" s="69">
        <f>BI67/$H67</f>
        <v>0</v>
      </c>
    </row>
    <row r="68" spans="1:63" s="62" customFormat="1" ht="15.75" thickBot="1">
      <c r="A68" s="158"/>
      <c r="B68" s="68" t="s">
        <v>95</v>
      </c>
      <c r="C68" s="65">
        <f>C66/C67-1</f>
        <v>-4.1510200391908558E-2</v>
      </c>
      <c r="D68" s="65"/>
      <c r="E68" s="65">
        <f>E66/E67-1</f>
        <v>-3.4269695286847646E-2</v>
      </c>
      <c r="F68" s="67"/>
      <c r="G68" s="65">
        <f>G66/G67-1</f>
        <v>-0.8618849256310549</v>
      </c>
      <c r="H68" s="65">
        <f>H66/H67-1</f>
        <v>-0.27828996673669093</v>
      </c>
      <c r="I68" s="67"/>
      <c r="J68" s="65">
        <f>J66/J67-1</f>
        <v>-0.3486576122688122</v>
      </c>
      <c r="K68" s="65"/>
      <c r="L68" s="65">
        <f>L66/L67-1</f>
        <v>-0.25420350435733297</v>
      </c>
      <c r="M68" s="65"/>
      <c r="N68" s="67"/>
      <c r="O68" s="65">
        <f>O66/O67-1</f>
        <v>-0.12730787833477053</v>
      </c>
      <c r="P68" s="65"/>
      <c r="Q68" s="65">
        <f>Q66/Q67-1</f>
        <v>-0.73449786996862376</v>
      </c>
      <c r="R68" s="65"/>
      <c r="S68" s="67"/>
      <c r="T68" s="65"/>
      <c r="U68" s="65"/>
      <c r="V68" s="67"/>
      <c r="W68" s="66"/>
      <c r="X68" s="65">
        <f>X66/X67-1</f>
        <v>0.76752347125984066</v>
      </c>
      <c r="Y68" s="65"/>
      <c r="Z68" s="65">
        <f>Z66/Z67-1</f>
        <v>0.43034470095949562</v>
      </c>
      <c r="AA68" s="64"/>
      <c r="AB68" s="63"/>
      <c r="AC68" s="65">
        <f>AC66/AC67-1</f>
        <v>1.3759499277848994</v>
      </c>
      <c r="AD68" s="65"/>
      <c r="AE68" s="65">
        <f>AE66/AE67-1</f>
        <v>0.9435568482891985</v>
      </c>
      <c r="AF68" s="64"/>
      <c r="AG68" s="63"/>
      <c r="AH68" s="65" t="e">
        <f>AH66/AH67-1</f>
        <v>#DIV/0!</v>
      </c>
      <c r="AI68" s="65"/>
      <c r="AJ68" s="65" t="e">
        <f>AJ66/AJ67-1</f>
        <v>#DIV/0!</v>
      </c>
      <c r="AK68" s="64"/>
      <c r="AL68" s="63"/>
      <c r="AM68" s="65" t="e">
        <f>AM66/AM67-1</f>
        <v>#DIV/0!</v>
      </c>
      <c r="AN68" s="65"/>
      <c r="AO68" s="65" t="e">
        <f>AO66/AO67-1</f>
        <v>#DIV/0!</v>
      </c>
      <c r="AP68" s="64"/>
      <c r="AQ68" s="63"/>
      <c r="AR68" s="65" t="e">
        <f>AR66/AR67-1</f>
        <v>#DIV/0!</v>
      </c>
      <c r="AS68" s="65"/>
      <c r="AT68" s="65" t="e">
        <f>AT66/AT67-1</f>
        <v>#DIV/0!</v>
      </c>
      <c r="AU68" s="64"/>
      <c r="AV68" s="63"/>
      <c r="AW68" s="65" t="e">
        <f>AW66/AW67-1</f>
        <v>#DIV/0!</v>
      </c>
      <c r="AX68" s="65"/>
      <c r="AY68" s="65" t="e">
        <f>AY66/AY67-1</f>
        <v>#DIV/0!</v>
      </c>
      <c r="AZ68" s="64"/>
      <c r="BA68" s="63"/>
      <c r="BB68" s="65" t="e">
        <f>BB66/BB67-1</f>
        <v>#DIV/0!</v>
      </c>
      <c r="BC68" s="65"/>
      <c r="BD68" s="65" t="e">
        <f>BD66/BD67-1</f>
        <v>#DIV/0!</v>
      </c>
      <c r="BE68" s="64"/>
      <c r="BF68" s="63"/>
      <c r="BG68" s="82" t="e">
        <f>BG66/BG67-1</f>
        <v>#DIV/0!</v>
      </c>
      <c r="BH68" s="65"/>
      <c r="BI68" s="65" t="e">
        <f>BI66/BI67-1</f>
        <v>#DIV/0!</v>
      </c>
      <c r="BJ68" s="64"/>
      <c r="BK68" s="63"/>
    </row>
    <row r="69" spans="1:63">
      <c r="A69" s="156" t="s">
        <v>76</v>
      </c>
      <c r="B69" s="81">
        <v>43466</v>
      </c>
      <c r="C69" s="134">
        <v>28094049.359999999</v>
      </c>
      <c r="D69" s="76">
        <f>C69/31</f>
        <v>906259.65677419351</v>
      </c>
      <c r="E69" s="134">
        <v>1987966.74</v>
      </c>
      <c r="F69" s="75">
        <f>E69/C69</f>
        <v>7.0761132171656443E-2</v>
      </c>
      <c r="G69" s="134">
        <v>158405.60999999999</v>
      </c>
      <c r="H69" s="60">
        <f>G69+E69</f>
        <v>2146372.35</v>
      </c>
      <c r="I69" s="69">
        <f>H69/$C69</f>
        <v>7.6399536517365904E-2</v>
      </c>
      <c r="J69" s="134">
        <v>2302216.8574000001</v>
      </c>
      <c r="K69" s="70">
        <f>J69/$C69</f>
        <v>8.1946779116785898E-2</v>
      </c>
      <c r="L69" s="134">
        <v>145225.36550000001</v>
      </c>
      <c r="M69" s="73">
        <f>L69/J69</f>
        <v>6.3080662898111928E-2</v>
      </c>
      <c r="N69" s="69">
        <f>L69/$H69</f>
        <v>6.7660844354428998E-2</v>
      </c>
      <c r="O69" s="134">
        <v>4642898.1464</v>
      </c>
      <c r="P69" s="77">
        <f>O69/$C69</f>
        <v>0.16526268915190659</v>
      </c>
      <c r="Q69" s="134">
        <v>37280.981</v>
      </c>
      <c r="R69" s="80">
        <f>Q69/O69</f>
        <v>8.0296788394780619E-3</v>
      </c>
      <c r="S69" s="75">
        <f>Q69/$H69</f>
        <v>1.7369298015789292E-2</v>
      </c>
      <c r="T69" s="76">
        <f>C69-(J69+O69)</f>
        <v>21148934.356199998</v>
      </c>
      <c r="U69" s="76">
        <f>H69-(L69+Q69)</f>
        <v>1963866.0035000001</v>
      </c>
      <c r="V69" s="75">
        <f>U69/T69</f>
        <v>9.2858863261083197E-2</v>
      </c>
      <c r="W69" s="134">
        <v>34236.480000000003</v>
      </c>
      <c r="X69" s="134">
        <v>431715.33929999999</v>
      </c>
      <c r="Y69" s="77">
        <f>X69/$C69</f>
        <v>1.5366789378346846E-2</v>
      </c>
      <c r="Z69" s="134">
        <v>114371.21120000001</v>
      </c>
      <c r="AA69" s="77">
        <f>Z69/X69</f>
        <v>0.26492274141902378</v>
      </c>
      <c r="AB69" s="75">
        <f>Z69/$H69</f>
        <v>5.3285820235244828E-2</v>
      </c>
      <c r="AC69" s="134">
        <v>404027.77</v>
      </c>
      <c r="AD69" s="77">
        <f>AC69/$C69</f>
        <v>1.4381257924863276E-2</v>
      </c>
      <c r="AE69" s="134">
        <v>35560.833599999998</v>
      </c>
      <c r="AF69" s="77">
        <f>AE69/AC69</f>
        <v>8.8015815348534074E-2</v>
      </c>
      <c r="AG69" s="75">
        <f>AE69/$H69</f>
        <v>1.6567877237143872E-2</v>
      </c>
      <c r="AH69" s="134">
        <v>171090.11</v>
      </c>
      <c r="AI69" s="77">
        <f>AH69/$C69</f>
        <v>6.0899056525328173E-3</v>
      </c>
      <c r="AJ69" s="134">
        <v>21787.5599</v>
      </c>
      <c r="AK69" s="77">
        <f>AJ69/AH69</f>
        <v>0.12734552511539096</v>
      </c>
      <c r="AL69" s="75">
        <f>AJ69/$H69</f>
        <v>1.0150876151568016E-2</v>
      </c>
      <c r="AM69" s="134">
        <v>174685.56</v>
      </c>
      <c r="AN69" s="77">
        <f>AM69/$C69</f>
        <v>6.2178847115117331E-3</v>
      </c>
      <c r="AO69" s="134">
        <v>39663.065399999999</v>
      </c>
      <c r="AP69" s="77">
        <f>AO69/AM69</f>
        <v>0.22705405873273096</v>
      </c>
      <c r="AQ69" s="75">
        <f>AO69/$H69</f>
        <v>1.8479116822391044E-2</v>
      </c>
      <c r="AR69" s="134">
        <v>368741.06</v>
      </c>
      <c r="AS69" s="77">
        <f>AR69/$C69</f>
        <v>1.3125237137406383E-2</v>
      </c>
      <c r="AT69" s="134">
        <v>53971.022299999997</v>
      </c>
      <c r="AU69" s="77">
        <f>AT69/AR69</f>
        <v>0.14636564287145021</v>
      </c>
      <c r="AV69" s="75">
        <f>AT69/$H69</f>
        <v>2.5145228086822864E-2</v>
      </c>
      <c r="AW69" s="134">
        <v>75180.87</v>
      </c>
      <c r="AX69" s="77">
        <f>AW69/$C69</f>
        <v>2.6760424969937478E-3</v>
      </c>
      <c r="AY69" s="134">
        <v>14073.4185</v>
      </c>
      <c r="AZ69" s="77">
        <f>AY69/AW69</f>
        <v>0.18719414260569212</v>
      </c>
      <c r="BA69" s="75">
        <f>AY69/$H69</f>
        <v>6.5568392641658837E-3</v>
      </c>
      <c r="BB69" s="134">
        <v>22954.23</v>
      </c>
      <c r="BC69" s="77">
        <f>BB69/$C69</f>
        <v>8.1704953621538029E-4</v>
      </c>
      <c r="BD69" s="134">
        <v>1559.1077</v>
      </c>
      <c r="BE69" s="77">
        <f>BD69/BB69</f>
        <v>6.7922456993765423E-2</v>
      </c>
      <c r="BF69" s="75">
        <f>BD69/$H69</f>
        <v>7.2639199810787722E-4</v>
      </c>
      <c r="BG69" s="134">
        <v>27623.19</v>
      </c>
      <c r="BH69" s="77">
        <f>BG69/$C69</f>
        <v>9.832398899152499E-4</v>
      </c>
      <c r="BI69" s="134">
        <v>4101.7781999999997</v>
      </c>
      <c r="BJ69" s="77">
        <f>BI69/BG69</f>
        <v>0.14849038796750122</v>
      </c>
      <c r="BK69" s="75">
        <f>BI69/$H69</f>
        <v>1.911028251924695E-3</v>
      </c>
    </row>
    <row r="70" spans="1:63">
      <c r="A70" s="157"/>
      <c r="B70" s="74">
        <v>43101</v>
      </c>
      <c r="C70" s="134">
        <v>28023614.719999999</v>
      </c>
      <c r="D70" s="60">
        <f>C70/31</f>
        <v>903987.57161290315</v>
      </c>
      <c r="E70" s="134">
        <v>2182245.84</v>
      </c>
      <c r="F70" s="69">
        <f>E70/C70</f>
        <v>7.7871675792151346E-2</v>
      </c>
      <c r="G70" s="134">
        <v>-198367.39</v>
      </c>
      <c r="H70" s="60">
        <f>G70+E70</f>
        <v>1983878.4499999997</v>
      </c>
      <c r="I70" s="69">
        <f>H70/$C70</f>
        <v>7.0793096102057737E-2</v>
      </c>
      <c r="J70" s="134">
        <v>2263314.9925000002</v>
      </c>
      <c r="K70" s="70">
        <f>J70/$C70</f>
        <v>8.0764562855794225E-2</v>
      </c>
      <c r="L70" s="134">
        <v>114620.4029</v>
      </c>
      <c r="M70" s="73">
        <f>L70/J70</f>
        <v>5.0642709158831324E-2</v>
      </c>
      <c r="N70" s="69">
        <f>L70/$H70</f>
        <v>5.7775920142688189E-2</v>
      </c>
      <c r="O70" s="134">
        <v>6377980.0333000002</v>
      </c>
      <c r="P70" s="70">
        <f>O70/$C70</f>
        <v>0.22759305310988806</v>
      </c>
      <c r="Q70" s="134">
        <v>594149.23970000003</v>
      </c>
      <c r="R70" s="73">
        <f>Q70/O70</f>
        <v>9.3156334230884083E-2</v>
      </c>
      <c r="S70" s="69">
        <f>Q70/$H70</f>
        <v>0.29948873112664748</v>
      </c>
      <c r="T70" s="60">
        <f>C70-(J70+O70)</f>
        <v>19382319.694199998</v>
      </c>
      <c r="U70" s="60">
        <f>H70-(L70+Q70)</f>
        <v>1275108.8073999998</v>
      </c>
      <c r="V70" s="69">
        <f>U70/T70</f>
        <v>6.5787213683280943E-2</v>
      </c>
      <c r="W70" s="134">
        <v>70649.8</v>
      </c>
      <c r="X70" s="134">
        <v>529237.53570000001</v>
      </c>
      <c r="Y70" s="70">
        <f>X70/$C70</f>
        <v>1.8885412927201421E-2</v>
      </c>
      <c r="Z70" s="134">
        <v>142807.731</v>
      </c>
      <c r="AA70" s="70">
        <f>Z70/X70</f>
        <v>0.26983673939739417</v>
      </c>
      <c r="AB70" s="69">
        <f>Z70/$H70</f>
        <v>7.1984113240405434E-2</v>
      </c>
      <c r="AC70" s="134">
        <v>101122.86</v>
      </c>
      <c r="AD70" s="70">
        <f>AC70/$C70</f>
        <v>3.6084873778909846E-3</v>
      </c>
      <c r="AE70" s="134">
        <v>10133.0448</v>
      </c>
      <c r="AF70" s="70">
        <f>AE70/AC70</f>
        <v>0.10020528295975806</v>
      </c>
      <c r="AG70" s="69">
        <f>AE70/$H70</f>
        <v>5.1076943751266618E-3</v>
      </c>
      <c r="AH70" s="134">
        <v>88024.68</v>
      </c>
      <c r="AI70" s="70">
        <f>AH70/$C70</f>
        <v>3.1410894304501769E-3</v>
      </c>
      <c r="AJ70" s="134">
        <v>12446.784900000001</v>
      </c>
      <c r="AK70" s="70">
        <f>AJ70/AH70</f>
        <v>0.14140108092412265</v>
      </c>
      <c r="AL70" s="69">
        <f>AJ70/$H70</f>
        <v>6.2739654740440387E-3</v>
      </c>
      <c r="AM70" s="134">
        <v>205009.02</v>
      </c>
      <c r="AN70" s="70">
        <f>AM70/$C70</f>
        <v>7.3155808787825072E-3</v>
      </c>
      <c r="AO70" s="134">
        <v>50300.139000000003</v>
      </c>
      <c r="AP70" s="70">
        <f>AO70/AM70</f>
        <v>0.24535573605493069</v>
      </c>
      <c r="AQ70" s="69">
        <f>AO70/$H70</f>
        <v>2.5354445984329337E-2</v>
      </c>
      <c r="AR70" s="134">
        <v>473246.9</v>
      </c>
      <c r="AS70" s="70">
        <f>AR70/$C70</f>
        <v>1.6887432428988235E-2</v>
      </c>
      <c r="AT70" s="134">
        <v>76569.037500000006</v>
      </c>
      <c r="AU70" s="70">
        <f>AT70/AR70</f>
        <v>0.16179511688296322</v>
      </c>
      <c r="AV70" s="69">
        <f>AT70/$H70</f>
        <v>3.8595629434857774E-2</v>
      </c>
      <c r="AW70" s="134">
        <v>102567.73</v>
      </c>
      <c r="AX70" s="70">
        <f>AW70/$C70</f>
        <v>3.6600463939007507E-3</v>
      </c>
      <c r="AY70" s="134">
        <v>11254.5833</v>
      </c>
      <c r="AZ70" s="70">
        <f>AY70/AW70</f>
        <v>0.10972830635912485</v>
      </c>
      <c r="BA70" s="69">
        <f>AY70/$H70</f>
        <v>5.673020592567051E-3</v>
      </c>
      <c r="BB70" s="134">
        <v>40373.410000000003</v>
      </c>
      <c r="BC70" s="70">
        <f>BB70/$C70</f>
        <v>1.4406924446897335E-3</v>
      </c>
      <c r="BD70" s="134">
        <v>3225.7737000000002</v>
      </c>
      <c r="BE70" s="70">
        <f>BD70/BB70</f>
        <v>7.9898470305084457E-2</v>
      </c>
      <c r="BF70" s="69">
        <f>BD70/$H70</f>
        <v>1.6259936187118726E-3</v>
      </c>
      <c r="BG70" s="134">
        <v>0</v>
      </c>
      <c r="BH70" s="70">
        <f>BG70/$C70</f>
        <v>0</v>
      </c>
      <c r="BI70" s="134">
        <v>0</v>
      </c>
      <c r="BJ70" s="70" t="e">
        <f>BI70/BG70</f>
        <v>#DIV/0!</v>
      </c>
      <c r="BK70" s="69">
        <f>BI70/$H70</f>
        <v>0</v>
      </c>
    </row>
    <row r="71" spans="1:63" s="62" customFormat="1" ht="15.75" thickBot="1">
      <c r="A71" s="158"/>
      <c r="B71" s="68" t="s">
        <v>95</v>
      </c>
      <c r="C71" s="65">
        <f>C69/C70-1</f>
        <v>2.5134030960585196E-3</v>
      </c>
      <c r="D71" s="65"/>
      <c r="E71" s="65">
        <f>E69/E70-1</f>
        <v>-8.9027137290819569E-2</v>
      </c>
      <c r="F71" s="67"/>
      <c r="G71" s="65">
        <f>G69/G70-1</f>
        <v>-1.7985466260356602</v>
      </c>
      <c r="H71" s="65">
        <f>H69/H70-1</f>
        <v>8.1907185392330994E-2</v>
      </c>
      <c r="I71" s="67"/>
      <c r="J71" s="65">
        <f>J69/J70-1</f>
        <v>1.7188003008379305E-2</v>
      </c>
      <c r="K71" s="65"/>
      <c r="L71" s="65">
        <f>L69/L70-1</f>
        <v>0.26701147287626581</v>
      </c>
      <c r="M71" s="65"/>
      <c r="N71" s="67"/>
      <c r="O71" s="65">
        <f>O69/O70-1</f>
        <v>-0.27204253977607074</v>
      </c>
      <c r="P71" s="65"/>
      <c r="Q71" s="65">
        <f>Q69/Q70-1</f>
        <v>-0.93725317056902391</v>
      </c>
      <c r="R71" s="65"/>
      <c r="S71" s="67"/>
      <c r="T71" s="65"/>
      <c r="U71" s="65"/>
      <c r="V71" s="67"/>
      <c r="W71" s="66"/>
      <c r="X71" s="65">
        <f>X69/X70-1</f>
        <v>-0.18426923606431567</v>
      </c>
      <c r="Y71" s="65"/>
      <c r="Z71" s="65">
        <f>Z69/Z70-1</f>
        <v>-0.19912451238371676</v>
      </c>
      <c r="AA71" s="64"/>
      <c r="AB71" s="63"/>
      <c r="AC71" s="65">
        <f>AC69/AC70-1</f>
        <v>2.9954147855390958</v>
      </c>
      <c r="AD71" s="65"/>
      <c r="AE71" s="65">
        <f>AE69/AE70-1</f>
        <v>2.5093927148136164</v>
      </c>
      <c r="AF71" s="64"/>
      <c r="AG71" s="63"/>
      <c r="AH71" s="65">
        <f>AH69/AH70-1</f>
        <v>0.94366068698006056</v>
      </c>
      <c r="AI71" s="65"/>
      <c r="AJ71" s="65">
        <f>AJ69/AJ70-1</f>
        <v>0.75045685090934611</v>
      </c>
      <c r="AK71" s="64"/>
      <c r="AL71" s="63"/>
      <c r="AM71" s="65">
        <f>AM69/AM70-1</f>
        <v>-0.1479128089095787</v>
      </c>
      <c r="AN71" s="65"/>
      <c r="AO71" s="65">
        <f>AO69/AO70-1</f>
        <v>-0.21147205179691453</v>
      </c>
      <c r="AP71" s="64"/>
      <c r="AQ71" s="63"/>
      <c r="AR71" s="65">
        <f>AR69/AR70-1</f>
        <v>-0.22082731022643787</v>
      </c>
      <c r="AS71" s="65"/>
      <c r="AT71" s="65">
        <f>AT69/AT70-1</f>
        <v>-0.29513254884521711</v>
      </c>
      <c r="AU71" s="64"/>
      <c r="AV71" s="63"/>
      <c r="AW71" s="65">
        <f>AW69/AW70-1</f>
        <v>-0.26701244143747749</v>
      </c>
      <c r="AX71" s="65"/>
      <c r="AY71" s="65">
        <f>AY69/AY70-1</f>
        <v>0.250461089927692</v>
      </c>
      <c r="AZ71" s="64"/>
      <c r="BA71" s="63"/>
      <c r="BB71" s="65">
        <f>BB69/BB70-1</f>
        <v>-0.43145178968038622</v>
      </c>
      <c r="BC71" s="65"/>
      <c r="BD71" s="65">
        <f>BD69/BD70-1</f>
        <v>-0.51667170576782873</v>
      </c>
      <c r="BE71" s="64"/>
      <c r="BF71" s="63"/>
      <c r="BG71" s="82" t="e">
        <f>BG69/BG70-1</f>
        <v>#DIV/0!</v>
      </c>
      <c r="BH71" s="65"/>
      <c r="BI71" s="65" t="e">
        <f>BI69/BI70-1</f>
        <v>#DIV/0!</v>
      </c>
      <c r="BJ71" s="64"/>
      <c r="BK71" s="63"/>
    </row>
    <row r="72" spans="1:63">
      <c r="A72" s="156" t="s">
        <v>94</v>
      </c>
      <c r="B72" s="81">
        <v>43466</v>
      </c>
      <c r="C72" s="78">
        <f>C3+C6+C9+C12+C15+C18+C21+C24+C27+C30+C36+C39+C42+C51+C54+C57+C60+C63+C66+C69</f>
        <v>521101074.29999989</v>
      </c>
      <c r="D72" s="76">
        <f>C72/31</f>
        <v>16809712.074193545</v>
      </c>
      <c r="E72" s="76">
        <f>E3+E6+E9+E12+E15+E18+E21+E24+E27+E30+E36+E39+E42+E51+E54+E57+E60+E63+E66+E69</f>
        <v>36529951.668684006</v>
      </c>
      <c r="F72" s="75">
        <f>E72/C72</f>
        <v>7.0101470655678538E-2</v>
      </c>
      <c r="G72" s="78">
        <f>G3+G6+G9+G12+G15+G18+G21+G24+G27+G30+G36+G39+G42+G51+G54+G57+G60+G63+G66+G69</f>
        <v>-1486523.7431999999</v>
      </c>
      <c r="H72" s="60">
        <f>G72+E72</f>
        <v>35043427.925484009</v>
      </c>
      <c r="I72" s="75">
        <f>H72/$C72</f>
        <v>6.7248811514269438E-2</v>
      </c>
      <c r="J72" s="78">
        <f>J3+J6+J9+J12+J15+J18+J21+J24+J27+J30+J36+J39+J42+J51+J54+J57+J60+J63+J66+J69</f>
        <v>31060884.432799999</v>
      </c>
      <c r="K72" s="77">
        <f>J72/$C72</f>
        <v>5.9606256760311588E-2</v>
      </c>
      <c r="L72" s="76">
        <f>L3+L6+L9+L12+L15+L18+L21+L24+L27+L30+L36+L39+L42+L51+L54+L57+L60+L63+L66+L69</f>
        <v>1778964.8118000005</v>
      </c>
      <c r="M72" s="73">
        <f>L72/J72</f>
        <v>5.7273475764953771E-2</v>
      </c>
      <c r="N72" s="75">
        <f>L72/$H72</f>
        <v>5.0764577471780821E-2</v>
      </c>
      <c r="O72" s="78">
        <f>O3+O6+O9+O12+O15+O18+O21+O24+O27+O30+O36+O39+O42+O51+O54+O57+O60+O63+O66+O69</f>
        <v>73120262.439400002</v>
      </c>
      <c r="P72" s="77">
        <f>O72/$C72</f>
        <v>0.14031877124341599</v>
      </c>
      <c r="Q72" s="76">
        <f>Q3+Q6+Q9+Q12+Q15+Q18+Q21+Q24+Q27+Q30+Q36+Q39+Q42+Q51+Q54+Q57+Q60+Q63+Q66+Q69</f>
        <v>1994239.9255999997</v>
      </c>
      <c r="R72" s="73">
        <f>Q72/O72</f>
        <v>2.7273424069734011E-2</v>
      </c>
      <c r="S72" s="75">
        <f>Q72/$H72</f>
        <v>5.6907672669481171E-2</v>
      </c>
      <c r="T72" s="78">
        <f>T3+T6+T9+T12+T15+T18+T21+T24+T27+T30+T36+T39+T42+T51+T54+T57+T60+T63+T66+T69</f>
        <v>416919927.4278</v>
      </c>
      <c r="U72" s="76">
        <f>U3+U6+U9+U12+U15+U18+U21+U24+U27+U30+U36+U39+U42+U51+U54+U57+U60+U63+U66+U69</f>
        <v>31270223.188084003</v>
      </c>
      <c r="V72" s="75">
        <f>U72/T72</f>
        <v>7.5002946923181588E-2</v>
      </c>
      <c r="W72" s="79">
        <f>W3+W6+W9+W12+W15+W18+W21+W24+W27+W30+W36+W39+W42+W51+W54+W57+W60+W63+W66+W69</f>
        <v>1088694.2631999999</v>
      </c>
      <c r="X72" s="78">
        <f>X3+X6+X9+X12+X15+X18+X21+X24+X27+X30+X36+X39+X42+X51+X54+X57+X60+X63+X66+X69</f>
        <v>9800279.091099998</v>
      </c>
      <c r="Y72" s="77">
        <f>X72/$C72</f>
        <v>1.8806867946424419E-2</v>
      </c>
      <c r="Z72" s="76">
        <f>Z3+Z6+Z9+Z12+Z15+Z18+Z21+Z24+Z27+Z30+Z36+Z39+Z42+Z51+Z54+Z57+Z60+Z63+Z66+Z69</f>
        <v>1834529.2372000001</v>
      </c>
      <c r="AA72" s="73">
        <f>Z72/X72</f>
        <v>0.18719152997040717</v>
      </c>
      <c r="AB72" s="75">
        <f>Z72/$H72</f>
        <v>5.2350165089469117E-2</v>
      </c>
      <c r="AC72" s="78">
        <f>AC3+AC6+AC9+AC12+AC15+AC18+AC21+AC24+AC27+AC30+AC36+AC39+AC42+AC51+AC54+AC57+AC60+AC63+AC66+AC69</f>
        <v>5398485.9800000004</v>
      </c>
      <c r="AD72" s="77">
        <f>AC72/$C72</f>
        <v>1.0359767511997244E-2</v>
      </c>
      <c r="AE72" s="76">
        <f>AE3+AE6+AE9+AE12+AE15+AE18+AE21+AE24+AE27+AE30+AE36+AE39+AE42+AE51+AE54+AE57+AE60+AE63+AE66+AE69</f>
        <v>496368.63840000005</v>
      </c>
      <c r="AF72" s="73">
        <f>AE72/AC72</f>
        <v>9.1945897468089746E-2</v>
      </c>
      <c r="AG72" s="75">
        <f>AE72/$H72</f>
        <v>1.4164385957203538E-2</v>
      </c>
      <c r="AH72" s="78">
        <f>AH3+AH6+AH9+AH12+AH15+AH18+AH21+AH24+AH27+AH30+AH36+AH39+AH42+AH51+AH54+AH57+AH60+AH63+AH66+AH69</f>
        <v>1926211.3000000003</v>
      </c>
      <c r="AI72" s="77">
        <f>AH72/$C72</f>
        <v>3.6964255016888972E-3</v>
      </c>
      <c r="AJ72" s="76">
        <f>AJ3+AJ6+AJ9+AJ12+AJ15+AJ18+AJ21+AJ24+AJ27+AJ30+AJ36+AJ39+AJ42+AJ51+AJ54+AJ57+AJ60+AJ63+AJ66+AJ69</f>
        <v>233844.63159999994</v>
      </c>
      <c r="AK72" s="73">
        <f>AJ72/AH72</f>
        <v>0.12140133930270261</v>
      </c>
      <c r="AL72" s="75">
        <f>AJ72/$H72</f>
        <v>6.6729953501479594E-3</v>
      </c>
      <c r="AM72" s="78">
        <f>AM3+AM6+AM9+AM12+AM15+AM18+AM21+AM24+AM27+AM30+AM36+AM39+AM42+AM51+AM54+AM57+AM60+AM63+AM66+AM69</f>
        <v>1755158.15</v>
      </c>
      <c r="AN72" s="77">
        <f>AM72/$C72</f>
        <v>3.3681721964548255E-3</v>
      </c>
      <c r="AO72" s="76">
        <f>AO3+AO6+AO9+AO12+AO15+AO18+AO21+AO24+AO27+AO30+AO36+AO39+AO42+AO51+AO54+AO57+AO60+AO63+AO66+AO69</f>
        <v>427773.60720000009</v>
      </c>
      <c r="AP72" s="73">
        <f>AO72/AM72</f>
        <v>0.24372368222202662</v>
      </c>
      <c r="AQ72" s="75">
        <f>AO72/$H72</f>
        <v>1.2206956696976494E-2</v>
      </c>
      <c r="AR72" s="78">
        <f>AR3+AR6+AR9+AR12+AR15+AR18+AR21+AR24+AR27+AR30+AR36+AR39+AR42+AR51+AR54+AR57+AR60+AR63+AR66+AR69</f>
        <v>4094063.59</v>
      </c>
      <c r="AS72" s="77">
        <f>AR72/$C72</f>
        <v>7.8565633269890977E-3</v>
      </c>
      <c r="AT72" s="76">
        <f>AT3+AT6+AT9+AT12+AT15+AT18+AT21+AT24+AT27+AT30+AT36+AT39+AT42+AT51+AT54+AT57+AT60+AT63+AT66+AT69</f>
        <v>488694.35640000005</v>
      </c>
      <c r="AU72" s="73">
        <f>AT72/AR72</f>
        <v>0.1193665769124021</v>
      </c>
      <c r="AV72" s="75">
        <f>AT72/$H72</f>
        <v>1.3945392483839046E-2</v>
      </c>
      <c r="AW72" s="78">
        <f>AW3+AW6+AW9+AW12+AW15+AW18+AW21+AW24+AW27+AW30+AW36+AW39+AW42+AW51+AW54+AW57+AW60+AW63+AW66+AW69</f>
        <v>950219.9</v>
      </c>
      <c r="AX72" s="77">
        <f>AW72/$C72</f>
        <v>1.8234848225489452E-3</v>
      </c>
      <c r="AY72" s="76">
        <f>AY3+AY6+AY9+AY12+AY15+AY18+AY21+AY24+AY27+AY30+AY36+AY39+AY42+AY51+AY54+AY57+AY60+AY63+AY66+AY69</f>
        <v>169089.0123</v>
      </c>
      <c r="AZ72" s="73">
        <f>AY72/AW72</f>
        <v>0.17794724389586031</v>
      </c>
      <c r="BA72" s="75">
        <f>AY72/$H72</f>
        <v>4.8251276290535612E-3</v>
      </c>
      <c r="BB72" s="78">
        <f>BB3+BB6+BB9+BB12+BB15+BB18+BB21+BB24+BB27+BB30+BB36+BB39+BB42+BB51+BB54+BB57+BB60+BB63+BB66+BB69</f>
        <v>90787.08</v>
      </c>
      <c r="BC72" s="77">
        <f>BB72/$C72</f>
        <v>1.7422163276472835E-4</v>
      </c>
      <c r="BD72" s="76">
        <f>BD3+BD6+BD9+BD12+BD15+BD18+BD21+BD24+BD27+BD30+BD36+BD39+BD42+BD51+BD54+BD57+BD60+BD63+BD66+BD69</f>
        <v>6795.7024000000001</v>
      </c>
      <c r="BE72" s="73">
        <f>BD72/BB72</f>
        <v>7.4853188361163281E-2</v>
      </c>
      <c r="BF72" s="75">
        <f>BD72/$H72</f>
        <v>1.9392230732821894E-4</v>
      </c>
      <c r="BG72" s="78">
        <f>BG3+BG6+BG9+BG12+BG15+BG18+BG21+BG24+BG27+BG30+BG36+BG39+BG42+BG51+BG54+BG57+BG60+BG63+BG66+BG69</f>
        <v>169091.15999999997</v>
      </c>
      <c r="BH72" s="77">
        <f>BG72/$C72</f>
        <v>3.2448821992382525E-4</v>
      </c>
      <c r="BI72" s="76">
        <f>BI3+BI6+BI9+BI12+BI15+BI18+BI21+BI24+BI27+BI30+BI36+BI39+BI42+BI51+BI54+BI57+BI60+BI63+BI66+BI69</f>
        <v>33121.414100000002</v>
      </c>
      <c r="BJ72" s="73">
        <f>BI72/BG72</f>
        <v>0.19587904003970408</v>
      </c>
      <c r="BK72" s="75">
        <f>BI72/$H72</f>
        <v>9.4515337285008307E-4</v>
      </c>
    </row>
    <row r="73" spans="1:63">
      <c r="A73" s="157"/>
      <c r="B73" s="74">
        <v>43101</v>
      </c>
      <c r="C73" s="71">
        <f>C4+C7+C10+C13+C16+C19+C22+C25+C28+C31+C37+C40+C43+C52+C55+C58+C61+C64+C67+C70</f>
        <v>522987238.04999995</v>
      </c>
      <c r="D73" s="60">
        <f>C73/31</f>
        <v>16870556.066129033</v>
      </c>
      <c r="E73" s="60">
        <f>E4+E7+E10+E13+E16+E19+E22+E25+E28+E31+E37+E40+E43+E52+E55+E58+E61+E64+E67+E70</f>
        <v>38870601.700000003</v>
      </c>
      <c r="F73" s="69">
        <f>E73/C73</f>
        <v>7.4324187804146374E-2</v>
      </c>
      <c r="G73" s="71">
        <f>G4+G7+G10+G13+G16+G19+G22+G25+G28+G31+G37+G40+G43+G52+G55+G58+G61+G64+G67+G70</f>
        <v>-1092139.94</v>
      </c>
      <c r="H73" s="60">
        <f>G73+E73</f>
        <v>37778461.760000005</v>
      </c>
      <c r="I73" s="69">
        <f>H73/$C73</f>
        <v>7.2235915164698933E-2</v>
      </c>
      <c r="J73" s="71">
        <f>J4+J7+J10+J13+J16+J19+J22+J25+J28+J31+J37+J40+J43+J52+J55+J58+J61+J64+J67+J70</f>
        <v>39959080.983999997</v>
      </c>
      <c r="K73" s="70">
        <f>J73/$C73</f>
        <v>7.6405460930539432E-2</v>
      </c>
      <c r="L73" s="60">
        <f>L4+L7+L10+L13+L16+L19+L22+L25+L28+L31+L37+L40+L43+L52+L55+L58+L61+L64+L67+L70</f>
        <v>1960686.9298999999</v>
      </c>
      <c r="M73" s="73">
        <f>L73/J73</f>
        <v>4.9067367957863643E-2</v>
      </c>
      <c r="N73" s="69">
        <f>L73/$H73</f>
        <v>5.1899596716136906E-2</v>
      </c>
      <c r="O73" s="71">
        <f>O4+O7+O10+O13+O16+O19+O22+O25+O28+O31+O37+O40+O43+O52+O55+O58+O61+O64+O67+O70</f>
        <v>87170634.70979999</v>
      </c>
      <c r="P73" s="70">
        <f>O73/$C73</f>
        <v>0.16667832093728085</v>
      </c>
      <c r="Q73" s="60">
        <f>Q4+Q7+Q10+Q13+Q16+Q19+Q22+Q25+Q28+Q31+Q37+Q40+Q43+Q52+Q55+Q58+Q61+Q64+Q67+Q70</f>
        <v>9388569.3019000012</v>
      </c>
      <c r="R73" s="73">
        <f>Q73/O73</f>
        <v>0.10770334910552751</v>
      </c>
      <c r="S73" s="69">
        <f>Q73/$H73</f>
        <v>0.24851645261641273</v>
      </c>
      <c r="T73" s="71">
        <f>T4+T7+T10+T13+T16+T19+T22+T25+T28+T31+T37+T40+T43+T52+T55+T58+T61+T64+T67+T70</f>
        <v>395857522.35619998</v>
      </c>
      <c r="U73" s="60">
        <f>U4+U7+U10+U13+U16+U19+U22+U25+U28+U31+U37+U40+U43+U52+U55+U58+U61+U64+U67+U70</f>
        <v>26429205.528199997</v>
      </c>
      <c r="V73" s="69">
        <f>U73/T73</f>
        <v>6.6764439313644022E-2</v>
      </c>
      <c r="W73" s="72">
        <f>W4+W7+W10+W13+W16+W19+W22+W25+W28+W31+W37+W40+W43+W52+W55+W58+W61+W64+W67+W70</f>
        <v>1372116.1551000001</v>
      </c>
      <c r="X73" s="71">
        <f>X4+X7+X10+X13+X16+X19+X22+X25+X28+X31+X37+X40+X43+X52+X55+X58+X61+X64+X67+X70</f>
        <v>9431681.8750000019</v>
      </c>
      <c r="Y73" s="70">
        <f>X73/$C73</f>
        <v>1.803424861793337E-2</v>
      </c>
      <c r="Z73" s="60">
        <f>Z4+Z7+Z10+Z13+Z16+Z19+Z22+Z25+Z28+Z31+Z37+Z40+Z43+Z52+Z55+Z58+Z61+Z64+Z67+Z70</f>
        <v>1982385.3781999997</v>
      </c>
      <c r="AA73" s="73">
        <f>Z73/X73</f>
        <v>0.21018365594524457</v>
      </c>
      <c r="AB73" s="69">
        <f>Z73/$H73</f>
        <v>5.2473957007401442E-2</v>
      </c>
      <c r="AC73" s="71">
        <f>AC4+AC7+AC10+AC13+AC16+AC19+AC22+AC25+AC28+AC31+AC37+AC40+AC43+AC52+AC55+AC58+AC61+AC64+AC67+AC70</f>
        <v>1383373.4200000002</v>
      </c>
      <c r="AD73" s="70">
        <f>AC73/$C73</f>
        <v>2.6451380059636241E-3</v>
      </c>
      <c r="AE73" s="60">
        <f>AE4+AE7+AE10+AE13+AE16+AE19+AE22+AE25+AE28+AE31+AE37+AE40+AE43+AE52+AE55+AE58+AE61+AE64+AE67+AE70</f>
        <v>140721.2065</v>
      </c>
      <c r="AF73" s="73">
        <f>AE73/AC73</f>
        <v>0.10172322560599725</v>
      </c>
      <c r="AG73" s="69">
        <f>AE73/$H73</f>
        <v>3.7249056722843121E-3</v>
      </c>
      <c r="AH73" s="71">
        <f>AH4+AH7+AH10+AH13+AH16+AH19+AH22+AH25+AH28+AH31+AH37+AH40+AH43+AH52+AH55+AH58+AH61+AH64+AH67+AH70</f>
        <v>1361395.12</v>
      </c>
      <c r="AI73" s="70">
        <f>AH73/$C73</f>
        <v>2.6031134623400592E-3</v>
      </c>
      <c r="AJ73" s="60">
        <f>AJ4+AJ7+AJ10+AJ13+AJ16+AJ19+AJ22+AJ25+AJ28+AJ31+AJ37+AJ40+AJ43+AJ52+AJ55+AJ58+AJ61+AJ64+AJ67+AJ70</f>
        <v>192671.97819999995</v>
      </c>
      <c r="AK73" s="73">
        <f>AJ73/AH73</f>
        <v>0.14152539212862753</v>
      </c>
      <c r="AL73" s="69">
        <f>AJ73/$H73</f>
        <v>5.1000482609379789E-3</v>
      </c>
      <c r="AM73" s="71">
        <f>AM4+AM7+AM10+AM13+AM16+AM19+AM22+AM25+AM28+AM31+AM37+AM40+AM43+AM52+AM55+AM58+AM61+AM64+AM67+AM70</f>
        <v>2109021.7199999997</v>
      </c>
      <c r="AN73" s="70">
        <f>AM73/$C73</f>
        <v>4.03264471206536E-3</v>
      </c>
      <c r="AO73" s="60">
        <f>AO4+AO7+AO10+AO13+AO16+AO19+AO22+AO25+AO28+AO31+AO37+AO40+AO43+AO52+AO55+AO58+AO61+AO64+AO67+AO70</f>
        <v>507798.65549999994</v>
      </c>
      <c r="AP73" s="73">
        <f>AO73/AM73</f>
        <v>0.24077450254993107</v>
      </c>
      <c r="AQ73" s="69">
        <f>AO73/$H73</f>
        <v>1.3441485752542188E-2</v>
      </c>
      <c r="AR73" s="71">
        <f>AR4+AR7+AR10+AR13+AR16+AR19+AR22+AR25+AR28+AR31+AR37+AR40+AR43+AR52+AR55+AR58+AR61+AR64+AR67+AR70</f>
        <v>4123576.0700000003</v>
      </c>
      <c r="AS73" s="70">
        <f>AR73/$C73</f>
        <v>7.884659070028336E-3</v>
      </c>
      <c r="AT73" s="60">
        <f>AT4+AT7+AT10+AT13+AT16+AT19+AT22+AT25+AT28+AT31+AT37+AT40+AT43+AT52+AT55+AT58+AT61+AT64+AT67+AT70</f>
        <v>656502.83770000003</v>
      </c>
      <c r="AU73" s="73">
        <f>AT73/AR73</f>
        <v>0.15920716061871995</v>
      </c>
      <c r="AV73" s="69">
        <f>AT73/$H73</f>
        <v>1.7377701661614713E-2</v>
      </c>
      <c r="AW73" s="71">
        <f>AW4+AW7+AW10+AW13+AW16+AW19+AW22+AW25+AW28+AW31+AW37+AW40+AW43+AW52+AW55+AW58+AW61+AW64+AW67+AW70</f>
        <v>1152324.1199999996</v>
      </c>
      <c r="AX73" s="70">
        <f>AW73/$C73</f>
        <v>2.2033503614668172E-3</v>
      </c>
      <c r="AY73" s="60">
        <f>AY4+AY7+AY10+AY13+AY16+AY19+AY22+AY25+AY28+AY31+AY37+AY40+AY43+AY52+AY55+AY58+AY61+AY64+AY67+AY70</f>
        <v>-1584206.9450999999</v>
      </c>
      <c r="AZ73" s="73">
        <f>AY73/AW73</f>
        <v>-1.3747928361509958</v>
      </c>
      <c r="BA73" s="69">
        <f>AY73/$H73</f>
        <v>-4.1934130488535795E-2</v>
      </c>
      <c r="BB73" s="71">
        <f>BB4+BB7+BB10+BB13+BB16+BB19+BB22+BB25+BB28+BB31+BB37+BB40+BB43+BB52+BB55+BB58+BB61+BB64+BB67+BB70</f>
        <v>191196.5</v>
      </c>
      <c r="BC73" s="70">
        <f>BB73/$C73</f>
        <v>3.6558540264365066E-4</v>
      </c>
      <c r="BD73" s="60">
        <f>BD4+BD7+BD10+BD13+BD16+BD19+BD22+BD25+BD28+BD31+BD37+BD40+BD43+BD52+BD55+BD58+BD61+BD64+BD67+BD70</f>
        <v>14616.3254</v>
      </c>
      <c r="BE73" s="73">
        <f>BD73/BB73</f>
        <v>7.6446615916086327E-2</v>
      </c>
      <c r="BF73" s="69">
        <f>BD73/$H73</f>
        <v>3.8689572627003641E-4</v>
      </c>
      <c r="BG73" s="71">
        <f>BG4+BG7+BG10+BG13+BG16+BG19+BG22+BG25+BG28+BG31+BG37+BG40+BG43+BG52+BG55+BG58+BG61+BG64+BG67+BG70</f>
        <v>0</v>
      </c>
      <c r="BH73" s="70">
        <f>BG73/$C73</f>
        <v>0</v>
      </c>
      <c r="BI73" s="60">
        <f>BI4+BI7+BI10+BI13+BI16+BI19+BI22+BI25+BI28+BI31+BI37+BI40+BI43+BI52+BI55+BI58+BI61+BI64+BI67+BI70</f>
        <v>0</v>
      </c>
      <c r="BJ73" s="73" t="e">
        <f>BI73/BG73</f>
        <v>#DIV/0!</v>
      </c>
      <c r="BK73" s="69">
        <f>BI73/$H73</f>
        <v>0</v>
      </c>
    </row>
    <row r="74" spans="1:63" s="62" customFormat="1" ht="15.75" thickBot="1">
      <c r="A74" s="158"/>
      <c r="B74" s="68" t="s">
        <v>95</v>
      </c>
      <c r="C74" s="65">
        <f>C72/C73-1</f>
        <v>-3.6065196486109175E-3</v>
      </c>
      <c r="D74" s="65"/>
      <c r="E74" s="65">
        <f>E72/E73-1</f>
        <v>-6.0216459970981018E-2</v>
      </c>
      <c r="F74" s="67"/>
      <c r="G74" s="65">
        <f>G72/G73-1</f>
        <v>0.3611110524902148</v>
      </c>
      <c r="H74" s="65">
        <f>H72/H73-1</f>
        <v>-7.2396643672026362E-2</v>
      </c>
      <c r="I74" s="67"/>
      <c r="J74" s="65">
        <f>J72/J73-1</f>
        <v>-0.22268271271711482</v>
      </c>
      <c r="K74" s="65"/>
      <c r="L74" s="65">
        <f>L72/L73-1</f>
        <v>-9.2682883396008386E-2</v>
      </c>
      <c r="M74" s="65"/>
      <c r="N74" s="67"/>
      <c r="O74" s="65">
        <f>O72/O73-1</f>
        <v>-0.16118240181656496</v>
      </c>
      <c r="P74" s="65"/>
      <c r="Q74" s="65">
        <f>Q72/Q73-1</f>
        <v>-0.7875885173264453</v>
      </c>
      <c r="R74" s="65"/>
      <c r="S74" s="67"/>
      <c r="T74" s="65"/>
      <c r="U74" s="65"/>
      <c r="V74" s="67"/>
      <c r="W74" s="66"/>
      <c r="X74" s="65">
        <f>X72/X73-1</f>
        <v>3.9080751554716242E-2</v>
      </c>
      <c r="Y74" s="65"/>
      <c r="Z74" s="65">
        <f>Z72/Z73-1</f>
        <v>-7.4584963461671872E-2</v>
      </c>
      <c r="AA74" s="65"/>
      <c r="AB74" s="67"/>
      <c r="AC74" s="65">
        <f>AC72/AC73-1</f>
        <v>2.902406900372569</v>
      </c>
      <c r="AD74" s="65"/>
      <c r="AE74" s="65">
        <f>AE72/AE73-1</f>
        <v>2.5273193766996309</v>
      </c>
      <c r="AF74" s="65"/>
      <c r="AG74" s="67"/>
      <c r="AH74" s="65">
        <f>AH72/AH73-1</f>
        <v>0.41488042060852992</v>
      </c>
      <c r="AI74" s="65"/>
      <c r="AJ74" s="65">
        <f>AJ72/AJ73-1</f>
        <v>0.21369300188147444</v>
      </c>
      <c r="AK74" s="65"/>
      <c r="AL74" s="67"/>
      <c r="AM74" s="65">
        <f>AM72/AM73-1</f>
        <v>-0.16778564518529471</v>
      </c>
      <c r="AN74" s="65"/>
      <c r="AO74" s="65">
        <f>AO72/AO73-1</f>
        <v>-0.1575920838569449</v>
      </c>
      <c r="AP74" s="65"/>
      <c r="AQ74" s="67"/>
      <c r="AR74" s="65">
        <f>AR72/AR73-1</f>
        <v>-7.1570111716164897E-3</v>
      </c>
      <c r="AS74" s="65"/>
      <c r="AT74" s="65">
        <f>AT72/AT73-1</f>
        <v>-0.2556096815786848</v>
      </c>
      <c r="AU74" s="65"/>
      <c r="AV74" s="67"/>
      <c r="AW74" s="65">
        <f>AW72/AW73-1</f>
        <v>-0.17538834473064724</v>
      </c>
      <c r="AX74" s="65"/>
      <c r="AY74" s="65">
        <f>AY72/AY73-1</f>
        <v>-1.1067341693097594</v>
      </c>
      <c r="AZ74" s="65"/>
      <c r="BA74" s="67"/>
      <c r="BB74" s="65">
        <f>BB72/BB73-1</f>
        <v>-0.52516348364117538</v>
      </c>
      <c r="BC74" s="65"/>
      <c r="BD74" s="65">
        <f>BD72/BD73-1</f>
        <v>-0.53506081631160174</v>
      </c>
      <c r="BE74" s="65"/>
      <c r="BF74" s="67"/>
      <c r="BG74" s="65" t="e">
        <f>BG72/BG73-1</f>
        <v>#DIV/0!</v>
      </c>
      <c r="BH74" s="65"/>
      <c r="BI74" s="65" t="e">
        <f>BI72/BI73-1</f>
        <v>#DIV/0!</v>
      </c>
      <c r="BJ74" s="65"/>
      <c r="BK74" s="67"/>
    </row>
    <row r="75" spans="1:63">
      <c r="A75" s="156" t="s">
        <v>79</v>
      </c>
      <c r="B75" s="81">
        <v>43466</v>
      </c>
      <c r="C75" s="78">
        <f>C3+C6+C9+C12+C15+C18+C21+C24+C27+C30+C33+C36+C39+C42+C45+C48+C51+C54+C57+C60+C63+C66+C69</f>
        <v>559347870.40999997</v>
      </c>
      <c r="D75" s="76">
        <f>C75/31</f>
        <v>18043479.690645162</v>
      </c>
      <c r="E75" s="76">
        <f>E3+E6+E9+E12+E15+E18+E21+E24+E27+E30+E33+E36+E39+E42+E45+E48+E51+E54+E57+E60+E63+E66+E69</f>
        <v>39676237.438684002</v>
      </c>
      <c r="F75" s="75">
        <f>E75/C75</f>
        <v>7.0933026721995848E-2</v>
      </c>
      <c r="G75" s="78">
        <f>G3+G6+G9+G12+G15+G18+G21+G24+G27+G30+G33+G36+G39+G42+G45+G48+G51+G54+G57+G60+G63+G66+G69</f>
        <v>-1603832.6132</v>
      </c>
      <c r="H75" s="60">
        <f>G75+E75</f>
        <v>38072404.825484</v>
      </c>
      <c r="I75" s="75">
        <f>H75/$C75</f>
        <v>6.8065700862643963E-2</v>
      </c>
      <c r="J75" s="78">
        <f>J3+J6+J9+J12+J15+J24+J18+J21+J27+J30+J33+J36+J39+J42+J45+J51+J54+J57+J60+J63+J66+J69</f>
        <v>33173760.611099999</v>
      </c>
      <c r="K75" s="77">
        <f>J75/$C75</f>
        <v>5.9307923326469003E-2</v>
      </c>
      <c r="L75" s="78">
        <f>L3+L6+L9+L12+L15+L24+L18+L21+L27+L30+L33+L36+L39+L42+L45+L51+L54+L57+L60+L63+L66+L69</f>
        <v>1915336.0722000005</v>
      </c>
      <c r="M75" s="73">
        <f>L75/J75</f>
        <v>5.7736477171030337E-2</v>
      </c>
      <c r="N75" s="75">
        <f>L75/$H75</f>
        <v>5.0307725003962932E-2</v>
      </c>
      <c r="O75" s="78">
        <f>O3+O6+O9+O12+O15+O24+O18+O21+O27+O30+O33+O36+O39+O42+O45+O51+O54+O57+O60+O63+O66+O69</f>
        <v>80303278.905000001</v>
      </c>
      <c r="P75" s="77">
        <f>O75/$C75</f>
        <v>0.1435658972763014</v>
      </c>
      <c r="Q75" s="76">
        <f>Q3+Q6+Q9+Q12+Q15+Q24+Q18+Q21+Q27+Q30+Q33+Q36+Q39+Q42+Q45+Q51+Q54+Q57+Q60+Q63+Q66+Q69</f>
        <v>2080038.1478999997</v>
      </c>
      <c r="R75" s="80">
        <f>Q75/O75</f>
        <v>2.590228165353891E-2</v>
      </c>
      <c r="S75" s="75">
        <f>Q75/$H75</f>
        <v>5.4633747393537727E-2</v>
      </c>
      <c r="T75" s="76">
        <f>C75-(J75+O75)</f>
        <v>445870830.89389998</v>
      </c>
      <c r="U75" s="76">
        <f>H75-(L75+Q75)</f>
        <v>34077030.605384</v>
      </c>
      <c r="V75" s="75">
        <f>U75/T75</f>
        <v>7.6428033062994907E-2</v>
      </c>
      <c r="W75" s="79">
        <f>W3+W6+W9+W12+W15+W24+W18+W21+W27+W30+W33+W36+W39+W42+W45+W51+W54+W57+W60+W63+W66+W69+W48</f>
        <v>1120041.3432</v>
      </c>
      <c r="X75" s="78">
        <f>X3+X6+X9+X12+X15+X24+X18+X21+X27+X30+X33+X36+X39+X42+X45+X51+X54+X57+X60+X63+X66+X69+X48</f>
        <v>10837949.0733</v>
      </c>
      <c r="Y75" s="77">
        <f>X75/$C75</f>
        <v>1.9376044223348564E-2</v>
      </c>
      <c r="Z75" s="76">
        <f>Z3+Z6+Z9+Z12+Z15+Z24+Z18+Z21+Z27+Z30+Z33+Z36+Z39+Z42+Z45+Z51+Z54+Z57+Z60+Z63+Z66+Z69+Z48</f>
        <v>2082523.1692000001</v>
      </c>
      <c r="AA75" s="70">
        <f>Z75/X75</f>
        <v>0.19215103845896755</v>
      </c>
      <c r="AB75" s="75">
        <f>Z75/$H75</f>
        <v>5.4699018324317943E-2</v>
      </c>
      <c r="AC75" s="78">
        <f>AC3+AC6+AC9+AC12+AC15+AC24+AC18+AC21+AC27+AC30+AC33+AC36+AC39+AC42+AC45+AC51+AC54+AC57+AC60+AC63+AC66+AC69+AC48</f>
        <v>7760195.4924999997</v>
      </c>
      <c r="AD75" s="77">
        <f>AC75/$C75</f>
        <v>1.3873648051635209E-2</v>
      </c>
      <c r="AE75" s="76">
        <f>AE3+AE6+AE9+AE12+AE15+AE24+AE18+AE21+AE27+AE30+AE33+AE36+AE39+AE42+AE45+AE51+AE54+AE57+AE60+AE63+AE66+AE69+AE48</f>
        <v>685273.60750000016</v>
      </c>
      <c r="AF75" s="70">
        <f>AE75/AC75</f>
        <v>8.8306229934838235E-2</v>
      </c>
      <c r="AG75" s="75">
        <f>AE75/$H75</f>
        <v>1.7999220449592089E-2</v>
      </c>
      <c r="AH75" s="78">
        <f>AH3+AH6+AH9+AH12+AH15+AH24+AH18+AH21+AH27+AH30+AH33+AH36+AH39+AH42+AH45+AH51+AH54+AH57+AH60+AH63+AH66+AH69+AH48</f>
        <v>2433177.2875000001</v>
      </c>
      <c r="AI75" s="77">
        <f>AH75/$C75</f>
        <v>4.3500251207115349E-3</v>
      </c>
      <c r="AJ75" s="76">
        <f>AJ3+AJ6+AJ9+AJ12+AJ15+AJ24+AJ18+AJ21+AJ27+AJ30+AJ33+AJ36+AJ39+AJ42+AJ45+AJ51+AJ54+AJ57+AJ60+AJ63+AJ66+AJ69+AJ48</f>
        <v>298977.41680000001</v>
      </c>
      <c r="AK75" s="70">
        <f>AJ75/AH75</f>
        <v>0.12287531136179076</v>
      </c>
      <c r="AL75" s="75">
        <f>AJ75/$H75</f>
        <v>7.8528639882468783E-3</v>
      </c>
      <c r="AM75" s="78">
        <f>AM3+AM6+AM9+AM12+AM15+AM24+AM18+AM21+AM27+AM30+AM33+AM36+AM39+AM42+AM45+AM51+AM54+AM57+AM60+AM63+AM66+AM69+AM48</f>
        <v>2058274.5114999998</v>
      </c>
      <c r="AN75" s="77">
        <f>AM75/$C75</f>
        <v>3.6797753605306337E-3</v>
      </c>
      <c r="AO75" s="76">
        <f>AO3+AO6+AO9+AO12+AO15+AO24+AO18+AO21+AO27+AO30+AO33+AO36+AO39+AO42+AO45+AO51+AO54+AO57+AO60+AO63+AO66+AO69+AO48</f>
        <v>502323.71240000002</v>
      </c>
      <c r="AP75" s="70">
        <f>AO75/AM75</f>
        <v>0.24405088320018292</v>
      </c>
      <c r="AQ75" s="75">
        <f>AO75/$H75</f>
        <v>1.3193905525604375E-2</v>
      </c>
      <c r="AR75" s="78">
        <f>AR3+AR6+AR9+AR12+AR15+AR24+AR18+AR21+AR27+AR30+AR33+AR36+AR39+AR42+AR45+AR51+AR54+AR57+AR60+AR63+AR66+AR69+AR48</f>
        <v>4619891.8770000003</v>
      </c>
      <c r="AS75" s="77">
        <f>AR75/$C75</f>
        <v>8.25942516526189E-3</v>
      </c>
      <c r="AT75" s="76">
        <f>AT3+AT6+AT9+AT12+AT15+AT24+AT18+AT21+AT27+AT30+AT33+AT36+AT39+AT42+AT45+AT51+AT54+AT57+AT60+AT63+AT66+AT69+AT48</f>
        <v>542374.78659999999</v>
      </c>
      <c r="AU75" s="70">
        <f>AT75/AR75</f>
        <v>0.1173998874952458</v>
      </c>
      <c r="AV75" s="75">
        <f>AT75/$H75</f>
        <v>1.4245876746849415E-2</v>
      </c>
      <c r="AW75" s="78">
        <f>AW3+AW6+AW9+AW12+AW15+AW24+AW18+AW21+AW27+AW30+AW33+AW36+AW39+AW42+AW45+AW51+AW54+AW57+AW60+AW63+AW66+AW69+AW48</f>
        <v>1147205.781</v>
      </c>
      <c r="AX75" s="77">
        <f>AW75/$C75</f>
        <v>2.0509701416385161E-3</v>
      </c>
      <c r="AY75" s="76">
        <f>AY3+AY6+AY9+AY12+AY15+AY24+AY18+AY21+AY27+AY30+AY33+AY36+AY39+AY42+AY45+AY51+AY54+AY57+AY60+AY63+AY66+AY69+AY48</f>
        <v>200240.34639999998</v>
      </c>
      <c r="AZ75" s="70">
        <f>AY75/AW75</f>
        <v>0.17454614482979142</v>
      </c>
      <c r="BA75" s="75">
        <f>AY75/$H75</f>
        <v>5.2594614739431399E-3</v>
      </c>
      <c r="BB75" s="78">
        <f>BB3+BB6+BB9+BB12+BB15+BB24+BB18+BB21+BB27+BB30+BB33+BB36+BB39+BB42+BB45+BB51+BB54+BB57+BB60+BB63+BB66+BB69+BB48</f>
        <v>90841.72</v>
      </c>
      <c r="BC75" s="77">
        <f>BB75/$C75</f>
        <v>1.6240648227267468E-4</v>
      </c>
      <c r="BD75" s="76">
        <f>BD3+BD6+BD9+BD12+BD15+BD24+BD18+BD21+BD27+BD30+BD33+BD36+BD39+BD42+BD45+BD51+BD54+BD57+BD60+BD63+BD66+BD69+BD48</f>
        <v>6780.7222000000002</v>
      </c>
      <c r="BE75" s="70">
        <f>BD75/BB75</f>
        <v>7.4643260827734217E-2</v>
      </c>
      <c r="BF75" s="75">
        <f>BD75/$H75</f>
        <v>1.781007065637546E-4</v>
      </c>
      <c r="BG75" s="78">
        <f>BG3+BG6+BG9+BG12+BG15+BG24+BG18+BG21+BG27+BG30+BG33+BG36+BG39+BG42+BG45+BG51+BG54+BG57+BG60+BG63+BG66+BG69+BG48</f>
        <v>232774.62899999999</v>
      </c>
      <c r="BH75" s="77">
        <f>BG75/$C75</f>
        <v>4.161535983490507E-4</v>
      </c>
      <c r="BI75" s="76">
        <f>BI3+BI6+BI9+BI12+BI15+BI24+BI18+BI21+BI27+BI30+BI33+BI36+BI39+BI42+BI45+BI51+BI54+BI57+BI60+BI63+BI66+BI69+BI48</f>
        <v>43380.898399999998</v>
      </c>
      <c r="BJ75" s="70">
        <f>BI75/BG75</f>
        <v>0.18636437564679784</v>
      </c>
      <c r="BK75" s="75">
        <f>BI75/$H75</f>
        <v>1.1394315278703572E-3</v>
      </c>
    </row>
    <row r="76" spans="1:63">
      <c r="A76" s="157"/>
      <c r="B76" s="74">
        <v>43101</v>
      </c>
      <c r="C76" s="71">
        <f>C4+C7+C10+C13+C16+C19+C22+C25+C28+C31+C34+C37+C40+C43+C46+C49+C52+C55+C58+C61+C64+C67+C70</f>
        <v>522987238.04999995</v>
      </c>
      <c r="D76" s="60">
        <f>C76/31</f>
        <v>16870556.066129033</v>
      </c>
      <c r="E76" s="60">
        <f>E4+E7+E10+E13+E16+E19+E22+E25+E28+E31+E34+E37+E40+E43+E46+E49+E52+E55+E58+E61+E64+E67+E70</f>
        <v>38556242.980000004</v>
      </c>
      <c r="F76" s="69">
        <f>E76/C76</f>
        <v>7.3723104838580883E-2</v>
      </c>
      <c r="G76" s="60">
        <f>G4+G7+G10+G13+G16+G25+G19+G22+G28+G31+G34+G37+G40+G43+G46+G52+G55+G58+G61+G64+G67+G70</f>
        <v>-1092139.94</v>
      </c>
      <c r="H76" s="60">
        <f>G76+E76</f>
        <v>37464103.040000007</v>
      </c>
      <c r="I76" s="69">
        <f>H76/$C76</f>
        <v>7.1634832199133455E-2</v>
      </c>
      <c r="J76" s="71">
        <f>J4+J7+J10+J13+J16+J25+J19+J22+J28+J31+J34+J37+J40+J43+J46+J52+J55+J58+J61+J64+J67+J70</f>
        <v>39959080.983999997</v>
      </c>
      <c r="K76" s="70">
        <f>J76/$C76</f>
        <v>7.6405460930539432E-2</v>
      </c>
      <c r="L76" s="71">
        <f>L4+L7+L10+L13+L16+L25+L19+L22+L28+L31+L34+L37+L40+L43+L46+L52+L55+L58+L61+L64+L67+L70</f>
        <v>1960686.9298999999</v>
      </c>
      <c r="M76" s="73">
        <f>L76/J76</f>
        <v>4.9067367957863643E-2</v>
      </c>
      <c r="N76" s="69">
        <f>L76/$H76</f>
        <v>5.2335082673849051E-2</v>
      </c>
      <c r="O76" s="71">
        <f>O4+O7+O10+O13+O16+O25+O19+O22+O28+O31+O34+O37+O40+O43+O46+O52+O55+O58+O61+O64+O67+O70</f>
        <v>87170634.70979999</v>
      </c>
      <c r="P76" s="70">
        <f>O76/$C76</f>
        <v>0.16667832093728085</v>
      </c>
      <c r="Q76" s="60">
        <f>Q4+Q7+Q10+Q13+Q16+Q25+Q19+Q22+Q28+Q31+Q34+Q37+Q40+Q43+Q46+Q52+Q55+Q58+Q61+Q64+Q67+Q70</f>
        <v>9388569.3019000012</v>
      </c>
      <c r="R76" s="73">
        <f>Q76/O76</f>
        <v>0.10770334910552751</v>
      </c>
      <c r="S76" s="69">
        <f>Q76/$H76</f>
        <v>0.25060173713156647</v>
      </c>
      <c r="T76" s="60">
        <f>C76-(J76+O76)</f>
        <v>395857522.35619998</v>
      </c>
      <c r="U76" s="60">
        <f>H76-(L76+Q76)</f>
        <v>26114846.808200005</v>
      </c>
      <c r="V76" s="69">
        <f>U76/T76</f>
        <v>6.5970318443769216E-2</v>
      </c>
      <c r="W76" s="72">
        <f>W4+W7+W10+W13+W16+W25+W19+W22+W28+W31+W34+W37+W40+W43+W46+W52+W55+W58+W61+W64+W67+W70+W49</f>
        <v>1372116.1551000001</v>
      </c>
      <c r="X76" s="71">
        <f>X4+X7+X10+X13+X16+X25+X19+X22+X28+X31+X34+X37+X40+X43+X46+X52+X55+X58+X61+X64+X67+X70+X49</f>
        <v>9431681.875</v>
      </c>
      <c r="Y76" s="70">
        <f>X76/$C76</f>
        <v>1.8034248617933367E-2</v>
      </c>
      <c r="Z76" s="60">
        <f>Z4+Z7+Z10+Z13+Z16+Z25+Z19+Z22+Z28+Z31+Z34+Z37+Z40+Z43+Z46+Z52+Z55+Z58+Z61+Z64+Z67+Z70+Z49</f>
        <v>1982385.3781999995</v>
      </c>
      <c r="AA76" s="70">
        <f>Z76/X76</f>
        <v>0.2101836559452446</v>
      </c>
      <c r="AB76" s="69">
        <f>Z76/$H76</f>
        <v>5.2914262382938372E-2</v>
      </c>
      <c r="AC76" s="71">
        <f>AC4+AC7+AC10+AC13+AC16+AC25+AC19+AC22+AC28+AC31+AC34+AC37+AC40+AC43+AC46+AC52+AC55+AC58+AC61+AC64+AC67+AC70+AC49</f>
        <v>1383373.4200000002</v>
      </c>
      <c r="AD76" s="70">
        <f>AC76/$C76</f>
        <v>2.6451380059636241E-3</v>
      </c>
      <c r="AE76" s="60">
        <f>AE4+AE7+AE10+AE13+AE16+AE25+AE19+AE22+AE28+AE31+AE34+AE37+AE40+AE43+AE46+AE52+AE55+AE58+AE61+AE64+AE67+AE70+AE49</f>
        <v>140721.2065</v>
      </c>
      <c r="AF76" s="70">
        <f>AE76/AC76</f>
        <v>0.10172322560599725</v>
      </c>
      <c r="AG76" s="69">
        <f>AE76/$H76</f>
        <v>3.7561611003939831E-3</v>
      </c>
      <c r="AH76" s="71">
        <f>AH4+AH7+AH10+AH13+AH16+AH25+AH19+AH22+AH28+AH31+AH34+AH37+AH40+AH43+AH46+AH52+AH55+AH58+AH61+AH64+AH67+AH70+AH49</f>
        <v>1361395.12</v>
      </c>
      <c r="AI76" s="70">
        <f>AH76/$C76</f>
        <v>2.6031134623400592E-3</v>
      </c>
      <c r="AJ76" s="60">
        <f>AJ4+AJ7+AJ10+AJ13+AJ16+AJ25+AJ19+AJ22+AJ28+AJ31+AJ34+AJ37+AJ40+AJ43+AJ46+AJ52+AJ55+AJ58+AJ61+AJ64+AJ67+AJ70+AJ49</f>
        <v>192671.97819999995</v>
      </c>
      <c r="AK76" s="70">
        <f>AJ76/AH76</f>
        <v>0.14152539212862753</v>
      </c>
      <c r="AL76" s="69">
        <f>AJ76/$H76</f>
        <v>5.1428424162267066E-3</v>
      </c>
      <c r="AM76" s="71">
        <f>AM4+AM7+AM10+AM13+AM16+AM25+AM19+AM22+AM28+AM31+AM34+AM37+AM40+AM43+AM46+AM52+AM55+AM58+AM61+AM64+AM67+AM70+AM49</f>
        <v>2109021.7199999997</v>
      </c>
      <c r="AN76" s="70">
        <f>AM76/$C76</f>
        <v>4.03264471206536E-3</v>
      </c>
      <c r="AO76" s="60">
        <f>AO4+AO7+AO10+AO13+AO16+AO25+AO19+AO22+AO28+AO31+AO34+AO37+AO40+AO43+AO46+AO52+AO55+AO58+AO61+AO64+AO67+AO70+AO49</f>
        <v>507798.65549999994</v>
      </c>
      <c r="AP76" s="70">
        <f>AO76/AM76</f>
        <v>0.24077450254993107</v>
      </c>
      <c r="AQ76" s="69">
        <f>AO76/$H76</f>
        <v>1.3554272337918486E-2</v>
      </c>
      <c r="AR76" s="71">
        <f>AR4+AR7+AR10+AR13+AR16+AR25+AR19+AR22+AR28+AR31+AR34+AR37+AR40+AR43+AR46+AR52+AR55+AR58+AR61+AR64+AR67+AR70+AR49</f>
        <v>4123576.0700000003</v>
      </c>
      <c r="AS76" s="70">
        <f>AR76/$C76</f>
        <v>7.884659070028336E-3</v>
      </c>
      <c r="AT76" s="60">
        <f>AT4+AT7+AT10+AT13+AT16+AT25+AT19+AT22+AT28+AT31+AT34+AT37+AT40+AT43+AT46+AT52+AT55+AT58+AT61+AT64+AT67+AT70+AT49</f>
        <v>656502.83770000003</v>
      </c>
      <c r="AU76" s="70">
        <f>AT76/AR76</f>
        <v>0.15920716061871995</v>
      </c>
      <c r="AV76" s="69">
        <f>AT76/$H76</f>
        <v>1.752351676480975E-2</v>
      </c>
      <c r="AW76" s="71">
        <f>AW4+AW7+AW10+AW13+AW16+AW25+AW19+AW22+AW28+AW31+AW34+AW37+AW40+AW43+AW46+AW52+AW55+AW58+AW61+AW64+AW67+AW70+AW49</f>
        <v>1152324.1199999999</v>
      </c>
      <c r="AX76" s="70">
        <f>AW76/$C76</f>
        <v>2.2033503614668176E-3</v>
      </c>
      <c r="AY76" s="60">
        <f>AY4+AY7+AY10+AY13+AY16+AY25+AY19+AY22+AY28+AY31+AY34+AY37+AY40+AY43+AY46+AY52+AY55+AY58+AY61+AY64+AY67+AY70+AY49</f>
        <v>-1584206.9450999999</v>
      </c>
      <c r="AZ76" s="70">
        <f>AY76/AW76</f>
        <v>-1.3747928361509956</v>
      </c>
      <c r="BA76" s="69">
        <f>AY76/$H76</f>
        <v>-4.2285996902383056E-2</v>
      </c>
      <c r="BB76" s="71">
        <f>BB4+BB7+BB10+BB13+BB16+BB25+BB19+BB22+BB28+BB31+BB34+BB37+BB40+BB43+BB46+BB52+BB55+BB58+BB61+BB64+BB67+BB70+BB49</f>
        <v>191196.5</v>
      </c>
      <c r="BC76" s="70">
        <f>BB76/$C76</f>
        <v>3.6558540264365066E-4</v>
      </c>
      <c r="BD76" s="60">
        <f>BD4+BD7+BD10+BD13+BD16+BD25+BD19+BD22+BD28+BD31+BD34+BD37+BD40+BD43+BD46+BD52+BD55+BD58+BD61+BD64+BD67+BD70+BD49</f>
        <v>14616.3254</v>
      </c>
      <c r="BE76" s="70">
        <f>BD76/BB76</f>
        <v>7.6446615916086327E-2</v>
      </c>
      <c r="BF76" s="69">
        <f>BD76/$H76</f>
        <v>3.9014214178287711E-4</v>
      </c>
      <c r="BG76" s="71">
        <f>BG4+BG7+BG10+BG13+BG16+BG25+BG19+BG22+BG28+BG31+BG34+BG37+BG40+BG43+BG46+BG52+BG55+BG58+BG61+BG64+BG67+BG70+BG49</f>
        <v>0</v>
      </c>
      <c r="BH76" s="70">
        <f>BG76/$C76</f>
        <v>0</v>
      </c>
      <c r="BI76" s="60">
        <f>BI4+BI7+BI10+BI13+BI16+BI25+BI19+BI22+BI28+BI31+BI34+BI37+BI40+BI43+BI46+BI52+BI55+BI58+BI61+BI64+BI67+BI70+BI49</f>
        <v>0</v>
      </c>
      <c r="BJ76" s="70" t="e">
        <f>BI76/BG76</f>
        <v>#DIV/0!</v>
      </c>
      <c r="BK76" s="69">
        <f>BI76/$H76</f>
        <v>0</v>
      </c>
    </row>
    <row r="77" spans="1:63" s="62" customFormat="1" ht="15.75" thickBot="1">
      <c r="A77" s="158"/>
      <c r="B77" s="68" t="s">
        <v>95</v>
      </c>
      <c r="C77" s="65">
        <f>C75/C76-1</f>
        <v>6.9524894136181237E-2</v>
      </c>
      <c r="D77" s="65"/>
      <c r="E77" s="65">
        <f>E75/E76-1</f>
        <v>2.9048329715759991E-2</v>
      </c>
      <c r="F77" s="67"/>
      <c r="G77" s="65">
        <f>G75/G76-1</f>
        <v>0.4685229927586021</v>
      </c>
      <c r="H77" s="65">
        <f>H75/H76-1</f>
        <v>1.6236923778330414E-2</v>
      </c>
      <c r="I77" s="67"/>
      <c r="J77" s="65">
        <f>J75/J76-1</f>
        <v>-0.16980671741717246</v>
      </c>
      <c r="K77" s="65"/>
      <c r="L77" s="65">
        <f>L75/L76-1</f>
        <v>-2.3130086200101485E-2</v>
      </c>
      <c r="M77" s="65"/>
      <c r="N77" s="67"/>
      <c r="O77" s="65">
        <f>O75/O76-1</f>
        <v>-7.8780610324361233E-2</v>
      </c>
      <c r="P77" s="65"/>
      <c r="Q77" s="65">
        <f>Q75/Q76-1</f>
        <v>-0.77844993406193908</v>
      </c>
      <c r="R77" s="65"/>
      <c r="S77" s="67"/>
      <c r="T77" s="65"/>
      <c r="U77" s="65"/>
      <c r="V77" s="67"/>
      <c r="W77" s="66"/>
      <c r="X77" s="65">
        <f>X75/X76-1</f>
        <v>0.14910036374610014</v>
      </c>
      <c r="Y77" s="65"/>
      <c r="Z77" s="65">
        <f>Z75/Z76-1</f>
        <v>5.051378611908719E-2</v>
      </c>
      <c r="AA77" s="64"/>
      <c r="AB77" s="63"/>
      <c r="AC77" s="65">
        <f>AC75/AC76-1</f>
        <v>4.6096173168485475</v>
      </c>
      <c r="AD77" s="65"/>
      <c r="AE77" s="65">
        <f>AE75/AE76-1</f>
        <v>3.8697252144437817</v>
      </c>
      <c r="AF77" s="64"/>
      <c r="AG77" s="63"/>
      <c r="AH77" s="65">
        <f>AH75/AH76-1</f>
        <v>0.78726752561005209</v>
      </c>
      <c r="AI77" s="65"/>
      <c r="AJ77" s="65">
        <f>AJ75/AJ76-1</f>
        <v>0.55174312109699453</v>
      </c>
      <c r="AK77" s="64"/>
      <c r="AL77" s="63"/>
      <c r="AM77" s="65">
        <f>AM75/AM76-1</f>
        <v>-2.4061965800902252E-2</v>
      </c>
      <c r="AN77" s="65"/>
      <c r="AO77" s="65">
        <f>AO75/AO76-1</f>
        <v>-1.0781720354515412E-2</v>
      </c>
      <c r="AP77" s="64"/>
      <c r="AQ77" s="63"/>
      <c r="AR77" s="65">
        <f>AR75/AR76-1</f>
        <v>0.12036053138702019</v>
      </c>
      <c r="AS77" s="65"/>
      <c r="AT77" s="65">
        <f>AT75/AT76-1</f>
        <v>-0.17384243379638331</v>
      </c>
      <c r="AU77" s="64"/>
      <c r="AV77" s="63"/>
      <c r="AW77" s="65">
        <f>AW75/AW76-1</f>
        <v>-4.4417528984812549E-3</v>
      </c>
      <c r="AX77" s="65"/>
      <c r="AY77" s="65">
        <f>AY75/AY76-1</f>
        <v>-1.126397846581439</v>
      </c>
      <c r="AZ77" s="64"/>
      <c r="BA77" s="63"/>
      <c r="BB77" s="65">
        <f>BB75/BB76-1</f>
        <v>-0.52487770435128256</v>
      </c>
      <c r="BC77" s="65"/>
      <c r="BD77" s="65">
        <f>BD75/BD76-1</f>
        <v>-0.53608571139227645</v>
      </c>
      <c r="BE77" s="64"/>
      <c r="BF77" s="63"/>
      <c r="BG77" s="65" t="e">
        <f>BG75/BG76-1</f>
        <v>#DIV/0!</v>
      </c>
      <c r="BH77" s="65"/>
      <c r="BI77" s="65" t="e">
        <f>BI75/BI76-1</f>
        <v>#DIV/0!</v>
      </c>
      <c r="BJ77" s="64"/>
      <c r="BK77" s="63"/>
    </row>
    <row r="80" spans="1:63">
      <c r="A80" s="38"/>
      <c r="C80" s="35"/>
      <c r="D80" s="35"/>
      <c r="E80" s="35"/>
      <c r="F80" s="34"/>
      <c r="G80" s="35"/>
      <c r="H80" s="35"/>
      <c r="J80" s="35"/>
      <c r="L80" s="35"/>
      <c r="M80" s="34"/>
      <c r="O80" s="35"/>
      <c r="Q80" s="35"/>
      <c r="T80" s="35"/>
      <c r="U80" s="35"/>
      <c r="W80" s="35"/>
      <c r="X80" s="35"/>
      <c r="Z80" s="35"/>
      <c r="AC80" s="35"/>
      <c r="AE80" s="35"/>
      <c r="AH80" s="35"/>
      <c r="AJ80" s="35"/>
      <c r="AM80" s="35"/>
      <c r="AO80" s="35"/>
      <c r="AR80" s="35"/>
      <c r="AS80" s="33"/>
      <c r="AT80" s="35"/>
      <c r="AW80" s="35"/>
      <c r="AY80" s="35"/>
      <c r="AZ80" s="37"/>
      <c r="BA80" s="33"/>
      <c r="BB80" s="35"/>
      <c r="BD80" s="35"/>
      <c r="BE80" s="36"/>
      <c r="BG80" s="35"/>
      <c r="BH80" s="34"/>
      <c r="BI80" s="35"/>
      <c r="BJ80" s="34"/>
      <c r="BK80" s="33"/>
    </row>
    <row r="81" spans="1:63">
      <c r="A81" s="163" t="s">
        <v>94</v>
      </c>
      <c r="B81" s="59"/>
      <c r="C81" s="58">
        <v>2018</v>
      </c>
      <c r="D81" s="58">
        <v>2019</v>
      </c>
      <c r="E81" s="57" t="s">
        <v>93</v>
      </c>
      <c r="F81" s="56" t="s">
        <v>92</v>
      </c>
      <c r="G81" s="35"/>
      <c r="H81" s="35"/>
      <c r="J81" s="35"/>
      <c r="L81" s="35"/>
      <c r="M81" s="34"/>
      <c r="O81" s="35"/>
      <c r="Q81" s="35"/>
      <c r="T81" s="35"/>
      <c r="U81" s="35"/>
      <c r="W81" s="35"/>
      <c r="X81" s="35"/>
      <c r="Z81" s="35"/>
      <c r="AC81" s="35"/>
      <c r="AE81" s="35"/>
      <c r="AH81" s="35"/>
      <c r="AJ81" s="35"/>
      <c r="AM81" s="35"/>
      <c r="AO81" s="35"/>
      <c r="AR81" s="35"/>
      <c r="AS81" s="33"/>
      <c r="AT81" s="35"/>
      <c r="AW81" s="35"/>
      <c r="AY81" s="35"/>
      <c r="AZ81" s="37"/>
      <c r="BA81" s="33"/>
      <c r="BB81" s="35"/>
      <c r="BD81" s="35"/>
      <c r="BE81" s="36"/>
      <c r="BG81" s="35"/>
      <c r="BH81" s="34"/>
      <c r="BI81" s="35"/>
      <c r="BJ81" s="34"/>
      <c r="BK81" s="33"/>
    </row>
    <row r="82" spans="1:63">
      <c r="A82" s="163"/>
      <c r="B82" s="55" t="s">
        <v>91</v>
      </c>
      <c r="C82" s="54"/>
      <c r="D82" s="54"/>
      <c r="E82" s="53" t="e">
        <f>D82/C82-1</f>
        <v>#DIV/0!</v>
      </c>
      <c r="F82" s="52" t="e">
        <f>D82/C82-1</f>
        <v>#DIV/0!</v>
      </c>
      <c r="G82" s="35"/>
      <c r="H82" s="60"/>
      <c r="I82" s="61"/>
      <c r="J82" s="60"/>
      <c r="L82" s="35"/>
      <c r="M82" s="34"/>
      <c r="O82" s="35"/>
      <c r="Q82" s="35"/>
      <c r="T82" s="35"/>
      <c r="U82" s="35"/>
      <c r="W82" s="35"/>
      <c r="X82" s="35"/>
      <c r="Z82" s="35"/>
      <c r="AC82" s="35"/>
      <c r="AE82" s="35"/>
      <c r="AH82" s="35"/>
      <c r="AJ82" s="35"/>
      <c r="AM82" s="35"/>
      <c r="AO82" s="35"/>
      <c r="AR82" s="35"/>
      <c r="AS82" s="33"/>
      <c r="AT82" s="35"/>
      <c r="AW82" s="35"/>
      <c r="AY82" s="35"/>
      <c r="AZ82" s="37"/>
      <c r="BA82" s="33"/>
      <c r="BB82" s="35"/>
      <c r="BD82" s="35"/>
      <c r="BE82" s="36"/>
      <c r="BG82" s="35"/>
      <c r="BH82" s="34"/>
      <c r="BI82" s="35"/>
      <c r="BJ82" s="34"/>
      <c r="BK82" s="33"/>
    </row>
    <row r="83" spans="1:63">
      <c r="A83" s="38"/>
      <c r="C83" s="35"/>
      <c r="D83" s="35"/>
      <c r="E83" s="35"/>
      <c r="F83" s="34"/>
      <c r="G83" s="35"/>
      <c r="H83" s="60"/>
      <c r="I83" s="61"/>
      <c r="J83" s="60"/>
      <c r="L83" s="35"/>
      <c r="M83" s="34"/>
      <c r="O83" s="35"/>
      <c r="Q83" s="35"/>
      <c r="T83" s="35"/>
      <c r="U83" s="35"/>
      <c r="W83" s="35"/>
      <c r="X83" s="35"/>
      <c r="Z83" s="35"/>
      <c r="AC83" s="35"/>
      <c r="AE83" s="35"/>
      <c r="AH83" s="35"/>
      <c r="AJ83" s="35"/>
      <c r="AM83" s="35"/>
      <c r="AO83" s="35"/>
      <c r="AR83" s="35"/>
      <c r="AS83" s="33"/>
      <c r="AT83" s="35"/>
      <c r="AW83" s="35"/>
      <c r="AY83" s="35"/>
      <c r="AZ83" s="37"/>
      <c r="BB83" s="35"/>
      <c r="BD83" s="35"/>
      <c r="BE83" s="36"/>
      <c r="BG83" s="35"/>
      <c r="BH83" s="34"/>
      <c r="BI83" s="35"/>
      <c r="BJ83" s="34"/>
      <c r="BK83" s="33"/>
    </row>
    <row r="84" spans="1:63">
      <c r="A84" s="163" t="s">
        <v>79</v>
      </c>
      <c r="B84" s="59"/>
      <c r="C84" s="58">
        <v>2018</v>
      </c>
      <c r="D84" s="58">
        <v>2019</v>
      </c>
      <c r="E84" s="57" t="s">
        <v>93</v>
      </c>
      <c r="F84" s="56" t="s">
        <v>92</v>
      </c>
      <c r="G84" s="35"/>
      <c r="H84" s="35"/>
      <c r="J84" s="35"/>
      <c r="L84" s="35"/>
      <c r="M84" s="34"/>
      <c r="O84" s="35"/>
      <c r="Q84" s="35"/>
      <c r="T84" s="35"/>
      <c r="U84" s="35"/>
      <c r="W84" s="35"/>
      <c r="X84" s="35"/>
      <c r="Z84" s="35"/>
      <c r="AC84" s="35"/>
      <c r="AE84" s="35"/>
      <c r="AH84" s="35"/>
      <c r="AJ84" s="35"/>
      <c r="AM84" s="35"/>
      <c r="AO84" s="35"/>
      <c r="AR84" s="35"/>
      <c r="AS84" s="33"/>
      <c r="AT84" s="35"/>
      <c r="AW84" s="35"/>
      <c r="AY84" s="35"/>
      <c r="AZ84" s="37"/>
      <c r="BB84" s="35"/>
      <c r="BD84" s="35"/>
      <c r="BE84" s="36"/>
      <c r="BG84" s="35"/>
      <c r="BH84" s="34"/>
      <c r="BI84" s="35"/>
      <c r="BJ84" s="34"/>
      <c r="BK84" s="33"/>
    </row>
    <row r="85" spans="1:63">
      <c r="A85" s="163"/>
      <c r="B85" s="55" t="s">
        <v>91</v>
      </c>
      <c r="C85" s="54"/>
      <c r="D85" s="54"/>
      <c r="E85" s="53" t="e">
        <f>D85/C85-1</f>
        <v>#DIV/0!</v>
      </c>
      <c r="F85" s="52" t="e">
        <f>D85/C85-1</f>
        <v>#DIV/0!</v>
      </c>
      <c r="G85" s="35"/>
      <c r="H85" s="35"/>
      <c r="J85" s="35"/>
      <c r="L85" s="35"/>
      <c r="M85" s="34"/>
      <c r="O85" s="35"/>
      <c r="Q85" s="35"/>
      <c r="T85" s="35"/>
      <c r="U85" s="35"/>
      <c r="W85" s="35"/>
      <c r="X85" s="35"/>
      <c r="Z85" s="35"/>
      <c r="AC85" s="35"/>
      <c r="AE85" s="35"/>
      <c r="AH85" s="35"/>
      <c r="AJ85" s="35"/>
      <c r="AM85" s="35"/>
      <c r="AO85" s="35"/>
      <c r="AR85" s="35"/>
      <c r="AS85" s="33"/>
      <c r="AT85" s="35"/>
      <c r="AW85" s="35"/>
      <c r="AY85" s="35"/>
      <c r="AZ85" s="37"/>
      <c r="BB85" s="35"/>
      <c r="BD85" s="35"/>
      <c r="BE85" s="36"/>
      <c r="BG85" s="35"/>
      <c r="BH85" s="34"/>
      <c r="BI85" s="35"/>
      <c r="BJ85" s="34"/>
      <c r="BK85" s="33"/>
    </row>
    <row r="86" spans="1:63">
      <c r="A86" s="38"/>
      <c r="C86" s="35"/>
      <c r="D86" s="35"/>
      <c r="E86" s="35"/>
      <c r="F86" s="34"/>
      <c r="G86" s="35"/>
      <c r="H86" s="35"/>
      <c r="J86" s="35"/>
      <c r="L86" s="35"/>
      <c r="M86" s="34"/>
      <c r="O86" s="35"/>
      <c r="Q86" s="35"/>
      <c r="T86" s="35"/>
      <c r="U86" s="35"/>
      <c r="W86" s="35"/>
      <c r="X86" s="35"/>
      <c r="Z86" s="35"/>
      <c r="AC86" s="35"/>
      <c r="AE86" s="35"/>
      <c r="AH86" s="35"/>
      <c r="AJ86" s="35"/>
      <c r="AM86" s="35"/>
      <c r="AO86" s="35"/>
      <c r="AR86" s="35"/>
      <c r="AS86" s="33"/>
      <c r="AT86" s="35"/>
      <c r="AW86" s="35"/>
      <c r="AY86" s="35"/>
      <c r="AZ86" s="37"/>
      <c r="BA86" s="33"/>
      <c r="BB86" s="35"/>
      <c r="BD86" s="35"/>
      <c r="BE86" s="36"/>
      <c r="BG86" s="35"/>
      <c r="BH86" s="34"/>
      <c r="BI86" s="35"/>
      <c r="BJ86" s="34"/>
      <c r="BK86" s="33"/>
    </row>
    <row r="87" spans="1:63">
      <c r="A87" s="38"/>
      <c r="C87" s="35"/>
      <c r="D87" s="35"/>
      <c r="E87" s="35"/>
      <c r="F87" s="34"/>
      <c r="G87" s="35"/>
      <c r="H87" s="35"/>
      <c r="J87" s="35"/>
      <c r="L87" s="35"/>
      <c r="M87" s="34"/>
      <c r="O87" s="35"/>
      <c r="Q87" s="35"/>
      <c r="T87" s="35"/>
      <c r="U87" s="35"/>
      <c r="W87" s="35"/>
      <c r="X87" s="35"/>
      <c r="Z87" s="35"/>
      <c r="AC87" s="35"/>
      <c r="AE87" s="35"/>
      <c r="AH87" s="35"/>
      <c r="AJ87" s="35"/>
      <c r="AM87" s="35"/>
      <c r="AO87" s="35"/>
      <c r="AR87" s="35"/>
      <c r="AS87" s="33"/>
      <c r="AT87" s="35"/>
      <c r="AW87" s="35"/>
      <c r="AY87" s="35"/>
      <c r="AZ87" s="37"/>
      <c r="BA87" s="33"/>
      <c r="BB87" s="35"/>
      <c r="BD87" s="35"/>
      <c r="BE87" s="36"/>
      <c r="BG87" s="35"/>
      <c r="BH87" s="34"/>
      <c r="BI87" s="35"/>
      <c r="BJ87" s="34"/>
      <c r="BK87" s="33"/>
    </row>
    <row r="88" spans="1:63">
      <c r="A88" s="38"/>
      <c r="C88" s="35"/>
      <c r="D88" s="35"/>
      <c r="E88" s="35"/>
      <c r="F88" s="34"/>
      <c r="G88" s="35"/>
      <c r="H88" s="35"/>
      <c r="J88" s="35"/>
      <c r="L88" s="35"/>
      <c r="M88" s="34"/>
      <c r="O88" s="35"/>
      <c r="Q88" s="35"/>
      <c r="T88" s="35"/>
      <c r="U88" s="35"/>
      <c r="W88" s="35"/>
      <c r="X88" s="35"/>
      <c r="Z88" s="35"/>
      <c r="AC88" s="35"/>
      <c r="AE88" s="35"/>
      <c r="AH88" s="35"/>
      <c r="AJ88" s="35"/>
      <c r="AM88" s="35"/>
      <c r="AO88" s="35"/>
      <c r="AR88" s="35"/>
      <c r="AS88" s="33"/>
      <c r="AT88" s="35"/>
      <c r="AW88" s="35"/>
      <c r="AY88" s="35"/>
      <c r="AZ88" s="37"/>
      <c r="BA88" s="33"/>
      <c r="BB88" s="35"/>
      <c r="BD88" s="35"/>
      <c r="BE88" s="36"/>
      <c r="BG88" s="35"/>
      <c r="BH88" s="34"/>
      <c r="BI88" s="35"/>
      <c r="BJ88" s="34"/>
      <c r="BK88" s="33"/>
    </row>
    <row r="89" spans="1:63" s="41" customFormat="1">
      <c r="A89" s="165" t="s">
        <v>90</v>
      </c>
      <c r="B89" s="51"/>
      <c r="C89" s="167" t="s">
        <v>89</v>
      </c>
      <c r="D89" s="167"/>
      <c r="E89" s="168" t="s">
        <v>88</v>
      </c>
      <c r="F89" s="168"/>
      <c r="G89" s="167" t="s">
        <v>87</v>
      </c>
      <c r="H89" s="167"/>
      <c r="I89" s="164" t="s">
        <v>86</v>
      </c>
      <c r="J89" s="164"/>
      <c r="K89" s="164" t="s">
        <v>47</v>
      </c>
      <c r="L89" s="164"/>
      <c r="M89" s="42"/>
      <c r="R89" s="45"/>
      <c r="S89" s="46"/>
      <c r="W89" s="46"/>
      <c r="AB89" s="45"/>
      <c r="AS89" s="42"/>
      <c r="AZ89" s="44"/>
      <c r="BE89" s="43"/>
      <c r="BH89" s="42"/>
      <c r="BJ89" s="42"/>
      <c r="BK89" s="42"/>
    </row>
    <row r="90" spans="1:63" s="41" customFormat="1">
      <c r="A90" s="166"/>
      <c r="B90" s="51"/>
      <c r="C90" s="50">
        <v>2018</v>
      </c>
      <c r="D90" s="50">
        <v>2019</v>
      </c>
      <c r="E90" s="50">
        <v>2018</v>
      </c>
      <c r="F90" s="50">
        <v>2019</v>
      </c>
      <c r="G90" s="50">
        <v>2018</v>
      </c>
      <c r="H90" s="50">
        <v>2019</v>
      </c>
      <c r="I90" s="50">
        <v>2018</v>
      </c>
      <c r="J90" s="50">
        <v>2019</v>
      </c>
      <c r="K90" s="50">
        <v>2018</v>
      </c>
      <c r="L90" s="50">
        <v>2019</v>
      </c>
      <c r="M90" s="42"/>
      <c r="R90" s="45"/>
      <c r="S90" s="46"/>
      <c r="W90" s="46"/>
      <c r="AB90" s="45"/>
      <c r="AS90" s="42"/>
      <c r="AZ90" s="44"/>
      <c r="BE90" s="43"/>
      <c r="BH90" s="42"/>
      <c r="BJ90" s="42"/>
      <c r="BK90" s="42"/>
    </row>
    <row r="91" spans="1:63" s="41" customFormat="1">
      <c r="A91" s="166"/>
      <c r="B91" s="49" t="s">
        <v>85</v>
      </c>
      <c r="C91" s="151">
        <v>279622.94670000015</v>
      </c>
      <c r="D91" s="152">
        <v>-987622.66339999798</v>
      </c>
      <c r="E91" s="151">
        <v>-576360.52630000003</v>
      </c>
      <c r="F91" s="152">
        <v>-264899.69989999995</v>
      </c>
      <c r="G91" s="151">
        <v>-885114.3903000002</v>
      </c>
      <c r="H91" s="152">
        <v>-187573.73549999998</v>
      </c>
      <c r="I91" s="151">
        <v>-87218.469200000007</v>
      </c>
      <c r="J91" s="152">
        <v>-163736.516</v>
      </c>
      <c r="K91" s="150">
        <f>SUM(C91,E91,G91,I91)</f>
        <v>-1269070.4391000001</v>
      </c>
      <c r="L91" s="150">
        <f>SUM(D91,F91,H91,J91)</f>
        <v>-1603832.614799998</v>
      </c>
      <c r="M91" s="42"/>
      <c r="R91" s="45"/>
      <c r="S91" s="46"/>
      <c r="W91" s="46"/>
      <c r="AB91" s="45"/>
      <c r="AS91" s="42"/>
      <c r="AZ91" s="44"/>
      <c r="BE91" s="43"/>
      <c r="BH91" s="42"/>
      <c r="BJ91" s="42"/>
      <c r="BK91" s="42"/>
    </row>
    <row r="92" spans="1:63">
      <c r="A92" s="38"/>
      <c r="B92" s="40"/>
      <c r="C92" s="39"/>
      <c r="D92" s="35"/>
      <c r="E92" s="35"/>
      <c r="F92" s="34"/>
      <c r="G92" s="35"/>
      <c r="H92" s="35"/>
      <c r="J92" s="35"/>
      <c r="L92" s="35"/>
      <c r="M92" s="34"/>
      <c r="O92" s="35"/>
      <c r="Q92" s="35"/>
      <c r="T92" s="35"/>
      <c r="U92" s="35"/>
      <c r="W92" s="35"/>
      <c r="X92" s="35"/>
      <c r="Z92" s="35"/>
      <c r="AC92" s="35"/>
      <c r="AE92" s="35"/>
      <c r="AH92" s="35"/>
      <c r="AJ92" s="35"/>
      <c r="AM92" s="35"/>
      <c r="AO92" s="35"/>
      <c r="AR92" s="35"/>
      <c r="AS92" s="33"/>
      <c r="AT92" s="35"/>
      <c r="AW92" s="35"/>
      <c r="AY92" s="35"/>
      <c r="AZ92" s="37"/>
      <c r="BA92" s="33"/>
      <c r="BB92" s="35"/>
      <c r="BD92" s="35"/>
      <c r="BE92" s="36"/>
      <c r="BG92" s="35"/>
      <c r="BH92" s="34"/>
      <c r="BI92" s="35"/>
      <c r="BJ92" s="34"/>
      <c r="BK92" s="33"/>
    </row>
    <row r="93" spans="1:63">
      <c r="A93" s="38"/>
      <c r="C93" s="35"/>
      <c r="D93" s="35"/>
      <c r="E93" s="35"/>
      <c r="F93" s="34"/>
      <c r="G93" s="35"/>
      <c r="H93" s="35"/>
      <c r="J93" s="35"/>
      <c r="L93" s="35"/>
      <c r="M93" s="34"/>
      <c r="O93" s="35"/>
      <c r="Q93" s="35"/>
      <c r="T93" s="35"/>
      <c r="U93" s="35"/>
      <c r="W93" s="35"/>
      <c r="X93" s="35"/>
      <c r="Z93" s="35"/>
      <c r="AC93" s="35"/>
      <c r="AE93" s="35"/>
      <c r="AH93" s="35"/>
      <c r="AJ93" s="35"/>
      <c r="AM93" s="35"/>
      <c r="AO93" s="35"/>
      <c r="AR93" s="35"/>
      <c r="AS93" s="33"/>
      <c r="AT93" s="35"/>
      <c r="AW93" s="35"/>
      <c r="AY93" s="35"/>
      <c r="AZ93" s="37"/>
      <c r="BA93" s="33"/>
      <c r="BB93" s="35"/>
      <c r="BD93" s="35"/>
      <c r="BE93" s="36"/>
      <c r="BG93" s="35"/>
      <c r="BH93" s="34"/>
      <c r="BI93" s="35"/>
      <c r="BJ93" s="34"/>
      <c r="BK93" s="33"/>
    </row>
  </sheetData>
  <sheetProtection formatCells="0" formatColumns="0" formatRows="0" insertColumns="0" insertRows="0" insertHyperlinks="0" deleteColumns="0" deleteRows="0" sort="0" autoFilter="0" pivotTables="0"/>
  <mergeCells count="49">
    <mergeCell ref="A15:A17"/>
    <mergeCell ref="A18:A20"/>
    <mergeCell ref="A21:A23"/>
    <mergeCell ref="A24:A26"/>
    <mergeCell ref="A27:A29"/>
    <mergeCell ref="BG1:BK1"/>
    <mergeCell ref="A3:A5"/>
    <mergeCell ref="A6:A8"/>
    <mergeCell ref="A9:A11"/>
    <mergeCell ref="A12:A14"/>
    <mergeCell ref="J1:N1"/>
    <mergeCell ref="O1:S1"/>
    <mergeCell ref="T1:V1"/>
    <mergeCell ref="X1:AB1"/>
    <mergeCell ref="AC1:AG1"/>
    <mergeCell ref="AH1:AL1"/>
    <mergeCell ref="AM1:AQ1"/>
    <mergeCell ref="AR1:AV1"/>
    <mergeCell ref="AW1:BA1"/>
    <mergeCell ref="BB1:BF1"/>
    <mergeCell ref="A45:A47"/>
    <mergeCell ref="A48:A50"/>
    <mergeCell ref="A51:A53"/>
    <mergeCell ref="A54:A56"/>
    <mergeCell ref="A57:A59"/>
    <mergeCell ref="A30:A32"/>
    <mergeCell ref="A33:A35"/>
    <mergeCell ref="A36:A38"/>
    <mergeCell ref="A39:A41"/>
    <mergeCell ref="A42:A44"/>
    <mergeCell ref="A75:A77"/>
    <mergeCell ref="A81:A82"/>
    <mergeCell ref="A84:A85"/>
    <mergeCell ref="A89:A91"/>
    <mergeCell ref="C89:D89"/>
    <mergeCell ref="A60:A62"/>
    <mergeCell ref="A63:A65"/>
    <mergeCell ref="A66:A68"/>
    <mergeCell ref="A69:A71"/>
    <mergeCell ref="A72:A74"/>
    <mergeCell ref="E89:F89"/>
    <mergeCell ref="G89:H89"/>
    <mergeCell ref="I89:J89"/>
    <mergeCell ref="K89:L89"/>
    <mergeCell ref="C1:C2"/>
    <mergeCell ref="D1:D2"/>
    <mergeCell ref="E1:E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2"/>
  <sheetViews>
    <sheetView topLeftCell="A49" workbookViewId="0">
      <selection activeCell="J62" sqref="J62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14.28515625" style="1" bestFit="1" customWidth="1"/>
    <col min="12" max="12" width="14.28515625" style="2" bestFit="1" customWidth="1"/>
    <col min="13" max="13" width="11.28515625" bestFit="1" customWidth="1"/>
  </cols>
  <sheetData>
    <row r="1" spans="1:11">
      <c r="A1" t="s">
        <v>0</v>
      </c>
      <c r="B1" t="s">
        <v>68</v>
      </c>
      <c r="H1" t="s">
        <v>0</v>
      </c>
      <c r="I1" t="s">
        <v>68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 s="11">
        <v>16264114.1368</v>
      </c>
    </row>
    <row r="7" spans="1:11">
      <c r="B7" t="s">
        <v>11</v>
      </c>
      <c r="C7">
        <v>0</v>
      </c>
      <c r="I7" t="s">
        <v>11</v>
      </c>
      <c r="J7" s="11">
        <v>60247</v>
      </c>
    </row>
    <row r="8" spans="1:11">
      <c r="B8" t="s">
        <v>12</v>
      </c>
      <c r="C8">
        <v>0</v>
      </c>
      <c r="I8" t="s">
        <v>12</v>
      </c>
      <c r="J8" s="11">
        <v>15202430.6547</v>
      </c>
    </row>
    <row r="9" spans="1:11">
      <c r="B9" t="s">
        <v>13</v>
      </c>
      <c r="C9">
        <v>0</v>
      </c>
      <c r="I9" t="s">
        <v>13</v>
      </c>
      <c r="J9" s="11">
        <v>1121930.4820999999</v>
      </c>
    </row>
    <row r="10" spans="1:11">
      <c r="B10" t="s">
        <v>14</v>
      </c>
      <c r="C10">
        <v>0</v>
      </c>
      <c r="I10" t="s">
        <v>14</v>
      </c>
      <c r="J10" s="11">
        <v>1061683.4820999999</v>
      </c>
      <c r="K10" s="1">
        <f>J10/J6</f>
        <v>6.5277670407992386E-2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 s="11">
        <v>14901100.029999999</v>
      </c>
    </row>
    <row r="17" spans="1:13">
      <c r="H17">
        <v>4000020</v>
      </c>
      <c r="I17" t="s">
        <v>18</v>
      </c>
      <c r="J17" s="11">
        <v>1363014.11</v>
      </c>
    </row>
    <row r="18" spans="1:13">
      <c r="A18">
        <v>4900</v>
      </c>
      <c r="B18" t="s">
        <v>19</v>
      </c>
      <c r="H18">
        <v>4000040</v>
      </c>
      <c r="I18" t="s">
        <v>19</v>
      </c>
      <c r="J18" s="11">
        <v>60246.66</v>
      </c>
    </row>
    <row r="19" spans="1:13">
      <c r="H19" t="s">
        <v>20</v>
      </c>
      <c r="J19" s="11">
        <v>16324360.800000001</v>
      </c>
    </row>
    <row r="20" spans="1:13">
      <c r="A20" t="s">
        <v>21</v>
      </c>
      <c r="C20">
        <v>0</v>
      </c>
    </row>
    <row r="21" spans="1:13">
      <c r="H21">
        <v>4900</v>
      </c>
      <c r="I21" t="s">
        <v>19</v>
      </c>
      <c r="J21" s="11">
        <v>-60246.66</v>
      </c>
    </row>
    <row r="23" spans="1:13">
      <c r="A23" t="s">
        <v>22</v>
      </c>
      <c r="H23" t="s">
        <v>21</v>
      </c>
      <c r="J23" s="11">
        <v>16264114.140000001</v>
      </c>
    </row>
    <row r="24" spans="1:13">
      <c r="A24" t="s">
        <v>23</v>
      </c>
    </row>
    <row r="26" spans="1:13">
      <c r="A26" t="s">
        <v>28</v>
      </c>
      <c r="H26" t="s">
        <v>22</v>
      </c>
    </row>
    <row r="27" spans="1:13">
      <c r="A27">
        <v>5700033</v>
      </c>
      <c r="B27" t="s">
        <v>29</v>
      </c>
      <c r="C27">
        <v>57444.4</v>
      </c>
      <c r="H27" t="s">
        <v>23</v>
      </c>
    </row>
    <row r="28" spans="1:13">
      <c r="A28" t="s">
        <v>32</v>
      </c>
      <c r="H28">
        <v>5400</v>
      </c>
      <c r="I28" t="s">
        <v>24</v>
      </c>
      <c r="J28" s="11">
        <v>569097.88</v>
      </c>
    </row>
    <row r="29" spans="1:13">
      <c r="A29" t="s">
        <v>33</v>
      </c>
      <c r="H29">
        <v>5450</v>
      </c>
      <c r="I29" t="s">
        <v>25</v>
      </c>
      <c r="J29" s="11">
        <v>16445505.119999999</v>
      </c>
      <c r="K29" s="3"/>
      <c r="M29" s="3"/>
    </row>
    <row r="30" spans="1:13">
      <c r="H30">
        <v>5500</v>
      </c>
      <c r="I30" t="s">
        <v>26</v>
      </c>
      <c r="J30" s="14">
        <v>-461280.84</v>
      </c>
    </row>
    <row r="31" spans="1:13">
      <c r="A31" t="s">
        <v>34</v>
      </c>
      <c r="C31">
        <v>57444.4</v>
      </c>
    </row>
    <row r="32" spans="1:13">
      <c r="H32" t="s">
        <v>28</v>
      </c>
    </row>
    <row r="33" spans="1:10">
      <c r="A33" t="s">
        <v>35</v>
      </c>
      <c r="C33">
        <v>0</v>
      </c>
      <c r="I33" t="s">
        <v>30</v>
      </c>
      <c r="J33" s="11">
        <v>3192467.2286999999</v>
      </c>
    </row>
    <row r="34" spans="1:10">
      <c r="I34" t="s">
        <v>31</v>
      </c>
      <c r="J34" s="11">
        <v>-2861847.5883999998</v>
      </c>
    </row>
    <row r="35" spans="1:10">
      <c r="H35" t="s">
        <v>32</v>
      </c>
    </row>
    <row r="36" spans="1:10">
      <c r="A36" t="s">
        <v>36</v>
      </c>
      <c r="C36">
        <v>0</v>
      </c>
      <c r="H36" t="s">
        <v>33</v>
      </c>
    </row>
    <row r="38" spans="1:10">
      <c r="H38" t="s">
        <v>34</v>
      </c>
      <c r="J38" s="11">
        <f>SUM(J28:J34)</f>
        <v>16883941.800300002</v>
      </c>
    </row>
    <row r="39" spans="1:10">
      <c r="A39" t="s">
        <v>37</v>
      </c>
      <c r="C39">
        <v>57444.4</v>
      </c>
    </row>
    <row r="40" spans="1:10">
      <c r="H40" t="s">
        <v>35</v>
      </c>
      <c r="J40" s="11">
        <v>17137925.091770001</v>
      </c>
    </row>
    <row r="42" spans="1:10">
      <c r="A42" t="s">
        <v>38</v>
      </c>
      <c r="C42">
        <v>-57444.4</v>
      </c>
    </row>
    <row r="43" spans="1:10">
      <c r="H43" t="s">
        <v>36</v>
      </c>
      <c r="J43" s="11">
        <v>19061759.850869998</v>
      </c>
    </row>
    <row r="45" spans="1:10">
      <c r="A45" t="s">
        <v>33</v>
      </c>
    </row>
    <row r="46" spans="1:10">
      <c r="H46" t="s">
        <v>37</v>
      </c>
      <c r="J46" s="11">
        <f>J40+J38-J43</f>
        <v>14960107.041200005</v>
      </c>
    </row>
    <row r="47" spans="1:10">
      <c r="A47" t="s">
        <v>47</v>
      </c>
      <c r="C47">
        <v>0</v>
      </c>
    </row>
    <row r="49" spans="1:11">
      <c r="H49" t="s">
        <v>38</v>
      </c>
      <c r="J49" s="11">
        <f>J23-J46</f>
        <v>1304007.0987999961</v>
      </c>
      <c r="K49" s="1">
        <f>J49/J23</f>
        <v>8.0176952004592614E-2</v>
      </c>
    </row>
    <row r="50" spans="1:11">
      <c r="A50" t="s">
        <v>48</v>
      </c>
      <c r="C50">
        <v>-57444.4</v>
      </c>
    </row>
    <row r="52" spans="1:11">
      <c r="H52" t="s">
        <v>33</v>
      </c>
    </row>
    <row r="53" spans="1:11">
      <c r="I53" t="s">
        <v>39</v>
      </c>
      <c r="J53" s="11">
        <v>2284621.5956000001</v>
      </c>
    </row>
    <row r="54" spans="1:11">
      <c r="I54" t="s">
        <v>40</v>
      </c>
      <c r="J54" s="11">
        <v>-2316785.4597999998</v>
      </c>
    </row>
    <row r="55" spans="1:11">
      <c r="I55" t="s">
        <v>41</v>
      </c>
      <c r="J55" s="11">
        <v>-15403.4863</v>
      </c>
    </row>
    <row r="56" spans="1:11">
      <c r="I56" t="s">
        <v>44</v>
      </c>
      <c r="J56" s="11">
        <v>-177902.87409999999</v>
      </c>
    </row>
    <row r="57" spans="1:11">
      <c r="I57" t="s">
        <v>43</v>
      </c>
      <c r="J57" s="11">
        <v>116998.2129</v>
      </c>
    </row>
    <row r="59" spans="1:11">
      <c r="H59" t="s">
        <v>47</v>
      </c>
      <c r="J59" s="11">
        <v>-108472.0117</v>
      </c>
    </row>
    <row r="62" spans="1:11">
      <c r="H62" t="s">
        <v>48</v>
      </c>
      <c r="J62" s="11">
        <f>J49-J59</f>
        <v>1412479.110499996</v>
      </c>
      <c r="K62" s="1">
        <f>J62/J23</f>
        <v>8.6846359927230318E-2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5"/>
  <sheetViews>
    <sheetView topLeftCell="A46" workbookViewId="0">
      <selection activeCell="J40" sqref="J1:J1048576"/>
    </sheetView>
  </sheetViews>
  <sheetFormatPr defaultRowHeight="15"/>
  <cols>
    <col min="10" max="10" width="14.28515625" style="2" bestFit="1" customWidth="1"/>
    <col min="11" max="11" width="9.140625" style="1"/>
  </cols>
  <sheetData>
    <row r="1" spans="1:11">
      <c r="A1" t="s">
        <v>0</v>
      </c>
      <c r="B1" t="s">
        <v>69</v>
      </c>
      <c r="H1" t="s">
        <v>0</v>
      </c>
      <c r="I1" t="s">
        <v>69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 s="2">
        <v>10471111.1895</v>
      </c>
    </row>
    <row r="7" spans="1:11">
      <c r="B7" t="s">
        <v>11</v>
      </c>
      <c r="C7">
        <v>0</v>
      </c>
      <c r="I7" t="s">
        <v>11</v>
      </c>
      <c r="J7" s="2">
        <v>4436</v>
      </c>
    </row>
    <row r="8" spans="1:11">
      <c r="B8" t="s">
        <v>12</v>
      </c>
      <c r="C8">
        <v>0</v>
      </c>
      <c r="I8" t="s">
        <v>12</v>
      </c>
      <c r="J8" s="2">
        <v>9443921.0715999994</v>
      </c>
    </row>
    <row r="9" spans="1:11">
      <c r="B9" t="s">
        <v>13</v>
      </c>
      <c r="C9">
        <v>0</v>
      </c>
      <c r="I9" t="s">
        <v>13</v>
      </c>
      <c r="J9" s="2">
        <v>1031626.1179</v>
      </c>
    </row>
    <row r="10" spans="1:11">
      <c r="B10" t="s">
        <v>14</v>
      </c>
      <c r="C10">
        <v>0</v>
      </c>
      <c r="I10" t="s">
        <v>14</v>
      </c>
      <c r="J10" s="2">
        <v>1027190.1179</v>
      </c>
      <c r="K10" s="1">
        <f>J10/J6</f>
        <v>9.8097527503100523E-2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 s="2">
        <v>8257786.9299999997</v>
      </c>
    </row>
    <row r="17" spans="1:10">
      <c r="H17">
        <v>4000020</v>
      </c>
      <c r="I17" t="s">
        <v>18</v>
      </c>
      <c r="J17" s="2">
        <v>1947013.7309999999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2">
        <v>4435.68</v>
      </c>
    </row>
    <row r="19" spans="1:10">
      <c r="H19" t="s">
        <v>20</v>
      </c>
      <c r="J19" s="2">
        <v>10209236.341</v>
      </c>
    </row>
    <row r="20" spans="1:10">
      <c r="A20" t="s">
        <v>21</v>
      </c>
      <c r="C20">
        <v>0</v>
      </c>
    </row>
    <row r="21" spans="1:10">
      <c r="H21">
        <v>4900</v>
      </c>
      <c r="I21" t="s">
        <v>19</v>
      </c>
      <c r="J21" s="2">
        <v>-4435.68</v>
      </c>
    </row>
    <row r="23" spans="1:10">
      <c r="A23" t="s">
        <v>22</v>
      </c>
      <c r="H23" t="s">
        <v>21</v>
      </c>
      <c r="J23" s="2">
        <v>10204800.661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32</v>
      </c>
      <c r="H27" t="s">
        <v>23</v>
      </c>
    </row>
    <row r="28" spans="1:10">
      <c r="A28" t="s">
        <v>33</v>
      </c>
      <c r="H28">
        <v>5400</v>
      </c>
      <c r="I28" t="s">
        <v>24</v>
      </c>
      <c r="J28" s="2">
        <v>229661.74</v>
      </c>
    </row>
    <row r="29" spans="1:10">
      <c r="H29">
        <v>5450</v>
      </c>
      <c r="I29" t="s">
        <v>25</v>
      </c>
      <c r="J29" s="2">
        <v>9471879.1699999999</v>
      </c>
    </row>
    <row r="30" spans="1:10">
      <c r="A30" t="s">
        <v>34</v>
      </c>
      <c r="C30">
        <v>0</v>
      </c>
      <c r="H30">
        <v>5500</v>
      </c>
      <c r="I30" t="s">
        <v>26</v>
      </c>
      <c r="J30" s="2">
        <v>-219168</v>
      </c>
    </row>
    <row r="31" spans="1:10">
      <c r="I31" t="s">
        <v>27</v>
      </c>
      <c r="J31" s="2">
        <v>2334.0897</v>
      </c>
    </row>
    <row r="32" spans="1:10">
      <c r="A32" t="s">
        <v>35</v>
      </c>
      <c r="C32">
        <v>0</v>
      </c>
    </row>
    <row r="33" spans="1:10">
      <c r="H33" t="s">
        <v>28</v>
      </c>
    </row>
    <row r="34" spans="1:10">
      <c r="I34" t="s">
        <v>30</v>
      </c>
      <c r="J34" s="2">
        <v>311099.40840000001</v>
      </c>
    </row>
    <row r="35" spans="1:10">
      <c r="A35" t="s">
        <v>36</v>
      </c>
      <c r="C35">
        <v>0</v>
      </c>
      <c r="I35" t="s">
        <v>31</v>
      </c>
      <c r="J35" s="2">
        <v>-265303.91190000001</v>
      </c>
    </row>
    <row r="36" spans="1:10">
      <c r="H36" t="s">
        <v>32</v>
      </c>
    </row>
    <row r="37" spans="1:10">
      <c r="H37" t="s">
        <v>33</v>
      </c>
    </row>
    <row r="38" spans="1:10">
      <c r="A38" t="s">
        <v>37</v>
      </c>
      <c r="C38">
        <v>0</v>
      </c>
    </row>
    <row r="39" spans="1:10">
      <c r="H39" t="s">
        <v>34</v>
      </c>
      <c r="J39" s="2">
        <v>9530502.4962000009</v>
      </c>
    </row>
    <row r="41" spans="1:10">
      <c r="A41" t="s">
        <v>38</v>
      </c>
      <c r="C41">
        <v>0</v>
      </c>
      <c r="H41" t="s">
        <v>35</v>
      </c>
      <c r="J41" s="2">
        <v>14248546.648703</v>
      </c>
    </row>
    <row r="44" spans="1:10">
      <c r="A44" t="s">
        <v>33</v>
      </c>
      <c r="H44" t="s">
        <v>36</v>
      </c>
      <c r="J44" s="2">
        <v>14494012.129317001</v>
      </c>
    </row>
    <row r="46" spans="1:10">
      <c r="A46" t="s">
        <v>47</v>
      </c>
      <c r="C46">
        <v>0</v>
      </c>
    </row>
    <row r="47" spans="1:10">
      <c r="H47" t="s">
        <v>37</v>
      </c>
      <c r="J47" s="2">
        <v>9285037.0155859999</v>
      </c>
    </row>
    <row r="49" spans="1:10">
      <c r="A49" t="s">
        <v>48</v>
      </c>
      <c r="C49">
        <v>0</v>
      </c>
    </row>
    <row r="50" spans="1:10">
      <c r="H50" t="s">
        <v>38</v>
      </c>
      <c r="J50" s="2">
        <v>919763.64541400003</v>
      </c>
    </row>
    <row r="53" spans="1:10">
      <c r="H53" t="s">
        <v>33</v>
      </c>
    </row>
    <row r="54" spans="1:10">
      <c r="I54" t="s">
        <v>39</v>
      </c>
      <c r="J54" s="2">
        <v>210900.48670000001</v>
      </c>
    </row>
    <row r="55" spans="1:10">
      <c r="I55" t="s">
        <v>40</v>
      </c>
      <c r="J55" s="2">
        <v>-212722.64850000001</v>
      </c>
    </row>
    <row r="56" spans="1:10">
      <c r="I56" t="s">
        <v>41</v>
      </c>
      <c r="J56" s="2">
        <v>-841.51009999999997</v>
      </c>
    </row>
    <row r="57" spans="1:10">
      <c r="I57" t="s">
        <v>44</v>
      </c>
      <c r="J57" s="2">
        <v>-35845.678</v>
      </c>
    </row>
    <row r="58" spans="1:10">
      <c r="I58" t="s">
        <v>43</v>
      </c>
      <c r="J58" s="2">
        <v>38140.463000000003</v>
      </c>
    </row>
    <row r="59" spans="1:10">
      <c r="I59" t="s">
        <v>45</v>
      </c>
      <c r="J59" s="2">
        <v>-237.05359999999999</v>
      </c>
    </row>
    <row r="60" spans="1:10">
      <c r="I60" t="s">
        <v>46</v>
      </c>
      <c r="J60" s="2">
        <v>-1305.5157999999999</v>
      </c>
    </row>
    <row r="62" spans="1:10">
      <c r="H62" t="s">
        <v>47</v>
      </c>
      <c r="J62" s="2">
        <v>-1911.4563000000001</v>
      </c>
    </row>
    <row r="65" spans="8:11">
      <c r="H65" t="s">
        <v>48</v>
      </c>
      <c r="J65" s="2">
        <v>921675.10171399999</v>
      </c>
      <c r="K65" s="1">
        <f>J65/J23</f>
        <v>9.0317795744545404E-2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6"/>
  <sheetViews>
    <sheetView topLeftCell="A40" workbookViewId="0">
      <selection activeCell="K66" sqref="K66"/>
    </sheetView>
  </sheetViews>
  <sheetFormatPr defaultRowHeight="15"/>
  <cols>
    <col min="10" max="10" width="14.28515625" style="2" bestFit="1" customWidth="1"/>
    <col min="11" max="11" width="9.28515625" style="4" bestFit="1" customWidth="1"/>
  </cols>
  <sheetData>
    <row r="1" spans="1:11">
      <c r="A1" t="s">
        <v>0</v>
      </c>
      <c r="B1" t="s">
        <v>70</v>
      </c>
      <c r="H1" t="s">
        <v>0</v>
      </c>
      <c r="I1" t="s">
        <v>70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20229981.204599999</v>
      </c>
      <c r="I6" t="s">
        <v>10</v>
      </c>
      <c r="J6" s="2">
        <v>19927893.829599999</v>
      </c>
    </row>
    <row r="7" spans="1:11">
      <c r="B7" t="s">
        <v>11</v>
      </c>
      <c r="C7">
        <v>95599</v>
      </c>
      <c r="I7" t="s">
        <v>11</v>
      </c>
      <c r="J7" s="2">
        <v>99434</v>
      </c>
    </row>
    <row r="8" spans="1:11">
      <c r="B8" t="s">
        <v>12</v>
      </c>
      <c r="C8">
        <v>18134528.232500002</v>
      </c>
      <c r="I8" t="s">
        <v>12</v>
      </c>
      <c r="J8" s="2">
        <v>18334794.506200001</v>
      </c>
    </row>
    <row r="9" spans="1:11">
      <c r="B9" t="s">
        <v>13</v>
      </c>
      <c r="C9">
        <v>2191051.9720999999</v>
      </c>
      <c r="I9" t="s">
        <v>13</v>
      </c>
      <c r="J9" s="2">
        <v>1692533.3234000001</v>
      </c>
    </row>
    <row r="10" spans="1:11">
      <c r="B10" t="s">
        <v>14</v>
      </c>
      <c r="C10">
        <v>2095452.9720999999</v>
      </c>
      <c r="I10" t="s">
        <v>14</v>
      </c>
      <c r="J10" s="2">
        <v>1593099.3234000001</v>
      </c>
      <c r="K10" s="4">
        <f>J10/J6</f>
        <v>7.994318601967268E-2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19633772.84</v>
      </c>
      <c r="H16">
        <v>4000</v>
      </c>
      <c r="I16" t="s">
        <v>17</v>
      </c>
      <c r="J16" s="2">
        <v>19279280.170000002</v>
      </c>
    </row>
    <row r="17" spans="1:10">
      <c r="A17">
        <v>4000020</v>
      </c>
      <c r="B17" t="s">
        <v>18</v>
      </c>
      <c r="C17">
        <v>594996.96</v>
      </c>
      <c r="H17">
        <v>4000020</v>
      </c>
      <c r="I17" t="s">
        <v>18</v>
      </c>
      <c r="J17" s="2">
        <v>648613.66</v>
      </c>
    </row>
    <row r="18" spans="1:10">
      <c r="A18">
        <v>4000040</v>
      </c>
      <c r="B18" t="s">
        <v>19</v>
      </c>
      <c r="C18">
        <v>95598.67</v>
      </c>
      <c r="H18">
        <v>4000040</v>
      </c>
      <c r="I18" t="s">
        <v>19</v>
      </c>
      <c r="J18" s="2">
        <v>99433.98</v>
      </c>
    </row>
    <row r="19" spans="1:10">
      <c r="A19" t="s">
        <v>20</v>
      </c>
      <c r="C19">
        <v>20324368.469999999</v>
      </c>
      <c r="H19" t="s">
        <v>20</v>
      </c>
      <c r="J19" s="2">
        <v>20027327.809999999</v>
      </c>
    </row>
    <row r="21" spans="1:10">
      <c r="A21">
        <v>4900</v>
      </c>
      <c r="B21" t="s">
        <v>19</v>
      </c>
      <c r="C21">
        <v>-95598.67</v>
      </c>
      <c r="H21">
        <v>4900</v>
      </c>
      <c r="I21" t="s">
        <v>19</v>
      </c>
      <c r="J21" s="2">
        <v>-99433.98</v>
      </c>
    </row>
    <row r="23" spans="1:10">
      <c r="A23" t="s">
        <v>21</v>
      </c>
      <c r="C23">
        <v>20228769.800000001</v>
      </c>
      <c r="H23" t="s">
        <v>21</v>
      </c>
      <c r="J23" s="2">
        <v>19927893.829999998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348234.23999999999</v>
      </c>
      <c r="H28">
        <v>5400</v>
      </c>
      <c r="I28" t="s">
        <v>24</v>
      </c>
      <c r="J28" s="2">
        <v>465294.7</v>
      </c>
    </row>
    <row r="29" spans="1:10">
      <c r="A29">
        <v>5450</v>
      </c>
      <c r="B29" t="s">
        <v>25</v>
      </c>
      <c r="C29">
        <v>15447982.130000001</v>
      </c>
      <c r="H29">
        <v>5450</v>
      </c>
      <c r="I29" t="s">
        <v>25</v>
      </c>
      <c r="J29" s="2">
        <v>17852332.48</v>
      </c>
    </row>
    <row r="30" spans="1:10">
      <c r="A30">
        <v>5500</v>
      </c>
      <c r="B30" t="s">
        <v>26</v>
      </c>
      <c r="C30">
        <v>-197298.35</v>
      </c>
      <c r="H30">
        <v>5500</v>
      </c>
      <c r="I30" t="s">
        <v>26</v>
      </c>
      <c r="J30" s="2">
        <v>-178606.99</v>
      </c>
    </row>
    <row r="31" spans="1:10">
      <c r="I31" t="s">
        <v>27</v>
      </c>
      <c r="J31" s="2">
        <v>101.18089999999999</v>
      </c>
    </row>
    <row r="32" spans="1:10">
      <c r="A32" t="s">
        <v>28</v>
      </c>
    </row>
    <row r="33" spans="1:10">
      <c r="A33">
        <v>5700033</v>
      </c>
      <c r="B33" t="s">
        <v>29</v>
      </c>
      <c r="C33">
        <v>63871.87</v>
      </c>
      <c r="H33" t="s">
        <v>28</v>
      </c>
    </row>
    <row r="34" spans="1:10">
      <c r="B34" t="s">
        <v>30</v>
      </c>
      <c r="C34">
        <v>919431.60219999996</v>
      </c>
      <c r="I34" t="s">
        <v>30</v>
      </c>
      <c r="J34" s="2">
        <v>431377.03419999999</v>
      </c>
    </row>
    <row r="35" spans="1:10">
      <c r="B35" t="s">
        <v>31</v>
      </c>
      <c r="C35">
        <v>-40767.953999999998</v>
      </c>
      <c r="I35" t="s">
        <v>31</v>
      </c>
      <c r="J35" s="2">
        <v>-6200.8310000000001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16541453.5382</v>
      </c>
      <c r="H39" t="s">
        <v>34</v>
      </c>
      <c r="J39" s="2">
        <v>18564297.574099999</v>
      </c>
    </row>
    <row r="41" spans="1:10">
      <c r="A41" t="s">
        <v>35</v>
      </c>
      <c r="C41">
        <v>20845365.294089999</v>
      </c>
      <c r="H41" t="s">
        <v>35</v>
      </c>
      <c r="J41" s="2">
        <v>17668633.274565998</v>
      </c>
    </row>
    <row r="44" spans="1:10">
      <c r="A44" t="s">
        <v>36</v>
      </c>
      <c r="C44">
        <v>19166329.013374999</v>
      </c>
      <c r="H44" t="s">
        <v>36</v>
      </c>
      <c r="J44" s="2">
        <v>17738113.316907998</v>
      </c>
    </row>
    <row r="47" spans="1:10">
      <c r="A47" t="s">
        <v>37</v>
      </c>
      <c r="C47">
        <v>18220489.818914998</v>
      </c>
      <c r="H47" t="s">
        <v>37</v>
      </c>
      <c r="J47" s="2">
        <v>18494817.531757999</v>
      </c>
    </row>
    <row r="50" spans="1:10">
      <c r="A50" t="s">
        <v>38</v>
      </c>
      <c r="C50">
        <v>2008279.9810850001</v>
      </c>
      <c r="H50" t="s">
        <v>38</v>
      </c>
      <c r="J50" s="2">
        <v>1433076.2982419999</v>
      </c>
    </row>
    <row r="53" spans="1:10">
      <c r="A53" t="s">
        <v>33</v>
      </c>
      <c r="H53" t="s">
        <v>33</v>
      </c>
    </row>
    <row r="54" spans="1:10">
      <c r="B54" t="s">
        <v>39</v>
      </c>
      <c r="C54">
        <v>54009.960200000001</v>
      </c>
      <c r="I54" t="s">
        <v>39</v>
      </c>
      <c r="J54" s="2">
        <v>41832.886700000003</v>
      </c>
    </row>
    <row r="55" spans="1:10">
      <c r="B55" t="s">
        <v>40</v>
      </c>
      <c r="C55">
        <v>-53078.706700000002</v>
      </c>
      <c r="I55" t="s">
        <v>40</v>
      </c>
      <c r="J55" s="2">
        <v>-43130.258099999999</v>
      </c>
    </row>
    <row r="56" spans="1:10">
      <c r="B56" t="s">
        <v>41</v>
      </c>
      <c r="C56">
        <v>-35277.402099999999</v>
      </c>
      <c r="I56" t="s">
        <v>41</v>
      </c>
      <c r="J56" s="2">
        <v>-24564.493999999999</v>
      </c>
    </row>
    <row r="57" spans="1:10">
      <c r="B57" t="s">
        <v>43</v>
      </c>
      <c r="C57">
        <v>19524.852699999999</v>
      </c>
      <c r="I57" t="s">
        <v>44</v>
      </c>
      <c r="J57" s="2">
        <v>-291885.60220000002</v>
      </c>
    </row>
    <row r="58" spans="1:10">
      <c r="B58" t="s">
        <v>44</v>
      </c>
      <c r="C58">
        <v>-94.743200000000002</v>
      </c>
      <c r="I58" t="s">
        <v>43</v>
      </c>
      <c r="J58" s="2">
        <v>151038.98480000001</v>
      </c>
    </row>
    <row r="59" spans="1:10">
      <c r="B59" t="s">
        <v>53</v>
      </c>
      <c r="C59">
        <v>1317.4001000000001</v>
      </c>
      <c r="I59" t="s">
        <v>45</v>
      </c>
      <c r="J59" s="2">
        <v>-2251.3751000000002</v>
      </c>
    </row>
    <row r="60" spans="1:10">
      <c r="B60" t="s">
        <v>45</v>
      </c>
      <c r="C60">
        <v>-45154.793599999997</v>
      </c>
      <c r="I60" t="s">
        <v>46</v>
      </c>
      <c r="J60" s="2">
        <v>-539.23069999999996</v>
      </c>
    </row>
    <row r="61" spans="1:10">
      <c r="B61" t="s">
        <v>46</v>
      </c>
      <c r="C61">
        <v>-3940.9256999999998</v>
      </c>
    </row>
    <row r="62" spans="1:10">
      <c r="H62" t="s">
        <v>47</v>
      </c>
      <c r="J62" s="2">
        <v>-169499.08859999999</v>
      </c>
    </row>
    <row r="63" spans="1:10">
      <c r="A63" t="s">
        <v>47</v>
      </c>
      <c r="C63">
        <v>-62694.3583</v>
      </c>
    </row>
    <row r="65" spans="1:11">
      <c r="H65" t="s">
        <v>48</v>
      </c>
      <c r="J65" s="2">
        <v>1602575.3868420001</v>
      </c>
      <c r="K65" s="4">
        <f>J65/J23</f>
        <v>8.0418703577667561E-2</v>
      </c>
    </row>
    <row r="66" spans="1:11">
      <c r="A66" t="s">
        <v>48</v>
      </c>
      <c r="C66">
        <v>2070974.3393850001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H16" sqref="H16:K24"/>
    </sheetView>
  </sheetViews>
  <sheetFormatPr defaultRowHeight="15"/>
  <cols>
    <col min="3" max="3" width="15" style="2" bestFit="1" customWidth="1"/>
    <col min="7" max="7" width="8.85546875" customWidth="1"/>
    <col min="9" max="9" width="31.28515625" bestFit="1" customWidth="1"/>
    <col min="10" max="10" width="15" style="2" bestFit="1" customWidth="1"/>
    <col min="11" max="11" width="10.28515625" style="1" bestFit="1" customWidth="1"/>
    <col min="12" max="12" width="11.28515625" bestFit="1" customWidth="1"/>
  </cols>
  <sheetData>
    <row r="1" spans="1:11">
      <c r="A1" t="s">
        <v>0</v>
      </c>
      <c r="B1" t="s">
        <v>71</v>
      </c>
      <c r="H1" t="s">
        <v>0</v>
      </c>
      <c r="I1" t="s">
        <v>71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2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2">
        <v>90020210.688800007</v>
      </c>
      <c r="I6" t="s">
        <v>10</v>
      </c>
      <c r="J6" s="2">
        <v>91199856.053200006</v>
      </c>
    </row>
    <row r="7" spans="1:11">
      <c r="B7" t="s">
        <v>11</v>
      </c>
      <c r="C7" s="2">
        <v>398471</v>
      </c>
      <c r="I7" t="s">
        <v>11</v>
      </c>
      <c r="J7" s="2">
        <v>305858</v>
      </c>
    </row>
    <row r="8" spans="1:11">
      <c r="B8" t="s">
        <v>12</v>
      </c>
      <c r="C8" s="2">
        <v>83257172.816</v>
      </c>
      <c r="I8" t="s">
        <v>12</v>
      </c>
      <c r="J8" s="2">
        <v>84788775.771500006</v>
      </c>
    </row>
    <row r="9" spans="1:11">
      <c r="B9" t="s">
        <v>13</v>
      </c>
      <c r="C9" s="2">
        <v>7161508.8728</v>
      </c>
      <c r="I9" t="s">
        <v>13</v>
      </c>
      <c r="J9" s="2">
        <v>6716938.2817000002</v>
      </c>
    </row>
    <row r="10" spans="1:11">
      <c r="B10" t="s">
        <v>14</v>
      </c>
      <c r="C10" s="2">
        <v>6763037.8728</v>
      </c>
      <c r="I10" t="s">
        <v>14</v>
      </c>
      <c r="J10" s="2">
        <v>6411080.2817000002</v>
      </c>
      <c r="K10" s="1">
        <f>J10/J6</f>
        <v>7.029704386770301E-2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2">
        <v>80766602.840000004</v>
      </c>
      <c r="H16">
        <v>4000</v>
      </c>
      <c r="I16" t="s">
        <v>17</v>
      </c>
      <c r="J16" s="2">
        <v>70060280.930000007</v>
      </c>
    </row>
    <row r="17" spans="1:11">
      <c r="A17">
        <v>4000020</v>
      </c>
      <c r="B17" t="s">
        <v>18</v>
      </c>
      <c r="C17" s="2">
        <v>863542.41</v>
      </c>
      <c r="H17">
        <v>4000020</v>
      </c>
      <c r="I17" t="s">
        <v>18</v>
      </c>
      <c r="J17" s="2">
        <v>1483041.85</v>
      </c>
    </row>
    <row r="18" spans="1:11">
      <c r="A18">
        <v>4000040</v>
      </c>
      <c r="B18" t="s">
        <v>19</v>
      </c>
      <c r="C18" s="2">
        <v>398471.36</v>
      </c>
      <c r="H18">
        <v>4000040</v>
      </c>
      <c r="I18" t="s">
        <v>19</v>
      </c>
      <c r="J18" s="2">
        <v>305857.61</v>
      </c>
    </row>
    <row r="19" spans="1:11">
      <c r="A19">
        <v>4000050</v>
      </c>
      <c r="B19" t="s">
        <v>57</v>
      </c>
      <c r="C19" s="2">
        <v>8385568.7400000002</v>
      </c>
      <c r="H19">
        <v>4000050</v>
      </c>
      <c r="I19" t="s">
        <v>57</v>
      </c>
      <c r="J19" s="2">
        <v>19658815.9175</v>
      </c>
    </row>
    <row r="20" spans="1:11">
      <c r="A20" t="s">
        <v>20</v>
      </c>
      <c r="C20" s="2">
        <v>90414185.349999994</v>
      </c>
      <c r="H20" t="s">
        <v>20</v>
      </c>
      <c r="J20" s="2">
        <v>91507996.307500005</v>
      </c>
    </row>
    <row r="22" spans="1:11">
      <c r="A22">
        <v>4900</v>
      </c>
      <c r="B22" t="s">
        <v>19</v>
      </c>
      <c r="C22" s="2">
        <v>-398471.36</v>
      </c>
      <c r="H22">
        <v>4900</v>
      </c>
      <c r="I22" t="s">
        <v>19</v>
      </c>
      <c r="J22" s="2">
        <v>-305857.61</v>
      </c>
    </row>
    <row r="24" spans="1:11">
      <c r="A24" t="s">
        <v>21</v>
      </c>
      <c r="C24" s="2">
        <v>90015713.989999995</v>
      </c>
      <c r="H24" t="s">
        <v>21</v>
      </c>
      <c r="J24" s="2">
        <v>91202138.697500005</v>
      </c>
      <c r="K24" s="3">
        <f>J6-J24</f>
        <v>-2282.6442999988794</v>
      </c>
    </row>
    <row r="27" spans="1:11">
      <c r="A27" t="s">
        <v>22</v>
      </c>
      <c r="H27" t="s">
        <v>22</v>
      </c>
    </row>
    <row r="28" spans="1:11">
      <c r="A28" t="s">
        <v>23</v>
      </c>
      <c r="H28" t="s">
        <v>23</v>
      </c>
    </row>
    <row r="29" spans="1:11">
      <c r="A29">
        <v>5400</v>
      </c>
      <c r="B29" t="s">
        <v>24</v>
      </c>
      <c r="C29" s="2">
        <v>4107090.24</v>
      </c>
      <c r="H29">
        <v>5400</v>
      </c>
      <c r="I29" t="s">
        <v>24</v>
      </c>
      <c r="J29" s="2">
        <v>6045239.1299999999</v>
      </c>
    </row>
    <row r="30" spans="1:11">
      <c r="A30">
        <v>5450</v>
      </c>
      <c r="B30" t="s">
        <v>25</v>
      </c>
      <c r="C30" s="2">
        <v>88667181.280000001</v>
      </c>
      <c r="H30">
        <v>5450</v>
      </c>
      <c r="I30" t="s">
        <v>25</v>
      </c>
      <c r="J30" s="2">
        <v>96651447.480000004</v>
      </c>
    </row>
    <row r="31" spans="1:11">
      <c r="A31">
        <v>5500</v>
      </c>
      <c r="B31" t="s">
        <v>26</v>
      </c>
      <c r="C31" s="2">
        <v>-742595.94</v>
      </c>
      <c r="H31">
        <v>5500</v>
      </c>
      <c r="I31" t="s">
        <v>26</v>
      </c>
      <c r="J31" s="2">
        <v>-614642.24</v>
      </c>
    </row>
    <row r="32" spans="1:11">
      <c r="B32" t="s">
        <v>27</v>
      </c>
      <c r="C32" s="2">
        <v>3844.5533999999998</v>
      </c>
      <c r="I32" t="s">
        <v>27</v>
      </c>
      <c r="J32" s="2">
        <v>9101.0547000000006</v>
      </c>
    </row>
    <row r="34" spans="1:10">
      <c r="A34" t="s">
        <v>28</v>
      </c>
      <c r="H34" t="s">
        <v>28</v>
      </c>
    </row>
    <row r="35" spans="1:10">
      <c r="A35">
        <v>5700033</v>
      </c>
      <c r="B35" t="s">
        <v>29</v>
      </c>
      <c r="C35" s="2">
        <v>1195463.18</v>
      </c>
      <c r="I35" t="s">
        <v>30</v>
      </c>
      <c r="J35" s="2">
        <v>7860586.9296000004</v>
      </c>
    </row>
    <row r="36" spans="1:10">
      <c r="B36" t="s">
        <v>31</v>
      </c>
      <c r="C36" s="2">
        <v>-14279174.8188</v>
      </c>
      <c r="I36" t="s">
        <v>31</v>
      </c>
      <c r="J36" s="2">
        <v>-14956291.445800001</v>
      </c>
    </row>
    <row r="37" spans="1:10">
      <c r="B37" t="s">
        <v>30</v>
      </c>
      <c r="C37" s="2">
        <v>6201836.9918999998</v>
      </c>
      <c r="H37" t="s">
        <v>32</v>
      </c>
    </row>
    <row r="38" spans="1:10">
      <c r="A38" t="s">
        <v>32</v>
      </c>
      <c r="H38" t="s">
        <v>33</v>
      </c>
    </row>
    <row r="39" spans="1:10">
      <c r="A39" t="s">
        <v>33</v>
      </c>
    </row>
    <row r="40" spans="1:10">
      <c r="H40" t="s">
        <v>34</v>
      </c>
      <c r="J40" s="2">
        <v>94995440.908500001</v>
      </c>
    </row>
    <row r="41" spans="1:10">
      <c r="A41" t="s">
        <v>34</v>
      </c>
      <c r="C41" s="2">
        <v>85153645.486499995</v>
      </c>
    </row>
    <row r="42" spans="1:10">
      <c r="H42" t="s">
        <v>35</v>
      </c>
      <c r="J42" s="2">
        <v>63787770.660527997</v>
      </c>
    </row>
    <row r="43" spans="1:10">
      <c r="A43" t="s">
        <v>35</v>
      </c>
      <c r="C43" s="2">
        <v>80896151.857668996</v>
      </c>
    </row>
    <row r="45" spans="1:10">
      <c r="H45" t="s">
        <v>36</v>
      </c>
      <c r="J45" s="2">
        <v>71934702.964396</v>
      </c>
    </row>
    <row r="46" spans="1:10">
      <c r="A46" t="s">
        <v>36</v>
      </c>
      <c r="C46" s="2">
        <v>81375769.165009007</v>
      </c>
    </row>
    <row r="48" spans="1:10">
      <c r="H48" t="s">
        <v>37</v>
      </c>
      <c r="J48" s="2">
        <v>86848508.604632005</v>
      </c>
    </row>
    <row r="49" spans="1:10">
      <c r="A49" t="s">
        <v>37</v>
      </c>
      <c r="C49" s="2">
        <v>84674028.179159999</v>
      </c>
    </row>
    <row r="51" spans="1:10">
      <c r="H51" t="s">
        <v>38</v>
      </c>
      <c r="J51" s="2">
        <v>4353630.0928680003</v>
      </c>
    </row>
    <row r="52" spans="1:10">
      <c r="A52" t="s">
        <v>38</v>
      </c>
      <c r="C52" s="2">
        <v>5341685.8108400004</v>
      </c>
    </row>
    <row r="54" spans="1:10">
      <c r="H54" t="s">
        <v>33</v>
      </c>
    </row>
    <row r="55" spans="1:10">
      <c r="A55" t="s">
        <v>33</v>
      </c>
      <c r="I55" t="s">
        <v>39</v>
      </c>
      <c r="J55" s="2">
        <v>741154.85950000002</v>
      </c>
    </row>
    <row r="56" spans="1:10">
      <c r="B56" t="s">
        <v>46</v>
      </c>
      <c r="C56" s="2">
        <v>-37120.398800000003</v>
      </c>
      <c r="I56" t="s">
        <v>40</v>
      </c>
      <c r="J56" s="2">
        <v>-748094.01800000004</v>
      </c>
    </row>
    <row r="57" spans="1:10">
      <c r="B57" t="s">
        <v>44</v>
      </c>
      <c r="C57" s="2">
        <v>-302855.95630000002</v>
      </c>
      <c r="I57" t="s">
        <v>41</v>
      </c>
      <c r="J57" s="2">
        <v>-48560.238499999999</v>
      </c>
    </row>
    <row r="58" spans="1:10">
      <c r="B58" t="s">
        <v>39</v>
      </c>
      <c r="C58" s="2">
        <v>504670.2757</v>
      </c>
      <c r="I58" t="s">
        <v>44</v>
      </c>
      <c r="J58" s="2">
        <v>-2780376.7371999999</v>
      </c>
    </row>
    <row r="59" spans="1:10">
      <c r="B59" t="s">
        <v>45</v>
      </c>
      <c r="C59" s="2">
        <v>-246193.40710000001</v>
      </c>
      <c r="I59" t="s">
        <v>43</v>
      </c>
      <c r="J59" s="2">
        <v>979708.47759999998</v>
      </c>
    </row>
    <row r="60" spans="1:10">
      <c r="B60" t="s">
        <v>40</v>
      </c>
      <c r="C60" s="2">
        <v>-514370.19630000001</v>
      </c>
      <c r="I60" t="s">
        <v>53</v>
      </c>
      <c r="J60" s="2">
        <v>72786.574900000007</v>
      </c>
    </row>
    <row r="61" spans="1:10">
      <c r="B61" t="s">
        <v>41</v>
      </c>
      <c r="C61" s="2">
        <v>-95106.777000000002</v>
      </c>
      <c r="I61" t="s">
        <v>45</v>
      </c>
      <c r="J61" s="2">
        <v>-115830.5496</v>
      </c>
    </row>
    <row r="62" spans="1:10">
      <c r="B62" t="s">
        <v>43</v>
      </c>
      <c r="C62" s="2">
        <v>127985.9905</v>
      </c>
      <c r="I62" t="s">
        <v>46</v>
      </c>
      <c r="J62" s="2">
        <v>-97464.4133</v>
      </c>
    </row>
    <row r="63" spans="1:10">
      <c r="B63" t="s">
        <v>53</v>
      </c>
      <c r="C63" s="2">
        <v>4750.3685999999998</v>
      </c>
    </row>
    <row r="64" spans="1:10">
      <c r="H64" t="s">
        <v>47</v>
      </c>
      <c r="J64" s="2">
        <v>-1996676.0445999999</v>
      </c>
    </row>
    <row r="65" spans="1:12">
      <c r="A65" t="s">
        <v>47</v>
      </c>
      <c r="C65" s="2">
        <v>-558240.10069999995</v>
      </c>
    </row>
    <row r="67" spans="1:12">
      <c r="H67" t="s">
        <v>48</v>
      </c>
      <c r="J67" s="2">
        <v>6350306.1374679999</v>
      </c>
      <c r="K67" s="1">
        <f>J67/J24</f>
        <v>6.9628916910937214E-2</v>
      </c>
      <c r="L67" s="3"/>
    </row>
    <row r="68" spans="1:12">
      <c r="A68" t="s">
        <v>48</v>
      </c>
      <c r="C68" s="2">
        <v>5899925.9115399998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K65" sqref="K65"/>
    </sheetView>
  </sheetViews>
  <sheetFormatPr defaultRowHeight="15"/>
  <cols>
    <col min="10" max="10" width="14.28515625" style="2" bestFit="1" customWidth="1"/>
    <col min="11" max="11" width="9.140625" style="1"/>
  </cols>
  <sheetData>
    <row r="1" spans="1:11">
      <c r="A1" t="s">
        <v>0</v>
      </c>
      <c r="B1" t="s">
        <v>72</v>
      </c>
      <c r="H1" t="s">
        <v>0</v>
      </c>
      <c r="I1" t="s">
        <v>72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15258543.6314</v>
      </c>
      <c r="I6" t="s">
        <v>10</v>
      </c>
      <c r="J6" s="2">
        <v>16573618.58</v>
      </c>
    </row>
    <row r="7" spans="1:11">
      <c r="B7" t="s">
        <v>11</v>
      </c>
      <c r="C7">
        <v>130289</v>
      </c>
      <c r="I7" t="s">
        <v>11</v>
      </c>
      <c r="J7" s="2">
        <v>181460</v>
      </c>
    </row>
    <row r="8" spans="1:11">
      <c r="B8" t="s">
        <v>12</v>
      </c>
      <c r="C8">
        <v>14179743.7699</v>
      </c>
      <c r="I8" t="s">
        <v>12</v>
      </c>
      <c r="J8" s="2">
        <v>15809223.1503</v>
      </c>
    </row>
    <row r="9" spans="1:11">
      <c r="B9" t="s">
        <v>13</v>
      </c>
      <c r="C9">
        <v>1209088.8615000001</v>
      </c>
      <c r="I9" t="s">
        <v>13</v>
      </c>
      <c r="J9" s="2">
        <v>945855.42969999998</v>
      </c>
    </row>
    <row r="10" spans="1:11">
      <c r="B10" t="s">
        <v>14</v>
      </c>
      <c r="C10">
        <v>1078799.8615000001</v>
      </c>
      <c r="I10" t="s">
        <v>14</v>
      </c>
      <c r="J10" s="2">
        <v>764395.42969999998</v>
      </c>
      <c r="K10" s="1">
        <f>J10/J6</f>
        <v>4.612121523192432E-2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14699397.880000001</v>
      </c>
      <c r="H16">
        <v>4000</v>
      </c>
      <c r="I16" t="s">
        <v>17</v>
      </c>
      <c r="J16" s="2">
        <v>16005620</v>
      </c>
    </row>
    <row r="17" spans="1:10">
      <c r="A17">
        <v>4000020</v>
      </c>
      <c r="B17" t="s">
        <v>18</v>
      </c>
      <c r="C17">
        <v>555129.61</v>
      </c>
      <c r="H17">
        <v>4000020</v>
      </c>
      <c r="I17" t="s">
        <v>18</v>
      </c>
      <c r="J17" s="2">
        <v>567998.57999999996</v>
      </c>
    </row>
    <row r="18" spans="1:10">
      <c r="A18">
        <v>4000040</v>
      </c>
      <c r="B18" t="s">
        <v>19</v>
      </c>
      <c r="C18">
        <v>130289.23</v>
      </c>
      <c r="H18">
        <v>4000040</v>
      </c>
      <c r="I18" t="s">
        <v>19</v>
      </c>
      <c r="J18" s="2">
        <v>181459.62</v>
      </c>
    </row>
    <row r="19" spans="1:10">
      <c r="A19" t="s">
        <v>20</v>
      </c>
      <c r="C19">
        <v>15384816.720000001</v>
      </c>
      <c r="H19" t="s">
        <v>20</v>
      </c>
      <c r="J19" s="2">
        <v>16755078.199999999</v>
      </c>
    </row>
    <row r="21" spans="1:10">
      <c r="A21">
        <v>4900</v>
      </c>
      <c r="B21" t="s">
        <v>19</v>
      </c>
      <c r="C21">
        <v>-130289.23</v>
      </c>
      <c r="H21">
        <v>4900</v>
      </c>
      <c r="I21" t="s">
        <v>19</v>
      </c>
      <c r="J21" s="2">
        <v>-181459.62</v>
      </c>
    </row>
    <row r="23" spans="1:10">
      <c r="A23" t="s">
        <v>21</v>
      </c>
      <c r="C23">
        <v>15254527.49</v>
      </c>
      <c r="H23" t="s">
        <v>21</v>
      </c>
      <c r="J23" s="2">
        <v>16573618.58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290180.40000000002</v>
      </c>
      <c r="H28">
        <v>5400</v>
      </c>
      <c r="I28" t="s">
        <v>24</v>
      </c>
      <c r="J28" s="2">
        <v>210837.72</v>
      </c>
    </row>
    <row r="29" spans="1:10">
      <c r="A29">
        <v>5450</v>
      </c>
      <c r="B29" t="s">
        <v>25</v>
      </c>
      <c r="C29">
        <v>14463874.16</v>
      </c>
      <c r="H29">
        <v>5450</v>
      </c>
      <c r="I29" t="s">
        <v>25</v>
      </c>
      <c r="J29" s="2">
        <v>21207829.539999999</v>
      </c>
    </row>
    <row r="30" spans="1:10">
      <c r="A30">
        <v>5500</v>
      </c>
      <c r="B30" t="s">
        <v>26</v>
      </c>
      <c r="C30">
        <v>-246700.25</v>
      </c>
      <c r="H30">
        <v>5500</v>
      </c>
      <c r="I30" t="s">
        <v>26</v>
      </c>
      <c r="J30" s="2">
        <v>-179861.89</v>
      </c>
    </row>
    <row r="31" spans="1:10">
      <c r="B31" t="s">
        <v>27</v>
      </c>
      <c r="C31">
        <v>6025.9376000000002</v>
      </c>
    </row>
    <row r="32" spans="1:10">
      <c r="H32" t="s">
        <v>28</v>
      </c>
    </row>
    <row r="33" spans="1:10">
      <c r="A33" t="s">
        <v>28</v>
      </c>
      <c r="I33" t="s">
        <v>30</v>
      </c>
      <c r="J33" s="2">
        <v>437160.4509</v>
      </c>
    </row>
    <row r="34" spans="1:10">
      <c r="A34">
        <v>5700033</v>
      </c>
      <c r="B34" t="s">
        <v>29</v>
      </c>
      <c r="C34">
        <v>31511.31</v>
      </c>
      <c r="I34" t="s">
        <v>31</v>
      </c>
      <c r="J34" s="2">
        <v>-796613.24690000003</v>
      </c>
    </row>
    <row r="35" spans="1:10">
      <c r="B35" t="s">
        <v>30</v>
      </c>
      <c r="C35">
        <v>472438.72320000001</v>
      </c>
      <c r="H35" t="s">
        <v>32</v>
      </c>
    </row>
    <row r="36" spans="1:10">
      <c r="B36" t="s">
        <v>31</v>
      </c>
      <c r="C36">
        <v>-52400.404000000002</v>
      </c>
      <c r="H36" t="s">
        <v>33</v>
      </c>
    </row>
    <row r="37" spans="1:10">
      <c r="A37" t="s">
        <v>32</v>
      </c>
    </row>
    <row r="38" spans="1:10">
      <c r="A38" t="s">
        <v>33</v>
      </c>
      <c r="H38" t="s">
        <v>34</v>
      </c>
      <c r="J38" s="2">
        <v>20879352.574000001</v>
      </c>
    </row>
    <row r="40" spans="1:10">
      <c r="A40" t="s">
        <v>34</v>
      </c>
      <c r="C40">
        <v>14964929.876800001</v>
      </c>
      <c r="H40" t="s">
        <v>35</v>
      </c>
      <c r="J40" s="2">
        <v>13151415.853120999</v>
      </c>
    </row>
    <row r="42" spans="1:10">
      <c r="A42" t="s">
        <v>35</v>
      </c>
      <c r="C42">
        <v>16189945.595129</v>
      </c>
    </row>
    <row r="43" spans="1:10">
      <c r="H43" t="s">
        <v>36</v>
      </c>
      <c r="J43" s="2">
        <v>17857310.561004002</v>
      </c>
    </row>
    <row r="45" spans="1:10">
      <c r="A45" t="s">
        <v>36</v>
      </c>
      <c r="C45">
        <v>16896809.444442</v>
      </c>
    </row>
    <row r="46" spans="1:10">
      <c r="H46" t="s">
        <v>37</v>
      </c>
      <c r="J46" s="2">
        <v>16173457.866117001</v>
      </c>
    </row>
    <row r="48" spans="1:10">
      <c r="A48" t="s">
        <v>37</v>
      </c>
      <c r="C48">
        <v>14258066.027487</v>
      </c>
    </row>
    <row r="49" spans="1:11">
      <c r="H49" t="s">
        <v>38</v>
      </c>
      <c r="J49" s="2">
        <v>400160.71388300997</v>
      </c>
    </row>
    <row r="51" spans="1:11">
      <c r="A51" t="s">
        <v>38</v>
      </c>
      <c r="C51">
        <v>996461.46251300001</v>
      </c>
    </row>
    <row r="52" spans="1:11">
      <c r="H52" t="s">
        <v>33</v>
      </c>
    </row>
    <row r="53" spans="1:11">
      <c r="I53" t="s">
        <v>39</v>
      </c>
      <c r="J53" s="2">
        <v>158957.03210000001</v>
      </c>
    </row>
    <row r="54" spans="1:11">
      <c r="A54" t="s">
        <v>33</v>
      </c>
      <c r="I54" t="s">
        <v>40</v>
      </c>
      <c r="J54" s="2">
        <v>-159496.45559999999</v>
      </c>
    </row>
    <row r="55" spans="1:11">
      <c r="B55" t="s">
        <v>39</v>
      </c>
      <c r="C55">
        <v>119519.4844</v>
      </c>
      <c r="I55" t="s">
        <v>41</v>
      </c>
      <c r="J55" s="2">
        <v>-2273.6900999999998</v>
      </c>
    </row>
    <row r="56" spans="1:11">
      <c r="B56" t="s">
        <v>40</v>
      </c>
      <c r="C56">
        <v>-120956.0269</v>
      </c>
      <c r="I56" t="s">
        <v>44</v>
      </c>
      <c r="J56" s="2">
        <v>-488550.11940000003</v>
      </c>
    </row>
    <row r="57" spans="1:11">
      <c r="B57" t="s">
        <v>41</v>
      </c>
      <c r="C57">
        <v>-13929.4627</v>
      </c>
      <c r="I57" t="s">
        <v>43</v>
      </c>
      <c r="J57" s="2">
        <v>83985.840500000006</v>
      </c>
    </row>
    <row r="58" spans="1:11">
      <c r="B58" t="s">
        <v>43</v>
      </c>
      <c r="C58">
        <v>34210.527300000002</v>
      </c>
      <c r="I58" t="s">
        <v>45</v>
      </c>
      <c r="J58" s="2">
        <v>-65.878600000000006</v>
      </c>
    </row>
    <row r="59" spans="1:11">
      <c r="B59" t="s">
        <v>44</v>
      </c>
      <c r="C59">
        <v>-11981.791300000001</v>
      </c>
      <c r="I59" t="s">
        <v>46</v>
      </c>
      <c r="J59" s="2">
        <v>-24765.7143</v>
      </c>
    </row>
    <row r="60" spans="1:11">
      <c r="B60" t="s">
        <v>45</v>
      </c>
      <c r="C60">
        <v>-38438.004300000001</v>
      </c>
    </row>
    <row r="61" spans="1:11">
      <c r="B61" t="s">
        <v>46</v>
      </c>
      <c r="C61">
        <v>-14227.4408</v>
      </c>
      <c r="H61" t="s">
        <v>47</v>
      </c>
      <c r="J61" s="2">
        <v>-432208.98540000001</v>
      </c>
    </row>
    <row r="63" spans="1:11">
      <c r="A63" t="s">
        <v>47</v>
      </c>
      <c r="C63">
        <v>-45802.7143</v>
      </c>
    </row>
    <row r="64" spans="1:11">
      <c r="H64" t="s">
        <v>48</v>
      </c>
      <c r="J64" s="2">
        <v>832369.69928300998</v>
      </c>
      <c r="K64" s="1">
        <f>J64/J23</f>
        <v>5.0222568793001028E-2</v>
      </c>
    </row>
    <row r="66" spans="1:3">
      <c r="A66" t="s">
        <v>48</v>
      </c>
      <c r="C66">
        <v>1042264.176813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66"/>
  <sheetViews>
    <sheetView topLeftCell="A46" workbookViewId="0">
      <selection activeCell="L64" sqref="L64"/>
    </sheetView>
  </sheetViews>
  <sheetFormatPr defaultRowHeight="15"/>
  <cols>
    <col min="11" max="11" width="9.140625" style="1"/>
  </cols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12058644.618899999</v>
      </c>
      <c r="I6" t="s">
        <v>10</v>
      </c>
      <c r="J6">
        <v>11505930.965399999</v>
      </c>
    </row>
    <row r="7" spans="1:11">
      <c r="B7" t="s">
        <v>11</v>
      </c>
      <c r="C7">
        <v>76784</v>
      </c>
      <c r="I7" t="s">
        <v>11</v>
      </c>
      <c r="J7">
        <v>85371</v>
      </c>
    </row>
    <row r="8" spans="1:11">
      <c r="B8" t="s">
        <v>12</v>
      </c>
      <c r="C8">
        <v>11065418.1449</v>
      </c>
      <c r="I8" t="s">
        <v>12</v>
      </c>
      <c r="J8">
        <v>10646396.8727</v>
      </c>
    </row>
    <row r="9" spans="1:11">
      <c r="B9" t="s">
        <v>13</v>
      </c>
      <c r="C9">
        <v>1070010.4739999999</v>
      </c>
      <c r="I9" t="s">
        <v>13</v>
      </c>
      <c r="J9">
        <v>944905.09270000004</v>
      </c>
    </row>
    <row r="10" spans="1:11">
      <c r="B10" t="s">
        <v>14</v>
      </c>
      <c r="C10">
        <v>993226.47400000005</v>
      </c>
      <c r="I10" t="s">
        <v>14</v>
      </c>
      <c r="J10">
        <v>859534.09270000004</v>
      </c>
      <c r="K10" s="1">
        <f>J10/J6</f>
        <v>7.4703567689111253E-2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11610978.73</v>
      </c>
      <c r="H16">
        <v>4000</v>
      </c>
      <c r="I16" t="s">
        <v>17</v>
      </c>
      <c r="J16">
        <v>10917960.699999999</v>
      </c>
    </row>
    <row r="17" spans="1:10">
      <c r="A17">
        <v>4000020</v>
      </c>
      <c r="B17" t="s">
        <v>18</v>
      </c>
      <c r="C17">
        <v>449149.36</v>
      </c>
      <c r="H17">
        <v>4000020</v>
      </c>
      <c r="I17" t="s">
        <v>18</v>
      </c>
      <c r="J17">
        <v>587970.26</v>
      </c>
    </row>
    <row r="18" spans="1:10">
      <c r="A18">
        <v>4000040</v>
      </c>
      <c r="B18" t="s">
        <v>19</v>
      </c>
      <c r="C18">
        <v>76784.03</v>
      </c>
      <c r="H18">
        <v>4000040</v>
      </c>
      <c r="I18" t="s">
        <v>19</v>
      </c>
      <c r="J18">
        <v>85370.86</v>
      </c>
    </row>
    <row r="19" spans="1:10">
      <c r="A19" t="s">
        <v>20</v>
      </c>
      <c r="C19">
        <v>12136912.119999999</v>
      </c>
      <c r="H19" t="s">
        <v>20</v>
      </c>
      <c r="J19">
        <v>11591301.82</v>
      </c>
    </row>
    <row r="21" spans="1:10">
      <c r="A21">
        <v>4900</v>
      </c>
      <c r="B21" t="s">
        <v>19</v>
      </c>
      <c r="C21">
        <v>-76784.03</v>
      </c>
      <c r="H21">
        <v>4900</v>
      </c>
      <c r="I21" t="s">
        <v>19</v>
      </c>
      <c r="J21">
        <v>-85370.86</v>
      </c>
    </row>
    <row r="23" spans="1:10">
      <c r="A23" t="s">
        <v>21</v>
      </c>
      <c r="C23">
        <v>12060128.09</v>
      </c>
      <c r="H23" t="s">
        <v>21</v>
      </c>
      <c r="J23">
        <v>11505930.960000001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241767.77</v>
      </c>
      <c r="H28">
        <v>5400</v>
      </c>
      <c r="I28" t="s">
        <v>24</v>
      </c>
      <c r="J28">
        <v>297344.3</v>
      </c>
    </row>
    <row r="29" spans="1:10">
      <c r="A29">
        <v>5450</v>
      </c>
      <c r="B29" t="s">
        <v>25</v>
      </c>
      <c r="C29">
        <v>10534851.210000001</v>
      </c>
      <c r="H29">
        <v>5450</v>
      </c>
      <c r="I29" t="s">
        <v>25</v>
      </c>
      <c r="J29">
        <v>11840131.16</v>
      </c>
    </row>
    <row r="30" spans="1:10">
      <c r="A30">
        <v>5500</v>
      </c>
      <c r="B30" t="s">
        <v>26</v>
      </c>
      <c r="C30">
        <v>-114121.72</v>
      </c>
      <c r="H30">
        <v>5500</v>
      </c>
      <c r="I30" t="s">
        <v>26</v>
      </c>
      <c r="J30">
        <v>-156305.92000000001</v>
      </c>
    </row>
    <row r="31" spans="1:10">
      <c r="B31" t="s">
        <v>27</v>
      </c>
      <c r="C31">
        <v>2678.5268999999998</v>
      </c>
      <c r="I31" t="s">
        <v>27</v>
      </c>
      <c r="J31">
        <v>438.46679999999998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10709.8</v>
      </c>
      <c r="I34" t="s">
        <v>30</v>
      </c>
      <c r="J34">
        <v>742086.18059999996</v>
      </c>
    </row>
    <row r="35" spans="1:10">
      <c r="B35" t="s">
        <v>30</v>
      </c>
      <c r="C35">
        <v>639767.15009999997</v>
      </c>
      <c r="I35" t="s">
        <v>31</v>
      </c>
      <c r="J35">
        <v>-987945.91879999998</v>
      </c>
    </row>
    <row r="36" spans="1:10">
      <c r="B36" t="s">
        <v>31</v>
      </c>
      <c r="C36">
        <v>-198589.9436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11735748.2686</v>
      </c>
    </row>
    <row r="40" spans="1:10">
      <c r="A40" t="s">
        <v>34</v>
      </c>
      <c r="C40">
        <v>11117062.793400001</v>
      </c>
    </row>
    <row r="41" spans="1:10">
      <c r="H41" t="s">
        <v>35</v>
      </c>
      <c r="J41">
        <v>10277826.707062</v>
      </c>
    </row>
    <row r="42" spans="1:10">
      <c r="A42" t="s">
        <v>35</v>
      </c>
      <c r="C42">
        <v>12421331.026493</v>
      </c>
    </row>
    <row r="44" spans="1:10">
      <c r="H44" t="s">
        <v>36</v>
      </c>
      <c r="J44">
        <v>11378021.784936</v>
      </c>
    </row>
    <row r="45" spans="1:10">
      <c r="A45" t="s">
        <v>36</v>
      </c>
      <c r="C45">
        <v>12418180.797133001</v>
      </c>
    </row>
    <row r="47" spans="1:10">
      <c r="H47" t="s">
        <v>37</v>
      </c>
      <c r="J47">
        <v>10635553.190726001</v>
      </c>
    </row>
    <row r="48" spans="1:10">
      <c r="A48" t="s">
        <v>37</v>
      </c>
      <c r="C48">
        <v>11120213.02276</v>
      </c>
    </row>
    <row r="50" spans="1:11">
      <c r="H50" t="s">
        <v>38</v>
      </c>
      <c r="J50">
        <v>870377.76927399996</v>
      </c>
    </row>
    <row r="51" spans="1:11">
      <c r="A51" t="s">
        <v>38</v>
      </c>
      <c r="C51">
        <v>939915.06723998999</v>
      </c>
    </row>
    <row r="53" spans="1:11">
      <c r="H53" t="s">
        <v>33</v>
      </c>
    </row>
    <row r="54" spans="1:11">
      <c r="A54" t="s">
        <v>33</v>
      </c>
      <c r="I54" t="s">
        <v>39</v>
      </c>
      <c r="J54">
        <v>73781.1587</v>
      </c>
    </row>
    <row r="55" spans="1:11">
      <c r="B55" t="s">
        <v>39</v>
      </c>
      <c r="C55">
        <v>100729.12940000001</v>
      </c>
      <c r="I55" t="s">
        <v>40</v>
      </c>
      <c r="J55">
        <v>-72660.176300000006</v>
      </c>
    </row>
    <row r="56" spans="1:11">
      <c r="B56" t="s">
        <v>40</v>
      </c>
      <c r="C56">
        <v>-100989.3251</v>
      </c>
      <c r="I56" t="s">
        <v>41</v>
      </c>
      <c r="J56">
        <v>-7859.6761999999999</v>
      </c>
    </row>
    <row r="57" spans="1:11">
      <c r="B57" t="s">
        <v>41</v>
      </c>
      <c r="C57">
        <v>-38112.401700000002</v>
      </c>
      <c r="I57" t="s">
        <v>44</v>
      </c>
      <c r="J57">
        <v>-129286.5315</v>
      </c>
    </row>
    <row r="58" spans="1:11">
      <c r="B58" t="s">
        <v>43</v>
      </c>
      <c r="C58">
        <v>42449.6567</v>
      </c>
      <c r="I58" t="s">
        <v>43</v>
      </c>
      <c r="J58">
        <v>124909.39169999999</v>
      </c>
    </row>
    <row r="59" spans="1:11">
      <c r="B59" t="s">
        <v>44</v>
      </c>
      <c r="C59">
        <v>-30526.4205</v>
      </c>
      <c r="I59" t="s">
        <v>45</v>
      </c>
      <c r="J59">
        <v>-5560.4457000000002</v>
      </c>
    </row>
    <row r="60" spans="1:11">
      <c r="B60" t="s">
        <v>45</v>
      </c>
      <c r="C60">
        <v>-18930.1381</v>
      </c>
    </row>
    <row r="61" spans="1:11">
      <c r="B61" t="s">
        <v>46</v>
      </c>
      <c r="C61">
        <v>-1070.4580000000001</v>
      </c>
      <c r="H61" t="s">
        <v>47</v>
      </c>
      <c r="J61">
        <v>-16676.279299999998</v>
      </c>
    </row>
    <row r="63" spans="1:11">
      <c r="A63" t="s">
        <v>47</v>
      </c>
      <c r="C63">
        <v>-46449.957300000002</v>
      </c>
    </row>
    <row r="64" spans="1:11">
      <c r="H64" t="s">
        <v>48</v>
      </c>
      <c r="J64">
        <v>887054.04857400001</v>
      </c>
      <c r="K64" s="1">
        <f>J64/J23</f>
        <v>7.7095373825709093E-2</v>
      </c>
    </row>
    <row r="66" spans="1:3">
      <c r="A66" t="s">
        <v>48</v>
      </c>
      <c r="C66">
        <v>986365.02453999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66"/>
  <sheetViews>
    <sheetView topLeftCell="A55" workbookViewId="0">
      <selection activeCell="L65" sqref="L65"/>
    </sheetView>
  </sheetViews>
  <sheetFormatPr defaultRowHeight="15"/>
  <cols>
    <col min="10" max="10" width="14.28515625" style="2" bestFit="1" customWidth="1"/>
    <col min="11" max="11" width="9.140625" style="1"/>
    <col min="12" max="12" width="11.28515625" bestFit="1" customWidth="1"/>
  </cols>
  <sheetData>
    <row r="1" spans="1:11">
      <c r="A1" t="s">
        <v>0</v>
      </c>
      <c r="B1" t="s">
        <v>74</v>
      </c>
      <c r="H1" t="s">
        <v>0</v>
      </c>
      <c r="I1" t="s">
        <v>74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11581083.620300001</v>
      </c>
      <c r="I6" t="s">
        <v>10</v>
      </c>
      <c r="J6" s="2">
        <v>8723149.1195999999</v>
      </c>
    </row>
    <row r="7" spans="1:11">
      <c r="B7" t="s">
        <v>11</v>
      </c>
      <c r="C7">
        <v>60982</v>
      </c>
      <c r="I7" t="s">
        <v>11</v>
      </c>
      <c r="J7" s="2">
        <v>32575</v>
      </c>
    </row>
    <row r="8" spans="1:11">
      <c r="B8" t="s">
        <v>12</v>
      </c>
      <c r="C8">
        <v>10729684.2644</v>
      </c>
      <c r="I8" t="s">
        <v>12</v>
      </c>
      <c r="J8" s="2">
        <v>8190878.5421000002</v>
      </c>
    </row>
    <row r="9" spans="1:11">
      <c r="B9" t="s">
        <v>13</v>
      </c>
      <c r="C9">
        <v>912381.35589999997</v>
      </c>
      <c r="I9" t="s">
        <v>13</v>
      </c>
      <c r="J9" s="2">
        <v>564845.57750000001</v>
      </c>
    </row>
    <row r="10" spans="1:11">
      <c r="B10" t="s">
        <v>14</v>
      </c>
      <c r="C10">
        <v>851399.35589999997</v>
      </c>
      <c r="I10" t="s">
        <v>14</v>
      </c>
      <c r="J10" s="2">
        <v>532270.57750000001</v>
      </c>
      <c r="K10" s="1">
        <f>J10/J6</f>
        <v>6.1018167888938629E-2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11302000.470000001</v>
      </c>
      <c r="H16">
        <v>4000</v>
      </c>
      <c r="I16" t="s">
        <v>17</v>
      </c>
      <c r="J16" s="2">
        <v>8366123.9199999999</v>
      </c>
    </row>
    <row r="17" spans="1:10">
      <c r="A17">
        <v>4000020</v>
      </c>
      <c r="B17" t="s">
        <v>18</v>
      </c>
      <c r="C17">
        <v>278296.74</v>
      </c>
      <c r="H17">
        <v>4000020</v>
      </c>
      <c r="I17" t="s">
        <v>18</v>
      </c>
      <c r="J17" s="2">
        <v>357025.2</v>
      </c>
    </row>
    <row r="18" spans="1:10">
      <c r="A18">
        <v>4000040</v>
      </c>
      <c r="B18" t="s">
        <v>19</v>
      </c>
      <c r="C18">
        <v>60981.66</v>
      </c>
      <c r="H18">
        <v>4000040</v>
      </c>
      <c r="I18" t="s">
        <v>19</v>
      </c>
      <c r="J18" s="2">
        <v>32575.4</v>
      </c>
    </row>
    <row r="19" spans="1:10">
      <c r="A19" t="s">
        <v>20</v>
      </c>
      <c r="C19">
        <v>11641278.869999999</v>
      </c>
      <c r="H19" t="s">
        <v>20</v>
      </c>
      <c r="J19" s="2">
        <v>8755724.5199999996</v>
      </c>
    </row>
    <row r="21" spans="1:10">
      <c r="A21">
        <v>4900</v>
      </c>
      <c r="B21" t="s">
        <v>19</v>
      </c>
      <c r="C21">
        <v>-60981.66</v>
      </c>
      <c r="H21">
        <v>4900</v>
      </c>
      <c r="I21" t="s">
        <v>19</v>
      </c>
      <c r="J21" s="2">
        <v>-32575.4</v>
      </c>
    </row>
    <row r="23" spans="1:10">
      <c r="A23" t="s">
        <v>21</v>
      </c>
      <c r="C23">
        <v>11580297.210000001</v>
      </c>
      <c r="H23" t="s">
        <v>21</v>
      </c>
      <c r="J23" s="2">
        <v>8723149.1199999992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165313.89000000001</v>
      </c>
      <c r="H28">
        <v>5400</v>
      </c>
      <c r="I28" t="s">
        <v>24</v>
      </c>
      <c r="J28" s="2">
        <v>173595.2</v>
      </c>
    </row>
    <row r="29" spans="1:10">
      <c r="A29">
        <v>5450</v>
      </c>
      <c r="B29" t="s">
        <v>25</v>
      </c>
      <c r="C29">
        <v>12724444.199999999</v>
      </c>
      <c r="H29">
        <v>5450</v>
      </c>
      <c r="I29" t="s">
        <v>25</v>
      </c>
      <c r="J29" s="2">
        <v>8469009.1199999992</v>
      </c>
    </row>
    <row r="30" spans="1:10">
      <c r="A30">
        <v>5500</v>
      </c>
      <c r="B30" t="s">
        <v>26</v>
      </c>
      <c r="C30">
        <v>-197382.43</v>
      </c>
      <c r="H30">
        <v>5500</v>
      </c>
      <c r="I30" t="s">
        <v>26</v>
      </c>
      <c r="J30" s="2">
        <v>-180653.81</v>
      </c>
    </row>
    <row r="31" spans="1:10">
      <c r="B31" t="s">
        <v>27</v>
      </c>
      <c r="C31">
        <v>4848.6157999999996</v>
      </c>
      <c r="I31" t="s">
        <v>27</v>
      </c>
      <c r="J31" s="2">
        <v>1869.0191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10033.33</v>
      </c>
      <c r="I34" t="s">
        <v>30</v>
      </c>
      <c r="J34" s="2">
        <v>1262585.1632999999</v>
      </c>
    </row>
    <row r="35" spans="1:10">
      <c r="B35" t="s">
        <v>30</v>
      </c>
      <c r="C35">
        <v>454225.55739999999</v>
      </c>
      <c r="I35" t="s">
        <v>31</v>
      </c>
      <c r="J35" s="2">
        <v>-254182.5545</v>
      </c>
    </row>
    <row r="36" spans="1:10">
      <c r="B36" t="s">
        <v>31</v>
      </c>
      <c r="C36">
        <v>-1995852.3033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2">
        <v>9472222.1379000004</v>
      </c>
    </row>
    <row r="40" spans="1:10">
      <c r="A40" t="s">
        <v>34</v>
      </c>
      <c r="C40">
        <v>11165630.8599</v>
      </c>
    </row>
    <row r="41" spans="1:10">
      <c r="H41" t="s">
        <v>35</v>
      </c>
      <c r="J41" s="2">
        <v>11075038.164287001</v>
      </c>
    </row>
    <row r="42" spans="1:10">
      <c r="A42" t="s">
        <v>35</v>
      </c>
      <c r="C42">
        <v>14831902.79603</v>
      </c>
    </row>
    <row r="44" spans="1:10">
      <c r="H44" t="s">
        <v>36</v>
      </c>
      <c r="J44" s="2">
        <v>12349801.339531001</v>
      </c>
    </row>
    <row r="45" spans="1:10">
      <c r="A45" t="s">
        <v>36</v>
      </c>
      <c r="C45">
        <v>15199618.303099999</v>
      </c>
    </row>
    <row r="47" spans="1:10">
      <c r="H47" t="s">
        <v>37</v>
      </c>
      <c r="J47" s="2">
        <v>8197458.9626559997</v>
      </c>
    </row>
    <row r="48" spans="1:10">
      <c r="A48" t="s">
        <v>37</v>
      </c>
      <c r="C48">
        <v>10797915.35283</v>
      </c>
    </row>
    <row r="50" spans="1:10">
      <c r="H50" t="s">
        <v>38</v>
      </c>
      <c r="J50" s="2">
        <v>525690.15734400996</v>
      </c>
    </row>
    <row r="51" spans="1:10">
      <c r="A51" t="s">
        <v>38</v>
      </c>
      <c r="C51">
        <v>782381.85716998996</v>
      </c>
    </row>
    <row r="53" spans="1:10">
      <c r="H53" t="s">
        <v>33</v>
      </c>
    </row>
    <row r="54" spans="1:10">
      <c r="A54" t="s">
        <v>33</v>
      </c>
      <c r="I54" t="s">
        <v>39</v>
      </c>
      <c r="J54" s="2">
        <v>52731.450799999999</v>
      </c>
    </row>
    <row r="55" spans="1:10">
      <c r="B55" t="s">
        <v>39</v>
      </c>
      <c r="C55">
        <v>208463.7586</v>
      </c>
      <c r="I55" t="s">
        <v>40</v>
      </c>
      <c r="J55" s="2">
        <v>-53154.732400000001</v>
      </c>
    </row>
    <row r="56" spans="1:10">
      <c r="B56" t="s">
        <v>40</v>
      </c>
      <c r="C56">
        <v>-212696.5007</v>
      </c>
      <c r="I56" t="s">
        <v>41</v>
      </c>
      <c r="J56" s="2">
        <v>-3392.5174999999999</v>
      </c>
    </row>
    <row r="57" spans="1:10">
      <c r="B57" t="s">
        <v>41</v>
      </c>
      <c r="C57">
        <v>-19619.4565</v>
      </c>
      <c r="I57" t="s">
        <v>52</v>
      </c>
      <c r="J57" s="2">
        <v>210.84350000000001</v>
      </c>
    </row>
    <row r="58" spans="1:10">
      <c r="B58" t="s">
        <v>43</v>
      </c>
      <c r="C58">
        <v>604.59690000000001</v>
      </c>
      <c r="I58" t="s">
        <v>44</v>
      </c>
      <c r="J58" s="2">
        <v>-180176.03630000001</v>
      </c>
    </row>
    <row r="59" spans="1:10">
      <c r="B59" t="s">
        <v>44</v>
      </c>
      <c r="C59">
        <v>-106.2944</v>
      </c>
      <c r="I59" t="s">
        <v>43</v>
      </c>
      <c r="J59" s="2">
        <v>104710.34570000001</v>
      </c>
    </row>
    <row r="60" spans="1:10">
      <c r="B60" t="s">
        <v>45</v>
      </c>
      <c r="C60">
        <v>-7823.3091000000004</v>
      </c>
      <c r="I60" t="s">
        <v>45</v>
      </c>
      <c r="J60" s="2">
        <v>-3625.8915000000002</v>
      </c>
    </row>
    <row r="61" spans="1:10">
      <c r="B61" t="s">
        <v>46</v>
      </c>
      <c r="C61">
        <v>-3731.6005</v>
      </c>
    </row>
    <row r="62" spans="1:10">
      <c r="H62" t="s">
        <v>47</v>
      </c>
      <c r="J62" s="2">
        <v>-82696.537700000001</v>
      </c>
    </row>
    <row r="63" spans="1:10">
      <c r="A63" t="s">
        <v>47</v>
      </c>
      <c r="C63">
        <v>-34908.805699999997</v>
      </c>
    </row>
    <row r="65" spans="1:12">
      <c r="H65" t="s">
        <v>48</v>
      </c>
      <c r="J65" s="2">
        <v>608386.69504400995</v>
      </c>
      <c r="K65" s="1">
        <f>J65/J23</f>
        <v>6.9743929247882669E-2</v>
      </c>
      <c r="L65" s="3"/>
    </row>
    <row r="66" spans="1:12">
      <c r="A66" t="s">
        <v>48</v>
      </c>
      <c r="C66">
        <v>817290.66286998999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65"/>
  <sheetViews>
    <sheetView topLeftCell="A49" workbookViewId="0">
      <selection activeCell="L62" sqref="L62"/>
    </sheetView>
  </sheetViews>
  <sheetFormatPr defaultRowHeight="15"/>
  <cols>
    <col min="10" max="10" width="14.28515625" style="2" bestFit="1" customWidth="1"/>
    <col min="11" max="11" width="9.140625" style="1"/>
    <col min="12" max="12" width="11.28515625" bestFit="1" customWidth="1"/>
  </cols>
  <sheetData>
    <row r="1" spans="1:11">
      <c r="A1" t="s">
        <v>0</v>
      </c>
      <c r="B1" t="s">
        <v>75</v>
      </c>
      <c r="H1" t="s">
        <v>0</v>
      </c>
      <c r="I1" t="s">
        <v>75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19482852.446800001</v>
      </c>
      <c r="I6" t="s">
        <v>10</v>
      </c>
      <c r="J6" s="2">
        <v>18662116.752500001</v>
      </c>
    </row>
    <row r="7" spans="1:11">
      <c r="B7" t="s">
        <v>11</v>
      </c>
      <c r="C7">
        <v>132417</v>
      </c>
      <c r="I7" t="s">
        <v>11</v>
      </c>
      <c r="J7" s="2">
        <v>160295</v>
      </c>
    </row>
    <row r="8" spans="1:11">
      <c r="B8" t="s">
        <v>12</v>
      </c>
      <c r="C8">
        <v>18231752.164099999</v>
      </c>
      <c r="I8" t="s">
        <v>12</v>
      </c>
      <c r="J8" s="2">
        <v>17555736.9549</v>
      </c>
    </row>
    <row r="9" spans="1:11">
      <c r="B9" t="s">
        <v>13</v>
      </c>
      <c r="C9">
        <v>1383517.2827000001</v>
      </c>
      <c r="I9" t="s">
        <v>13</v>
      </c>
      <c r="J9" s="2">
        <v>1266674.7975999999</v>
      </c>
    </row>
    <row r="10" spans="1:11">
      <c r="B10" t="s">
        <v>14</v>
      </c>
      <c r="C10">
        <v>1251100.2827000001</v>
      </c>
      <c r="I10" t="s">
        <v>14</v>
      </c>
      <c r="J10" s="2">
        <v>1106379.7975999999</v>
      </c>
      <c r="K10" s="1">
        <f>J10/J6</f>
        <v>5.9284796696590585E-2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19455444.84</v>
      </c>
      <c r="H16">
        <v>4000</v>
      </c>
      <c r="I16" t="s">
        <v>17</v>
      </c>
      <c r="J16" s="2">
        <v>18634840.149999999</v>
      </c>
    </row>
    <row r="17" spans="1:10">
      <c r="A17">
        <v>4000020</v>
      </c>
      <c r="B17" t="s">
        <v>18</v>
      </c>
      <c r="C17">
        <v>26903.17</v>
      </c>
      <c r="H17">
        <v>4000020</v>
      </c>
      <c r="I17" t="s">
        <v>18</v>
      </c>
      <c r="J17" s="2">
        <v>38791.69</v>
      </c>
    </row>
    <row r="18" spans="1:10">
      <c r="A18">
        <v>4000040</v>
      </c>
      <c r="B18" t="s">
        <v>19</v>
      </c>
      <c r="C18">
        <v>132417.29</v>
      </c>
      <c r="H18">
        <v>4000040</v>
      </c>
      <c r="I18" t="s">
        <v>19</v>
      </c>
      <c r="J18" s="2">
        <v>160295.34</v>
      </c>
    </row>
    <row r="19" spans="1:10">
      <c r="A19" t="s">
        <v>20</v>
      </c>
      <c r="C19">
        <v>19614765.300000001</v>
      </c>
      <c r="H19" t="s">
        <v>20</v>
      </c>
      <c r="J19" s="2">
        <v>18833927.18</v>
      </c>
    </row>
    <row r="21" spans="1:10">
      <c r="A21">
        <v>4900</v>
      </c>
      <c r="B21" t="s">
        <v>19</v>
      </c>
      <c r="C21">
        <v>-132417.29</v>
      </c>
      <c r="H21">
        <v>4900</v>
      </c>
      <c r="I21" t="s">
        <v>19</v>
      </c>
      <c r="J21" s="2">
        <v>-160295.34</v>
      </c>
    </row>
    <row r="23" spans="1:10">
      <c r="A23" t="s">
        <v>21</v>
      </c>
      <c r="C23">
        <v>19482348.010000002</v>
      </c>
      <c r="H23" t="s">
        <v>21</v>
      </c>
      <c r="J23" s="2">
        <v>18673631.84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5450</v>
      </c>
      <c r="B28" t="s">
        <v>25</v>
      </c>
      <c r="C28">
        <v>19415733.100000001</v>
      </c>
      <c r="H28">
        <v>5400</v>
      </c>
      <c r="I28" t="s">
        <v>24</v>
      </c>
      <c r="J28" s="2">
        <v>125000</v>
      </c>
    </row>
    <row r="29" spans="1:10">
      <c r="A29">
        <v>5500</v>
      </c>
      <c r="B29" t="s">
        <v>26</v>
      </c>
      <c r="C29">
        <v>-141958.91</v>
      </c>
      <c r="H29">
        <v>5450</v>
      </c>
      <c r="I29" t="s">
        <v>25</v>
      </c>
      <c r="J29" s="2">
        <v>21407452.390000001</v>
      </c>
    </row>
    <row r="30" spans="1:10">
      <c r="B30" t="s">
        <v>27</v>
      </c>
      <c r="C30">
        <v>15.1793</v>
      </c>
      <c r="H30">
        <v>5500</v>
      </c>
      <c r="I30" t="s">
        <v>26</v>
      </c>
      <c r="J30" s="2">
        <v>-234823.2</v>
      </c>
    </row>
    <row r="31" spans="1:10">
      <c r="I31" t="s">
        <v>27</v>
      </c>
      <c r="J31" s="2">
        <v>256.52050000000003</v>
      </c>
    </row>
    <row r="32" spans="1:10">
      <c r="A32" t="s">
        <v>28</v>
      </c>
    </row>
    <row r="33" spans="1:10">
      <c r="A33">
        <v>5700033</v>
      </c>
      <c r="B33" t="s">
        <v>29</v>
      </c>
      <c r="C33">
        <v>45856.93</v>
      </c>
      <c r="H33" t="s">
        <v>28</v>
      </c>
    </row>
    <row r="34" spans="1:10">
      <c r="B34" t="s">
        <v>30</v>
      </c>
      <c r="C34">
        <v>508893.201</v>
      </c>
      <c r="I34" t="s">
        <v>30</v>
      </c>
      <c r="J34" s="2">
        <v>411678.93339999998</v>
      </c>
    </row>
    <row r="35" spans="1:10">
      <c r="B35" t="s">
        <v>31</v>
      </c>
      <c r="C35">
        <v>-667823.10820000002</v>
      </c>
      <c r="I35" t="s">
        <v>31</v>
      </c>
      <c r="J35" s="2">
        <v>-679734.60569999996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19160716.392099999</v>
      </c>
      <c r="H39" t="s">
        <v>34</v>
      </c>
      <c r="J39" s="2">
        <v>21029830.038199998</v>
      </c>
    </row>
    <row r="41" spans="1:10">
      <c r="A41" t="s">
        <v>35</v>
      </c>
      <c r="C41">
        <v>15443618.757014001</v>
      </c>
      <c r="H41" t="s">
        <v>35</v>
      </c>
      <c r="J41" s="2">
        <v>13813107.876196999</v>
      </c>
    </row>
    <row r="44" spans="1:10">
      <c r="A44" t="s">
        <v>36</v>
      </c>
      <c r="C44">
        <v>16840911.135384001</v>
      </c>
      <c r="H44" t="s">
        <v>36</v>
      </c>
      <c r="J44" s="2">
        <v>17409870.764562</v>
      </c>
    </row>
    <row r="47" spans="1:10">
      <c r="A47" t="s">
        <v>37</v>
      </c>
      <c r="C47">
        <v>17763424.013730001</v>
      </c>
      <c r="H47" t="s">
        <v>37</v>
      </c>
      <c r="J47" s="2">
        <v>17433067.149835002</v>
      </c>
    </row>
    <row r="50" spans="1:12">
      <c r="A50" t="s">
        <v>38</v>
      </c>
      <c r="C50">
        <v>1718923.99627</v>
      </c>
      <c r="H50" t="s">
        <v>38</v>
      </c>
      <c r="J50" s="2">
        <v>1240564.690165</v>
      </c>
    </row>
    <row r="53" spans="1:12">
      <c r="A53" t="s">
        <v>33</v>
      </c>
      <c r="H53" t="s">
        <v>33</v>
      </c>
    </row>
    <row r="54" spans="1:12">
      <c r="B54" t="s">
        <v>39</v>
      </c>
      <c r="C54">
        <v>341548.06319999998</v>
      </c>
      <c r="I54" t="s">
        <v>39</v>
      </c>
      <c r="J54" s="2">
        <v>81978.478199999998</v>
      </c>
    </row>
    <row r="55" spans="1:12">
      <c r="B55" t="s">
        <v>40</v>
      </c>
      <c r="C55">
        <v>-340475.05089999997</v>
      </c>
      <c r="I55" t="s">
        <v>40</v>
      </c>
      <c r="J55" s="2">
        <v>-81963.075400000002</v>
      </c>
    </row>
    <row r="56" spans="1:12">
      <c r="B56" t="s">
        <v>41</v>
      </c>
      <c r="C56">
        <v>-7285.2222000000002</v>
      </c>
      <c r="I56" t="s">
        <v>44</v>
      </c>
      <c r="J56" s="2">
        <v>-277084.86239999998</v>
      </c>
    </row>
    <row r="57" spans="1:12">
      <c r="B57" t="s">
        <v>44</v>
      </c>
      <c r="C57">
        <v>-30628.396400000001</v>
      </c>
      <c r="I57" t="s">
        <v>43</v>
      </c>
      <c r="J57" s="2">
        <v>347068.99570000003</v>
      </c>
    </row>
    <row r="58" spans="1:12">
      <c r="B58" t="s">
        <v>43</v>
      </c>
      <c r="C58">
        <v>593668.97389999998</v>
      </c>
    </row>
    <row r="59" spans="1:12">
      <c r="B59" t="s">
        <v>45</v>
      </c>
      <c r="C59">
        <v>-49750.151400000002</v>
      </c>
      <c r="H59" t="s">
        <v>47</v>
      </c>
      <c r="J59" s="2">
        <v>69999.536099999998</v>
      </c>
    </row>
    <row r="60" spans="1:12">
      <c r="B60" t="s">
        <v>46</v>
      </c>
      <c r="C60">
        <v>-257.79320000000001</v>
      </c>
    </row>
    <row r="62" spans="1:12">
      <c r="A62" t="s">
        <v>47</v>
      </c>
      <c r="C62">
        <v>506820.42300000001</v>
      </c>
      <c r="H62" t="s">
        <v>48</v>
      </c>
      <c r="J62" s="2">
        <v>1170565.1540649999</v>
      </c>
      <c r="K62" s="1">
        <f>J62/J23</f>
        <v>6.268545744580771E-2</v>
      </c>
      <c r="L62" s="3"/>
    </row>
    <row r="65" spans="1:3">
      <c r="A65" t="s">
        <v>48</v>
      </c>
      <c r="C65">
        <v>1212103.5732700001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66"/>
  <sheetViews>
    <sheetView topLeftCell="A46" workbookViewId="0">
      <selection activeCell="G63" sqref="G63"/>
    </sheetView>
  </sheetViews>
  <sheetFormatPr defaultRowHeight="15"/>
  <cols>
    <col min="9" max="9" width="31.28515625" bestFit="1" customWidth="1"/>
    <col min="10" max="10" width="14.28515625" style="11" bestFit="1" customWidth="1"/>
    <col min="11" max="11" width="12.28515625" style="1" bestFit="1" customWidth="1"/>
    <col min="12" max="12" width="14.28515625" bestFit="1" customWidth="1"/>
  </cols>
  <sheetData>
    <row r="1" spans="1:11">
      <c r="A1" t="s">
        <v>0</v>
      </c>
      <c r="B1" t="s">
        <v>76</v>
      </c>
      <c r="H1" t="s">
        <v>0</v>
      </c>
      <c r="I1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28024192.9564</v>
      </c>
      <c r="I6" t="s">
        <v>10</v>
      </c>
      <c r="J6" s="11">
        <v>28083458.970699999</v>
      </c>
    </row>
    <row r="7" spans="1:11">
      <c r="B7" t="s">
        <v>11</v>
      </c>
      <c r="C7">
        <v>149670</v>
      </c>
      <c r="I7" t="s">
        <v>11</v>
      </c>
      <c r="J7" s="11">
        <v>145899</v>
      </c>
    </row>
    <row r="8" spans="1:11">
      <c r="B8" t="s">
        <v>12</v>
      </c>
      <c r="C8">
        <v>25655833.3924</v>
      </c>
      <c r="I8" t="s">
        <v>12</v>
      </c>
      <c r="J8" s="11">
        <v>26095492.2335</v>
      </c>
    </row>
    <row r="9" spans="1:11">
      <c r="B9" t="s">
        <v>13</v>
      </c>
      <c r="C9">
        <v>2518029.5639999998</v>
      </c>
      <c r="I9" t="s">
        <v>13</v>
      </c>
      <c r="J9" s="11">
        <v>2133865.7371999999</v>
      </c>
    </row>
    <row r="10" spans="1:11">
      <c r="B10" t="s">
        <v>14</v>
      </c>
      <c r="C10">
        <v>2368359.5639999998</v>
      </c>
      <c r="I10" t="s">
        <v>14</v>
      </c>
      <c r="J10" s="11">
        <v>1987966.7372000001</v>
      </c>
      <c r="K10" s="1">
        <f>J10/J6</f>
        <v>7.0787816389501129E-2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27008039.66</v>
      </c>
      <c r="H16">
        <v>4000</v>
      </c>
      <c r="I16" t="s">
        <v>17</v>
      </c>
      <c r="J16" s="11">
        <v>26858029.800000001</v>
      </c>
    </row>
    <row r="17" spans="1:12">
      <c r="A17">
        <v>4000020</v>
      </c>
      <c r="B17" t="s">
        <v>18</v>
      </c>
      <c r="C17">
        <v>1015575.06</v>
      </c>
      <c r="H17">
        <v>4000020</v>
      </c>
      <c r="I17" t="s">
        <v>18</v>
      </c>
      <c r="J17" s="11">
        <v>1236019.56</v>
      </c>
    </row>
    <row r="18" spans="1:12">
      <c r="A18">
        <v>4000040</v>
      </c>
      <c r="B18" t="s">
        <v>19</v>
      </c>
      <c r="C18">
        <v>149669.66</v>
      </c>
      <c r="H18">
        <v>4000040</v>
      </c>
      <c r="I18" t="s">
        <v>19</v>
      </c>
      <c r="J18" s="11">
        <v>145898.65</v>
      </c>
    </row>
    <row r="19" spans="1:12">
      <c r="A19" t="s">
        <v>20</v>
      </c>
      <c r="C19">
        <v>28173284.379999999</v>
      </c>
      <c r="H19" t="s">
        <v>20</v>
      </c>
      <c r="J19" s="11">
        <v>28239948.010000002</v>
      </c>
    </row>
    <row r="21" spans="1:12">
      <c r="A21">
        <v>4900</v>
      </c>
      <c r="B21" t="s">
        <v>19</v>
      </c>
      <c r="C21">
        <v>-149669.66</v>
      </c>
      <c r="H21">
        <v>4900</v>
      </c>
      <c r="I21" t="s">
        <v>19</v>
      </c>
      <c r="J21" s="11">
        <v>-145898.65</v>
      </c>
    </row>
    <row r="23" spans="1:12">
      <c r="A23" t="s">
        <v>21</v>
      </c>
      <c r="C23">
        <v>28023614.719999999</v>
      </c>
      <c r="H23" t="s">
        <v>21</v>
      </c>
      <c r="J23" s="11">
        <v>28094049.359999999</v>
      </c>
      <c r="K23" s="3"/>
    </row>
    <row r="26" spans="1:12">
      <c r="A26" t="s">
        <v>22</v>
      </c>
      <c r="H26" t="s">
        <v>22</v>
      </c>
    </row>
    <row r="27" spans="1:12">
      <c r="A27" t="s">
        <v>23</v>
      </c>
      <c r="H27" t="s">
        <v>23</v>
      </c>
    </row>
    <row r="28" spans="1:12">
      <c r="A28">
        <v>5400</v>
      </c>
      <c r="B28" t="s">
        <v>24</v>
      </c>
      <c r="C28">
        <v>591567.39</v>
      </c>
      <c r="H28">
        <v>5400</v>
      </c>
      <c r="I28" t="s">
        <v>24</v>
      </c>
      <c r="J28" s="11">
        <v>539263.6</v>
      </c>
    </row>
    <row r="29" spans="1:12">
      <c r="A29">
        <v>5450</v>
      </c>
      <c r="B29" t="s">
        <v>25</v>
      </c>
      <c r="C29">
        <v>27095880.09</v>
      </c>
      <c r="H29">
        <v>5450</v>
      </c>
      <c r="I29" t="s">
        <v>25</v>
      </c>
      <c r="J29" s="11">
        <v>30032890.543400001</v>
      </c>
      <c r="K29" s="3"/>
      <c r="L29" s="3"/>
    </row>
    <row r="30" spans="1:12">
      <c r="A30">
        <v>5500</v>
      </c>
      <c r="B30" t="s">
        <v>26</v>
      </c>
      <c r="C30">
        <v>-246664.75</v>
      </c>
      <c r="H30">
        <v>5500</v>
      </c>
      <c r="I30" t="s">
        <v>26</v>
      </c>
      <c r="J30" s="11">
        <v>-219726.51</v>
      </c>
    </row>
    <row r="31" spans="1:12">
      <c r="B31" t="s">
        <v>27</v>
      </c>
      <c r="C31">
        <v>1580.0491</v>
      </c>
      <c r="I31" t="s">
        <v>27</v>
      </c>
      <c r="J31" s="11">
        <v>881.00940000000003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211124.11</v>
      </c>
      <c r="I34" t="s">
        <v>30</v>
      </c>
      <c r="J34" s="11">
        <v>1151613.3230000001</v>
      </c>
    </row>
    <row r="35" spans="1:10">
      <c r="B35" t="s">
        <v>30</v>
      </c>
      <c r="C35">
        <v>445757.06449999998</v>
      </c>
      <c r="I35" t="s">
        <v>31</v>
      </c>
      <c r="J35" s="11">
        <v>-1542574.2714</v>
      </c>
    </row>
    <row r="36" spans="1:10">
      <c r="B36" t="s">
        <v>31</v>
      </c>
      <c r="C36">
        <v>-108545.8979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11">
        <f>SUM(J28:J35)</f>
        <v>29962347.694399998</v>
      </c>
    </row>
    <row r="40" spans="1:10">
      <c r="A40" t="s">
        <v>34</v>
      </c>
      <c r="C40">
        <v>27990698.0557</v>
      </c>
    </row>
    <row r="41" spans="1:10">
      <c r="H41" t="s">
        <v>35</v>
      </c>
      <c r="J41" s="11">
        <v>24687080.936829999</v>
      </c>
    </row>
    <row r="42" spans="1:10">
      <c r="A42" t="s">
        <v>35</v>
      </c>
      <c r="C42">
        <v>30112769.249056</v>
      </c>
    </row>
    <row r="44" spans="1:10">
      <c r="H44" t="s">
        <v>36</v>
      </c>
      <c r="J44" s="11">
        <v>28701751.61403</v>
      </c>
    </row>
    <row r="45" spans="1:10">
      <c r="A45" t="s">
        <v>36</v>
      </c>
      <c r="C45">
        <v>32063731.031532999</v>
      </c>
    </row>
    <row r="47" spans="1:10">
      <c r="H47" t="s">
        <v>37</v>
      </c>
      <c r="J47" s="11">
        <f>J41+J39-J44</f>
        <v>25947677.017199997</v>
      </c>
    </row>
    <row r="48" spans="1:10">
      <c r="A48" t="s">
        <v>37</v>
      </c>
      <c r="C48">
        <v>26039736.273223002</v>
      </c>
    </row>
    <row r="50" spans="1:11">
      <c r="H50" t="s">
        <v>38</v>
      </c>
      <c r="J50" s="11">
        <f>J23-J47</f>
        <v>2146372.3428000025</v>
      </c>
      <c r="K50" s="1">
        <f>J50/J23</f>
        <v>7.6399536261083964E-2</v>
      </c>
    </row>
    <row r="51" spans="1:11">
      <c r="A51" t="s">
        <v>38</v>
      </c>
      <c r="C51">
        <v>1983878.4467770001</v>
      </c>
    </row>
    <row r="53" spans="1:11">
      <c r="H53" t="s">
        <v>33</v>
      </c>
    </row>
    <row r="54" spans="1:11">
      <c r="A54" t="s">
        <v>33</v>
      </c>
      <c r="I54" t="s">
        <v>39</v>
      </c>
      <c r="J54" s="11">
        <v>110382.07520000001</v>
      </c>
    </row>
    <row r="55" spans="1:11">
      <c r="B55" t="s">
        <v>39</v>
      </c>
      <c r="C55">
        <v>108924.1721</v>
      </c>
      <c r="I55" t="s">
        <v>40</v>
      </c>
      <c r="J55" s="11">
        <v>-109562.7387</v>
      </c>
    </row>
    <row r="56" spans="1:11">
      <c r="B56" t="s">
        <v>40</v>
      </c>
      <c r="C56">
        <v>-140344.67189999999</v>
      </c>
      <c r="I56" t="s">
        <v>41</v>
      </c>
      <c r="J56" s="11">
        <v>-11772.321900000001</v>
      </c>
    </row>
    <row r="57" spans="1:11">
      <c r="B57" t="s">
        <v>41</v>
      </c>
      <c r="C57">
        <v>-69754.896699999998</v>
      </c>
      <c r="I57" t="s">
        <v>52</v>
      </c>
      <c r="J57" s="11">
        <v>1703.9507000000001</v>
      </c>
    </row>
    <row r="58" spans="1:11">
      <c r="B58" t="s">
        <v>43</v>
      </c>
      <c r="C58">
        <v>6821.5969999999998</v>
      </c>
      <c r="I58" t="s">
        <v>44</v>
      </c>
      <c r="J58" s="11">
        <v>-177387.08470000001</v>
      </c>
    </row>
    <row r="59" spans="1:11">
      <c r="B59" t="s">
        <v>44</v>
      </c>
      <c r="C59">
        <v>-1943.6790000000001</v>
      </c>
      <c r="I59" t="s">
        <v>43</v>
      </c>
      <c r="J59" s="11">
        <v>346018.66970000003</v>
      </c>
    </row>
    <row r="60" spans="1:11">
      <c r="B60" t="s">
        <v>53</v>
      </c>
      <c r="C60">
        <v>459.47590000000002</v>
      </c>
      <c r="I60" t="s">
        <v>45</v>
      </c>
      <c r="J60" s="11">
        <v>-976.94470000000001</v>
      </c>
    </row>
    <row r="61" spans="1:11">
      <c r="B61" t="s">
        <v>45</v>
      </c>
      <c r="C61">
        <v>-102529.38710000001</v>
      </c>
    </row>
    <row r="62" spans="1:11">
      <c r="H62" t="s">
        <v>47</v>
      </c>
      <c r="J62" s="11">
        <v>158405.60560000001</v>
      </c>
    </row>
    <row r="63" spans="1:11">
      <c r="A63" t="s">
        <v>47</v>
      </c>
      <c r="C63">
        <v>-198367.3897</v>
      </c>
    </row>
    <row r="65" spans="1:11">
      <c r="H65" t="s">
        <v>48</v>
      </c>
      <c r="J65" s="11">
        <f>J50-J62</f>
        <v>1987966.7372000027</v>
      </c>
      <c r="K65" s="1">
        <f>J65/J23</f>
        <v>7.0761132071991306E-2</v>
      </c>
    </row>
    <row r="66" spans="1:11">
      <c r="A66" t="s">
        <v>48</v>
      </c>
      <c r="C66">
        <v>2182245.8364769998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5"/>
  <cols>
    <col min="1" max="1" width="20.85546875" style="16" bestFit="1" customWidth="1"/>
    <col min="2" max="2" width="15.28515625" style="16" bestFit="1" customWidth="1"/>
    <col min="3" max="3" width="7.7109375" style="16" bestFit="1" customWidth="1"/>
    <col min="4" max="4" width="15.28515625" style="16" bestFit="1" customWidth="1"/>
    <col min="5" max="5" width="7.7109375" style="16" bestFit="1" customWidth="1"/>
    <col min="6" max="16384" width="9.140625" style="16"/>
  </cols>
  <sheetData>
    <row r="1" spans="1:5" s="30" customFormat="1">
      <c r="A1" s="30" t="s">
        <v>84</v>
      </c>
      <c r="B1" s="31">
        <f>SUMMARY_01!C76</f>
        <v>522987238.04999995</v>
      </c>
      <c r="C1" s="31"/>
      <c r="D1" s="31">
        <f>SUMMARY_01!C75</f>
        <v>559347870.40999997</v>
      </c>
    </row>
    <row r="2" spans="1:5" ht="15.75" thickBot="1"/>
    <row r="3" spans="1:5">
      <c r="A3" s="29"/>
      <c r="B3" s="169">
        <v>43101</v>
      </c>
      <c r="C3" s="170"/>
      <c r="D3" s="170">
        <v>43466</v>
      </c>
      <c r="E3" s="171"/>
    </row>
    <row r="4" spans="1:5">
      <c r="A4" s="24" t="s">
        <v>83</v>
      </c>
      <c r="B4" s="28">
        <v>279622.94670000015</v>
      </c>
      <c r="C4" s="27">
        <f>B4/$B$1</f>
        <v>5.3466495232770272E-4</v>
      </c>
      <c r="D4" s="26">
        <v>-987622.66339999798</v>
      </c>
      <c r="E4" s="173">
        <f>-D4/$D$1</f>
        <v>1.7656680496094034E-3</v>
      </c>
    </row>
    <row r="5" spans="1:5">
      <c r="A5" s="24" t="s">
        <v>82</v>
      </c>
      <c r="B5" s="28">
        <v>-576360.52630000003</v>
      </c>
      <c r="C5" s="27">
        <f>-B5/$B$1</f>
        <v>1.10205466666645E-3</v>
      </c>
      <c r="D5" s="26">
        <v>-264899.69989999995</v>
      </c>
      <c r="E5" s="25">
        <f>-D5/$D$1</f>
        <v>4.7358667818978093E-4</v>
      </c>
    </row>
    <row r="6" spans="1:5">
      <c r="A6" s="24" t="s">
        <v>81</v>
      </c>
      <c r="B6" s="28">
        <v>-885114.3903000002</v>
      </c>
      <c r="C6" s="27">
        <f>-B6/$B$1</f>
        <v>1.6924206288478863E-3</v>
      </c>
      <c r="D6" s="26">
        <v>-187573.73549999998</v>
      </c>
      <c r="E6" s="25">
        <f>-D6/$D$1</f>
        <v>3.3534361248664288E-4</v>
      </c>
    </row>
    <row r="7" spans="1:5">
      <c r="A7" s="24" t="s">
        <v>46</v>
      </c>
      <c r="B7" s="28">
        <v>-87218.469200000007</v>
      </c>
      <c r="C7" s="27">
        <f>-B7/$B$1</f>
        <v>1.6676978490947714E-4</v>
      </c>
      <c r="D7" s="26">
        <v>-163736.516</v>
      </c>
      <c r="E7" s="25">
        <f>-D7/$D$1</f>
        <v>2.9272752192652799E-4</v>
      </c>
    </row>
    <row r="8" spans="1:5">
      <c r="A8" s="24"/>
      <c r="B8" s="23"/>
      <c r="C8" s="22"/>
      <c r="D8" s="22"/>
      <c r="E8" s="21"/>
    </row>
    <row r="9" spans="1:5" ht="15.75" thickBot="1">
      <c r="A9" s="20" t="s">
        <v>79</v>
      </c>
      <c r="B9" s="19">
        <f>SUM(B4:B7)</f>
        <v>-1269070.4391000001</v>
      </c>
      <c r="C9" s="149">
        <f>-B9/$B$1</f>
        <v>2.4265801280961108E-3</v>
      </c>
      <c r="D9" s="18">
        <f>SUM(D4:D7)</f>
        <v>-1603832.614799998</v>
      </c>
      <c r="E9" s="17">
        <f>-D9/$D$1</f>
        <v>2.8673258622123553E-3</v>
      </c>
    </row>
  </sheetData>
  <mergeCells count="2">
    <mergeCell ref="B3:C3"/>
    <mergeCell ref="D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X20"/>
  <sheetViews>
    <sheetView topLeftCell="CN1" zoomScale="85" zoomScaleNormal="85" workbookViewId="0">
      <selection activeCell="CW20" sqref="CW20"/>
    </sheetView>
  </sheetViews>
  <sheetFormatPr defaultRowHeight="15"/>
  <cols>
    <col min="1" max="1" width="22.42578125" style="15" bestFit="1" customWidth="1"/>
    <col min="2" max="2" width="25.85546875" style="15" bestFit="1" customWidth="1"/>
    <col min="3" max="3" width="14.85546875" style="15" bestFit="1" customWidth="1"/>
    <col min="4" max="4" width="9.140625" style="15"/>
    <col min="5" max="5" width="22.42578125" style="15" bestFit="1" customWidth="1"/>
    <col min="6" max="6" width="25.85546875" style="15" bestFit="1" customWidth="1"/>
    <col min="7" max="7" width="14.85546875" style="15" bestFit="1" customWidth="1"/>
    <col min="8" max="8" width="9.140625" style="15"/>
    <col min="9" max="9" width="22.42578125" style="15" bestFit="1" customWidth="1"/>
    <col min="10" max="10" width="25.85546875" style="15" bestFit="1" customWidth="1"/>
    <col min="11" max="11" width="15.85546875" style="15" bestFit="1" customWidth="1"/>
    <col min="12" max="12" width="9.140625" style="15"/>
    <col min="13" max="13" width="22.42578125" style="15" bestFit="1" customWidth="1"/>
    <col min="14" max="14" width="25.85546875" style="15" bestFit="1" customWidth="1"/>
    <col min="15" max="15" width="15.85546875" style="15" bestFit="1" customWidth="1"/>
    <col min="16" max="16" width="9.140625" style="15"/>
    <col min="17" max="17" width="22.42578125" style="15" bestFit="1" customWidth="1"/>
    <col min="18" max="18" width="25.85546875" style="15" bestFit="1" customWidth="1"/>
    <col min="19" max="19" width="14.5703125" style="15" bestFit="1" customWidth="1"/>
    <col min="20" max="20" width="9.140625" style="15"/>
    <col min="21" max="21" width="22.42578125" style="15" bestFit="1" customWidth="1"/>
    <col min="22" max="22" width="25.85546875" style="15" bestFit="1" customWidth="1"/>
    <col min="23" max="23" width="15.85546875" style="15" bestFit="1" customWidth="1"/>
    <col min="24" max="24" width="9.140625" style="15"/>
    <col min="25" max="25" width="22.42578125" style="15" bestFit="1" customWidth="1"/>
    <col min="26" max="26" width="25.85546875" style="15" bestFit="1" customWidth="1"/>
    <col min="27" max="27" width="15.85546875" style="15" bestFit="1" customWidth="1"/>
    <col min="28" max="28" width="9.140625" style="15"/>
    <col min="29" max="29" width="22.42578125" style="15" bestFit="1" customWidth="1"/>
    <col min="30" max="30" width="25.85546875" style="15" bestFit="1" customWidth="1"/>
    <col min="31" max="31" width="14.5703125" style="15" bestFit="1" customWidth="1"/>
    <col min="32" max="32" width="9.140625" style="15"/>
    <col min="33" max="33" width="22.42578125" style="15" bestFit="1" customWidth="1"/>
    <col min="34" max="34" width="25.85546875" style="15" bestFit="1" customWidth="1"/>
    <col min="35" max="35" width="14.5703125" style="15" bestFit="1" customWidth="1"/>
    <col min="36" max="36" width="9.140625" style="15"/>
    <col min="37" max="37" width="22.42578125" style="15" bestFit="1" customWidth="1"/>
    <col min="38" max="38" width="25.85546875" style="15" bestFit="1" customWidth="1"/>
    <col min="39" max="39" width="15.85546875" style="15" bestFit="1" customWidth="1"/>
    <col min="40" max="40" width="9.140625" style="15"/>
    <col min="41" max="41" width="22.42578125" style="15" bestFit="1" customWidth="1"/>
    <col min="42" max="44" width="9.140625" style="15"/>
    <col min="45" max="45" width="22.42578125" style="15" bestFit="1" customWidth="1"/>
    <col min="46" max="46" width="25.85546875" style="15" bestFit="1" customWidth="1"/>
    <col min="47" max="47" width="15.85546875" style="15" bestFit="1" customWidth="1"/>
    <col min="48" max="48" width="9.140625" style="15"/>
    <col min="49" max="49" width="22.42578125" style="15" bestFit="1" customWidth="1"/>
    <col min="50" max="50" width="25.85546875" style="15" bestFit="1" customWidth="1"/>
    <col min="51" max="51" width="14.5703125" style="15" bestFit="1" customWidth="1"/>
    <col min="52" max="52" width="9.140625" style="15"/>
    <col min="53" max="53" width="22.42578125" style="15" bestFit="1" customWidth="1"/>
    <col min="54" max="54" width="25.85546875" style="15" bestFit="1" customWidth="1"/>
    <col min="55" max="55" width="15.85546875" style="15" bestFit="1" customWidth="1"/>
    <col min="56" max="56" width="9.140625" style="15"/>
    <col min="57" max="57" width="22.42578125" style="15" bestFit="1" customWidth="1"/>
    <col min="58" max="60" width="9.140625" style="15"/>
    <col min="61" max="61" width="22.42578125" style="15" bestFit="1" customWidth="1"/>
    <col min="62" max="64" width="9.140625" style="15"/>
    <col min="65" max="65" width="22.42578125" style="15" bestFit="1" customWidth="1"/>
    <col min="66" max="68" width="9.140625" style="15"/>
    <col min="69" max="69" width="22.42578125" style="15" bestFit="1" customWidth="1"/>
    <col min="70" max="70" width="25.85546875" style="15" bestFit="1" customWidth="1"/>
    <col min="71" max="71" width="14.5703125" style="15" bestFit="1" customWidth="1"/>
    <col min="72" max="72" width="9.140625" style="15"/>
    <col min="73" max="73" width="22.42578125" style="15" bestFit="1" customWidth="1"/>
    <col min="74" max="74" width="25.85546875" style="15" bestFit="1" customWidth="1"/>
    <col min="75" max="75" width="15.85546875" style="15" bestFit="1" customWidth="1"/>
    <col min="76" max="76" width="9.140625" style="15"/>
    <col min="77" max="77" width="22.42578125" style="15" bestFit="1" customWidth="1"/>
    <col min="78" max="78" width="25.85546875" style="15" bestFit="1" customWidth="1"/>
    <col min="79" max="79" width="15.85546875" style="15" bestFit="1" customWidth="1"/>
    <col min="80" max="80" width="9.140625" style="15"/>
    <col min="81" max="81" width="22.42578125" style="15" bestFit="1" customWidth="1"/>
    <col min="82" max="82" width="25.85546875" style="15" bestFit="1" customWidth="1"/>
    <col min="83" max="83" width="15.85546875" style="15" bestFit="1" customWidth="1"/>
    <col min="84" max="84" width="9.140625" style="15"/>
    <col min="85" max="85" width="22.42578125" style="15" bestFit="1" customWidth="1"/>
    <col min="86" max="86" width="25.85546875" style="15" bestFit="1" customWidth="1"/>
    <col min="87" max="87" width="15.85546875" style="15" bestFit="1" customWidth="1"/>
    <col min="88" max="88" width="9.140625" style="15"/>
    <col min="89" max="89" width="22.42578125" style="15" bestFit="1" customWidth="1"/>
    <col min="90" max="90" width="25.85546875" style="15" bestFit="1" customWidth="1"/>
    <col min="91" max="91" width="15.85546875" style="15" bestFit="1" customWidth="1"/>
    <col min="92" max="92" width="9.140625" style="15"/>
    <col min="93" max="93" width="22.42578125" style="15" bestFit="1" customWidth="1"/>
    <col min="94" max="94" width="25.85546875" style="15" bestFit="1" customWidth="1"/>
    <col min="95" max="95" width="15.85546875" style="15" bestFit="1" customWidth="1"/>
    <col min="96" max="97" width="9.140625" style="15"/>
    <col min="98" max="98" width="25.85546875" style="15" bestFit="1" customWidth="1"/>
    <col min="99" max="99" width="15.85546875" style="148" bestFit="1" customWidth="1"/>
    <col min="100" max="100" width="9.140625" style="15"/>
    <col min="101" max="101" width="28.5703125" style="15" bestFit="1" customWidth="1"/>
    <col min="102" max="102" width="14.28515625" style="148" bestFit="1" customWidth="1"/>
    <col min="103" max="16384" width="9.140625" style="15"/>
  </cols>
  <sheetData>
    <row r="1" spans="1:102">
      <c r="A1" s="15" t="s">
        <v>77</v>
      </c>
      <c r="E1" s="15" t="s">
        <v>77</v>
      </c>
      <c r="I1" s="15" t="s">
        <v>77</v>
      </c>
      <c r="M1" s="15" t="s">
        <v>77</v>
      </c>
      <c r="Q1" s="15" t="s">
        <v>77</v>
      </c>
      <c r="U1" s="15" t="s">
        <v>77</v>
      </c>
      <c r="Y1" s="15" t="s">
        <v>77</v>
      </c>
      <c r="AC1" s="15" t="s">
        <v>77</v>
      </c>
      <c r="AG1" s="15" t="s">
        <v>77</v>
      </c>
      <c r="AK1" s="15" t="s">
        <v>77</v>
      </c>
      <c r="AO1" s="15" t="s">
        <v>77</v>
      </c>
      <c r="AS1" s="15" t="s">
        <v>77</v>
      </c>
      <c r="AW1" s="15" t="s">
        <v>77</v>
      </c>
      <c r="BA1" s="15" t="s">
        <v>77</v>
      </c>
      <c r="BE1" s="15" t="s">
        <v>77</v>
      </c>
      <c r="BI1" s="15" t="s">
        <v>77</v>
      </c>
      <c r="BM1" s="15" t="s">
        <v>77</v>
      </c>
      <c r="BQ1" s="15" t="s">
        <v>77</v>
      </c>
      <c r="BU1" s="15" t="s">
        <v>77</v>
      </c>
      <c r="BY1" s="15" t="s">
        <v>77</v>
      </c>
      <c r="CC1" s="15" t="s">
        <v>77</v>
      </c>
      <c r="CG1" s="15" t="s">
        <v>77</v>
      </c>
      <c r="CK1" s="15" t="s">
        <v>77</v>
      </c>
      <c r="CO1" s="15" t="s">
        <v>77</v>
      </c>
    </row>
    <row r="3" spans="1:102">
      <c r="A3" s="15" t="s">
        <v>1</v>
      </c>
      <c r="E3" s="15" t="s">
        <v>49</v>
      </c>
      <c r="I3" s="15" t="s">
        <v>50</v>
      </c>
      <c r="M3" s="15" t="s">
        <v>51</v>
      </c>
      <c r="Q3" s="15" t="s">
        <v>54</v>
      </c>
      <c r="U3" s="15" t="s">
        <v>55</v>
      </c>
      <c r="Y3" s="15" t="s">
        <v>56</v>
      </c>
      <c r="AC3" s="15" t="s">
        <v>58</v>
      </c>
      <c r="AG3" s="15" t="s">
        <v>59</v>
      </c>
      <c r="AK3" s="15" t="s">
        <v>61</v>
      </c>
      <c r="AO3" s="15" t="s">
        <v>62</v>
      </c>
      <c r="AS3" s="15" t="s">
        <v>63</v>
      </c>
      <c r="AW3" s="15" t="s">
        <v>64</v>
      </c>
      <c r="BA3" s="15" t="s">
        <v>65</v>
      </c>
      <c r="BE3" s="15" t="s">
        <v>78</v>
      </c>
      <c r="BI3" s="15" t="s">
        <v>68</v>
      </c>
      <c r="BM3" s="15" t="s">
        <v>69</v>
      </c>
      <c r="BQ3" s="15" t="s">
        <v>70</v>
      </c>
      <c r="BU3" s="15" t="s">
        <v>71</v>
      </c>
      <c r="BY3" s="15" t="s">
        <v>72</v>
      </c>
      <c r="CC3" s="15" t="s">
        <v>73</v>
      </c>
      <c r="CG3" s="15" t="s">
        <v>74</v>
      </c>
      <c r="CK3" s="15" t="s">
        <v>75</v>
      </c>
      <c r="CO3" s="15" t="s">
        <v>76</v>
      </c>
      <c r="CT3" s="172" t="s">
        <v>79</v>
      </c>
      <c r="CU3" s="172"/>
    </row>
    <row r="4" spans="1:102">
      <c r="A4" s="15" t="s">
        <v>33</v>
      </c>
      <c r="E4" s="15" t="s">
        <v>33</v>
      </c>
      <c r="I4" s="15" t="s">
        <v>33</v>
      </c>
      <c r="M4" s="15" t="s">
        <v>33</v>
      </c>
      <c r="Q4" s="15" t="s">
        <v>33</v>
      </c>
      <c r="U4" s="15" t="s">
        <v>33</v>
      </c>
      <c r="Y4" s="15" t="s">
        <v>33</v>
      </c>
      <c r="AC4" s="15" t="s">
        <v>33</v>
      </c>
      <c r="AG4" s="15" t="s">
        <v>33</v>
      </c>
      <c r="AK4" s="15" t="s">
        <v>33</v>
      </c>
      <c r="AO4" s="15" t="s">
        <v>33</v>
      </c>
      <c r="AS4" s="15" t="s">
        <v>33</v>
      </c>
      <c r="AW4" s="15" t="s">
        <v>33</v>
      </c>
      <c r="BA4" s="15" t="s">
        <v>33</v>
      </c>
      <c r="BE4" s="15" t="s">
        <v>33</v>
      </c>
      <c r="BI4" s="15" t="s">
        <v>33</v>
      </c>
      <c r="BM4" s="15" t="s">
        <v>33</v>
      </c>
      <c r="BQ4" s="15" t="s">
        <v>33</v>
      </c>
      <c r="BU4" s="15" t="s">
        <v>33</v>
      </c>
      <c r="BY4" s="15" t="s">
        <v>33</v>
      </c>
      <c r="CC4" s="15" t="s">
        <v>33</v>
      </c>
      <c r="CG4" s="15" t="s">
        <v>33</v>
      </c>
      <c r="CK4" s="15" t="s">
        <v>33</v>
      </c>
      <c r="CO4" s="15" t="s">
        <v>33</v>
      </c>
    </row>
    <row r="5" spans="1:102">
      <c r="B5" s="15" t="s">
        <v>39</v>
      </c>
      <c r="C5" s="15">
        <v>125503.7833</v>
      </c>
      <c r="F5" s="15" t="s">
        <v>39</v>
      </c>
      <c r="G5" s="15">
        <v>81496.781099999993</v>
      </c>
      <c r="J5" s="15" t="s">
        <v>39</v>
      </c>
      <c r="K5" s="15">
        <v>192477.38310000001</v>
      </c>
      <c r="N5" s="15" t="s">
        <v>39</v>
      </c>
      <c r="O5" s="15">
        <v>94814.136100000003</v>
      </c>
      <c r="R5" s="15" t="s">
        <v>39</v>
      </c>
      <c r="S5" s="15">
        <v>68562.000899999999</v>
      </c>
      <c r="V5" s="15" t="s">
        <v>39</v>
      </c>
      <c r="W5" s="15">
        <v>136919.98130000001</v>
      </c>
      <c r="Z5" s="15" t="s">
        <v>39</v>
      </c>
      <c r="AA5" s="15">
        <v>112822.9909</v>
      </c>
      <c r="AD5" s="15" t="s">
        <v>39</v>
      </c>
      <c r="AE5" s="15">
        <v>38683.488799999999</v>
      </c>
      <c r="AH5" s="15" t="s">
        <v>39</v>
      </c>
      <c r="AI5" s="15">
        <v>63312.640800000001</v>
      </c>
      <c r="AL5" s="15" t="s">
        <v>39</v>
      </c>
      <c r="AM5" s="15">
        <v>175314.44010000001</v>
      </c>
      <c r="AT5" s="15" t="s">
        <v>39</v>
      </c>
      <c r="AU5" s="15">
        <v>510972.79190000001</v>
      </c>
      <c r="AX5" s="15" t="s">
        <v>39</v>
      </c>
      <c r="AY5" s="15">
        <v>83528.248999999996</v>
      </c>
      <c r="BB5" s="15" t="s">
        <v>39</v>
      </c>
      <c r="BC5" s="15">
        <v>166039.97589999999</v>
      </c>
      <c r="BR5" s="15" t="s">
        <v>39</v>
      </c>
      <c r="BS5" s="15">
        <v>54009.960200000001</v>
      </c>
      <c r="BV5" s="15" t="s">
        <v>39</v>
      </c>
      <c r="BW5" s="15">
        <v>504670.2757</v>
      </c>
      <c r="BZ5" s="15" t="s">
        <v>39</v>
      </c>
      <c r="CA5" s="15">
        <v>119519.4844</v>
      </c>
      <c r="CD5" s="15" t="s">
        <v>39</v>
      </c>
      <c r="CE5" s="15">
        <v>100729.12940000001</v>
      </c>
      <c r="CH5" s="15" t="s">
        <v>39</v>
      </c>
      <c r="CI5" s="15">
        <v>208463.7586</v>
      </c>
      <c r="CL5" s="15" t="s">
        <v>39</v>
      </c>
      <c r="CM5" s="15">
        <v>341548.06319999998</v>
      </c>
      <c r="CP5" s="15" t="s">
        <v>39</v>
      </c>
      <c r="CQ5" s="15">
        <v>108924.1721</v>
      </c>
      <c r="CT5" s="15" t="s">
        <v>39</v>
      </c>
      <c r="CU5" s="148">
        <f>SUM(CQ5,CM5,CI5,CE5,CA5,BW5,BS5,BO5,BK5,BC5,AY5,AU5,AQ5,AM5,AI5,AE5,AA5,W5,S5,O5,K5,G5,C5)</f>
        <v>3288313.4868000001</v>
      </c>
      <c r="CW5" s="15" t="s">
        <v>83</v>
      </c>
      <c r="CX5" s="148">
        <f>SUM(CU5:CU6,CU10:CU11,CU12)</f>
        <v>695163.92840000067</v>
      </c>
    </row>
    <row r="6" spans="1:102">
      <c r="B6" s="15" t="s">
        <v>40</v>
      </c>
      <c r="C6" s="15">
        <v>-127337.966</v>
      </c>
      <c r="F6" s="15" t="s">
        <v>40</v>
      </c>
      <c r="G6" s="15">
        <v>-91453.885999999999</v>
      </c>
      <c r="J6" s="15" t="s">
        <v>40</v>
      </c>
      <c r="K6" s="15">
        <v>-214358.94440000001</v>
      </c>
      <c r="N6" s="15" t="s">
        <v>40</v>
      </c>
      <c r="O6" s="15">
        <v>-100197.95020000001</v>
      </c>
      <c r="R6" s="15" t="s">
        <v>40</v>
      </c>
      <c r="S6" s="15">
        <v>-71693.697700000004</v>
      </c>
      <c r="V6" s="15" t="s">
        <v>40</v>
      </c>
      <c r="W6" s="15">
        <v>-138052.6569</v>
      </c>
      <c r="Z6" s="15" t="s">
        <v>40</v>
      </c>
      <c r="AA6" s="15">
        <v>-124617.7209</v>
      </c>
      <c r="AD6" s="15" t="s">
        <v>40</v>
      </c>
      <c r="AE6" s="15">
        <v>-46531.286</v>
      </c>
      <c r="AH6" s="15" t="s">
        <v>40</v>
      </c>
      <c r="AI6" s="15">
        <v>-68521.912400000001</v>
      </c>
      <c r="AL6" s="15" t="s">
        <v>40</v>
      </c>
      <c r="AM6" s="15">
        <v>-180267.27919999999</v>
      </c>
      <c r="AT6" s="15" t="s">
        <v>40</v>
      </c>
      <c r="AU6" s="15">
        <v>-519671.12339999998</v>
      </c>
      <c r="AX6" s="15" t="s">
        <v>40</v>
      </c>
      <c r="AY6" s="15">
        <v>-84518.037200000006</v>
      </c>
      <c r="BB6" s="15" t="s">
        <v>40</v>
      </c>
      <c r="BC6" s="15">
        <v>-153309.65289999999</v>
      </c>
      <c r="BR6" s="15" t="s">
        <v>40</v>
      </c>
      <c r="BS6" s="15">
        <v>-53078.706700000002</v>
      </c>
      <c r="BV6" s="15" t="s">
        <v>40</v>
      </c>
      <c r="BW6" s="15">
        <v>-514370.19630000001</v>
      </c>
      <c r="BZ6" s="15" t="s">
        <v>40</v>
      </c>
      <c r="CA6" s="15">
        <v>-120956.0269</v>
      </c>
      <c r="CD6" s="15" t="s">
        <v>40</v>
      </c>
      <c r="CE6" s="15">
        <v>-100989.3251</v>
      </c>
      <c r="CH6" s="15" t="s">
        <v>40</v>
      </c>
      <c r="CI6" s="15">
        <v>-212696.5007</v>
      </c>
      <c r="CL6" s="15" t="s">
        <v>40</v>
      </c>
      <c r="CM6" s="15">
        <v>-340475.05089999997</v>
      </c>
      <c r="CP6" s="15" t="s">
        <v>40</v>
      </c>
      <c r="CQ6" s="15">
        <v>-140344.67189999999</v>
      </c>
      <c r="CT6" s="15" t="s">
        <v>40</v>
      </c>
      <c r="CU6" s="148">
        <f>SUM(CQ6,CM6,CI6,CE6,CA6,BW6,BS6,BO6,BK6,BC6,AY6,AU6,AQ6,AM6,AI6,AE6,AA6,W6,S6,O6,K6,G6,C6)</f>
        <v>-3403442.5916999993</v>
      </c>
      <c r="CW6" s="15" t="s">
        <v>82</v>
      </c>
      <c r="CX6" s="148">
        <f>CU7</f>
        <v>-671467.30330000015</v>
      </c>
    </row>
    <row r="7" spans="1:102">
      <c r="B7" s="15" t="s">
        <v>41</v>
      </c>
      <c r="C7" s="15">
        <v>-19939.459200000001</v>
      </c>
      <c r="F7" s="15" t="s">
        <v>41</v>
      </c>
      <c r="G7" s="15">
        <v>-24350.0677</v>
      </c>
      <c r="J7" s="15" t="s">
        <v>41</v>
      </c>
      <c r="K7" s="15">
        <v>-45668.634100000003</v>
      </c>
      <c r="N7" s="15" t="s">
        <v>41</v>
      </c>
      <c r="O7" s="15">
        <v>-18588.229899999998</v>
      </c>
      <c r="R7" s="15" t="s">
        <v>41</v>
      </c>
      <c r="S7" s="15">
        <v>-6117.4501</v>
      </c>
      <c r="V7" s="15" t="s">
        <v>41</v>
      </c>
      <c r="W7" s="15">
        <v>-38657.394399999997</v>
      </c>
      <c r="Z7" s="15" t="s">
        <v>41</v>
      </c>
      <c r="AA7" s="15">
        <v>-61654.525099999999</v>
      </c>
      <c r="AD7" s="15" t="s">
        <v>41</v>
      </c>
      <c r="AE7" s="15">
        <v>-23718.636600000002</v>
      </c>
      <c r="AH7" s="15" t="s">
        <v>41</v>
      </c>
      <c r="AI7" s="15">
        <v>-31083.782899999998</v>
      </c>
      <c r="AL7" s="15" t="s">
        <v>41</v>
      </c>
      <c r="AM7" s="15">
        <v>-23394.2006</v>
      </c>
      <c r="AT7" s="15" t="s">
        <v>41</v>
      </c>
      <c r="AU7" s="15">
        <v>-44674.4061</v>
      </c>
      <c r="AX7" s="15" t="s">
        <v>41</v>
      </c>
      <c r="AY7" s="15">
        <v>-17394.294600000001</v>
      </c>
      <c r="BB7" s="15" t="s">
        <v>41</v>
      </c>
      <c r="BC7" s="15">
        <v>-37140.6031</v>
      </c>
      <c r="BR7" s="15" t="s">
        <v>41</v>
      </c>
      <c r="BS7" s="15">
        <v>-35277.402099999999</v>
      </c>
      <c r="BV7" s="15" t="s">
        <v>41</v>
      </c>
      <c r="BW7" s="15">
        <v>-95106.777000000002</v>
      </c>
      <c r="BZ7" s="15" t="s">
        <v>41</v>
      </c>
      <c r="CA7" s="15">
        <v>-13929.4627</v>
      </c>
      <c r="CD7" s="15" t="s">
        <v>41</v>
      </c>
      <c r="CE7" s="15">
        <v>-38112.401700000002</v>
      </c>
      <c r="CH7" s="15" t="s">
        <v>41</v>
      </c>
      <c r="CI7" s="15">
        <v>-19619.4565</v>
      </c>
      <c r="CL7" s="15" t="s">
        <v>41</v>
      </c>
      <c r="CM7" s="15">
        <v>-7285.2222000000002</v>
      </c>
      <c r="CP7" s="15" t="s">
        <v>41</v>
      </c>
      <c r="CQ7" s="15">
        <v>-69754.896699999998</v>
      </c>
      <c r="CT7" s="15" t="s">
        <v>41</v>
      </c>
      <c r="CU7" s="148">
        <f>SUM(CQ7,CM7,CI7,CE7,CA7,BW7,BS7,BO7,BK7,BC7,AY7,AU7,AQ7,AM7,AI7,AE7,AA7,W7,S7,O7,K7,G7,C7)</f>
        <v>-671467.30330000015</v>
      </c>
      <c r="CW7" s="15" t="s">
        <v>81</v>
      </c>
      <c r="CX7" s="148">
        <f>CU13</f>
        <v>-1131307.7974</v>
      </c>
    </row>
    <row r="8" spans="1:102">
      <c r="CW8" s="15" t="s">
        <v>46</v>
      </c>
      <c r="CX8" s="148">
        <f>CU14</f>
        <v>-124338.868</v>
      </c>
    </row>
    <row r="10" spans="1:102">
      <c r="B10" s="15" t="s">
        <v>44</v>
      </c>
      <c r="C10" s="15">
        <v>-13.033899999999999</v>
      </c>
      <c r="F10" s="15" t="s">
        <v>44</v>
      </c>
      <c r="G10" s="15">
        <v>-12414.2556</v>
      </c>
      <c r="J10" s="15" t="s">
        <v>44</v>
      </c>
      <c r="K10" s="15">
        <v>-14026.788500000001</v>
      </c>
      <c r="N10" s="15" t="s">
        <v>44</v>
      </c>
      <c r="O10" s="15">
        <v>-4540.4539999999997</v>
      </c>
      <c r="R10" s="15" t="s">
        <v>44</v>
      </c>
      <c r="S10" s="15">
        <v>-610.35799999999995</v>
      </c>
      <c r="V10" s="15" t="s">
        <v>44</v>
      </c>
      <c r="W10" s="15">
        <v>-7077.1054999999997</v>
      </c>
      <c r="Z10" s="15" t="s">
        <v>44</v>
      </c>
      <c r="AA10" s="15">
        <v>-15742.0522</v>
      </c>
      <c r="AD10" s="15" t="s">
        <v>44</v>
      </c>
      <c r="AE10" s="15">
        <v>-30230.5219</v>
      </c>
      <c r="AH10" s="15" t="s">
        <v>44</v>
      </c>
      <c r="AI10" s="15">
        <v>-3107.49</v>
      </c>
      <c r="AL10" s="15" t="s">
        <v>44</v>
      </c>
      <c r="AM10" s="15">
        <v>-19366.304400000001</v>
      </c>
      <c r="AT10" s="15" t="s">
        <v>44</v>
      </c>
      <c r="AU10" s="15">
        <v>-10651.5672</v>
      </c>
      <c r="AX10" s="15" t="s">
        <v>44</v>
      </c>
      <c r="AY10" s="15">
        <v>-6829.7977000000001</v>
      </c>
      <c r="BB10" s="15" t="s">
        <v>44</v>
      </c>
      <c r="BC10" s="15">
        <v>-12301.2307</v>
      </c>
      <c r="BR10" s="15" t="s">
        <v>44</v>
      </c>
      <c r="BS10" s="15">
        <v>-94.743200000000002</v>
      </c>
      <c r="BV10" s="15" t="s">
        <v>44</v>
      </c>
      <c r="BW10" s="15">
        <v>-302855.95630000002</v>
      </c>
      <c r="BZ10" s="15" t="s">
        <v>44</v>
      </c>
      <c r="CA10" s="15">
        <v>-11981.791300000001</v>
      </c>
      <c r="CD10" s="15" t="s">
        <v>44</v>
      </c>
      <c r="CE10" s="15">
        <v>-30526.4205</v>
      </c>
      <c r="CH10" s="15" t="s">
        <v>44</v>
      </c>
      <c r="CI10" s="15">
        <v>-106.2944</v>
      </c>
      <c r="CL10" s="15" t="s">
        <v>44</v>
      </c>
      <c r="CM10" s="15">
        <v>-30628.396400000001</v>
      </c>
      <c r="CP10" s="15" t="s">
        <v>44</v>
      </c>
      <c r="CQ10" s="15">
        <v>-1943.6790000000001</v>
      </c>
      <c r="CT10" s="15" t="s">
        <v>44</v>
      </c>
      <c r="CU10" s="148">
        <f>SUM(CQ10,CM10,CI10,CE10,CA10,BW10,BS10,BO10,BK10,BC10,AY10,AU10,AQ10,AM10,AI10,AE10,AA10,W10,S10,O10,K10,G10,C10)</f>
        <v>-515048.24070000002</v>
      </c>
      <c r="CW10" s="15" t="s">
        <v>79</v>
      </c>
      <c r="CX10" s="148">
        <f>SUM(CX5:CX8)</f>
        <v>-1231950.0402999995</v>
      </c>
    </row>
    <row r="11" spans="1:102">
      <c r="B11" s="15" t="s">
        <v>43</v>
      </c>
      <c r="C11" s="15">
        <v>9008.0782999999992</v>
      </c>
      <c r="F11" s="15" t="s">
        <v>43</v>
      </c>
      <c r="G11" s="15">
        <v>116650.7594</v>
      </c>
      <c r="J11" s="15" t="s">
        <v>43</v>
      </c>
      <c r="K11" s="15">
        <v>38834.9689</v>
      </c>
      <c r="N11" s="15" t="s">
        <v>43</v>
      </c>
      <c r="O11" s="15">
        <v>11301.0244</v>
      </c>
      <c r="R11" s="15" t="s">
        <v>43</v>
      </c>
      <c r="S11" s="15">
        <v>2460.3499000000002</v>
      </c>
      <c r="V11" s="15" t="s">
        <v>43</v>
      </c>
      <c r="W11" s="15">
        <v>82110.482499999998</v>
      </c>
      <c r="Z11" s="15" t="s">
        <v>43</v>
      </c>
      <c r="AA11" s="15">
        <v>1629.6559999999999</v>
      </c>
      <c r="AD11" s="15" t="s">
        <v>43</v>
      </c>
      <c r="AE11" s="15">
        <v>135074.25</v>
      </c>
      <c r="AH11" s="15" t="s">
        <v>43</v>
      </c>
      <c r="AI11" s="15">
        <v>23571.665000000001</v>
      </c>
      <c r="AL11" s="15" t="s">
        <v>43</v>
      </c>
      <c r="AM11" s="15">
        <v>14398.124100000001</v>
      </c>
      <c r="AT11" s="15" t="s">
        <v>43</v>
      </c>
      <c r="AU11" s="15">
        <v>15414.070100000001</v>
      </c>
      <c r="AX11" s="15" t="s">
        <v>43</v>
      </c>
      <c r="AY11" s="15">
        <v>6980.8580000000002</v>
      </c>
      <c r="BB11" s="15" t="s">
        <v>43</v>
      </c>
      <c r="BC11" s="15">
        <v>22761.793000000001</v>
      </c>
      <c r="BR11" s="15" t="s">
        <v>43</v>
      </c>
      <c r="BS11" s="15">
        <v>19524.852699999999</v>
      </c>
      <c r="BV11" s="15" t="s">
        <v>43</v>
      </c>
      <c r="BW11" s="15">
        <v>127985.9905</v>
      </c>
      <c r="BZ11" s="15" t="s">
        <v>43</v>
      </c>
      <c r="CA11" s="15">
        <v>34210.527300000002</v>
      </c>
      <c r="CD11" s="15" t="s">
        <v>43</v>
      </c>
      <c r="CE11" s="15">
        <v>42449.6567</v>
      </c>
      <c r="CH11" s="15" t="s">
        <v>43</v>
      </c>
      <c r="CI11" s="15">
        <v>604.59690000000001</v>
      </c>
      <c r="CL11" s="15" t="s">
        <v>43</v>
      </c>
      <c r="CM11" s="15">
        <v>593668.97389999998</v>
      </c>
      <c r="CP11" s="15" t="s">
        <v>43</v>
      </c>
      <c r="CQ11" s="15">
        <v>6821.5969999999998</v>
      </c>
      <c r="CT11" s="15" t="s">
        <v>43</v>
      </c>
      <c r="CU11" s="148">
        <f>SUM(CQ11,CM11,CI11,CE11,CA11,BW11,BS11,BO11,BK11,BC11,AY11,AU11,AQ11,AM11,AI11,AE11,AA11,W11,S11,O11,K11,G11,C11)</f>
        <v>1305462.2745999999</v>
      </c>
    </row>
    <row r="12" spans="1:102">
      <c r="N12" s="15" t="s">
        <v>53</v>
      </c>
      <c r="O12" s="15">
        <v>821.11059999999998</v>
      </c>
      <c r="V12" s="15" t="s">
        <v>53</v>
      </c>
      <c r="W12" s="15">
        <v>236.4032</v>
      </c>
      <c r="AL12" s="15" t="s">
        <v>53</v>
      </c>
      <c r="AM12" s="15">
        <v>414.62</v>
      </c>
      <c r="AT12" s="15" t="s">
        <v>53</v>
      </c>
      <c r="AU12" s="15">
        <v>2434.3117999999999</v>
      </c>
      <c r="AX12" s="15" t="s">
        <v>53</v>
      </c>
      <c r="AY12" s="15">
        <v>4004.4931999999999</v>
      </c>
      <c r="BB12" s="15" t="s">
        <v>53</v>
      </c>
      <c r="BC12" s="15">
        <v>5440.8159999999998</v>
      </c>
      <c r="BR12" s="15" t="s">
        <v>53</v>
      </c>
      <c r="BS12" s="15">
        <v>1317.4001000000001</v>
      </c>
      <c r="BV12" s="15" t="s">
        <v>53</v>
      </c>
      <c r="BW12" s="15">
        <v>4750.3685999999998</v>
      </c>
      <c r="CP12" s="15" t="s">
        <v>53</v>
      </c>
      <c r="CQ12" s="15">
        <v>459.47590000000002</v>
      </c>
      <c r="CT12" s="15" t="s">
        <v>53</v>
      </c>
      <c r="CU12" s="148">
        <f>SUM(CQ12,CM12,CI12,CE12,CA12,BW12,BS12,BO12,BK12,BC12,AY12,AU12,AQ12,AM12,AI12,AE12,AA12,W12,S12,O12,K12,G12,C12)</f>
        <v>19878.999400000001</v>
      </c>
    </row>
    <row r="13" spans="1:102">
      <c r="B13" s="15" t="s">
        <v>45</v>
      </c>
      <c r="C13" s="15">
        <v>-32035.386699999999</v>
      </c>
      <c r="F13" s="15" t="s">
        <v>45</v>
      </c>
      <c r="G13" s="15">
        <v>-74011.443700000003</v>
      </c>
      <c r="J13" s="15" t="s">
        <v>45</v>
      </c>
      <c r="K13" s="15">
        <v>-85580.565900000001</v>
      </c>
      <c r="N13" s="15" t="s">
        <v>45</v>
      </c>
      <c r="O13" s="15">
        <v>-42367.167399999998</v>
      </c>
      <c r="R13" s="15" t="s">
        <v>45</v>
      </c>
      <c r="S13" s="15">
        <v>-41302.224000000002</v>
      </c>
      <c r="V13" s="15" t="s">
        <v>45</v>
      </c>
      <c r="W13" s="15">
        <v>-87699.995500000005</v>
      </c>
      <c r="Z13" s="15" t="s">
        <v>45</v>
      </c>
      <c r="AA13" s="15">
        <v>-48626.118600000002</v>
      </c>
      <c r="AD13" s="15" t="s">
        <v>45</v>
      </c>
      <c r="AE13" s="15">
        <v>-12594.4064</v>
      </c>
      <c r="AH13" s="15" t="s">
        <v>45</v>
      </c>
      <c r="AI13" s="15">
        <v>-19902.1633</v>
      </c>
      <c r="AL13" s="15" t="s">
        <v>45</v>
      </c>
      <c r="AM13" s="15">
        <v>-40203.427100000001</v>
      </c>
      <c r="AT13" s="15" t="s">
        <v>45</v>
      </c>
      <c r="AU13" s="15">
        <v>-67077.060200000007</v>
      </c>
      <c r="AX13" s="15" t="s">
        <v>45</v>
      </c>
      <c r="AY13" s="15">
        <v>-27157.9604</v>
      </c>
      <c r="BB13" s="15" t="s">
        <v>45</v>
      </c>
      <c r="BC13" s="15">
        <v>-43930.6875</v>
      </c>
      <c r="BR13" s="15" t="s">
        <v>45</v>
      </c>
      <c r="BS13" s="15">
        <v>-45154.793599999997</v>
      </c>
      <c r="BV13" s="15" t="s">
        <v>45</v>
      </c>
      <c r="BW13" s="15">
        <v>-246193.40710000001</v>
      </c>
      <c r="BZ13" s="15" t="s">
        <v>45</v>
      </c>
      <c r="CA13" s="15">
        <v>-38438.004300000001</v>
      </c>
      <c r="CD13" s="15" t="s">
        <v>45</v>
      </c>
      <c r="CE13" s="15">
        <v>-18930.1381</v>
      </c>
      <c r="CH13" s="15" t="s">
        <v>45</v>
      </c>
      <c r="CI13" s="15">
        <v>-7823.3091000000004</v>
      </c>
      <c r="CL13" s="15" t="s">
        <v>45</v>
      </c>
      <c r="CM13" s="15">
        <v>-49750.151400000002</v>
      </c>
      <c r="CP13" s="15" t="s">
        <v>45</v>
      </c>
      <c r="CQ13" s="15">
        <v>-102529.38710000001</v>
      </c>
      <c r="CT13" s="15" t="s">
        <v>45</v>
      </c>
      <c r="CU13" s="148">
        <f>SUM(CQ13,CM13,CI13,CE13,CA13,BW13,BS13,BO13,BK13,BC13,AY13,AU13,AQ13,AM13,AI13,AE13,AA13,W13,S13,O13,K13,G13,C13)</f>
        <v>-1131307.7974</v>
      </c>
    </row>
    <row r="14" spans="1:102">
      <c r="B14" s="15" t="s">
        <v>46</v>
      </c>
      <c r="C14" s="15">
        <v>-174.9102</v>
      </c>
      <c r="F14" s="15" t="s">
        <v>46</v>
      </c>
      <c r="G14" s="15">
        <v>-171.57320000000001</v>
      </c>
      <c r="J14" s="15" t="s">
        <v>46</v>
      </c>
      <c r="K14" s="15">
        <v>-373.41430000000003</v>
      </c>
      <c r="R14" s="15" t="s">
        <v>46</v>
      </c>
      <c r="S14" s="15">
        <v>-17079.658299999999</v>
      </c>
      <c r="V14" s="15" t="s">
        <v>46</v>
      </c>
      <c r="W14" s="15">
        <v>-31425.319100000001</v>
      </c>
      <c r="Z14" s="15" t="s">
        <v>46</v>
      </c>
      <c r="AA14" s="15">
        <v>-318.62720000000002</v>
      </c>
      <c r="AL14" s="15" t="s">
        <v>46</v>
      </c>
      <c r="AM14" s="15">
        <v>-693.60170000000005</v>
      </c>
      <c r="BB14" s="15" t="s">
        <v>46</v>
      </c>
      <c r="BC14" s="15">
        <v>-13753.147000000001</v>
      </c>
      <c r="BR14" s="15" t="s">
        <v>46</v>
      </c>
      <c r="BS14" s="15">
        <v>-3940.9256999999998</v>
      </c>
      <c r="BV14" s="15" t="s">
        <v>46</v>
      </c>
      <c r="BW14" s="15">
        <v>-37120.398800000003</v>
      </c>
      <c r="BZ14" s="15" t="s">
        <v>46</v>
      </c>
      <c r="CA14" s="15">
        <v>-14227.4408</v>
      </c>
      <c r="CD14" s="15" t="s">
        <v>46</v>
      </c>
      <c r="CE14" s="15">
        <v>-1070.4580000000001</v>
      </c>
      <c r="CH14" s="15" t="s">
        <v>46</v>
      </c>
      <c r="CI14" s="15">
        <v>-3731.6005</v>
      </c>
      <c r="CL14" s="15" t="s">
        <v>46</v>
      </c>
      <c r="CM14" s="15">
        <v>-257.79320000000001</v>
      </c>
      <c r="CT14" s="15" t="s">
        <v>46</v>
      </c>
      <c r="CU14" s="148">
        <f>SUM(CQ14,CM14,CI14,CE14,CA14,BW14,BS14,BO14,BK14,BC14,AY14,AU14,AQ14,AM14,AI14,AE14,AA14,W14,S14,O14,K14,G14,C14)</f>
        <v>-124338.868</v>
      </c>
    </row>
    <row r="16" spans="1:102">
      <c r="BB16" s="15" t="s">
        <v>67</v>
      </c>
      <c r="BC16" s="15">
        <v>139810.1079</v>
      </c>
      <c r="CT16" s="15" t="s">
        <v>67</v>
      </c>
      <c r="CU16" s="148">
        <f t="shared" ref="CU6:CU16" si="0">SUM(CQ16,CM16,CI16,CE16,CA16,BW25,BS16,BO16,BK16,BC16,AY16,AU16,AQ16,AM16,AI16,AE16,AA16,W16,S16,O16,K16,G16,C16)</f>
        <v>139810.1079</v>
      </c>
    </row>
    <row r="20" spans="1:101">
      <c r="A20" s="15" t="s">
        <v>47</v>
      </c>
      <c r="C20" s="15">
        <v>-44988.894399999997</v>
      </c>
      <c r="E20" s="15" t="s">
        <v>47</v>
      </c>
      <c r="G20" s="15">
        <v>-4253.6857</v>
      </c>
      <c r="I20" s="15" t="s">
        <v>47</v>
      </c>
      <c r="K20" s="15">
        <v>-128695.9952</v>
      </c>
      <c r="M20" s="15" t="s">
        <v>47</v>
      </c>
      <c r="O20" s="15">
        <v>-58757.530400000003</v>
      </c>
      <c r="Q20" s="15" t="s">
        <v>47</v>
      </c>
      <c r="S20" s="15">
        <v>-65781.037299999996</v>
      </c>
      <c r="U20" s="15" t="s">
        <v>47</v>
      </c>
      <c r="W20" s="15">
        <v>-83645.604399999997</v>
      </c>
      <c r="Y20" s="15" t="s">
        <v>47</v>
      </c>
      <c r="AA20" s="15">
        <v>-136506.3971</v>
      </c>
      <c r="AC20" s="15" t="s">
        <v>47</v>
      </c>
      <c r="AE20" s="15">
        <v>60682.887900000002</v>
      </c>
      <c r="AG20" s="15" t="s">
        <v>47</v>
      </c>
      <c r="AI20" s="15">
        <v>-35731.042800000003</v>
      </c>
      <c r="AK20" s="15" t="s">
        <v>47</v>
      </c>
      <c r="AM20" s="15">
        <v>-73797.628800000006</v>
      </c>
      <c r="AS20" s="15" t="s">
        <v>47</v>
      </c>
      <c r="AU20" s="15">
        <v>-113252.9831</v>
      </c>
      <c r="AW20" s="15" t="s">
        <v>47</v>
      </c>
      <c r="AY20" s="15">
        <v>-41386.489699999998</v>
      </c>
      <c r="BA20" s="15" t="s">
        <v>47</v>
      </c>
      <c r="BC20" s="15">
        <v>73617.371599999999</v>
      </c>
      <c r="BQ20" s="15" t="s">
        <v>47</v>
      </c>
      <c r="BS20" s="15">
        <v>-62694.3583</v>
      </c>
      <c r="BU20" s="15" t="s">
        <v>47</v>
      </c>
      <c r="BW20" s="15">
        <v>-558240.10069999995</v>
      </c>
      <c r="BY20" s="15" t="s">
        <v>47</v>
      </c>
      <c r="CA20" s="15">
        <v>-45802.7143</v>
      </c>
      <c r="CC20" s="15" t="s">
        <v>47</v>
      </c>
      <c r="CE20" s="15">
        <v>-46449.957300000002</v>
      </c>
      <c r="CG20" s="15" t="s">
        <v>47</v>
      </c>
      <c r="CI20" s="15">
        <v>-34908.805699999997</v>
      </c>
      <c r="CK20" s="15" t="s">
        <v>47</v>
      </c>
      <c r="CM20" s="15">
        <v>506820.42300000001</v>
      </c>
      <c r="CO20" s="15" t="s">
        <v>47</v>
      </c>
      <c r="CQ20" s="15">
        <v>-198367.3897</v>
      </c>
      <c r="CT20" s="15" t="s">
        <v>47</v>
      </c>
      <c r="CU20" s="148">
        <f t="shared" ref="CU20" si="1">SUM(CQ20,CM20,CI20,CE20,CA20,BW29,BS20,BO20,BK20,BC20,AY20,AU20,AQ20,AM20,AI20,AE20,AA20,W20,S20,O20,K20,G20,C20)</f>
        <v>-533899.83169999998</v>
      </c>
      <c r="CW20" s="174">
        <f>CX10+CU16</f>
        <v>-1092139.9323999996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T3:C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20"/>
  <sheetViews>
    <sheetView topLeftCell="CN1" zoomScale="85" zoomScaleNormal="85" workbookViewId="0">
      <selection activeCell="CX6" sqref="CX6"/>
    </sheetView>
  </sheetViews>
  <sheetFormatPr defaultRowHeight="15"/>
  <cols>
    <col min="1" max="1" width="22" style="15" bestFit="1" customWidth="1"/>
    <col min="2" max="2" width="22.140625" style="15" bestFit="1" customWidth="1"/>
    <col min="3" max="3" width="12.85546875" style="15" bestFit="1" customWidth="1"/>
    <col min="4" max="4" width="9.140625" style="15"/>
    <col min="5" max="5" width="22" style="15" bestFit="1" customWidth="1"/>
    <col min="6" max="6" width="24.85546875" style="15" bestFit="1" customWidth="1"/>
    <col min="7" max="7" width="12.85546875" style="15" bestFit="1" customWidth="1"/>
    <col min="8" max="8" width="9.140625" style="15"/>
    <col min="9" max="9" width="22" style="15" bestFit="1" customWidth="1"/>
    <col min="10" max="10" width="22.140625" style="15" bestFit="1" customWidth="1"/>
    <col min="11" max="11" width="12.85546875" style="15" bestFit="1" customWidth="1"/>
    <col min="12" max="12" width="9.140625" style="15"/>
    <col min="13" max="13" width="22" style="15" bestFit="1" customWidth="1"/>
    <col min="14" max="14" width="24.85546875" style="15" bestFit="1" customWidth="1"/>
    <col min="15" max="15" width="12.85546875" style="15" bestFit="1" customWidth="1"/>
    <col min="16" max="16" width="9.140625" style="15"/>
    <col min="17" max="17" width="22" style="15" bestFit="1" customWidth="1"/>
    <col min="18" max="18" width="24.85546875" style="15" bestFit="1" customWidth="1"/>
    <col min="19" max="19" width="11.85546875" style="15" bestFit="1" customWidth="1"/>
    <col min="20" max="20" width="9.140625" style="15"/>
    <col min="21" max="21" width="22" style="15" bestFit="1" customWidth="1"/>
    <col min="22" max="22" width="24.85546875" style="15" bestFit="1" customWidth="1"/>
    <col min="23" max="23" width="12.85546875" style="15" bestFit="1" customWidth="1"/>
    <col min="24" max="24" width="9.140625" style="15"/>
    <col min="25" max="25" width="22" style="15" bestFit="1" customWidth="1"/>
    <col min="26" max="26" width="22.140625" style="15" bestFit="1" customWidth="1"/>
    <col min="27" max="27" width="12.85546875" style="15" bestFit="1" customWidth="1"/>
    <col min="28" max="28" width="9.140625" style="15"/>
    <col min="29" max="29" width="22" style="15" bestFit="1" customWidth="1"/>
    <col min="30" max="30" width="24.85546875" style="15" bestFit="1" customWidth="1"/>
    <col min="31" max="31" width="12.85546875" style="15" bestFit="1" customWidth="1"/>
    <col min="32" max="32" width="9.140625" style="15"/>
    <col min="33" max="33" width="22" style="15" bestFit="1" customWidth="1"/>
    <col min="34" max="34" width="24.85546875" style="15" bestFit="1" customWidth="1"/>
    <col min="35" max="35" width="12.85546875" style="15" bestFit="1" customWidth="1"/>
    <col min="36" max="36" width="9.140625" style="15"/>
    <col min="37" max="37" width="22" style="15" bestFit="1" customWidth="1"/>
    <col min="38" max="38" width="24.85546875" style="15" bestFit="1" customWidth="1"/>
    <col min="39" max="39" width="12.85546875" style="15" bestFit="1" customWidth="1"/>
    <col min="40" max="40" width="9.140625" style="15"/>
    <col min="41" max="41" width="22" style="15" bestFit="1" customWidth="1"/>
    <col min="42" max="42" width="24.85546875" style="15" bestFit="1" customWidth="1"/>
    <col min="43" max="43" width="11.85546875" style="15" bestFit="1" customWidth="1"/>
    <col min="44" max="44" width="9.140625" style="15"/>
    <col min="45" max="45" width="22" style="15" bestFit="1" customWidth="1"/>
    <col min="46" max="46" width="23.28515625" style="15" bestFit="1" customWidth="1"/>
    <col min="47" max="47" width="12.85546875" style="15" bestFit="1" customWidth="1"/>
    <col min="48" max="48" width="9.140625" style="15"/>
    <col min="49" max="49" width="22" style="15" bestFit="1" customWidth="1"/>
    <col min="50" max="50" width="23.28515625" style="15" bestFit="1" customWidth="1"/>
    <col min="51" max="51" width="12.85546875" style="15" bestFit="1" customWidth="1"/>
    <col min="52" max="52" width="9.140625" style="15"/>
    <col min="53" max="53" width="22" style="15" bestFit="1" customWidth="1"/>
    <col min="54" max="54" width="24.85546875" style="15" bestFit="1" customWidth="1"/>
    <col min="55" max="55" width="12.85546875" style="15" bestFit="1" customWidth="1"/>
    <col min="56" max="56" width="9.140625" style="15"/>
    <col min="57" max="57" width="22" style="15" bestFit="1" customWidth="1"/>
    <col min="58" max="60" width="9.140625" style="15"/>
    <col min="61" max="61" width="22" style="15" bestFit="1" customWidth="1"/>
    <col min="62" max="62" width="22.140625" style="15" bestFit="1" customWidth="1"/>
    <col min="63" max="63" width="12.85546875" style="15" bestFit="1" customWidth="1"/>
    <col min="64" max="64" width="9.140625" style="15"/>
    <col min="65" max="65" width="22" style="15" bestFit="1" customWidth="1"/>
    <col min="66" max="66" width="24.85546875" style="15" bestFit="1" customWidth="1"/>
    <col min="67" max="67" width="12.85546875" style="15" bestFit="1" customWidth="1"/>
    <col min="68" max="68" width="9.140625" style="15"/>
    <col min="69" max="69" width="22" style="15" bestFit="1" customWidth="1"/>
    <col min="70" max="70" width="24.85546875" style="15" bestFit="1" customWidth="1"/>
    <col min="71" max="71" width="12.85546875" style="15" bestFit="1" customWidth="1"/>
    <col min="72" max="72" width="9.140625" style="15"/>
    <col min="73" max="73" width="22" style="15" bestFit="1" customWidth="1"/>
    <col min="74" max="74" width="24.85546875" style="15" bestFit="1" customWidth="1"/>
    <col min="75" max="75" width="12.85546875" style="15" bestFit="1" customWidth="1"/>
    <col min="76" max="76" width="9.140625" style="15"/>
    <col min="77" max="77" width="22" style="15" bestFit="1" customWidth="1"/>
    <col min="78" max="78" width="24.85546875" style="15" bestFit="1" customWidth="1"/>
    <col min="79" max="79" width="12.85546875" style="15" bestFit="1" customWidth="1"/>
    <col min="80" max="80" width="9.140625" style="15"/>
    <col min="81" max="81" width="22" style="15" bestFit="1" customWidth="1"/>
    <col min="82" max="82" width="24.85546875" style="15" bestFit="1" customWidth="1"/>
    <col min="83" max="83" width="12.85546875" style="15" bestFit="1" customWidth="1"/>
    <col min="84" max="84" width="9.140625" style="15"/>
    <col min="85" max="85" width="22" style="15" bestFit="1" customWidth="1"/>
    <col min="86" max="86" width="24.85546875" style="15" bestFit="1" customWidth="1"/>
    <col min="87" max="87" width="12.85546875" style="15" bestFit="1" customWidth="1"/>
    <col min="88" max="88" width="9.140625" style="15"/>
    <col min="89" max="89" width="22" style="15" bestFit="1" customWidth="1"/>
    <col min="90" max="90" width="22.140625" style="15" bestFit="1" customWidth="1"/>
    <col min="91" max="91" width="12.85546875" style="15" bestFit="1" customWidth="1"/>
    <col min="92" max="92" width="9.140625" style="15"/>
    <col min="93" max="93" width="22" style="15" bestFit="1" customWidth="1"/>
    <col min="94" max="94" width="24.85546875" style="15" bestFit="1" customWidth="1"/>
    <col min="95" max="95" width="12.85546875" style="15" bestFit="1" customWidth="1"/>
    <col min="96" max="97" width="9.140625" style="15"/>
    <col min="98" max="98" width="24.85546875" style="15" bestFit="1" customWidth="1"/>
    <col min="99" max="100" width="9.140625" style="15"/>
    <col min="101" max="101" width="21" style="15" bestFit="1" customWidth="1"/>
    <col min="102" max="102" width="14" style="15" bestFit="1" customWidth="1"/>
    <col min="103" max="16384" width="9.140625" style="15"/>
  </cols>
  <sheetData>
    <row r="1" spans="1:102">
      <c r="A1" s="15" t="s">
        <v>80</v>
      </c>
      <c r="E1" s="15" t="s">
        <v>80</v>
      </c>
      <c r="I1" s="15" t="s">
        <v>80</v>
      </c>
      <c r="M1" s="15" t="s">
        <v>80</v>
      </c>
      <c r="Q1" s="15" t="s">
        <v>80</v>
      </c>
      <c r="U1" s="15" t="s">
        <v>80</v>
      </c>
      <c r="Y1" s="15" t="s">
        <v>80</v>
      </c>
      <c r="AC1" s="15" t="s">
        <v>80</v>
      </c>
      <c r="AG1" s="15" t="s">
        <v>80</v>
      </c>
      <c r="AK1" s="15" t="s">
        <v>80</v>
      </c>
      <c r="AO1" s="15" t="s">
        <v>80</v>
      </c>
      <c r="AS1" s="15" t="s">
        <v>80</v>
      </c>
      <c r="AW1" s="15" t="s">
        <v>80</v>
      </c>
      <c r="BA1" s="15" t="s">
        <v>80</v>
      </c>
      <c r="BE1" s="15" t="s">
        <v>80</v>
      </c>
      <c r="BI1" s="15" t="s">
        <v>80</v>
      </c>
      <c r="BM1" s="15" t="s">
        <v>80</v>
      </c>
      <c r="BQ1" s="15" t="s">
        <v>80</v>
      </c>
      <c r="BU1" s="15" t="s">
        <v>80</v>
      </c>
      <c r="BY1" s="15" t="s">
        <v>80</v>
      </c>
      <c r="CC1" s="15" t="s">
        <v>80</v>
      </c>
      <c r="CG1" s="15" t="s">
        <v>80</v>
      </c>
      <c r="CK1" s="15" t="s">
        <v>80</v>
      </c>
      <c r="CO1" s="15" t="s">
        <v>80</v>
      </c>
    </row>
    <row r="3" spans="1:102">
      <c r="A3" s="15" t="s">
        <v>1</v>
      </c>
      <c r="E3" s="15" t="s">
        <v>49</v>
      </c>
      <c r="I3" s="15" t="s">
        <v>50</v>
      </c>
      <c r="M3" s="15" t="s">
        <v>51</v>
      </c>
      <c r="Q3" s="15" t="s">
        <v>54</v>
      </c>
      <c r="U3" s="15" t="s">
        <v>55</v>
      </c>
      <c r="Y3" s="15" t="s">
        <v>56</v>
      </c>
      <c r="AC3" s="15" t="s">
        <v>58</v>
      </c>
      <c r="AG3" s="15" t="s">
        <v>59</v>
      </c>
      <c r="AK3" s="15" t="s">
        <v>61</v>
      </c>
      <c r="AO3" s="15" t="s">
        <v>62</v>
      </c>
      <c r="AS3" s="15" t="s">
        <v>63</v>
      </c>
      <c r="AW3" s="15" t="s">
        <v>64</v>
      </c>
      <c r="BA3" s="15" t="s">
        <v>65</v>
      </c>
      <c r="BE3" s="15" t="s">
        <v>78</v>
      </c>
      <c r="BI3" s="15" t="s">
        <v>68</v>
      </c>
      <c r="BM3" s="15" t="s">
        <v>69</v>
      </c>
      <c r="BQ3" s="15" t="s">
        <v>70</v>
      </c>
      <c r="BU3" s="15" t="s">
        <v>71</v>
      </c>
      <c r="BY3" s="15" t="s">
        <v>72</v>
      </c>
      <c r="CC3" s="15" t="s">
        <v>73</v>
      </c>
      <c r="CG3" s="15" t="s">
        <v>74</v>
      </c>
      <c r="CK3" s="15" t="s">
        <v>75</v>
      </c>
      <c r="CO3" s="15" t="s">
        <v>76</v>
      </c>
      <c r="CT3" s="172" t="s">
        <v>79</v>
      </c>
      <c r="CU3" s="172"/>
    </row>
    <row r="4" spans="1:102">
      <c r="A4" s="15" t="s">
        <v>33</v>
      </c>
      <c r="E4" s="15" t="s">
        <v>33</v>
      </c>
      <c r="I4" s="15" t="s">
        <v>33</v>
      </c>
      <c r="M4" s="15" t="s">
        <v>33</v>
      </c>
      <c r="Q4" s="15" t="s">
        <v>33</v>
      </c>
      <c r="U4" s="15" t="s">
        <v>33</v>
      </c>
      <c r="Y4" s="15" t="s">
        <v>33</v>
      </c>
      <c r="AC4" s="15" t="s">
        <v>33</v>
      </c>
      <c r="AG4" s="15" t="s">
        <v>33</v>
      </c>
      <c r="AK4" s="15" t="s">
        <v>33</v>
      </c>
      <c r="AO4" s="15" t="s">
        <v>33</v>
      </c>
      <c r="AS4" s="15" t="s">
        <v>33</v>
      </c>
      <c r="AW4" s="15" t="s">
        <v>33</v>
      </c>
      <c r="BA4" s="15" t="s">
        <v>33</v>
      </c>
      <c r="BE4" s="15" t="s">
        <v>33</v>
      </c>
      <c r="BI4" s="15" t="s">
        <v>33</v>
      </c>
      <c r="BM4" s="15" t="s">
        <v>33</v>
      </c>
      <c r="BQ4" s="15" t="s">
        <v>33</v>
      </c>
      <c r="BU4" s="15" t="s">
        <v>33</v>
      </c>
      <c r="BY4" s="15" t="s">
        <v>33</v>
      </c>
      <c r="CC4" s="15" t="s">
        <v>33</v>
      </c>
      <c r="CG4" s="15" t="s">
        <v>33</v>
      </c>
      <c r="CK4" s="15" t="s">
        <v>33</v>
      </c>
      <c r="CO4" s="15" t="s">
        <v>33</v>
      </c>
    </row>
    <row r="5" spans="1:102">
      <c r="B5" s="15" t="s">
        <v>39</v>
      </c>
      <c r="C5" s="15">
        <v>184512.13219999999</v>
      </c>
      <c r="F5" s="15" t="s">
        <v>39</v>
      </c>
      <c r="G5" s="15">
        <v>144611.76240000001</v>
      </c>
      <c r="J5" s="15" t="s">
        <v>39</v>
      </c>
      <c r="K5" s="15">
        <v>145823.80650000001</v>
      </c>
      <c r="N5" s="15" t="s">
        <v>39</v>
      </c>
      <c r="O5" s="15">
        <v>82721.183499999999</v>
      </c>
      <c r="R5" s="15" t="s">
        <v>39</v>
      </c>
      <c r="S5" s="15">
        <v>82819.032699999996</v>
      </c>
      <c r="V5" s="15" t="s">
        <v>39</v>
      </c>
      <c r="W5" s="15">
        <v>157020.929</v>
      </c>
      <c r="Z5" s="15" t="s">
        <v>39</v>
      </c>
      <c r="AA5" s="15">
        <v>457763.89880000002</v>
      </c>
      <c r="AD5" s="15" t="s">
        <v>39</v>
      </c>
      <c r="AE5" s="15">
        <v>159374.6832</v>
      </c>
      <c r="AH5" s="15" t="s">
        <v>39</v>
      </c>
      <c r="AI5" s="15">
        <v>65259.309000000001</v>
      </c>
      <c r="AL5" s="15" t="s">
        <v>39</v>
      </c>
      <c r="AM5" s="15">
        <v>75146.0242</v>
      </c>
      <c r="AP5" s="15" t="s">
        <v>39</v>
      </c>
      <c r="AQ5" s="15">
        <v>74899.428899999999</v>
      </c>
      <c r="AT5" s="15" t="s">
        <v>39</v>
      </c>
      <c r="AU5" s="15">
        <v>269238.79229999997</v>
      </c>
      <c r="AX5" s="15" t="s">
        <v>39</v>
      </c>
      <c r="AY5" s="15">
        <v>188677.35750000001</v>
      </c>
      <c r="BB5" s="15" t="s">
        <v>39</v>
      </c>
      <c r="BC5" s="15">
        <v>182029.5477</v>
      </c>
      <c r="BJ5" s="15" t="s">
        <v>39</v>
      </c>
      <c r="BK5" s="15">
        <v>2284621.5956000001</v>
      </c>
      <c r="BN5" s="15" t="s">
        <v>39</v>
      </c>
      <c r="BO5" s="15">
        <v>210900.48670000001</v>
      </c>
      <c r="BR5" s="15" t="s">
        <v>39</v>
      </c>
      <c r="BS5" s="15">
        <v>41832.886700000003</v>
      </c>
      <c r="BV5" s="15" t="s">
        <v>39</v>
      </c>
      <c r="BW5" s="15">
        <v>741154.85950000002</v>
      </c>
      <c r="BZ5" s="15" t="s">
        <v>39</v>
      </c>
      <c r="CA5" s="15">
        <v>158957.03210000001</v>
      </c>
      <c r="CD5" s="15" t="s">
        <v>39</v>
      </c>
      <c r="CE5" s="15">
        <v>73781.1587</v>
      </c>
      <c r="CH5" s="15" t="s">
        <v>39</v>
      </c>
      <c r="CI5" s="15">
        <v>52731.450799999999</v>
      </c>
      <c r="CL5" s="15" t="s">
        <v>39</v>
      </c>
      <c r="CM5" s="15">
        <v>81978.478199999998</v>
      </c>
      <c r="CP5" s="15" t="s">
        <v>39</v>
      </c>
      <c r="CQ5" s="15">
        <v>110382.07520000001</v>
      </c>
      <c r="CT5" s="15" t="s">
        <v>39</v>
      </c>
      <c r="CU5" s="15">
        <f>SUM(CQ5,CM5,CI5,CE5,CA5,BW5,BS5,BO5,BK5,BC5,AY5,AU5,AQ5,AM5,AI5,AE5,AA5,W5,S5,O5,K5,G5,C5)</f>
        <v>6026237.9113999996</v>
      </c>
      <c r="CW5" s="15" t="s">
        <v>83</v>
      </c>
      <c r="CX5" s="148">
        <f>SUM(CU5:CU6,CU8:CU11,CU12)</f>
        <v>-987622.66339999798</v>
      </c>
    </row>
    <row r="6" spans="1:102">
      <c r="B6" s="15" t="s">
        <v>40</v>
      </c>
      <c r="C6" s="15">
        <v>-184358.4583</v>
      </c>
      <c r="F6" s="15" t="s">
        <v>40</v>
      </c>
      <c r="G6" s="15">
        <v>-150961.04689999999</v>
      </c>
      <c r="J6" s="15" t="s">
        <v>40</v>
      </c>
      <c r="K6" s="15">
        <v>-147554.50200000001</v>
      </c>
      <c r="N6" s="15" t="s">
        <v>40</v>
      </c>
      <c r="O6" s="15">
        <v>-84024.432100000005</v>
      </c>
      <c r="R6" s="15" t="s">
        <v>40</v>
      </c>
      <c r="S6" s="15">
        <v>-82925.270600000003</v>
      </c>
      <c r="V6" s="15" t="s">
        <v>40</v>
      </c>
      <c r="W6" s="15">
        <v>-150563.51749999999</v>
      </c>
      <c r="Z6" s="15" t="s">
        <v>40</v>
      </c>
      <c r="AA6" s="15">
        <v>-459478.82689999999</v>
      </c>
      <c r="AD6" s="15" t="s">
        <v>40</v>
      </c>
      <c r="AE6" s="15">
        <v>-168825.92170000001</v>
      </c>
      <c r="AH6" s="15" t="s">
        <v>40</v>
      </c>
      <c r="AI6" s="15">
        <v>-65028.132100000003</v>
      </c>
      <c r="AL6" s="15" t="s">
        <v>40</v>
      </c>
      <c r="AM6" s="15">
        <v>-77309.262400000007</v>
      </c>
      <c r="AP6" s="15" t="s">
        <v>40</v>
      </c>
      <c r="AQ6" s="15">
        <v>-75016.8226</v>
      </c>
      <c r="AT6" s="15" t="s">
        <v>40</v>
      </c>
      <c r="AU6" s="15">
        <v>-266936.30940000003</v>
      </c>
      <c r="AX6" s="15" t="s">
        <v>40</v>
      </c>
      <c r="AY6" s="15">
        <v>-190366.67050000001</v>
      </c>
      <c r="BB6" s="15" t="s">
        <v>40</v>
      </c>
      <c r="BC6" s="15">
        <v>-181226.27970000001</v>
      </c>
      <c r="BJ6" s="15" t="s">
        <v>40</v>
      </c>
      <c r="BK6" s="15">
        <v>-2316785.4597999998</v>
      </c>
      <c r="BN6" s="15" t="s">
        <v>40</v>
      </c>
      <c r="BO6" s="15">
        <v>-212722.64850000001</v>
      </c>
      <c r="BR6" s="15" t="s">
        <v>40</v>
      </c>
      <c r="BS6" s="15">
        <v>-43130.258099999999</v>
      </c>
      <c r="BV6" s="15" t="s">
        <v>40</v>
      </c>
      <c r="BW6" s="15">
        <v>-748094.01800000004</v>
      </c>
      <c r="BZ6" s="15" t="s">
        <v>40</v>
      </c>
      <c r="CA6" s="15">
        <v>-159496.45559999999</v>
      </c>
      <c r="CD6" s="15" t="s">
        <v>40</v>
      </c>
      <c r="CE6" s="15">
        <v>-72660.176300000006</v>
      </c>
      <c r="CH6" s="15" t="s">
        <v>40</v>
      </c>
      <c r="CI6" s="15">
        <v>-53154.732400000001</v>
      </c>
      <c r="CL6" s="15" t="s">
        <v>40</v>
      </c>
      <c r="CM6" s="15">
        <v>-81963.075400000002</v>
      </c>
      <c r="CP6" s="15" t="s">
        <v>40</v>
      </c>
      <c r="CQ6" s="15">
        <v>-109562.7387</v>
      </c>
      <c r="CT6" s="15" t="s">
        <v>40</v>
      </c>
      <c r="CU6" s="15">
        <f t="shared" ref="CU6:CU16" si="0">SUM(CQ6,CM6,CI6,CE6,CA6,BW6,BS6,BO6,BK6,BC6,AY6,AU6,AQ6,AM6,AI6,AE6,AA6,W6,S6,O6,K6,G6,C6)</f>
        <v>-6082145.0155000007</v>
      </c>
      <c r="CW6" s="15" t="s">
        <v>82</v>
      </c>
      <c r="CX6" s="148">
        <f>CU7</f>
        <v>-264899.69989999995</v>
      </c>
    </row>
    <row r="7" spans="1:102">
      <c r="B7" s="15" t="s">
        <v>41</v>
      </c>
      <c r="C7" s="15">
        <v>-2924.8971000000001</v>
      </c>
      <c r="F7" s="15" t="s">
        <v>41</v>
      </c>
      <c r="G7" s="15">
        <v>-21843.921300000002</v>
      </c>
      <c r="J7" s="15" t="s">
        <v>41</v>
      </c>
      <c r="K7" s="15">
        <v>-3597.9985999999999</v>
      </c>
      <c r="N7" s="15" t="s">
        <v>41</v>
      </c>
      <c r="O7" s="15">
        <v>-11387.6186</v>
      </c>
      <c r="R7" s="15" t="s">
        <v>41</v>
      </c>
      <c r="S7" s="15">
        <v>-25578.5785</v>
      </c>
      <c r="V7" s="15" t="s">
        <v>41</v>
      </c>
      <c r="W7" s="15">
        <v>-13788.132900000001</v>
      </c>
      <c r="Z7" s="15" t="s">
        <v>41</v>
      </c>
      <c r="AA7" s="15">
        <v>-12376.9349</v>
      </c>
      <c r="AD7" s="15" t="s">
        <v>41</v>
      </c>
      <c r="AE7" s="15">
        <v>-2016.1102000000001</v>
      </c>
      <c r="AH7" s="15" t="s">
        <v>41</v>
      </c>
      <c r="AI7" s="15">
        <v>-3567.6433000000002</v>
      </c>
      <c r="AL7" s="15" t="s">
        <v>41</v>
      </c>
      <c r="AM7" s="15">
        <v>-10779.6353</v>
      </c>
      <c r="AP7" s="15" t="s">
        <v>41</v>
      </c>
      <c r="AQ7" s="15">
        <v>-6646.3679000000002</v>
      </c>
      <c r="AT7" s="15" t="s">
        <v>41</v>
      </c>
      <c r="AU7" s="15">
        <v>-6848.7300999999998</v>
      </c>
      <c r="AX7" s="15" t="s">
        <v>41</v>
      </c>
      <c r="AY7" s="15">
        <v>-15723.289000000001</v>
      </c>
      <c r="BB7" s="15" t="s">
        <v>41</v>
      </c>
      <c r="BC7" s="15">
        <v>-13151.9076</v>
      </c>
      <c r="BJ7" s="15" t="s">
        <v>41</v>
      </c>
      <c r="BK7" s="15">
        <v>-15403.4863</v>
      </c>
      <c r="BN7" s="15" t="s">
        <v>41</v>
      </c>
      <c r="BO7" s="15">
        <v>-841.51009999999997</v>
      </c>
      <c r="BR7" s="15" t="s">
        <v>41</v>
      </c>
      <c r="BS7" s="15">
        <v>-24564.493999999999</v>
      </c>
      <c r="BV7" s="15" t="s">
        <v>41</v>
      </c>
      <c r="BW7" s="15">
        <v>-48560.238499999999</v>
      </c>
      <c r="BZ7" s="15" t="s">
        <v>41</v>
      </c>
      <c r="CA7" s="15">
        <v>-2273.6900999999998</v>
      </c>
      <c r="CD7" s="15" t="s">
        <v>41</v>
      </c>
      <c r="CE7" s="15">
        <v>-7859.6761999999999</v>
      </c>
      <c r="CH7" s="15" t="s">
        <v>41</v>
      </c>
      <c r="CI7" s="15">
        <v>-3392.5174999999999</v>
      </c>
      <c r="CP7" s="15" t="s">
        <v>41</v>
      </c>
      <c r="CQ7" s="15">
        <v>-11772.321900000001</v>
      </c>
      <c r="CT7" s="15" t="s">
        <v>41</v>
      </c>
      <c r="CU7" s="15">
        <f t="shared" si="0"/>
        <v>-264899.69989999995</v>
      </c>
      <c r="CW7" s="15" t="s">
        <v>81</v>
      </c>
      <c r="CX7" s="148">
        <f>CU13</f>
        <v>-187573.73549999998</v>
      </c>
    </row>
    <row r="8" spans="1:102">
      <c r="B8" s="15" t="s">
        <v>42</v>
      </c>
      <c r="C8" s="15">
        <v>-119.4858</v>
      </c>
      <c r="N8" s="15" t="s">
        <v>42</v>
      </c>
      <c r="O8" s="15">
        <v>-328.55309999999997</v>
      </c>
      <c r="R8" s="15" t="s">
        <v>42</v>
      </c>
      <c r="S8" s="15">
        <v>-154.6755</v>
      </c>
      <c r="V8" s="15" t="s">
        <v>42</v>
      </c>
      <c r="W8" s="15">
        <v>-1.9394</v>
      </c>
      <c r="AP8" s="15" t="s">
        <v>42</v>
      </c>
      <c r="AQ8" s="15">
        <v>-73.331400000000002</v>
      </c>
      <c r="AX8" s="15" t="s">
        <v>42</v>
      </c>
      <c r="AY8" s="15">
        <v>-9749.6294999999991</v>
      </c>
      <c r="CT8" s="15" t="s">
        <v>42</v>
      </c>
      <c r="CU8" s="15">
        <f t="shared" si="0"/>
        <v>-10427.614699999996</v>
      </c>
      <c r="CW8" s="15" t="s">
        <v>46</v>
      </c>
      <c r="CX8" s="148">
        <f>CU14</f>
        <v>-163736.516</v>
      </c>
    </row>
    <row r="9" spans="1:102">
      <c r="N9" s="15" t="s">
        <v>52</v>
      </c>
      <c r="O9" s="15">
        <v>333.3827</v>
      </c>
      <c r="AL9" s="15" t="s">
        <v>52</v>
      </c>
      <c r="AM9" s="15">
        <v>1.9196</v>
      </c>
      <c r="AX9" s="15" t="s">
        <v>52</v>
      </c>
      <c r="AY9" s="15">
        <v>543.32399999999996</v>
      </c>
      <c r="CH9" s="15" t="s">
        <v>52</v>
      </c>
      <c r="CI9" s="15">
        <v>210.84350000000001</v>
      </c>
      <c r="CP9" s="15" t="s">
        <v>52</v>
      </c>
      <c r="CQ9" s="15">
        <v>1703.9507000000001</v>
      </c>
      <c r="CT9" s="15" t="s">
        <v>52</v>
      </c>
      <c r="CU9" s="15">
        <f t="shared" si="0"/>
        <v>2793.4205000000002</v>
      </c>
      <c r="CX9" s="148"/>
    </row>
    <row r="10" spans="1:102">
      <c r="B10" s="15" t="s">
        <v>44</v>
      </c>
      <c r="C10" s="15">
        <v>-90222.606599999999</v>
      </c>
      <c r="F10" s="15" t="s">
        <v>44</v>
      </c>
      <c r="G10" s="15">
        <v>-46591.761599999998</v>
      </c>
      <c r="J10" s="15" t="s">
        <v>44</v>
      </c>
      <c r="K10" s="15">
        <v>-123690.0402</v>
      </c>
      <c r="N10" s="15" t="s">
        <v>44</v>
      </c>
      <c r="O10" s="15">
        <v>-299683.25040000002</v>
      </c>
      <c r="R10" s="15" t="s">
        <v>44</v>
      </c>
      <c r="S10" s="15">
        <v>-54452.6999</v>
      </c>
      <c r="V10" s="15" t="s">
        <v>44</v>
      </c>
      <c r="W10" s="15">
        <v>-142015.67430000001</v>
      </c>
      <c r="Z10" s="15" t="s">
        <v>44</v>
      </c>
      <c r="AA10" s="15">
        <v>-545989.20120000001</v>
      </c>
      <c r="AD10" s="15" t="s">
        <v>44</v>
      </c>
      <c r="AE10" s="15">
        <v>-63202.565499999997</v>
      </c>
      <c r="AH10" s="15" t="s">
        <v>44</v>
      </c>
      <c r="AI10" s="15">
        <v>-364668.1876</v>
      </c>
      <c r="AL10" s="15" t="s">
        <v>44</v>
      </c>
      <c r="AM10" s="15">
        <v>-355592.55530000001</v>
      </c>
      <c r="AP10" s="15" t="s">
        <v>44</v>
      </c>
      <c r="AQ10" s="15">
        <v>-24028.565200000001</v>
      </c>
      <c r="AT10" s="15" t="s">
        <v>44</v>
      </c>
      <c r="AU10" s="15">
        <v>-218580.49969999999</v>
      </c>
      <c r="AX10" s="15" t="s">
        <v>44</v>
      </c>
      <c r="AY10" s="15">
        <v>-301764.5748</v>
      </c>
      <c r="BB10" s="15" t="s">
        <v>44</v>
      </c>
      <c r="BC10" s="15">
        <v>-322891.15629999997</v>
      </c>
      <c r="BJ10" s="15" t="s">
        <v>44</v>
      </c>
      <c r="BK10" s="15">
        <v>-177902.87409999999</v>
      </c>
      <c r="BN10" s="15" t="s">
        <v>44</v>
      </c>
      <c r="BO10" s="15">
        <v>-35845.678</v>
      </c>
      <c r="BR10" s="15" t="s">
        <v>44</v>
      </c>
      <c r="BS10" s="15">
        <v>-291885.60220000002</v>
      </c>
      <c r="BV10" s="15" t="s">
        <v>44</v>
      </c>
      <c r="BW10" s="15">
        <v>-2780376.7371999999</v>
      </c>
      <c r="BZ10" s="15" t="s">
        <v>44</v>
      </c>
      <c r="CA10" s="15">
        <v>-488550.11940000003</v>
      </c>
      <c r="CD10" s="15" t="s">
        <v>44</v>
      </c>
      <c r="CE10" s="15">
        <v>-129286.5315</v>
      </c>
      <c r="CH10" s="15" t="s">
        <v>44</v>
      </c>
      <c r="CI10" s="15">
        <v>-180176.03630000001</v>
      </c>
      <c r="CL10" s="15" t="s">
        <v>44</v>
      </c>
      <c r="CM10" s="15">
        <v>-277084.86239999998</v>
      </c>
      <c r="CP10" s="15" t="s">
        <v>44</v>
      </c>
      <c r="CQ10" s="15">
        <v>-177387.08470000001</v>
      </c>
      <c r="CT10" s="15" t="s">
        <v>44</v>
      </c>
      <c r="CU10" s="15">
        <f t="shared" si="0"/>
        <v>-7491868.8643999984</v>
      </c>
      <c r="CW10" s="15" t="s">
        <v>79</v>
      </c>
      <c r="CX10" s="148">
        <f>SUM(CX5:CX8)</f>
        <v>-1603832.614799998</v>
      </c>
    </row>
    <row r="11" spans="1:102">
      <c r="B11" s="15" t="s">
        <v>43</v>
      </c>
      <c r="C11" s="15">
        <v>112976.4078</v>
      </c>
      <c r="F11" s="15" t="s">
        <v>43</v>
      </c>
      <c r="G11" s="15">
        <v>19719.907299999999</v>
      </c>
      <c r="J11" s="15" t="s">
        <v>43</v>
      </c>
      <c r="K11" s="15">
        <v>223047.04860000001</v>
      </c>
      <c r="N11" s="15" t="s">
        <v>43</v>
      </c>
      <c r="O11" s="15">
        <v>278112.83439999999</v>
      </c>
      <c r="R11" s="15" t="s">
        <v>43</v>
      </c>
      <c r="S11" s="15">
        <v>21928.833900000001</v>
      </c>
      <c r="V11" s="15" t="s">
        <v>43</v>
      </c>
      <c r="W11" s="15">
        <v>477940.95490000001</v>
      </c>
      <c r="Z11" s="15" t="s">
        <v>43</v>
      </c>
      <c r="AA11" s="15">
        <v>502862.87729999999</v>
      </c>
      <c r="AD11" s="15" t="s">
        <v>43</v>
      </c>
      <c r="AE11" s="15">
        <v>49298.338199999998</v>
      </c>
      <c r="AH11" s="15" t="s">
        <v>43</v>
      </c>
      <c r="AI11" s="15">
        <v>234330.93220000001</v>
      </c>
      <c r="AL11" s="15" t="s">
        <v>43</v>
      </c>
      <c r="AM11" s="15">
        <v>171154.0612</v>
      </c>
      <c r="AP11" s="15" t="s">
        <v>43</v>
      </c>
      <c r="AQ11" s="15">
        <v>33488.0501</v>
      </c>
      <c r="AT11" s="15" t="s">
        <v>43</v>
      </c>
      <c r="AU11" s="15">
        <v>490130.00329999998</v>
      </c>
      <c r="AX11" s="15" t="s">
        <v>43</v>
      </c>
      <c r="AY11" s="15">
        <v>852962.43759999995</v>
      </c>
      <c r="BB11" s="15" t="s">
        <v>43</v>
      </c>
      <c r="BC11" s="15">
        <v>725584.87109999999</v>
      </c>
      <c r="BJ11" s="15" t="s">
        <v>43</v>
      </c>
      <c r="BK11" s="15">
        <v>116998.2129</v>
      </c>
      <c r="BN11" s="15" t="s">
        <v>43</v>
      </c>
      <c r="BO11" s="15">
        <v>38140.463000000003</v>
      </c>
      <c r="BR11" s="15" t="s">
        <v>43</v>
      </c>
      <c r="BS11" s="15">
        <v>151038.98480000001</v>
      </c>
      <c r="BV11" s="15" t="s">
        <v>43</v>
      </c>
      <c r="BW11" s="15">
        <v>979708.47759999998</v>
      </c>
      <c r="BZ11" s="15" t="s">
        <v>43</v>
      </c>
      <c r="CA11" s="15">
        <v>83985.840500000006</v>
      </c>
      <c r="CD11" s="15" t="s">
        <v>43</v>
      </c>
      <c r="CE11" s="15">
        <v>124909.39169999999</v>
      </c>
      <c r="CH11" s="15" t="s">
        <v>43</v>
      </c>
      <c r="CI11" s="15">
        <v>104710.34570000001</v>
      </c>
      <c r="CL11" s="15" t="s">
        <v>43</v>
      </c>
      <c r="CM11" s="15">
        <v>347068.99570000003</v>
      </c>
      <c r="CP11" s="15" t="s">
        <v>43</v>
      </c>
      <c r="CQ11" s="15">
        <v>346018.66970000003</v>
      </c>
      <c r="CT11" s="15" t="s">
        <v>43</v>
      </c>
      <c r="CU11" s="15">
        <f t="shared" si="0"/>
        <v>6486116.9395000013</v>
      </c>
    </row>
    <row r="12" spans="1:102">
      <c r="V12" s="15" t="s">
        <v>53</v>
      </c>
      <c r="W12" s="15">
        <v>1039.3697</v>
      </c>
      <c r="AT12" s="15" t="s">
        <v>53</v>
      </c>
      <c r="AU12" s="15">
        <v>5702.9453000000003</v>
      </c>
      <c r="AX12" s="15" t="s">
        <v>53</v>
      </c>
      <c r="AY12" s="15">
        <v>2141.6698999999999</v>
      </c>
      <c r="BV12" s="15" t="s">
        <v>53</v>
      </c>
      <c r="BW12" s="15">
        <v>72786.574900000007</v>
      </c>
      <c r="CT12" s="15" t="s">
        <v>53</v>
      </c>
      <c r="CU12" s="15">
        <f t="shared" si="0"/>
        <v>81670.559800000003</v>
      </c>
    </row>
    <row r="13" spans="1:102">
      <c r="F13" s="15" t="s">
        <v>45</v>
      </c>
      <c r="G13" s="15">
        <v>-15957.4031</v>
      </c>
      <c r="N13" s="15" t="s">
        <v>45</v>
      </c>
      <c r="O13" s="15">
        <v>-415.43220000000002</v>
      </c>
      <c r="R13" s="15" t="s">
        <v>45</v>
      </c>
      <c r="S13" s="15">
        <v>-8513.9570999999996</v>
      </c>
      <c r="V13" s="15" t="s">
        <v>45</v>
      </c>
      <c r="W13" s="15">
        <v>-7683.34</v>
      </c>
      <c r="AD13" s="15" t="s">
        <v>45</v>
      </c>
      <c r="AE13" s="15">
        <v>-98.817899999999995</v>
      </c>
      <c r="AH13" s="15" t="s">
        <v>45</v>
      </c>
      <c r="AI13" s="15">
        <v>-3725.2689999999998</v>
      </c>
      <c r="AL13" s="15" t="s">
        <v>45</v>
      </c>
      <c r="AM13" s="15">
        <v>-14365.6041</v>
      </c>
      <c r="AP13" s="15" t="s">
        <v>45</v>
      </c>
      <c r="AQ13" s="15">
        <v>-1378.0733</v>
      </c>
      <c r="BB13" s="15" t="s">
        <v>45</v>
      </c>
      <c r="BC13" s="15">
        <v>-6887.7</v>
      </c>
      <c r="BN13" s="15" t="s">
        <v>45</v>
      </c>
      <c r="BO13" s="15">
        <v>-237.05359999999999</v>
      </c>
      <c r="BR13" s="15" t="s">
        <v>45</v>
      </c>
      <c r="BS13" s="15">
        <v>-2251.3751000000002</v>
      </c>
      <c r="BV13" s="15" t="s">
        <v>45</v>
      </c>
      <c r="BW13" s="15">
        <v>-115830.5496</v>
      </c>
      <c r="BZ13" s="15" t="s">
        <v>45</v>
      </c>
      <c r="CA13" s="15">
        <v>-65.878600000000006</v>
      </c>
      <c r="CD13" s="15" t="s">
        <v>45</v>
      </c>
      <c r="CE13" s="15">
        <v>-5560.4457000000002</v>
      </c>
      <c r="CH13" s="15" t="s">
        <v>45</v>
      </c>
      <c r="CI13" s="15">
        <v>-3625.8915000000002</v>
      </c>
      <c r="CP13" s="15" t="s">
        <v>45</v>
      </c>
      <c r="CQ13" s="15">
        <v>-976.94470000000001</v>
      </c>
      <c r="CT13" s="15" t="s">
        <v>45</v>
      </c>
      <c r="CU13" s="15">
        <f t="shared" si="0"/>
        <v>-187573.73549999998</v>
      </c>
    </row>
    <row r="14" spans="1:102">
      <c r="B14" s="15" t="s">
        <v>46</v>
      </c>
      <c r="C14" s="15">
        <v>-11600.695900000001</v>
      </c>
      <c r="F14" s="15" t="s">
        <v>46</v>
      </c>
      <c r="G14" s="15">
        <v>-3512.1792999999998</v>
      </c>
      <c r="N14" s="15" t="s">
        <v>46</v>
      </c>
      <c r="O14" s="15">
        <v>-5155.3806000000004</v>
      </c>
      <c r="V14" s="15" t="s">
        <v>46</v>
      </c>
      <c r="W14" s="15">
        <v>-33.660699999999999</v>
      </c>
      <c r="Z14" s="15" t="s">
        <v>46</v>
      </c>
      <c r="AA14" s="15">
        <v>-6687.0321000000004</v>
      </c>
      <c r="AP14" s="15" t="s">
        <v>46</v>
      </c>
      <c r="AQ14" s="15">
        <v>-8169.7148999999999</v>
      </c>
      <c r="AX14" s="15" t="s">
        <v>46</v>
      </c>
      <c r="AY14" s="15">
        <v>-4457.25</v>
      </c>
      <c r="BB14" s="15" t="s">
        <v>46</v>
      </c>
      <c r="BC14" s="15">
        <v>-45.728400000000001</v>
      </c>
      <c r="BN14" s="15" t="s">
        <v>46</v>
      </c>
      <c r="BO14" s="15">
        <v>-1305.5157999999999</v>
      </c>
      <c r="BR14" s="15" t="s">
        <v>46</v>
      </c>
      <c r="BS14" s="15">
        <v>-539.23069999999996</v>
      </c>
      <c r="BV14" s="15" t="s">
        <v>46</v>
      </c>
      <c r="BW14" s="15">
        <v>-97464.4133</v>
      </c>
      <c r="BZ14" s="15" t="s">
        <v>46</v>
      </c>
      <c r="CA14" s="15">
        <v>-24765.7143</v>
      </c>
      <c r="CT14" s="15" t="s">
        <v>46</v>
      </c>
      <c r="CU14" s="15">
        <f t="shared" si="0"/>
        <v>-163736.516</v>
      </c>
    </row>
    <row r="15" spans="1:102">
      <c r="BB15" s="15" t="s">
        <v>66</v>
      </c>
      <c r="BC15" s="15">
        <v>7496.1050999999998</v>
      </c>
      <c r="CT15" s="15" t="s">
        <v>66</v>
      </c>
      <c r="CU15" s="15">
        <f t="shared" si="0"/>
        <v>7496.1050999999998</v>
      </c>
    </row>
    <row r="16" spans="1:102">
      <c r="BB16" s="15" t="s">
        <v>67</v>
      </c>
      <c r="BC16" s="15">
        <v>200360.24479999999</v>
      </c>
      <c r="CT16" s="15" t="s">
        <v>67</v>
      </c>
      <c r="CU16" s="15">
        <f t="shared" si="0"/>
        <v>200360.24479999999</v>
      </c>
    </row>
    <row r="20" spans="1:99">
      <c r="A20" s="15" t="s">
        <v>47</v>
      </c>
      <c r="C20" s="15">
        <v>8262.3963000000003</v>
      </c>
      <c r="E20" s="15" t="s">
        <v>47</v>
      </c>
      <c r="G20" s="15">
        <v>-74534.642500000002</v>
      </c>
      <c r="I20" s="15" t="s">
        <v>47</v>
      </c>
      <c r="K20" s="15">
        <v>94028.314299999998</v>
      </c>
      <c r="M20" s="15" t="s">
        <v>47</v>
      </c>
      <c r="O20" s="15">
        <v>-39827.2664</v>
      </c>
      <c r="Q20" s="15" t="s">
        <v>47</v>
      </c>
      <c r="S20" s="15">
        <v>-66877.315000000002</v>
      </c>
      <c r="U20" s="15" t="s">
        <v>47</v>
      </c>
      <c r="W20" s="15">
        <v>321914.98879999999</v>
      </c>
      <c r="Y20" s="15" t="s">
        <v>47</v>
      </c>
      <c r="AA20" s="15">
        <v>-63905.218999999997</v>
      </c>
      <c r="AC20" s="15" t="s">
        <v>47</v>
      </c>
      <c r="AE20" s="15">
        <v>-25470.393899999999</v>
      </c>
      <c r="AG20" s="15" t="s">
        <v>47</v>
      </c>
      <c r="AI20" s="15">
        <v>-137398.9908</v>
      </c>
      <c r="AK20" s="15" t="s">
        <v>47</v>
      </c>
      <c r="AM20" s="15">
        <v>-211745.0521</v>
      </c>
      <c r="AO20" s="15" t="s">
        <v>47</v>
      </c>
      <c r="AQ20" s="15">
        <v>-6925.3963000000003</v>
      </c>
      <c r="AS20" s="15" t="s">
        <v>47</v>
      </c>
      <c r="AU20" s="15">
        <v>272706.20169999998</v>
      </c>
      <c r="AW20" s="15" t="s">
        <v>47</v>
      </c>
      <c r="AY20" s="15">
        <v>522263.37520000001</v>
      </c>
      <c r="BA20" s="15" t="s">
        <v>47</v>
      </c>
      <c r="BC20" s="15">
        <v>591267.99670000002</v>
      </c>
      <c r="BI20" s="15" t="s">
        <v>47</v>
      </c>
      <c r="BK20" s="15">
        <v>-108472.0117</v>
      </c>
      <c r="BM20" s="15" t="s">
        <v>47</v>
      </c>
      <c r="BO20" s="15">
        <v>-1911.4563000000001</v>
      </c>
      <c r="BQ20" s="15" t="s">
        <v>47</v>
      </c>
      <c r="BS20" s="15">
        <v>-169499.08859999999</v>
      </c>
      <c r="BU20" s="15" t="s">
        <v>47</v>
      </c>
      <c r="BW20" s="15">
        <v>-1996676.0445999999</v>
      </c>
      <c r="BY20" s="15" t="s">
        <v>47</v>
      </c>
      <c r="CA20" s="15">
        <v>-432208.98540000001</v>
      </c>
      <c r="CC20" s="15" t="s">
        <v>47</v>
      </c>
      <c r="CE20" s="15">
        <v>-16676.279299999998</v>
      </c>
      <c r="CG20" s="15" t="s">
        <v>47</v>
      </c>
      <c r="CI20" s="15">
        <v>-82696.537700000001</v>
      </c>
      <c r="CK20" s="15" t="s">
        <v>47</v>
      </c>
      <c r="CM20" s="15">
        <v>69999.536099999998</v>
      </c>
      <c r="CO20" s="15" t="s">
        <v>47</v>
      </c>
      <c r="CQ20" s="15">
        <v>158405.60560000001</v>
      </c>
      <c r="CT20" s="15" t="s">
        <v>47</v>
      </c>
      <c r="CU20" s="15">
        <f t="shared" ref="CU20" si="1">SUM(CQ20,CM20,CI20,CE20,CA20,BW20,BS20,BO20,BK20,BC20,AY20,AU20,AQ20,AM20,AI20,AE20,AA20,W20,S20,O20,K20,G20,C20)</f>
        <v>-1395976.2649000003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T3:C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>
      <selection activeCell="C1" sqref="C1:C1048576"/>
    </sheetView>
  </sheetViews>
  <sheetFormatPr defaultRowHeight="15"/>
  <cols>
    <col min="2" max="2" width="31.28515625" bestFit="1" customWidth="1"/>
    <col min="3" max="3" width="14.28515625" style="2" bestFit="1" customWidth="1"/>
    <col min="10" max="10" width="14.28515625" style="2" bestFit="1" customWidth="1"/>
    <col min="11" max="11" width="9.140625" style="1"/>
  </cols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2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2">
        <v>16638239.480699999</v>
      </c>
      <c r="I6" t="s">
        <v>10</v>
      </c>
      <c r="J6" s="2">
        <v>17187850.210000001</v>
      </c>
    </row>
    <row r="7" spans="1:11">
      <c r="B7" t="s">
        <v>11</v>
      </c>
      <c r="C7" s="2">
        <v>59328</v>
      </c>
      <c r="I7" t="s">
        <v>11</v>
      </c>
      <c r="J7" s="2">
        <v>72878</v>
      </c>
    </row>
    <row r="8" spans="1:11">
      <c r="B8" t="s">
        <v>12</v>
      </c>
      <c r="C8" s="2">
        <v>15382828.839600001</v>
      </c>
      <c r="I8" t="s">
        <v>12</v>
      </c>
      <c r="J8" s="2">
        <v>15916314.919600001</v>
      </c>
    </row>
    <row r="9" spans="1:11">
      <c r="B9" t="s">
        <v>13</v>
      </c>
      <c r="C9" s="2">
        <v>1314738.6410999999</v>
      </c>
      <c r="I9" t="s">
        <v>13</v>
      </c>
      <c r="J9" s="2">
        <v>1344413.2904000001</v>
      </c>
    </row>
    <row r="10" spans="1:11">
      <c r="B10" t="s">
        <v>14</v>
      </c>
      <c r="C10" s="2">
        <v>1255410.6410999999</v>
      </c>
      <c r="I10" t="s">
        <v>14</v>
      </c>
      <c r="J10" s="2">
        <v>1271535.2904000001</v>
      </c>
      <c r="K10" s="1">
        <f>J10/J6</f>
        <v>7.3978727698023147E-2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2">
        <v>16483844.49</v>
      </c>
      <c r="H16">
        <v>4000</v>
      </c>
      <c r="I16" t="s">
        <v>17</v>
      </c>
      <c r="J16" s="2">
        <v>16987195.489999998</v>
      </c>
    </row>
    <row r="17" spans="1:10">
      <c r="A17">
        <v>4000020</v>
      </c>
      <c r="B17" t="s">
        <v>18</v>
      </c>
      <c r="C17" s="2">
        <v>154001.01999999999</v>
      </c>
      <c r="H17">
        <v>4000020</v>
      </c>
      <c r="I17" t="s">
        <v>18</v>
      </c>
      <c r="J17" s="2">
        <v>200654.71</v>
      </c>
    </row>
    <row r="18" spans="1:10">
      <c r="A18">
        <v>4000040</v>
      </c>
      <c r="B18" t="s">
        <v>19</v>
      </c>
      <c r="C18" s="2">
        <v>59328.1</v>
      </c>
      <c r="H18">
        <v>4000040</v>
      </c>
      <c r="I18" t="s">
        <v>19</v>
      </c>
      <c r="J18" s="2">
        <v>72877.75</v>
      </c>
    </row>
    <row r="19" spans="1:10">
      <c r="A19" t="s">
        <v>20</v>
      </c>
      <c r="C19" s="2">
        <v>16697173.609999999</v>
      </c>
      <c r="H19" t="s">
        <v>20</v>
      </c>
      <c r="J19" s="2">
        <v>17260727.949999999</v>
      </c>
    </row>
    <row r="21" spans="1:10">
      <c r="A21">
        <v>4900</v>
      </c>
      <c r="B21" t="s">
        <v>19</v>
      </c>
      <c r="C21" s="2">
        <v>-59328.1</v>
      </c>
      <c r="H21">
        <v>4900</v>
      </c>
      <c r="I21" t="s">
        <v>19</v>
      </c>
      <c r="J21" s="2">
        <v>-72877.75</v>
      </c>
    </row>
    <row r="23" spans="1:10">
      <c r="A23" t="s">
        <v>21</v>
      </c>
      <c r="C23" s="2">
        <v>16637845.51</v>
      </c>
      <c r="H23" t="s">
        <v>21</v>
      </c>
      <c r="J23" s="2">
        <v>17187850.199999999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2">
        <v>163623.71</v>
      </c>
      <c r="H28">
        <v>5400</v>
      </c>
      <c r="I28" t="s">
        <v>24</v>
      </c>
      <c r="J28" s="2">
        <v>125422.52</v>
      </c>
    </row>
    <row r="29" spans="1:10">
      <c r="A29">
        <v>5450</v>
      </c>
      <c r="B29" t="s">
        <v>25</v>
      </c>
      <c r="C29" s="2">
        <v>17121383.52</v>
      </c>
      <c r="H29">
        <v>5450</v>
      </c>
      <c r="I29" t="s">
        <v>25</v>
      </c>
      <c r="J29" s="2">
        <v>19965637.02</v>
      </c>
    </row>
    <row r="30" spans="1:10">
      <c r="A30">
        <v>5500</v>
      </c>
      <c r="B30" t="s">
        <v>26</v>
      </c>
      <c r="C30" s="2">
        <v>-266606.99</v>
      </c>
      <c r="H30">
        <v>5500</v>
      </c>
      <c r="I30" t="s">
        <v>26</v>
      </c>
      <c r="J30" s="2">
        <v>-254113.84</v>
      </c>
    </row>
    <row r="31" spans="1:10">
      <c r="B31" t="s">
        <v>27</v>
      </c>
      <c r="C31" s="2">
        <v>3822.8121000000001</v>
      </c>
      <c r="I31" t="s">
        <v>27</v>
      </c>
      <c r="J31" s="2">
        <v>248.80279999999999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 s="2">
        <v>58094.21</v>
      </c>
      <c r="I34" t="s">
        <v>30</v>
      </c>
      <c r="J34" s="2">
        <v>943584.55610000005</v>
      </c>
    </row>
    <row r="35" spans="1:10">
      <c r="B35" t="s">
        <v>30</v>
      </c>
      <c r="C35" s="2">
        <v>983086.38230000006</v>
      </c>
      <c r="I35" t="s">
        <v>31</v>
      </c>
      <c r="J35" s="2">
        <v>-377491.88069999998</v>
      </c>
    </row>
    <row r="36" spans="1:10">
      <c r="B36" t="s">
        <v>31</v>
      </c>
      <c r="C36" s="2">
        <v>-300321.60159999999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2">
        <v>20403287.178199999</v>
      </c>
    </row>
    <row r="40" spans="1:10">
      <c r="A40" t="s">
        <v>34</v>
      </c>
      <c r="C40" s="2">
        <v>17763082.042800002</v>
      </c>
    </row>
    <row r="41" spans="1:10">
      <c r="H41" t="s">
        <v>35</v>
      </c>
      <c r="J41" s="2">
        <v>16853105.031396002</v>
      </c>
    </row>
    <row r="42" spans="1:10">
      <c r="A42" t="s">
        <v>35</v>
      </c>
      <c r="C42" s="2">
        <v>20666746.02922</v>
      </c>
    </row>
    <row r="44" spans="1:10">
      <c r="H44" t="s">
        <v>36</v>
      </c>
      <c r="J44" s="2">
        <v>21390180.615290999</v>
      </c>
    </row>
    <row r="45" spans="1:10">
      <c r="A45" t="s">
        <v>36</v>
      </c>
      <c r="C45" s="2">
        <v>22970176.993423</v>
      </c>
    </row>
    <row r="47" spans="1:10">
      <c r="H47" t="s">
        <v>37</v>
      </c>
      <c r="J47" s="2">
        <v>15866211.594304999</v>
      </c>
    </row>
    <row r="48" spans="1:10">
      <c r="A48" t="s">
        <v>37</v>
      </c>
      <c r="C48" s="2">
        <v>15459651.078597</v>
      </c>
    </row>
    <row r="50" spans="1:10">
      <c r="H50" t="s">
        <v>38</v>
      </c>
      <c r="J50" s="2">
        <v>1321638.6056949999</v>
      </c>
    </row>
    <row r="51" spans="1:10">
      <c r="A51" t="s">
        <v>38</v>
      </c>
      <c r="C51" s="2">
        <v>1178194.4314029999</v>
      </c>
    </row>
    <row r="53" spans="1:10">
      <c r="H53" t="s">
        <v>33</v>
      </c>
    </row>
    <row r="54" spans="1:10">
      <c r="A54" t="s">
        <v>33</v>
      </c>
      <c r="I54" t="s">
        <v>39</v>
      </c>
      <c r="J54" s="2">
        <v>184512.13219999999</v>
      </c>
    </row>
    <row r="55" spans="1:10">
      <c r="B55" t="s">
        <v>39</v>
      </c>
      <c r="C55" s="2">
        <v>125503.7833</v>
      </c>
      <c r="I55" t="s">
        <v>40</v>
      </c>
      <c r="J55" s="2">
        <v>-184358.4583</v>
      </c>
    </row>
    <row r="56" spans="1:10">
      <c r="B56" t="s">
        <v>40</v>
      </c>
      <c r="C56" s="2">
        <v>-127337.966</v>
      </c>
      <c r="I56" t="s">
        <v>41</v>
      </c>
      <c r="J56" s="2">
        <v>-2924.8971000000001</v>
      </c>
    </row>
    <row r="57" spans="1:10">
      <c r="B57" t="s">
        <v>41</v>
      </c>
      <c r="C57" s="2">
        <v>-19939.459200000001</v>
      </c>
      <c r="I57" t="s">
        <v>42</v>
      </c>
      <c r="J57" s="2">
        <v>-119.4858</v>
      </c>
    </row>
    <row r="58" spans="1:10">
      <c r="B58" t="s">
        <v>43</v>
      </c>
      <c r="C58" s="2">
        <v>9008.0782999999992</v>
      </c>
      <c r="I58" t="s">
        <v>44</v>
      </c>
      <c r="J58" s="2">
        <v>-90222.606599999999</v>
      </c>
    </row>
    <row r="59" spans="1:10">
      <c r="B59" t="s">
        <v>44</v>
      </c>
      <c r="C59" s="2">
        <v>-13.033899999999999</v>
      </c>
      <c r="I59" t="s">
        <v>43</v>
      </c>
      <c r="J59" s="2">
        <v>112976.4078</v>
      </c>
    </row>
    <row r="60" spans="1:10">
      <c r="B60" t="s">
        <v>45</v>
      </c>
      <c r="C60" s="2">
        <v>-32035.386699999999</v>
      </c>
      <c r="I60" t="s">
        <v>46</v>
      </c>
      <c r="J60" s="2">
        <v>-11600.695900000001</v>
      </c>
    </row>
    <row r="61" spans="1:10">
      <c r="B61" t="s">
        <v>46</v>
      </c>
      <c r="C61" s="2">
        <v>-174.9102</v>
      </c>
    </row>
    <row r="62" spans="1:10">
      <c r="H62" t="s">
        <v>47</v>
      </c>
      <c r="J62" s="2">
        <v>8262.3963000000003</v>
      </c>
    </row>
    <row r="63" spans="1:10">
      <c r="A63" t="s">
        <v>47</v>
      </c>
      <c r="C63" s="2">
        <v>-44988.894399999997</v>
      </c>
    </row>
    <row r="65" spans="1:11">
      <c r="H65" t="s">
        <v>48</v>
      </c>
      <c r="J65" s="2">
        <v>1313376.209395</v>
      </c>
      <c r="K65" s="1">
        <f>J65/J23</f>
        <v>7.6413058882430801E-2</v>
      </c>
    </row>
    <row r="66" spans="1:11">
      <c r="A66" t="s">
        <v>48</v>
      </c>
      <c r="C66" s="2">
        <v>1223183.325803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5"/>
  <sheetViews>
    <sheetView topLeftCell="C43" workbookViewId="0">
      <selection activeCell="J65" sqref="J65"/>
    </sheetView>
  </sheetViews>
  <sheetFormatPr defaultRowHeight="15"/>
  <cols>
    <col min="2" max="2" width="31.28515625" bestFit="1" customWidth="1"/>
    <col min="3" max="3" width="14.28515625" style="2" bestFit="1" customWidth="1"/>
    <col min="9" max="9" width="31.28515625" bestFit="1" customWidth="1"/>
    <col min="10" max="10" width="14.28515625" style="11" bestFit="1" customWidth="1"/>
    <col min="11" max="11" width="9.140625" style="1"/>
    <col min="12" max="12" width="12.28515625" bestFit="1" customWidth="1"/>
    <col min="13" max="13" width="14.28515625" bestFit="1" customWidth="1"/>
  </cols>
  <sheetData>
    <row r="1" spans="1:11">
      <c r="A1" t="s">
        <v>0</v>
      </c>
      <c r="B1" t="s">
        <v>49</v>
      </c>
      <c r="H1" t="s">
        <v>0</v>
      </c>
      <c r="I1" t="s">
        <v>49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2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2">
        <v>21335674.375700001</v>
      </c>
      <c r="I6" t="s">
        <v>10</v>
      </c>
      <c r="J6" s="11">
        <v>18139220.3904</v>
      </c>
    </row>
    <row r="7" spans="1:11">
      <c r="B7" t="s">
        <v>11</v>
      </c>
      <c r="C7" s="2">
        <v>76620</v>
      </c>
      <c r="I7" t="s">
        <v>11</v>
      </c>
      <c r="J7" s="11">
        <v>71114</v>
      </c>
    </row>
    <row r="8" spans="1:11">
      <c r="B8" t="s">
        <v>12</v>
      </c>
      <c r="C8" s="2">
        <v>19285367.052299999</v>
      </c>
      <c r="I8" t="s">
        <v>12</v>
      </c>
      <c r="J8" s="11">
        <v>16546341.813200001</v>
      </c>
    </row>
    <row r="9" spans="1:11">
      <c r="B9" t="s">
        <v>13</v>
      </c>
      <c r="C9" s="2">
        <v>2126927.3234000001</v>
      </c>
      <c r="I9" t="s">
        <v>13</v>
      </c>
      <c r="J9" s="11">
        <v>1663992.5771999999</v>
      </c>
    </row>
    <row r="10" spans="1:11">
      <c r="B10" t="s">
        <v>14</v>
      </c>
      <c r="C10" s="2">
        <v>2050307.3234000001</v>
      </c>
      <c r="I10" t="s">
        <v>14</v>
      </c>
      <c r="J10" s="11">
        <v>1592878.5771999999</v>
      </c>
      <c r="K10" s="1">
        <f>J10/J6</f>
        <v>8.7814059420272275E-2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2">
        <v>20594706.649999999</v>
      </c>
      <c r="H16">
        <v>4000</v>
      </c>
      <c r="I16" t="s">
        <v>17</v>
      </c>
      <c r="J16" s="11">
        <v>17521552.07</v>
      </c>
    </row>
    <row r="17" spans="1:13">
      <c r="A17">
        <v>4000020</v>
      </c>
      <c r="B17" t="s">
        <v>18</v>
      </c>
      <c r="C17" s="2">
        <v>739035.09</v>
      </c>
      <c r="H17">
        <v>4000020</v>
      </c>
      <c r="I17" t="s">
        <v>18</v>
      </c>
      <c r="J17" s="11">
        <v>617668.31000000006</v>
      </c>
    </row>
    <row r="18" spans="1:13">
      <c r="A18">
        <v>4000040</v>
      </c>
      <c r="B18" t="s">
        <v>19</v>
      </c>
      <c r="C18" s="2">
        <v>76620.38</v>
      </c>
      <c r="H18">
        <v>4000040</v>
      </c>
      <c r="I18" t="s">
        <v>19</v>
      </c>
      <c r="J18" s="11">
        <v>71113.64</v>
      </c>
    </row>
    <row r="19" spans="1:13">
      <c r="A19" t="s">
        <v>20</v>
      </c>
      <c r="C19" s="2">
        <v>21410362.120000001</v>
      </c>
      <c r="H19" t="s">
        <v>20</v>
      </c>
      <c r="J19" s="11">
        <v>18210334.02</v>
      </c>
    </row>
    <row r="21" spans="1:13">
      <c r="A21">
        <v>4900</v>
      </c>
      <c r="B21" t="s">
        <v>19</v>
      </c>
      <c r="C21" s="2">
        <v>-76620.38</v>
      </c>
      <c r="H21">
        <v>4900</v>
      </c>
      <c r="I21" t="s">
        <v>19</v>
      </c>
      <c r="J21" s="11">
        <v>-71113.64</v>
      </c>
    </row>
    <row r="23" spans="1:13">
      <c r="A23" t="s">
        <v>21</v>
      </c>
      <c r="C23" s="2">
        <v>21333741.739999998</v>
      </c>
      <c r="H23" t="s">
        <v>21</v>
      </c>
      <c r="J23" s="11">
        <v>18139220.379999999</v>
      </c>
    </row>
    <row r="26" spans="1:13">
      <c r="A26" t="s">
        <v>22</v>
      </c>
      <c r="H26" t="s">
        <v>22</v>
      </c>
    </row>
    <row r="27" spans="1:13">
      <c r="A27" t="s">
        <v>23</v>
      </c>
      <c r="H27" t="s">
        <v>23</v>
      </c>
    </row>
    <row r="28" spans="1:13">
      <c r="A28">
        <v>5400</v>
      </c>
      <c r="B28" t="s">
        <v>24</v>
      </c>
      <c r="C28" s="2">
        <v>573672.49</v>
      </c>
      <c r="H28" s="9">
        <v>5400</v>
      </c>
      <c r="I28" s="9" t="s">
        <v>24</v>
      </c>
      <c r="J28" s="12">
        <v>299956.2</v>
      </c>
      <c r="K28" s="10"/>
    </row>
    <row r="29" spans="1:13">
      <c r="A29">
        <v>5450</v>
      </c>
      <c r="B29" t="s">
        <v>25</v>
      </c>
      <c r="C29" s="2">
        <v>20034730.48</v>
      </c>
      <c r="H29" s="9">
        <v>5450</v>
      </c>
      <c r="I29" s="9" t="s">
        <v>25</v>
      </c>
      <c r="J29" s="12">
        <v>17882203.465196002</v>
      </c>
      <c r="K29" s="10"/>
      <c r="M29" s="3"/>
    </row>
    <row r="30" spans="1:13">
      <c r="A30">
        <v>5500</v>
      </c>
      <c r="B30" t="s">
        <v>26</v>
      </c>
      <c r="C30" s="2">
        <v>-181156.28</v>
      </c>
      <c r="H30">
        <v>5500</v>
      </c>
      <c r="I30" t="s">
        <v>26</v>
      </c>
      <c r="J30" s="11">
        <v>-286011.17</v>
      </c>
    </row>
    <row r="31" spans="1:13">
      <c r="I31" t="s">
        <v>27</v>
      </c>
      <c r="J31" s="11">
        <v>1078.143</v>
      </c>
    </row>
    <row r="32" spans="1:13">
      <c r="A32" t="s">
        <v>28</v>
      </c>
    </row>
    <row r="33" spans="1:10">
      <c r="A33">
        <v>5700033</v>
      </c>
      <c r="B33" t="s">
        <v>29</v>
      </c>
      <c r="C33" s="2">
        <v>151807.38</v>
      </c>
      <c r="H33" t="s">
        <v>28</v>
      </c>
    </row>
    <row r="34" spans="1:10">
      <c r="B34" t="s">
        <v>30</v>
      </c>
      <c r="C34" s="2">
        <v>1620584.9822</v>
      </c>
      <c r="I34" t="s">
        <v>30</v>
      </c>
      <c r="J34" s="11">
        <v>1139231.8677000001</v>
      </c>
    </row>
    <row r="35" spans="1:10">
      <c r="B35" t="s">
        <v>31</v>
      </c>
      <c r="C35" s="2">
        <v>-73059.301200000002</v>
      </c>
      <c r="I35" t="s">
        <v>31</v>
      </c>
      <c r="J35" s="11">
        <v>-69984.652600000001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 s="2">
        <v>22126579.750999998</v>
      </c>
      <c r="H39" t="s">
        <v>34</v>
      </c>
      <c r="J39" s="11">
        <f>SUM(J28:J31,J34:J35)</f>
        <v>18966473.853295997</v>
      </c>
    </row>
    <row r="41" spans="1:10">
      <c r="A41" t="s">
        <v>35</v>
      </c>
      <c r="C41" s="2">
        <v>23260299.012933999</v>
      </c>
      <c r="H41" t="s">
        <v>35</v>
      </c>
      <c r="J41" s="11">
        <v>19482281.125436999</v>
      </c>
    </row>
    <row r="44" spans="1:10">
      <c r="A44" t="s">
        <v>36</v>
      </c>
      <c r="C44" s="2">
        <v>25961478.442476999</v>
      </c>
      <c r="H44" t="s">
        <v>36</v>
      </c>
      <c r="J44" s="11">
        <v>21827878.533433001</v>
      </c>
    </row>
    <row r="47" spans="1:10">
      <c r="A47" t="s">
        <v>37</v>
      </c>
      <c r="C47" s="2">
        <v>19425400.321456999</v>
      </c>
      <c r="H47" t="s">
        <v>37</v>
      </c>
      <c r="J47" s="11">
        <f>J41+J39-J44</f>
        <v>16620876.445299994</v>
      </c>
    </row>
    <row r="50" spans="1:11">
      <c r="A50" t="s">
        <v>38</v>
      </c>
      <c r="C50" s="2">
        <v>1908341.418543</v>
      </c>
      <c r="H50" t="s">
        <v>38</v>
      </c>
      <c r="J50" s="11">
        <f>J23-J47</f>
        <v>1518343.9347000048</v>
      </c>
      <c r="K50" s="1">
        <f>J50/J23</f>
        <v>8.3705027167215271E-2</v>
      </c>
    </row>
    <row r="53" spans="1:11">
      <c r="A53" t="s">
        <v>33</v>
      </c>
      <c r="H53" t="s">
        <v>33</v>
      </c>
    </row>
    <row r="54" spans="1:11">
      <c r="B54" t="s">
        <v>39</v>
      </c>
      <c r="C54" s="2">
        <v>81496.781099999993</v>
      </c>
      <c r="I54" t="s">
        <v>39</v>
      </c>
      <c r="J54" s="11">
        <v>144611.76240000001</v>
      </c>
    </row>
    <row r="55" spans="1:11">
      <c r="B55" t="s">
        <v>40</v>
      </c>
      <c r="C55" s="2">
        <v>-91453.885999999999</v>
      </c>
      <c r="I55" t="s">
        <v>40</v>
      </c>
      <c r="J55" s="11">
        <v>-150961.04689999999</v>
      </c>
    </row>
    <row r="56" spans="1:11">
      <c r="B56" t="s">
        <v>41</v>
      </c>
      <c r="C56" s="2">
        <v>-24350.0677</v>
      </c>
      <c r="I56" t="s">
        <v>41</v>
      </c>
      <c r="J56" s="11">
        <v>-21843.921300000002</v>
      </c>
    </row>
    <row r="57" spans="1:11">
      <c r="B57" t="s">
        <v>43</v>
      </c>
      <c r="C57" s="2">
        <v>116650.7594</v>
      </c>
      <c r="I57" t="s">
        <v>44</v>
      </c>
      <c r="J57" s="11">
        <v>-46591.761599999998</v>
      </c>
    </row>
    <row r="58" spans="1:11">
      <c r="B58" t="s">
        <v>44</v>
      </c>
      <c r="C58" s="2">
        <v>-12414.2556</v>
      </c>
      <c r="I58" t="s">
        <v>43</v>
      </c>
      <c r="J58" s="11">
        <v>19719.907299999999</v>
      </c>
    </row>
    <row r="59" spans="1:11">
      <c r="B59" t="s">
        <v>45</v>
      </c>
      <c r="C59" s="2">
        <v>-74011.443700000003</v>
      </c>
      <c r="I59" t="s">
        <v>45</v>
      </c>
      <c r="J59" s="11">
        <v>-15957.4031</v>
      </c>
    </row>
    <row r="60" spans="1:11">
      <c r="B60" t="s">
        <v>46</v>
      </c>
      <c r="C60" s="2">
        <v>-171.57320000000001</v>
      </c>
      <c r="I60" t="s">
        <v>46</v>
      </c>
      <c r="J60" s="11">
        <v>-3512.1792999999998</v>
      </c>
    </row>
    <row r="62" spans="1:11">
      <c r="A62" t="s">
        <v>47</v>
      </c>
      <c r="C62" s="2">
        <v>-4253.6857</v>
      </c>
      <c r="H62" t="s">
        <v>47</v>
      </c>
      <c r="J62" s="11">
        <v>-74534.642500000002</v>
      </c>
    </row>
    <row r="65" spans="1:12">
      <c r="A65" t="s">
        <v>48</v>
      </c>
      <c r="C65" s="2">
        <v>1912595.104243</v>
      </c>
      <c r="H65" t="s">
        <v>48</v>
      </c>
      <c r="J65" s="11">
        <f>J50-J62</f>
        <v>1592878.5772000048</v>
      </c>
      <c r="K65" s="1">
        <f>J65/J23</f>
        <v>8.781405947062014E-2</v>
      </c>
      <c r="L65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5"/>
  <sheetViews>
    <sheetView topLeftCell="C46" workbookViewId="0">
      <selection activeCell="I68" sqref="I68"/>
    </sheetView>
  </sheetViews>
  <sheetFormatPr defaultRowHeight="15"/>
  <cols>
    <col min="8" max="8" width="29.28515625" bestFit="1" customWidth="1"/>
    <col min="9" max="9" width="31.28515625" bestFit="1" customWidth="1"/>
    <col min="10" max="10" width="14.28515625" style="11" bestFit="1" customWidth="1"/>
    <col min="11" max="11" width="12.28515625" style="1" bestFit="1" customWidth="1"/>
    <col min="12" max="12" width="14.28515625" bestFit="1" customWidth="1"/>
  </cols>
  <sheetData>
    <row r="1" spans="1:11">
      <c r="A1" t="s">
        <v>0</v>
      </c>
      <c r="B1" t="s">
        <v>50</v>
      </c>
      <c r="H1" t="s">
        <v>0</v>
      </c>
      <c r="I1" t="s">
        <v>50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11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28356482.341400001</v>
      </c>
      <c r="I6" t="s">
        <v>10</v>
      </c>
      <c r="J6" s="11">
        <v>29313565.857900001</v>
      </c>
    </row>
    <row r="7" spans="1:11">
      <c r="B7" t="s">
        <v>11</v>
      </c>
      <c r="C7">
        <v>133184</v>
      </c>
      <c r="I7" t="s">
        <v>11</v>
      </c>
      <c r="J7" s="11">
        <v>145218</v>
      </c>
    </row>
    <row r="8" spans="1:11">
      <c r="B8" t="s">
        <v>12</v>
      </c>
      <c r="C8">
        <v>25927571.4027</v>
      </c>
      <c r="I8" t="s">
        <v>12</v>
      </c>
      <c r="J8" s="11">
        <v>26983435.623300001</v>
      </c>
    </row>
    <row r="9" spans="1:11">
      <c r="B9" t="s">
        <v>13</v>
      </c>
      <c r="C9">
        <v>2562094.9386999998</v>
      </c>
      <c r="I9" t="s">
        <v>13</v>
      </c>
      <c r="J9" s="11">
        <v>2475348.2346000001</v>
      </c>
    </row>
    <row r="10" spans="1:11">
      <c r="B10" t="s">
        <v>14</v>
      </c>
      <c r="C10">
        <v>2428910.9386999998</v>
      </c>
      <c r="I10" t="s">
        <v>14</v>
      </c>
      <c r="J10" s="11">
        <v>2330130.2346000001</v>
      </c>
      <c r="K10" s="1">
        <f>J10/J6</f>
        <v>7.9489825492248339E-2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27760521.030000001</v>
      </c>
      <c r="H16">
        <v>4000</v>
      </c>
      <c r="I16" t="s">
        <v>17</v>
      </c>
      <c r="J16" s="11">
        <v>28142669.010000002</v>
      </c>
    </row>
    <row r="17" spans="1:12">
      <c r="A17">
        <v>4000020</v>
      </c>
      <c r="B17" t="s">
        <v>18</v>
      </c>
      <c r="C17">
        <v>597341.92000000004</v>
      </c>
      <c r="H17">
        <v>4000020</v>
      </c>
      <c r="I17" t="s">
        <v>18</v>
      </c>
      <c r="J17" s="11">
        <v>1170896.8400000001</v>
      </c>
    </row>
    <row r="18" spans="1:12">
      <c r="A18">
        <v>4000040</v>
      </c>
      <c r="B18" t="s">
        <v>19</v>
      </c>
      <c r="C18">
        <v>133184.15</v>
      </c>
      <c r="H18">
        <v>4000040</v>
      </c>
      <c r="I18" t="s">
        <v>19</v>
      </c>
      <c r="J18" s="11">
        <v>145217.67000000001</v>
      </c>
    </row>
    <row r="19" spans="1:12">
      <c r="A19" t="s">
        <v>20</v>
      </c>
      <c r="C19">
        <v>28491047.100000001</v>
      </c>
      <c r="H19" t="s">
        <v>20</v>
      </c>
      <c r="J19" s="11">
        <v>29458783.52</v>
      </c>
    </row>
    <row r="21" spans="1:12">
      <c r="A21">
        <v>4900</v>
      </c>
      <c r="B21" t="s">
        <v>19</v>
      </c>
      <c r="C21">
        <v>-133184.15</v>
      </c>
      <c r="H21">
        <v>4900</v>
      </c>
      <c r="I21" t="s">
        <v>19</v>
      </c>
      <c r="J21" s="11">
        <v>-145217.67000000001</v>
      </c>
    </row>
    <row r="23" spans="1:12">
      <c r="A23" t="s">
        <v>21</v>
      </c>
      <c r="C23">
        <v>28357862.949999999</v>
      </c>
      <c r="H23" t="s">
        <v>21</v>
      </c>
      <c r="J23" s="11">
        <v>29313565.850000001</v>
      </c>
    </row>
    <row r="26" spans="1:12">
      <c r="A26" t="s">
        <v>22</v>
      </c>
      <c r="H26" t="s">
        <v>22</v>
      </c>
    </row>
    <row r="27" spans="1:12">
      <c r="A27" t="s">
        <v>23</v>
      </c>
      <c r="H27" t="s">
        <v>23</v>
      </c>
    </row>
    <row r="28" spans="1:12">
      <c r="A28">
        <v>5400</v>
      </c>
      <c r="B28" t="s">
        <v>24</v>
      </c>
      <c r="C28">
        <v>414874.81</v>
      </c>
      <c r="H28" s="5">
        <v>5400</v>
      </c>
      <c r="I28" s="5" t="s">
        <v>24</v>
      </c>
      <c r="J28" s="13">
        <v>323479.59999999998</v>
      </c>
    </row>
    <row r="29" spans="1:12">
      <c r="A29">
        <v>5450</v>
      </c>
      <c r="B29" t="s">
        <v>25</v>
      </c>
      <c r="C29">
        <v>26314543.289999999</v>
      </c>
      <c r="H29" s="5">
        <v>5450</v>
      </c>
      <c r="I29" s="5" t="s">
        <v>25</v>
      </c>
      <c r="J29" s="13">
        <v>29343311.386116002</v>
      </c>
      <c r="K29" s="3"/>
      <c r="L29" s="3"/>
    </row>
    <row r="30" spans="1:12">
      <c r="A30">
        <v>5500</v>
      </c>
      <c r="B30" t="s">
        <v>26</v>
      </c>
      <c r="C30">
        <v>-468918.64</v>
      </c>
      <c r="H30">
        <v>5500</v>
      </c>
      <c r="I30" t="s">
        <v>26</v>
      </c>
      <c r="J30" s="11">
        <v>-372439.92</v>
      </c>
    </row>
    <row r="31" spans="1:12">
      <c r="I31" t="s">
        <v>27</v>
      </c>
      <c r="J31" s="11">
        <v>264.3827</v>
      </c>
    </row>
    <row r="32" spans="1:12">
      <c r="A32" t="s">
        <v>28</v>
      </c>
    </row>
    <row r="33" spans="1:10">
      <c r="A33">
        <v>5700033</v>
      </c>
      <c r="B33" t="s">
        <v>29</v>
      </c>
      <c r="C33">
        <v>141830.38</v>
      </c>
      <c r="H33" t="s">
        <v>28</v>
      </c>
    </row>
    <row r="34" spans="1:10">
      <c r="B34" t="s">
        <v>30</v>
      </c>
      <c r="C34">
        <v>1556100.7039999999</v>
      </c>
      <c r="I34" t="s">
        <v>30</v>
      </c>
      <c r="J34" s="11">
        <v>1087641.8705</v>
      </c>
    </row>
    <row r="35" spans="1:10">
      <c r="B35" t="s">
        <v>31</v>
      </c>
      <c r="C35">
        <v>-40727.156499999997</v>
      </c>
      <c r="I35" t="s">
        <v>31</v>
      </c>
      <c r="J35" s="11">
        <v>-2222882.8991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27917703.387499999</v>
      </c>
      <c r="H39" t="s">
        <v>34</v>
      </c>
      <c r="J39" s="11">
        <f>SUM(J28:J35)</f>
        <v>28159374.420216002</v>
      </c>
    </row>
    <row r="41" spans="1:10">
      <c r="A41" t="s">
        <v>35</v>
      </c>
      <c r="C41">
        <v>27881829.051374</v>
      </c>
      <c r="H41" t="s">
        <v>35</v>
      </c>
      <c r="J41" s="11">
        <v>28648129.426786002</v>
      </c>
    </row>
    <row r="44" spans="1:10">
      <c r="A44" t="s">
        <v>36</v>
      </c>
      <c r="C44">
        <v>29655070.890491001</v>
      </c>
      <c r="H44" t="s">
        <v>36</v>
      </c>
      <c r="J44" s="11">
        <v>29918096.545901999</v>
      </c>
    </row>
    <row r="47" spans="1:10">
      <c r="A47" t="s">
        <v>37</v>
      </c>
      <c r="C47">
        <v>26144461.548383001</v>
      </c>
      <c r="H47" t="s">
        <v>37</v>
      </c>
      <c r="J47" s="11">
        <f>J41+J39-J44</f>
        <v>26889407.301100001</v>
      </c>
    </row>
    <row r="50" spans="1:11">
      <c r="A50" t="s">
        <v>38</v>
      </c>
      <c r="C50">
        <v>2213401.4016169999</v>
      </c>
      <c r="H50" t="s">
        <v>38</v>
      </c>
      <c r="J50" s="11">
        <f>J23-J47</f>
        <v>2424158.5489000008</v>
      </c>
      <c r="K50" s="1">
        <f>J50/J23</f>
        <v>8.2697497851493926E-2</v>
      </c>
    </row>
    <row r="53" spans="1:11">
      <c r="A53" t="s">
        <v>33</v>
      </c>
      <c r="H53" t="s">
        <v>33</v>
      </c>
    </row>
    <row r="54" spans="1:11">
      <c r="B54" t="s">
        <v>39</v>
      </c>
      <c r="C54">
        <v>192477.38310000001</v>
      </c>
      <c r="I54" t="s">
        <v>39</v>
      </c>
      <c r="J54" s="11">
        <v>145823.80650000001</v>
      </c>
    </row>
    <row r="55" spans="1:11">
      <c r="B55" t="s">
        <v>40</v>
      </c>
      <c r="C55">
        <v>-214358.94440000001</v>
      </c>
      <c r="I55" t="s">
        <v>40</v>
      </c>
      <c r="J55" s="11">
        <v>-147554.50200000001</v>
      </c>
    </row>
    <row r="56" spans="1:11">
      <c r="B56" t="s">
        <v>41</v>
      </c>
      <c r="C56">
        <v>-45668.634100000003</v>
      </c>
      <c r="I56" t="s">
        <v>41</v>
      </c>
      <c r="J56" s="11">
        <v>-3597.9985999999999</v>
      </c>
    </row>
    <row r="57" spans="1:11">
      <c r="B57" t="s">
        <v>43</v>
      </c>
      <c r="C57">
        <v>38834.9689</v>
      </c>
      <c r="I57" t="s">
        <v>44</v>
      </c>
      <c r="J57" s="11">
        <v>-123690.0402</v>
      </c>
    </row>
    <row r="58" spans="1:11">
      <c r="B58" t="s">
        <v>44</v>
      </c>
      <c r="C58">
        <v>-14026.788500000001</v>
      </c>
      <c r="I58" t="s">
        <v>43</v>
      </c>
      <c r="J58" s="11">
        <v>223047.04860000001</v>
      </c>
    </row>
    <row r="59" spans="1:11">
      <c r="B59" t="s">
        <v>45</v>
      </c>
      <c r="C59">
        <v>-85580.565900000001</v>
      </c>
    </row>
    <row r="60" spans="1:11">
      <c r="B60" t="s">
        <v>46</v>
      </c>
      <c r="C60">
        <v>-373.41430000000003</v>
      </c>
      <c r="H60" t="s">
        <v>47</v>
      </c>
      <c r="J60" s="11">
        <v>94028.314299999998</v>
      </c>
    </row>
    <row r="62" spans="1:11">
      <c r="A62" t="s">
        <v>47</v>
      </c>
      <c r="C62">
        <v>-128695.9952</v>
      </c>
    </row>
    <row r="63" spans="1:11">
      <c r="H63" t="s">
        <v>48</v>
      </c>
      <c r="J63" s="11">
        <f>J50-J60</f>
        <v>2330130.2346000005</v>
      </c>
      <c r="K63" s="1">
        <f>J63/J23</f>
        <v>7.9489825513670842E-2</v>
      </c>
    </row>
    <row r="65" spans="1:3">
      <c r="A65" t="s">
        <v>48</v>
      </c>
      <c r="C65">
        <v>2342097.3968170001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67"/>
  <sheetViews>
    <sheetView topLeftCell="A13" workbookViewId="0">
      <selection activeCell="J28" sqref="J28:J29"/>
    </sheetView>
  </sheetViews>
  <sheetFormatPr defaultRowHeight="15"/>
  <cols>
    <col min="9" max="9" width="31.28515625" bestFit="1" customWidth="1"/>
    <col min="10" max="10" width="14.28515625" style="2" bestFit="1" customWidth="1"/>
    <col min="11" max="11" width="9.140625" style="1"/>
    <col min="12" max="12" width="11.28515625" bestFit="1" customWidth="1"/>
  </cols>
  <sheetData>
    <row r="1" spans="1:11">
      <c r="A1" t="s">
        <v>0</v>
      </c>
      <c r="B1" t="s">
        <v>51</v>
      </c>
      <c r="H1" t="s">
        <v>0</v>
      </c>
      <c r="I1" t="s">
        <v>51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2" t="s">
        <v>7</v>
      </c>
      <c r="K4" s="1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17908274.093899999</v>
      </c>
      <c r="I6" t="s">
        <v>10</v>
      </c>
      <c r="J6" s="2">
        <v>18186982.6525</v>
      </c>
    </row>
    <row r="7" spans="1:11">
      <c r="B7" t="s">
        <v>11</v>
      </c>
      <c r="C7">
        <v>137794</v>
      </c>
      <c r="I7" t="s">
        <v>11</v>
      </c>
      <c r="J7" s="2">
        <v>127606</v>
      </c>
    </row>
    <row r="8" spans="1:11">
      <c r="B8" t="s">
        <v>12</v>
      </c>
      <c r="C8">
        <v>16603313.631200001</v>
      </c>
      <c r="I8" t="s">
        <v>12</v>
      </c>
      <c r="J8" s="2">
        <v>17110730.619600002</v>
      </c>
    </row>
    <row r="9" spans="1:11">
      <c r="B9" t="s">
        <v>13</v>
      </c>
      <c r="C9">
        <v>1442754.4627</v>
      </c>
      <c r="I9" t="s">
        <v>13</v>
      </c>
      <c r="J9" s="2">
        <v>1203858.0329</v>
      </c>
    </row>
    <row r="10" spans="1:11">
      <c r="B10" t="s">
        <v>14</v>
      </c>
      <c r="C10">
        <v>1304960.4627</v>
      </c>
      <c r="I10" t="s">
        <v>14</v>
      </c>
      <c r="J10" s="2">
        <v>1076252.0329</v>
      </c>
      <c r="K10" s="1">
        <f>J10/J6</f>
        <v>5.9177052811014659E-2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17657826.850000001</v>
      </c>
      <c r="H16">
        <v>4000</v>
      </c>
      <c r="I16" t="s">
        <v>17</v>
      </c>
      <c r="J16" s="2">
        <v>17848202.050000001</v>
      </c>
    </row>
    <row r="17" spans="1:10">
      <c r="A17">
        <v>4000020</v>
      </c>
      <c r="B17" t="s">
        <v>18</v>
      </c>
      <c r="C17">
        <v>249302.96</v>
      </c>
      <c r="H17">
        <v>4000020</v>
      </c>
      <c r="I17" t="s">
        <v>18</v>
      </c>
      <c r="J17" s="2">
        <v>338780.59</v>
      </c>
    </row>
    <row r="18" spans="1:10">
      <c r="A18">
        <v>4000040</v>
      </c>
      <c r="B18" t="s">
        <v>19</v>
      </c>
      <c r="C18">
        <v>137793.56</v>
      </c>
      <c r="H18">
        <v>4000040</v>
      </c>
      <c r="I18" t="s">
        <v>19</v>
      </c>
      <c r="J18" s="2">
        <v>127605.87</v>
      </c>
    </row>
    <row r="19" spans="1:10">
      <c r="A19" t="s">
        <v>20</v>
      </c>
      <c r="C19">
        <v>18044923.370000001</v>
      </c>
      <c r="H19" t="s">
        <v>20</v>
      </c>
      <c r="J19" s="2">
        <v>18314588.510000002</v>
      </c>
    </row>
    <row r="21" spans="1:10">
      <c r="A21">
        <v>4900</v>
      </c>
      <c r="B21" t="s">
        <v>19</v>
      </c>
      <c r="C21">
        <v>-137793.56</v>
      </c>
      <c r="H21">
        <v>4900</v>
      </c>
      <c r="I21" t="s">
        <v>19</v>
      </c>
      <c r="J21" s="2">
        <v>-127605.87</v>
      </c>
    </row>
    <row r="23" spans="1:10">
      <c r="A23" t="s">
        <v>21</v>
      </c>
      <c r="C23">
        <v>17907129.809999999</v>
      </c>
      <c r="H23" t="s">
        <v>21</v>
      </c>
      <c r="J23" s="2">
        <v>18186982.640000001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171632.6</v>
      </c>
      <c r="H28">
        <v>5400</v>
      </c>
      <c r="I28" t="s">
        <v>24</v>
      </c>
      <c r="J28" s="2">
        <v>243391.94</v>
      </c>
    </row>
    <row r="29" spans="1:10">
      <c r="A29">
        <v>5450</v>
      </c>
      <c r="B29" t="s">
        <v>25</v>
      </c>
      <c r="C29">
        <v>19997292.120000001</v>
      </c>
      <c r="H29">
        <v>5450</v>
      </c>
      <c r="I29" t="s">
        <v>25</v>
      </c>
      <c r="J29" s="2">
        <v>18801389.829999998</v>
      </c>
    </row>
    <row r="30" spans="1:10">
      <c r="A30">
        <v>5500</v>
      </c>
      <c r="B30" t="s">
        <v>26</v>
      </c>
      <c r="C30">
        <v>-219820.94</v>
      </c>
      <c r="H30">
        <v>5500</v>
      </c>
      <c r="I30" t="s">
        <v>26</v>
      </c>
      <c r="J30" s="2">
        <v>-199555.72</v>
      </c>
    </row>
    <row r="31" spans="1:10">
      <c r="B31" t="s">
        <v>27</v>
      </c>
      <c r="C31">
        <v>644.83040000000005</v>
      </c>
      <c r="I31" t="s">
        <v>27</v>
      </c>
      <c r="J31" s="2">
        <v>1216.7347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37158.06</v>
      </c>
      <c r="I34" t="s">
        <v>30</v>
      </c>
      <c r="J34" s="2">
        <v>1479445.0959999999</v>
      </c>
    </row>
    <row r="35" spans="1:10">
      <c r="B35" t="s">
        <v>30</v>
      </c>
      <c r="C35">
        <v>1296150.3614000001</v>
      </c>
      <c r="I35" t="s">
        <v>31</v>
      </c>
      <c r="J35" s="2">
        <v>-21118.913199999999</v>
      </c>
    </row>
    <row r="36" spans="1:10">
      <c r="B36" t="s">
        <v>31</v>
      </c>
      <c r="C36">
        <v>-16474.3953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 s="2">
        <v>20304768.967500001</v>
      </c>
    </row>
    <row r="40" spans="1:10">
      <c r="A40" t="s">
        <v>34</v>
      </c>
      <c r="C40">
        <v>21266582.636500001</v>
      </c>
    </row>
    <row r="41" spans="1:10">
      <c r="H41" t="s">
        <v>35</v>
      </c>
      <c r="J41" s="2">
        <v>14389549.369603001</v>
      </c>
    </row>
    <row r="42" spans="1:10">
      <c r="A42" t="s">
        <v>35</v>
      </c>
      <c r="C42">
        <v>17537159.234359998</v>
      </c>
    </row>
    <row r="44" spans="1:10">
      <c r="H44" t="s">
        <v>36</v>
      </c>
      <c r="J44" s="2">
        <v>17577559.574510001</v>
      </c>
    </row>
    <row r="45" spans="1:10">
      <c r="A45" t="s">
        <v>36</v>
      </c>
      <c r="C45">
        <v>22124740.025881</v>
      </c>
    </row>
    <row r="47" spans="1:10">
      <c r="H47" t="s">
        <v>37</v>
      </c>
      <c r="J47" s="2">
        <v>17116758.762593001</v>
      </c>
    </row>
    <row r="48" spans="1:10">
      <c r="A48" t="s">
        <v>37</v>
      </c>
      <c r="C48">
        <v>16679001.844978999</v>
      </c>
    </row>
    <row r="50" spans="1:10">
      <c r="H50" t="s">
        <v>38</v>
      </c>
      <c r="J50" s="2">
        <v>1070223.8774069999</v>
      </c>
    </row>
    <row r="51" spans="1:10">
      <c r="A51" t="s">
        <v>38</v>
      </c>
      <c r="C51">
        <v>1228127.965021</v>
      </c>
    </row>
    <row r="53" spans="1:10">
      <c r="H53" t="s">
        <v>33</v>
      </c>
    </row>
    <row r="54" spans="1:10">
      <c r="A54" t="s">
        <v>33</v>
      </c>
      <c r="I54" t="s">
        <v>39</v>
      </c>
      <c r="J54" s="2">
        <v>82721.183499999999</v>
      </c>
    </row>
    <row r="55" spans="1:10">
      <c r="B55" t="s">
        <v>39</v>
      </c>
      <c r="C55">
        <v>94814.136100000003</v>
      </c>
      <c r="I55" t="s">
        <v>40</v>
      </c>
      <c r="J55" s="2">
        <v>-84024.432100000005</v>
      </c>
    </row>
    <row r="56" spans="1:10">
      <c r="B56" t="s">
        <v>40</v>
      </c>
      <c r="C56">
        <v>-100197.95020000001</v>
      </c>
      <c r="I56" t="s">
        <v>41</v>
      </c>
      <c r="J56" s="2">
        <v>-11387.6186</v>
      </c>
    </row>
    <row r="57" spans="1:10">
      <c r="B57" t="s">
        <v>41</v>
      </c>
      <c r="C57">
        <v>-18588.229899999998</v>
      </c>
      <c r="I57" t="s">
        <v>52</v>
      </c>
      <c r="J57" s="2">
        <v>333.3827</v>
      </c>
    </row>
    <row r="58" spans="1:10">
      <c r="B58" t="s">
        <v>43</v>
      </c>
      <c r="C58">
        <v>11301.0244</v>
      </c>
      <c r="I58" t="s">
        <v>42</v>
      </c>
      <c r="J58" s="2">
        <v>-328.55309999999997</v>
      </c>
    </row>
    <row r="59" spans="1:10">
      <c r="B59" t="s">
        <v>44</v>
      </c>
      <c r="C59">
        <v>-4540.4539999999997</v>
      </c>
      <c r="I59" t="s">
        <v>44</v>
      </c>
      <c r="J59" s="2">
        <v>-299683.25040000002</v>
      </c>
    </row>
    <row r="60" spans="1:10">
      <c r="B60" t="s">
        <v>53</v>
      </c>
      <c r="C60">
        <v>821.11059999999998</v>
      </c>
      <c r="I60" t="s">
        <v>43</v>
      </c>
      <c r="J60" s="2">
        <v>278112.83439999999</v>
      </c>
    </row>
    <row r="61" spans="1:10">
      <c r="B61" t="s">
        <v>45</v>
      </c>
      <c r="C61">
        <v>-42367.167399999998</v>
      </c>
      <c r="I61" t="s">
        <v>45</v>
      </c>
      <c r="J61" s="2">
        <v>-415.43220000000002</v>
      </c>
    </row>
    <row r="62" spans="1:10">
      <c r="I62" t="s">
        <v>46</v>
      </c>
      <c r="J62" s="2">
        <v>-5155.3806000000004</v>
      </c>
    </row>
    <row r="63" spans="1:10">
      <c r="A63" t="s">
        <v>47</v>
      </c>
      <c r="C63">
        <v>-58757.530400000003</v>
      </c>
    </row>
    <row r="64" spans="1:10">
      <c r="H64" t="s">
        <v>47</v>
      </c>
      <c r="J64" s="2">
        <v>-39827.2664</v>
      </c>
    </row>
    <row r="66" spans="1:12">
      <c r="A66" t="s">
        <v>48</v>
      </c>
      <c r="C66">
        <v>1286885.4954210001</v>
      </c>
    </row>
    <row r="67" spans="1:12">
      <c r="H67" t="s">
        <v>48</v>
      </c>
      <c r="J67" s="2">
        <v>1110051.143807</v>
      </c>
      <c r="K67" s="1">
        <f>J67/J23</f>
        <v>6.1035476075376072E-2</v>
      </c>
      <c r="L6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SUMMARY_01</vt:lpstr>
      <vt:lpstr>MOVEMENTS</vt:lpstr>
      <vt:lpstr>2018</vt:lpstr>
      <vt:lpstr>2019</vt:lpstr>
      <vt:lpstr>ALAMINOS</vt:lpstr>
      <vt:lpstr>ANTIPOLO 1</vt:lpstr>
      <vt:lpstr>ANTIPOLO 2</vt:lpstr>
      <vt:lpstr>BAGONG SILANG</vt:lpstr>
      <vt:lpstr>BAGUMBONG</vt:lpstr>
      <vt:lpstr>CAAMARIN</vt:lpstr>
      <vt:lpstr>CAINTA</vt:lpstr>
      <vt:lpstr>CAINTA 2</vt:lpstr>
      <vt:lpstr>COMEMBO</vt:lpstr>
      <vt:lpstr>GAGALANGIN</vt:lpstr>
      <vt:lpstr>GRACEVILLE</vt:lpstr>
      <vt:lpstr>IMUS</vt:lpstr>
      <vt:lpstr>LAS PIÑAS</vt:lpstr>
      <vt:lpstr>MALABON</vt:lpstr>
      <vt:lpstr>MOLINO</vt:lpstr>
      <vt:lpstr>MONTALBAN</vt:lpstr>
      <vt:lpstr>NAVOTAS</vt:lpstr>
      <vt:lpstr>NOVALICHES</vt:lpstr>
      <vt:lpstr>PATEROS</vt:lpstr>
      <vt:lpstr>PUNTURIN</vt:lpstr>
      <vt:lpstr>SAN PEDRO</vt:lpstr>
      <vt:lpstr>TONDO</vt:lpstr>
      <vt:lpstr>VALENZUELA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isd</cp:lastModifiedBy>
  <dcterms:created xsi:type="dcterms:W3CDTF">2019-02-10T00:30:15Z</dcterms:created>
  <dcterms:modified xsi:type="dcterms:W3CDTF">2019-02-11T12:44:19Z</dcterms:modified>
</cp:coreProperties>
</file>