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95" windowWidth="18855" windowHeight="7365"/>
  </bookViews>
  <sheets>
    <sheet name="SUMMARY" sheetId="25" r:id="rId1"/>
    <sheet name="MOVEMENTS" sheetId="24" r:id="rId2"/>
    <sheet name="ALAMINOS" sheetId="1" r:id="rId3"/>
    <sheet name="BAGONG SILANG" sheetId="2" r:id="rId4"/>
    <sheet name="BAGUMBONG" sheetId="3" r:id="rId5"/>
    <sheet name="CAINTA" sheetId="4" r:id="rId6"/>
    <sheet name="CAINTA 2 (RICARTE)" sheetId="5" r:id="rId7"/>
    <sheet name="CAMARIN" sheetId="6" r:id="rId8"/>
    <sheet name="COMEMBO" sheetId="7" r:id="rId9"/>
    <sheet name="EASTMART (MANALO)" sheetId="8" r:id="rId10"/>
    <sheet name="GAGALANGIN" sheetId="9" r:id="rId11"/>
    <sheet name="GEMS (QUEZON)" sheetId="10" r:id="rId12"/>
    <sheet name="GRACEVILLE" sheetId="11" r:id="rId13"/>
    <sheet name="IMUS" sheetId="12" r:id="rId14"/>
    <sheet name="MALABON" sheetId="13" r:id="rId15"/>
    <sheet name="MOLINO" sheetId="14" r:id="rId16"/>
    <sheet name="NAVOTAS" sheetId="15" r:id="rId17"/>
    <sheet name="NOVALICHES" sheetId="16" r:id="rId18"/>
    <sheet name="PATEROS" sheetId="17" r:id="rId19"/>
    <sheet name="PUNTURIN" sheetId="18" r:id="rId20"/>
    <sheet name="SAN PEDRO" sheetId="19" r:id="rId21"/>
    <sheet name="TALON UNO" sheetId="20" r:id="rId22"/>
    <sheet name="TONDO" sheetId="21" r:id="rId23"/>
    <sheet name="VALENZUELA" sheetId="22" r:id="rId24"/>
    <sheet name="Worksheet" sheetId="23" r:id="rId25"/>
  </sheets>
  <externalReferences>
    <externalReference r:id="rId26"/>
  </externalReferences>
  <calcPr calcId="124519"/>
</workbook>
</file>

<file path=xl/calcChain.xml><?xml version="1.0" encoding="utf-8"?>
<calcChain xmlns="http://schemas.openxmlformats.org/spreadsheetml/2006/main">
  <c r="V1" i="24"/>
  <c r="W5" s="1"/>
  <c r="D3" i="25"/>
  <c r="F3"/>
  <c r="H3"/>
  <c r="I3" s="1"/>
  <c r="K3"/>
  <c r="M3"/>
  <c r="P3"/>
  <c r="T3"/>
  <c r="T267" s="1"/>
  <c r="Y3"/>
  <c r="AA3"/>
  <c r="AD3"/>
  <c r="AF3"/>
  <c r="AG3"/>
  <c r="AI3"/>
  <c r="AK3"/>
  <c r="AN3"/>
  <c r="AP3"/>
  <c r="AS3"/>
  <c r="AU3"/>
  <c r="AX3"/>
  <c r="AZ3"/>
  <c r="BA3"/>
  <c r="BC3"/>
  <c r="BE3"/>
  <c r="D4"/>
  <c r="F4"/>
  <c r="H4"/>
  <c r="I4" s="1"/>
  <c r="K4"/>
  <c r="M4"/>
  <c r="N4"/>
  <c r="P4"/>
  <c r="S4"/>
  <c r="T4"/>
  <c r="T268" s="1"/>
  <c r="U4"/>
  <c r="V4" s="1"/>
  <c r="Y4"/>
  <c r="AA4"/>
  <c r="AB4"/>
  <c r="AD4"/>
  <c r="AF4"/>
  <c r="AG4"/>
  <c r="AI4"/>
  <c r="AK4"/>
  <c r="AL4"/>
  <c r="AN4"/>
  <c r="AP4"/>
  <c r="AQ4"/>
  <c r="AS4"/>
  <c r="AU4"/>
  <c r="AV4"/>
  <c r="AX4"/>
  <c r="AZ4"/>
  <c r="BA4"/>
  <c r="BC4"/>
  <c r="BE4"/>
  <c r="BF4"/>
  <c r="D5"/>
  <c r="F5"/>
  <c r="H5"/>
  <c r="I5"/>
  <c r="K5"/>
  <c r="M5"/>
  <c r="N5"/>
  <c r="P5"/>
  <c r="S5"/>
  <c r="T5"/>
  <c r="U5"/>
  <c r="V5"/>
  <c r="Y5"/>
  <c r="AA5"/>
  <c r="AB5"/>
  <c r="AD5"/>
  <c r="AF5"/>
  <c r="AG5"/>
  <c r="AI5"/>
  <c r="AK5"/>
  <c r="AL5"/>
  <c r="AN5"/>
  <c r="AP5"/>
  <c r="AQ5"/>
  <c r="AS5"/>
  <c r="AU5"/>
  <c r="AV5"/>
  <c r="AX5"/>
  <c r="AZ5"/>
  <c r="BA5"/>
  <c r="BC5"/>
  <c r="BE5"/>
  <c r="BF5"/>
  <c r="D6"/>
  <c r="F6"/>
  <c r="H6"/>
  <c r="N6" s="1"/>
  <c r="K6"/>
  <c r="M6"/>
  <c r="P6"/>
  <c r="T6"/>
  <c r="Y6"/>
  <c r="AA6"/>
  <c r="AD6"/>
  <c r="AF6"/>
  <c r="AI6"/>
  <c r="AK6"/>
  <c r="AN6"/>
  <c r="AP6"/>
  <c r="AS6"/>
  <c r="AU6"/>
  <c r="AX6"/>
  <c r="AZ6"/>
  <c r="BC6"/>
  <c r="BE6"/>
  <c r="D7"/>
  <c r="F7"/>
  <c r="H7"/>
  <c r="I7" s="1"/>
  <c r="K7"/>
  <c r="M7"/>
  <c r="N7"/>
  <c r="P7"/>
  <c r="T7"/>
  <c r="U7"/>
  <c r="V7" s="1"/>
  <c r="Y7"/>
  <c r="AA7"/>
  <c r="AB7"/>
  <c r="AD7"/>
  <c r="AF7"/>
  <c r="AG7"/>
  <c r="AI7"/>
  <c r="AK7"/>
  <c r="AN7"/>
  <c r="AP7"/>
  <c r="AS7"/>
  <c r="AU7"/>
  <c r="AV7"/>
  <c r="AX7"/>
  <c r="AZ7"/>
  <c r="BA7"/>
  <c r="BC7"/>
  <c r="BE7"/>
  <c r="D8"/>
  <c r="F8"/>
  <c r="H8"/>
  <c r="I8"/>
  <c r="K8"/>
  <c r="M8"/>
  <c r="N8"/>
  <c r="P8"/>
  <c r="S8"/>
  <c r="T8"/>
  <c r="V8" s="1"/>
  <c r="U8"/>
  <c r="Y8"/>
  <c r="AA8"/>
  <c r="AB8"/>
  <c r="AD8"/>
  <c r="AF8"/>
  <c r="AG8"/>
  <c r="AI8"/>
  <c r="AK8"/>
  <c r="AL8"/>
  <c r="AN8"/>
  <c r="AP8"/>
  <c r="AQ8"/>
  <c r="AS8"/>
  <c r="AU8"/>
  <c r="AV8"/>
  <c r="AX8"/>
  <c r="AZ8"/>
  <c r="BA8"/>
  <c r="BC8"/>
  <c r="BE8"/>
  <c r="BF8"/>
  <c r="D9"/>
  <c r="F9"/>
  <c r="H9"/>
  <c r="I9"/>
  <c r="K9"/>
  <c r="M9"/>
  <c r="N9"/>
  <c r="P9"/>
  <c r="S9"/>
  <c r="T9"/>
  <c r="U9"/>
  <c r="V9"/>
  <c r="Y9"/>
  <c r="AA9"/>
  <c r="AB9"/>
  <c r="AD9"/>
  <c r="AF9"/>
  <c r="AG9"/>
  <c r="AI9"/>
  <c r="AK9"/>
  <c r="AL9"/>
  <c r="AN9"/>
  <c r="AP9"/>
  <c r="AQ9"/>
  <c r="AS9"/>
  <c r="AU9"/>
  <c r="AV9"/>
  <c r="AX9"/>
  <c r="AZ9"/>
  <c r="BA9"/>
  <c r="BC9"/>
  <c r="BE9"/>
  <c r="BF9"/>
  <c r="D10"/>
  <c r="F10"/>
  <c r="H10"/>
  <c r="U10" s="1"/>
  <c r="K10"/>
  <c r="M10"/>
  <c r="N10"/>
  <c r="P10"/>
  <c r="T10"/>
  <c r="Y10"/>
  <c r="AA10"/>
  <c r="AD10"/>
  <c r="AF10"/>
  <c r="AI10"/>
  <c r="AK10"/>
  <c r="AN10"/>
  <c r="AP10"/>
  <c r="AS10"/>
  <c r="AU10"/>
  <c r="AX10"/>
  <c r="AZ10"/>
  <c r="BC10"/>
  <c r="BE10"/>
  <c r="D11"/>
  <c r="F11"/>
  <c r="H11"/>
  <c r="I11" s="1"/>
  <c r="K11"/>
  <c r="M11"/>
  <c r="N11"/>
  <c r="P11"/>
  <c r="T11"/>
  <c r="U11"/>
  <c r="V11" s="1"/>
  <c r="Y11"/>
  <c r="AA11"/>
  <c r="AB11"/>
  <c r="AD11"/>
  <c r="AF11"/>
  <c r="AG11"/>
  <c r="AI11"/>
  <c r="AK11"/>
  <c r="AN11"/>
  <c r="AP11"/>
  <c r="AS11"/>
  <c r="AU11"/>
  <c r="AV11"/>
  <c r="AX11"/>
  <c r="AZ11"/>
  <c r="BA11"/>
  <c r="BC11"/>
  <c r="BE11"/>
  <c r="D12"/>
  <c r="F12"/>
  <c r="H12"/>
  <c r="AB12" s="1"/>
  <c r="K12"/>
  <c r="M12"/>
  <c r="P12"/>
  <c r="T12"/>
  <c r="Y12"/>
  <c r="AA12"/>
  <c r="AD12"/>
  <c r="AF12"/>
  <c r="AI12"/>
  <c r="AK12"/>
  <c r="AN12"/>
  <c r="AP12"/>
  <c r="AS12"/>
  <c r="AU12"/>
  <c r="AX12"/>
  <c r="AZ12"/>
  <c r="BC12"/>
  <c r="BE12"/>
  <c r="D13"/>
  <c r="F13"/>
  <c r="H13"/>
  <c r="AB13" s="1"/>
  <c r="K13"/>
  <c r="M13"/>
  <c r="P13"/>
  <c r="T13"/>
  <c r="Y13"/>
  <c r="AA13"/>
  <c r="AD13"/>
  <c r="AF13"/>
  <c r="AI13"/>
  <c r="AK13"/>
  <c r="AN13"/>
  <c r="AP13"/>
  <c r="AS13"/>
  <c r="AU13"/>
  <c r="AX13"/>
  <c r="AZ13"/>
  <c r="BC13"/>
  <c r="BE13"/>
  <c r="BF13"/>
  <c r="C14"/>
  <c r="E14"/>
  <c r="G14"/>
  <c r="J14"/>
  <c r="L14"/>
  <c r="O14"/>
  <c r="Q14"/>
  <c r="X14"/>
  <c r="Z14"/>
  <c r="AC14"/>
  <c r="AE14"/>
  <c r="AH14"/>
  <c r="AJ14"/>
  <c r="AM14"/>
  <c r="AO14"/>
  <c r="AR14"/>
  <c r="AT14"/>
  <c r="AW14"/>
  <c r="AY14"/>
  <c r="BB14"/>
  <c r="BD14"/>
  <c r="D15"/>
  <c r="F15"/>
  <c r="I15"/>
  <c r="K15"/>
  <c r="N15"/>
  <c r="P15"/>
  <c r="S15"/>
  <c r="V15"/>
  <c r="Y15"/>
  <c r="AB15"/>
  <c r="AD15"/>
  <c r="AG15"/>
  <c r="AI15"/>
  <c r="AL15"/>
  <c r="AN15"/>
  <c r="AQ15"/>
  <c r="AS15"/>
  <c r="AV15"/>
  <c r="AX15"/>
  <c r="BA15"/>
  <c r="BC15"/>
  <c r="BF15"/>
  <c r="D16"/>
  <c r="F16"/>
  <c r="I16"/>
  <c r="K16"/>
  <c r="N16"/>
  <c r="P16"/>
  <c r="S16"/>
  <c r="V16"/>
  <c r="Y16"/>
  <c r="AB16"/>
  <c r="AD16"/>
  <c r="AG16"/>
  <c r="AI16"/>
  <c r="AL16"/>
  <c r="AN16"/>
  <c r="AQ16"/>
  <c r="AS16"/>
  <c r="AV16"/>
  <c r="AX16"/>
  <c r="BA16"/>
  <c r="BC16"/>
  <c r="BF16"/>
  <c r="D17"/>
  <c r="F17"/>
  <c r="I17"/>
  <c r="K17"/>
  <c r="N17"/>
  <c r="P17"/>
  <c r="S17"/>
  <c r="V17"/>
  <c r="Y17"/>
  <c r="AB17"/>
  <c r="AD17"/>
  <c r="AG17"/>
  <c r="AI17"/>
  <c r="AL17"/>
  <c r="AN17"/>
  <c r="AQ17"/>
  <c r="AS17"/>
  <c r="AV17"/>
  <c r="AX17"/>
  <c r="BA17"/>
  <c r="BC17"/>
  <c r="BF17"/>
  <c r="D18"/>
  <c r="F18"/>
  <c r="I18"/>
  <c r="K18"/>
  <c r="N18"/>
  <c r="P18"/>
  <c r="S18"/>
  <c r="V18"/>
  <c r="Y18"/>
  <c r="AB18"/>
  <c r="AD18"/>
  <c r="AG18"/>
  <c r="AI18"/>
  <c r="AL18"/>
  <c r="AN18"/>
  <c r="AQ18"/>
  <c r="AS18"/>
  <c r="AV18"/>
  <c r="AX18"/>
  <c r="BA18"/>
  <c r="BC18"/>
  <c r="BF18"/>
  <c r="D19"/>
  <c r="F19"/>
  <c r="I19"/>
  <c r="K19"/>
  <c r="N19"/>
  <c r="P19"/>
  <c r="S19"/>
  <c r="V19"/>
  <c r="Y19"/>
  <c r="AB19"/>
  <c r="AD19"/>
  <c r="AG19"/>
  <c r="AI19"/>
  <c r="AL19"/>
  <c r="AN19"/>
  <c r="AQ19"/>
  <c r="AS19"/>
  <c r="AV19"/>
  <c r="AX19"/>
  <c r="BA19"/>
  <c r="BC19"/>
  <c r="BF19"/>
  <c r="D20"/>
  <c r="F20"/>
  <c r="I20"/>
  <c r="K20"/>
  <c r="N20"/>
  <c r="P20"/>
  <c r="S20"/>
  <c r="V20"/>
  <c r="Y20"/>
  <c r="AB20"/>
  <c r="AD20"/>
  <c r="AG20"/>
  <c r="AI20"/>
  <c r="AL20"/>
  <c r="AN20"/>
  <c r="AQ20"/>
  <c r="AS20"/>
  <c r="AV20"/>
  <c r="AX20"/>
  <c r="BA20"/>
  <c r="BC20"/>
  <c r="BF20"/>
  <c r="D21"/>
  <c r="F21"/>
  <c r="I21"/>
  <c r="K21"/>
  <c r="N21"/>
  <c r="P21"/>
  <c r="S21"/>
  <c r="V21"/>
  <c r="Y21"/>
  <c r="AB21"/>
  <c r="AD21"/>
  <c r="AG21"/>
  <c r="AI21"/>
  <c r="AL21"/>
  <c r="AN21"/>
  <c r="AQ21"/>
  <c r="AS21"/>
  <c r="AV21"/>
  <c r="AX21"/>
  <c r="BA21"/>
  <c r="BC21"/>
  <c r="BF21"/>
  <c r="D22"/>
  <c r="F22"/>
  <c r="I22"/>
  <c r="K22"/>
  <c r="N22"/>
  <c r="P22"/>
  <c r="S22"/>
  <c r="V22"/>
  <c r="Y22"/>
  <c r="AB22"/>
  <c r="AD22"/>
  <c r="AG22"/>
  <c r="AI22"/>
  <c r="AL22"/>
  <c r="AN22"/>
  <c r="AQ22"/>
  <c r="AS22"/>
  <c r="AV22"/>
  <c r="AX22"/>
  <c r="BA22"/>
  <c r="BC22"/>
  <c r="BF22"/>
  <c r="D23"/>
  <c r="F23"/>
  <c r="I23"/>
  <c r="K23"/>
  <c r="N23"/>
  <c r="P23"/>
  <c r="S23"/>
  <c r="V23"/>
  <c r="Y23"/>
  <c r="AB23"/>
  <c r="AD23"/>
  <c r="AG23"/>
  <c r="AI23"/>
  <c r="AL23"/>
  <c r="AN23"/>
  <c r="AQ23"/>
  <c r="AS23"/>
  <c r="AV23"/>
  <c r="AX23"/>
  <c r="BA23"/>
  <c r="BC23"/>
  <c r="BF23"/>
  <c r="D24"/>
  <c r="F24"/>
  <c r="H24"/>
  <c r="I24" s="1"/>
  <c r="K24"/>
  <c r="M24"/>
  <c r="N24"/>
  <c r="P24"/>
  <c r="T24"/>
  <c r="U24"/>
  <c r="Y24"/>
  <c r="AA24"/>
  <c r="AD24"/>
  <c r="AF24"/>
  <c r="AI24"/>
  <c r="AK24"/>
  <c r="AN24"/>
  <c r="AP24"/>
  <c r="AS24"/>
  <c r="AU24"/>
  <c r="AX24"/>
  <c r="AZ24"/>
  <c r="BC24"/>
  <c r="BE24"/>
  <c r="BF24"/>
  <c r="D25"/>
  <c r="F25"/>
  <c r="H25"/>
  <c r="S25" s="1"/>
  <c r="K25"/>
  <c r="M25"/>
  <c r="N25"/>
  <c r="P25"/>
  <c r="T25"/>
  <c r="U25"/>
  <c r="Y25"/>
  <c r="AA25"/>
  <c r="AB25"/>
  <c r="AD25"/>
  <c r="AF25"/>
  <c r="AI25"/>
  <c r="AK25"/>
  <c r="AN25"/>
  <c r="AP25"/>
  <c r="AS25"/>
  <c r="AU25"/>
  <c r="AX25"/>
  <c r="AZ25"/>
  <c r="BC25"/>
  <c r="BE25"/>
  <c r="BF25"/>
  <c r="C26"/>
  <c r="E26"/>
  <c r="G26"/>
  <c r="J26"/>
  <c r="L26"/>
  <c r="O26"/>
  <c r="Q26"/>
  <c r="X26"/>
  <c r="Z26"/>
  <c r="AC26"/>
  <c r="AE26"/>
  <c r="AH26"/>
  <c r="AJ26"/>
  <c r="AM26"/>
  <c r="AO26"/>
  <c r="AR26"/>
  <c r="AT26"/>
  <c r="AW26"/>
  <c r="AY26"/>
  <c r="BB26"/>
  <c r="BD26"/>
  <c r="D27"/>
  <c r="F27"/>
  <c r="I27"/>
  <c r="K27"/>
  <c r="N27"/>
  <c r="P27"/>
  <c r="S27"/>
  <c r="V27"/>
  <c r="Y27"/>
  <c r="AB27"/>
  <c r="AD27"/>
  <c r="AG27"/>
  <c r="AI27"/>
  <c r="AL27"/>
  <c r="AN27"/>
  <c r="AQ27"/>
  <c r="AS27"/>
  <c r="AV27"/>
  <c r="AX27"/>
  <c r="BA27"/>
  <c r="BC27"/>
  <c r="BF27"/>
  <c r="D28"/>
  <c r="F28"/>
  <c r="I28"/>
  <c r="K28"/>
  <c r="N28"/>
  <c r="P28"/>
  <c r="S28"/>
  <c r="V28"/>
  <c r="Y28"/>
  <c r="AB28"/>
  <c r="AD28"/>
  <c r="AG28"/>
  <c r="AI28"/>
  <c r="AL28"/>
  <c r="AN28"/>
  <c r="AQ28"/>
  <c r="AS28"/>
  <c r="AV28"/>
  <c r="AX28"/>
  <c r="BA28"/>
  <c r="BC28"/>
  <c r="BF28"/>
  <c r="D29"/>
  <c r="F29"/>
  <c r="I29"/>
  <c r="K29"/>
  <c r="N29"/>
  <c r="P29"/>
  <c r="S29"/>
  <c r="V29"/>
  <c r="Y29"/>
  <c r="AB29"/>
  <c r="AD29"/>
  <c r="AG29"/>
  <c r="AI29"/>
  <c r="AL29"/>
  <c r="AN29"/>
  <c r="AQ29"/>
  <c r="AS29"/>
  <c r="AV29"/>
  <c r="AX29"/>
  <c r="BA29"/>
  <c r="BC29"/>
  <c r="BF29"/>
  <c r="D30"/>
  <c r="F30"/>
  <c r="I30"/>
  <c r="K30"/>
  <c r="N30"/>
  <c r="P30"/>
  <c r="S30"/>
  <c r="V30"/>
  <c r="Y30"/>
  <c r="AB30"/>
  <c r="AD30"/>
  <c r="AG30"/>
  <c r="AI30"/>
  <c r="AL30"/>
  <c r="AN30"/>
  <c r="AQ30"/>
  <c r="AS30"/>
  <c r="AV30"/>
  <c r="AX30"/>
  <c r="BA30"/>
  <c r="BC30"/>
  <c r="BF30"/>
  <c r="D31"/>
  <c r="F31"/>
  <c r="I31"/>
  <c r="K31"/>
  <c r="N31"/>
  <c r="P31"/>
  <c r="S31"/>
  <c r="V31"/>
  <c r="Y31"/>
  <c r="AB31"/>
  <c r="AD31"/>
  <c r="AG31"/>
  <c r="AI31"/>
  <c r="AL31"/>
  <c r="AN31"/>
  <c r="AQ31"/>
  <c r="AS31"/>
  <c r="AV31"/>
  <c r="AX31"/>
  <c r="BA31"/>
  <c r="BC31"/>
  <c r="BF31"/>
  <c r="D32"/>
  <c r="F32"/>
  <c r="I32"/>
  <c r="K32"/>
  <c r="N32"/>
  <c r="P32"/>
  <c r="S32"/>
  <c r="V32"/>
  <c r="Y32"/>
  <c r="AB32"/>
  <c r="AD32"/>
  <c r="AG32"/>
  <c r="AI32"/>
  <c r="AL32"/>
  <c r="AN32"/>
  <c r="AQ32"/>
  <c r="AS32"/>
  <c r="AV32"/>
  <c r="AX32"/>
  <c r="BA32"/>
  <c r="BC32"/>
  <c r="BF32"/>
  <c r="D33"/>
  <c r="F33"/>
  <c r="I33"/>
  <c r="K33"/>
  <c r="N33"/>
  <c r="P33"/>
  <c r="S33"/>
  <c r="V33"/>
  <c r="Y33"/>
  <c r="AB33"/>
  <c r="AD33"/>
  <c r="AG33"/>
  <c r="AI33"/>
  <c r="AL33"/>
  <c r="AN33"/>
  <c r="AQ33"/>
  <c r="AS33"/>
  <c r="AV33"/>
  <c r="AX33"/>
  <c r="BA33"/>
  <c r="BC33"/>
  <c r="BF33"/>
  <c r="D34"/>
  <c r="F34"/>
  <c r="I34"/>
  <c r="K34"/>
  <c r="N34"/>
  <c r="P34"/>
  <c r="S34"/>
  <c r="V34"/>
  <c r="Y34"/>
  <c r="AB34"/>
  <c r="AD34"/>
  <c r="AG34"/>
  <c r="AI34"/>
  <c r="AL34"/>
  <c r="AN34"/>
  <c r="AQ34"/>
  <c r="AS34"/>
  <c r="AV34"/>
  <c r="AX34"/>
  <c r="BA34"/>
  <c r="BC34"/>
  <c r="BF34"/>
  <c r="D35"/>
  <c r="F35"/>
  <c r="I35"/>
  <c r="K35"/>
  <c r="N35"/>
  <c r="P35"/>
  <c r="S35"/>
  <c r="V35"/>
  <c r="Y35"/>
  <c r="AB35"/>
  <c r="AD35"/>
  <c r="AG35"/>
  <c r="AI35"/>
  <c r="AL35"/>
  <c r="AN35"/>
  <c r="AQ35"/>
  <c r="AS35"/>
  <c r="AV35"/>
  <c r="AX35"/>
  <c r="BA35"/>
  <c r="BC35"/>
  <c r="BF35"/>
  <c r="D36"/>
  <c r="F36"/>
  <c r="H36"/>
  <c r="I36" s="1"/>
  <c r="K36"/>
  <c r="M36"/>
  <c r="N36"/>
  <c r="P36"/>
  <c r="T36"/>
  <c r="U36"/>
  <c r="Y36"/>
  <c r="AA36"/>
  <c r="AD36"/>
  <c r="AF36"/>
  <c r="AI36"/>
  <c r="AK36"/>
  <c r="AN36"/>
  <c r="AP36"/>
  <c r="AS36"/>
  <c r="AU36"/>
  <c r="AX36"/>
  <c r="AZ36"/>
  <c r="BA36"/>
  <c r="BC36"/>
  <c r="BE36"/>
  <c r="BF36"/>
  <c r="D37"/>
  <c r="F37"/>
  <c r="H37"/>
  <c r="I37"/>
  <c r="K37"/>
  <c r="M37"/>
  <c r="N37"/>
  <c r="P37"/>
  <c r="S37"/>
  <c r="T37"/>
  <c r="U37"/>
  <c r="Y37"/>
  <c r="AA37"/>
  <c r="AB37"/>
  <c r="AD37"/>
  <c r="AF37"/>
  <c r="AG37"/>
  <c r="AI37"/>
  <c r="AK37"/>
  <c r="AL37"/>
  <c r="AN37"/>
  <c r="AP37"/>
  <c r="AS37"/>
  <c r="AU37"/>
  <c r="AV37"/>
  <c r="AX37"/>
  <c r="AZ37"/>
  <c r="BA37"/>
  <c r="BC37"/>
  <c r="BE37"/>
  <c r="BF37"/>
  <c r="C38"/>
  <c r="E38"/>
  <c r="G38"/>
  <c r="J38"/>
  <c r="L38"/>
  <c r="O38"/>
  <c r="Q38"/>
  <c r="X38"/>
  <c r="Z38"/>
  <c r="AC38"/>
  <c r="AE38"/>
  <c r="AH38"/>
  <c r="AJ38"/>
  <c r="AM38"/>
  <c r="AO38"/>
  <c r="AR38"/>
  <c r="AT38"/>
  <c r="AW38"/>
  <c r="AY38"/>
  <c r="BB38"/>
  <c r="BD38"/>
  <c r="D39"/>
  <c r="F39"/>
  <c r="I39"/>
  <c r="K39"/>
  <c r="M39"/>
  <c r="N39"/>
  <c r="P39"/>
  <c r="S39"/>
  <c r="V39"/>
  <c r="Y39"/>
  <c r="AB39"/>
  <c r="AD39"/>
  <c r="AG39"/>
  <c r="AI39"/>
  <c r="AL39"/>
  <c r="AN39"/>
  <c r="AQ39"/>
  <c r="AS39"/>
  <c r="AV39"/>
  <c r="AX39"/>
  <c r="BA39"/>
  <c r="BC39"/>
  <c r="BF39"/>
  <c r="D40"/>
  <c r="F40"/>
  <c r="I40"/>
  <c r="K40"/>
  <c r="M40"/>
  <c r="N40"/>
  <c r="P40"/>
  <c r="S40"/>
  <c r="V40"/>
  <c r="Y40"/>
  <c r="AB40"/>
  <c r="AD40"/>
  <c r="AG40"/>
  <c r="AI40"/>
  <c r="AL40"/>
  <c r="AN40"/>
  <c r="AQ40"/>
  <c r="AS40"/>
  <c r="AV40"/>
  <c r="AX40"/>
  <c r="BA40"/>
  <c r="BC40"/>
  <c r="BF40"/>
  <c r="D41"/>
  <c r="F41"/>
  <c r="I41"/>
  <c r="K41"/>
  <c r="M41"/>
  <c r="N41"/>
  <c r="P41"/>
  <c r="S41"/>
  <c r="V41"/>
  <c r="Y41"/>
  <c r="AB41"/>
  <c r="AD41"/>
  <c r="AG41"/>
  <c r="AI41"/>
  <c r="AL41"/>
  <c r="AN41"/>
  <c r="AQ41"/>
  <c r="AS41"/>
  <c r="AV41"/>
  <c r="AX41"/>
  <c r="BA41"/>
  <c r="BC41"/>
  <c r="BF41"/>
  <c r="D42"/>
  <c r="F42"/>
  <c r="I42"/>
  <c r="K42"/>
  <c r="M42"/>
  <c r="N42"/>
  <c r="P42"/>
  <c r="S42"/>
  <c r="V42"/>
  <c r="Y42"/>
  <c r="AB42"/>
  <c r="AD42"/>
  <c r="AG42"/>
  <c r="AI42"/>
  <c r="AL42"/>
  <c r="AN42"/>
  <c r="AQ42"/>
  <c r="AS42"/>
  <c r="AV42"/>
  <c r="AX42"/>
  <c r="BA42"/>
  <c r="BC42"/>
  <c r="BF42"/>
  <c r="D43"/>
  <c r="F43"/>
  <c r="I43"/>
  <c r="K43"/>
  <c r="M43"/>
  <c r="N43"/>
  <c r="P43"/>
  <c r="S43"/>
  <c r="V43"/>
  <c r="Y43"/>
  <c r="AB43"/>
  <c r="AD43"/>
  <c r="AG43"/>
  <c r="AI43"/>
  <c r="AL43"/>
  <c r="AN43"/>
  <c r="AQ43"/>
  <c r="AS43"/>
  <c r="AV43"/>
  <c r="AX43"/>
  <c r="BA43"/>
  <c r="BC43"/>
  <c r="BF43"/>
  <c r="D44"/>
  <c r="F44"/>
  <c r="I44"/>
  <c r="K44"/>
  <c r="M44"/>
  <c r="N44"/>
  <c r="P44"/>
  <c r="S44"/>
  <c r="V44"/>
  <c r="Y44"/>
  <c r="AB44"/>
  <c r="AD44"/>
  <c r="AG44"/>
  <c r="AI44"/>
  <c r="AL44"/>
  <c r="AN44"/>
  <c r="AQ44"/>
  <c r="AS44"/>
  <c r="AV44"/>
  <c r="AX44"/>
  <c r="BA44"/>
  <c r="BC44"/>
  <c r="BF44"/>
  <c r="D45"/>
  <c r="F45"/>
  <c r="I45"/>
  <c r="K45"/>
  <c r="M45"/>
  <c r="N45"/>
  <c r="P45"/>
  <c r="S45"/>
  <c r="V45"/>
  <c r="Y45"/>
  <c r="AB45"/>
  <c r="AD45"/>
  <c r="AG45"/>
  <c r="AI45"/>
  <c r="AL45"/>
  <c r="AN45"/>
  <c r="AQ45"/>
  <c r="AS45"/>
  <c r="AV45"/>
  <c r="AX45"/>
  <c r="BA45"/>
  <c r="BC45"/>
  <c r="BF45"/>
  <c r="D46"/>
  <c r="F46"/>
  <c r="I46"/>
  <c r="K46"/>
  <c r="M46"/>
  <c r="N46"/>
  <c r="P46"/>
  <c r="S46"/>
  <c r="V46"/>
  <c r="Y46"/>
  <c r="AB46"/>
  <c r="AD46"/>
  <c r="AG46"/>
  <c r="AI46"/>
  <c r="AL46"/>
  <c r="AN46"/>
  <c r="AQ46"/>
  <c r="AS46"/>
  <c r="AV46"/>
  <c r="AX46"/>
  <c r="BA46"/>
  <c r="BC46"/>
  <c r="BF46"/>
  <c r="D47"/>
  <c r="F47"/>
  <c r="I47"/>
  <c r="K47"/>
  <c r="M47"/>
  <c r="N47"/>
  <c r="P47"/>
  <c r="S47"/>
  <c r="V47"/>
  <c r="Y47"/>
  <c r="AB47"/>
  <c r="AD47"/>
  <c r="AG47"/>
  <c r="AI47"/>
  <c r="AL47"/>
  <c r="AN47"/>
  <c r="AQ47"/>
  <c r="AS47"/>
  <c r="AV47"/>
  <c r="AX47"/>
  <c r="BA47"/>
  <c r="BC47"/>
  <c r="BF47"/>
  <c r="D48"/>
  <c r="F48"/>
  <c r="H48"/>
  <c r="AG48" s="1"/>
  <c r="K48"/>
  <c r="M48"/>
  <c r="N48"/>
  <c r="P48"/>
  <c r="T48"/>
  <c r="U48"/>
  <c r="V48" s="1"/>
  <c r="Y48"/>
  <c r="AA48"/>
  <c r="AB48"/>
  <c r="AD48"/>
  <c r="AF48"/>
  <c r="AI48"/>
  <c r="AK48"/>
  <c r="AL48"/>
  <c r="AN48"/>
  <c r="AP48"/>
  <c r="AS48"/>
  <c r="AU48"/>
  <c r="AX48"/>
  <c r="AZ48"/>
  <c r="BA48"/>
  <c r="BC48"/>
  <c r="BE48"/>
  <c r="BF48"/>
  <c r="D49"/>
  <c r="F49"/>
  <c r="H49"/>
  <c r="AG49" s="1"/>
  <c r="K49"/>
  <c r="M49"/>
  <c r="N49"/>
  <c r="P49"/>
  <c r="T49"/>
  <c r="U49"/>
  <c r="Y49"/>
  <c r="AA49"/>
  <c r="AB49"/>
  <c r="AD49"/>
  <c r="AF49"/>
  <c r="AI49"/>
  <c r="AK49"/>
  <c r="AL49"/>
  <c r="AN49"/>
  <c r="AP49"/>
  <c r="AS49"/>
  <c r="AU49"/>
  <c r="AX49"/>
  <c r="AZ49"/>
  <c r="BA49"/>
  <c r="BC49"/>
  <c r="BE49"/>
  <c r="C50"/>
  <c r="E50"/>
  <c r="G50"/>
  <c r="J50"/>
  <c r="L50"/>
  <c r="O50"/>
  <c r="Q50"/>
  <c r="X50"/>
  <c r="Z50"/>
  <c r="AC50"/>
  <c r="AE50"/>
  <c r="AH50"/>
  <c r="AJ50"/>
  <c r="AM50"/>
  <c r="AO50"/>
  <c r="AR50"/>
  <c r="AT50"/>
  <c r="AW50"/>
  <c r="AY50"/>
  <c r="BB50"/>
  <c r="BD50"/>
  <c r="D51"/>
  <c r="F51"/>
  <c r="I51"/>
  <c r="K51"/>
  <c r="N51"/>
  <c r="P51"/>
  <c r="S51"/>
  <c r="V51"/>
  <c r="Y51"/>
  <c r="AB51"/>
  <c r="AD51"/>
  <c r="AG51"/>
  <c r="AI51"/>
  <c r="AL51"/>
  <c r="AN51"/>
  <c r="AQ51"/>
  <c r="AS51"/>
  <c r="AV51"/>
  <c r="AX51"/>
  <c r="BA51"/>
  <c r="BC51"/>
  <c r="BF51"/>
  <c r="D52"/>
  <c r="F52"/>
  <c r="I52"/>
  <c r="K52"/>
  <c r="N52"/>
  <c r="P52"/>
  <c r="S52"/>
  <c r="V52"/>
  <c r="Y52"/>
  <c r="AB52"/>
  <c r="AD52"/>
  <c r="AG52"/>
  <c r="AI52"/>
  <c r="AL52"/>
  <c r="AN52"/>
  <c r="AQ52"/>
  <c r="AS52"/>
  <c r="AV52"/>
  <c r="AX52"/>
  <c r="BA52"/>
  <c r="BC52"/>
  <c r="BF52"/>
  <c r="D53"/>
  <c r="F53"/>
  <c r="I53"/>
  <c r="K53"/>
  <c r="N53"/>
  <c r="P53"/>
  <c r="S53"/>
  <c r="V53"/>
  <c r="Y53"/>
  <c r="AB53"/>
  <c r="AD53"/>
  <c r="AG53"/>
  <c r="AI53"/>
  <c r="AL53"/>
  <c r="AN53"/>
  <c r="AQ53"/>
  <c r="AS53"/>
  <c r="AV53"/>
  <c r="AX53"/>
  <c r="BA53"/>
  <c r="BC53"/>
  <c r="BF53"/>
  <c r="D54"/>
  <c r="F54"/>
  <c r="I54"/>
  <c r="K54"/>
  <c r="N54"/>
  <c r="P54"/>
  <c r="S54"/>
  <c r="V54"/>
  <c r="Y54"/>
  <c r="AB54"/>
  <c r="AD54"/>
  <c r="AG54"/>
  <c r="AI54"/>
  <c r="AL54"/>
  <c r="AN54"/>
  <c r="AQ54"/>
  <c r="AS54"/>
  <c r="AV54"/>
  <c r="AX54"/>
  <c r="BA54"/>
  <c r="BC54"/>
  <c r="BF54"/>
  <c r="D55"/>
  <c r="F55"/>
  <c r="I55"/>
  <c r="K55"/>
  <c r="N55"/>
  <c r="P55"/>
  <c r="S55"/>
  <c r="V55"/>
  <c r="Y55"/>
  <c r="AB55"/>
  <c r="AD55"/>
  <c r="AG55"/>
  <c r="AI55"/>
  <c r="AL55"/>
  <c r="AN55"/>
  <c r="AQ55"/>
  <c r="AS55"/>
  <c r="AV55"/>
  <c r="AX55"/>
  <c r="BA55"/>
  <c r="BC55"/>
  <c r="BF55"/>
  <c r="D56"/>
  <c r="F56"/>
  <c r="I56"/>
  <c r="K56"/>
  <c r="N56"/>
  <c r="P56"/>
  <c r="S56"/>
  <c r="V56"/>
  <c r="Y56"/>
  <c r="AB56"/>
  <c r="AD56"/>
  <c r="AG56"/>
  <c r="AI56"/>
  <c r="AL56"/>
  <c r="AN56"/>
  <c r="AQ56"/>
  <c r="AS56"/>
  <c r="AV56"/>
  <c r="AX56"/>
  <c r="BA56"/>
  <c r="BC56"/>
  <c r="BF56"/>
  <c r="D57"/>
  <c r="F57"/>
  <c r="I57"/>
  <c r="K57"/>
  <c r="N57"/>
  <c r="P57"/>
  <c r="S57"/>
  <c r="V57"/>
  <c r="Y57"/>
  <c r="AB57"/>
  <c r="AD57"/>
  <c r="AG57"/>
  <c r="AI57"/>
  <c r="AL57"/>
  <c r="AN57"/>
  <c r="AQ57"/>
  <c r="AS57"/>
  <c r="AV57"/>
  <c r="AX57"/>
  <c r="BA57"/>
  <c r="BC57"/>
  <c r="BF57"/>
  <c r="D58"/>
  <c r="F58"/>
  <c r="I58"/>
  <c r="K58"/>
  <c r="N58"/>
  <c r="P58"/>
  <c r="S58"/>
  <c r="V58"/>
  <c r="Y58"/>
  <c r="AB58"/>
  <c r="AD58"/>
  <c r="AG58"/>
  <c r="AI58"/>
  <c r="AL58"/>
  <c r="AN58"/>
  <c r="AQ58"/>
  <c r="AS58"/>
  <c r="AV58"/>
  <c r="AX58"/>
  <c r="BA58"/>
  <c r="BC58"/>
  <c r="BF58"/>
  <c r="D59"/>
  <c r="F59"/>
  <c r="I59"/>
  <c r="K59"/>
  <c r="N59"/>
  <c r="P59"/>
  <c r="S59"/>
  <c r="V59"/>
  <c r="Y59"/>
  <c r="AB59"/>
  <c r="AD59"/>
  <c r="AG59"/>
  <c r="AI59"/>
  <c r="AL59"/>
  <c r="AN59"/>
  <c r="AQ59"/>
  <c r="AS59"/>
  <c r="AV59"/>
  <c r="AX59"/>
  <c r="BA59"/>
  <c r="BC59"/>
  <c r="BF59"/>
  <c r="D60"/>
  <c r="F60"/>
  <c r="H60"/>
  <c r="AG60" s="1"/>
  <c r="K60"/>
  <c r="M60"/>
  <c r="N60"/>
  <c r="P60"/>
  <c r="T60"/>
  <c r="U60"/>
  <c r="Y60"/>
  <c r="AA60"/>
  <c r="AD60"/>
  <c r="AF60"/>
  <c r="AI60"/>
  <c r="AK60"/>
  <c r="AL60"/>
  <c r="AN60"/>
  <c r="AP60"/>
  <c r="AS60"/>
  <c r="AU60"/>
  <c r="AX60"/>
  <c r="AZ60"/>
  <c r="BC60"/>
  <c r="BE60"/>
  <c r="D61"/>
  <c r="F61"/>
  <c r="H61"/>
  <c r="AG61" s="1"/>
  <c r="I61"/>
  <c r="K61"/>
  <c r="M61"/>
  <c r="N61"/>
  <c r="P61"/>
  <c r="T61"/>
  <c r="V61" s="1"/>
  <c r="U61"/>
  <c r="Y61"/>
  <c r="AA61"/>
  <c r="AB61"/>
  <c r="AD61"/>
  <c r="AF61"/>
  <c r="AI61"/>
  <c r="AK61"/>
  <c r="AL61"/>
  <c r="AN61"/>
  <c r="AP61"/>
  <c r="AS61"/>
  <c r="AU61"/>
  <c r="AX61"/>
  <c r="AZ61"/>
  <c r="BA61"/>
  <c r="BC61"/>
  <c r="BE61"/>
  <c r="C62"/>
  <c r="E62"/>
  <c r="G62"/>
  <c r="J62"/>
  <c r="L62"/>
  <c r="O62"/>
  <c r="Q62"/>
  <c r="X62"/>
  <c r="Z62"/>
  <c r="AC62"/>
  <c r="AE62"/>
  <c r="AH62"/>
  <c r="AJ62"/>
  <c r="AM62"/>
  <c r="AO62"/>
  <c r="AR62"/>
  <c r="AT62"/>
  <c r="AW62"/>
  <c r="AY62"/>
  <c r="BB62"/>
  <c r="BD62"/>
  <c r="D63"/>
  <c r="F63"/>
  <c r="I63"/>
  <c r="N63"/>
  <c r="S63"/>
  <c r="V63"/>
  <c r="D64"/>
  <c r="F64"/>
  <c r="I64"/>
  <c r="N64"/>
  <c r="S64"/>
  <c r="V64"/>
  <c r="D65"/>
  <c r="F65"/>
  <c r="I65"/>
  <c r="N65"/>
  <c r="S65"/>
  <c r="V65"/>
  <c r="D66"/>
  <c r="F66"/>
  <c r="I66"/>
  <c r="N66"/>
  <c r="S66"/>
  <c r="V66"/>
  <c r="D67"/>
  <c r="F67"/>
  <c r="I67"/>
  <c r="N67"/>
  <c r="S67"/>
  <c r="V67"/>
  <c r="D68"/>
  <c r="F68"/>
  <c r="I68"/>
  <c r="N68"/>
  <c r="S68"/>
  <c r="V68"/>
  <c r="D69"/>
  <c r="F69"/>
  <c r="I69"/>
  <c r="N69"/>
  <c r="S69"/>
  <c r="V69"/>
  <c r="D70"/>
  <c r="F70"/>
  <c r="I70"/>
  <c r="N70"/>
  <c r="S70"/>
  <c r="V70"/>
  <c r="D71"/>
  <c r="F71"/>
  <c r="I71"/>
  <c r="N71"/>
  <c r="S71"/>
  <c r="V71"/>
  <c r="D72"/>
  <c r="F72"/>
  <c r="H72"/>
  <c r="AG72" s="1"/>
  <c r="K72"/>
  <c r="M72"/>
  <c r="P72"/>
  <c r="T72"/>
  <c r="U72"/>
  <c r="Y72"/>
  <c r="AA72"/>
  <c r="AB72"/>
  <c r="AD72"/>
  <c r="AF72"/>
  <c r="AI72"/>
  <c r="AK72"/>
  <c r="AL72"/>
  <c r="AN72"/>
  <c r="AP72"/>
  <c r="AS72"/>
  <c r="AU72"/>
  <c r="AX72"/>
  <c r="AZ72"/>
  <c r="BA72"/>
  <c r="BC72"/>
  <c r="BE72"/>
  <c r="D73"/>
  <c r="F73"/>
  <c r="H73"/>
  <c r="AG73" s="1"/>
  <c r="K73"/>
  <c r="M73"/>
  <c r="P73"/>
  <c r="T73"/>
  <c r="Y73"/>
  <c r="AA73"/>
  <c r="AD73"/>
  <c r="AF73"/>
  <c r="AI73"/>
  <c r="AK73"/>
  <c r="AN73"/>
  <c r="AP73"/>
  <c r="AS73"/>
  <c r="AU73"/>
  <c r="AX73"/>
  <c r="AZ73"/>
  <c r="BC73"/>
  <c r="BE73"/>
  <c r="C74"/>
  <c r="E74"/>
  <c r="G74"/>
  <c r="J74"/>
  <c r="L74"/>
  <c r="O74"/>
  <c r="Q74"/>
  <c r="X74"/>
  <c r="Z74"/>
  <c r="AC74"/>
  <c r="AE74"/>
  <c r="AH74"/>
  <c r="AJ74"/>
  <c r="AM74"/>
  <c r="AO74"/>
  <c r="AR74"/>
  <c r="AT74"/>
  <c r="AW74"/>
  <c r="AY74"/>
  <c r="BB74"/>
  <c r="BD74"/>
  <c r="D75"/>
  <c r="F75"/>
  <c r="I75"/>
  <c r="K75"/>
  <c r="N75"/>
  <c r="P75"/>
  <c r="S75"/>
  <c r="V75"/>
  <c r="Y75"/>
  <c r="AB75"/>
  <c r="AD75"/>
  <c r="AG75"/>
  <c r="AI75"/>
  <c r="AL75"/>
  <c r="AN75"/>
  <c r="AQ75"/>
  <c r="AS75"/>
  <c r="AV75"/>
  <c r="AX75"/>
  <c r="BA75"/>
  <c r="BC75"/>
  <c r="BF75"/>
  <c r="D76"/>
  <c r="F76"/>
  <c r="I76"/>
  <c r="K76"/>
  <c r="N76"/>
  <c r="P76"/>
  <c r="S76"/>
  <c r="V76"/>
  <c r="Y76"/>
  <c r="AB76"/>
  <c r="AD76"/>
  <c r="AG76"/>
  <c r="AI76"/>
  <c r="AL76"/>
  <c r="AN76"/>
  <c r="AQ76"/>
  <c r="AS76"/>
  <c r="AV76"/>
  <c r="AX76"/>
  <c r="BA76"/>
  <c r="BC76"/>
  <c r="BF76"/>
  <c r="D77"/>
  <c r="F77"/>
  <c r="I77"/>
  <c r="K77"/>
  <c r="N77"/>
  <c r="P77"/>
  <c r="S77"/>
  <c r="V77"/>
  <c r="Y77"/>
  <c r="AB77"/>
  <c r="AD77"/>
  <c r="AG77"/>
  <c r="AI77"/>
  <c r="AL77"/>
  <c r="AN77"/>
  <c r="AQ77"/>
  <c r="AS77"/>
  <c r="AV77"/>
  <c r="AX77"/>
  <c r="BA77"/>
  <c r="BC77"/>
  <c r="BF77"/>
  <c r="D78"/>
  <c r="F78"/>
  <c r="I78"/>
  <c r="K78"/>
  <c r="N78"/>
  <c r="P78"/>
  <c r="S78"/>
  <c r="V78"/>
  <c r="Y78"/>
  <c r="AB78"/>
  <c r="AD78"/>
  <c r="AG78"/>
  <c r="AI78"/>
  <c r="AL78"/>
  <c r="AN78"/>
  <c r="AQ78"/>
  <c r="AS78"/>
  <c r="AV78"/>
  <c r="AX78"/>
  <c r="BA78"/>
  <c r="BC78"/>
  <c r="BF78"/>
  <c r="D79"/>
  <c r="F79"/>
  <c r="I79"/>
  <c r="K79"/>
  <c r="N79"/>
  <c r="P79"/>
  <c r="S79"/>
  <c r="V79"/>
  <c r="Y79"/>
  <c r="AB79"/>
  <c r="AD79"/>
  <c r="AG79"/>
  <c r="AI79"/>
  <c r="AL79"/>
  <c r="AN79"/>
  <c r="AQ79"/>
  <c r="AS79"/>
  <c r="AV79"/>
  <c r="AX79"/>
  <c r="BA79"/>
  <c r="BC79"/>
  <c r="BF79"/>
  <c r="D80"/>
  <c r="F80"/>
  <c r="I80"/>
  <c r="K80"/>
  <c r="N80"/>
  <c r="P80"/>
  <c r="S80"/>
  <c r="V80"/>
  <c r="Y80"/>
  <c r="AB80"/>
  <c r="AD80"/>
  <c r="AG80"/>
  <c r="AI80"/>
  <c r="AL80"/>
  <c r="AN80"/>
  <c r="AQ80"/>
  <c r="AS80"/>
  <c r="AV80"/>
  <c r="AX80"/>
  <c r="BA80"/>
  <c r="BC80"/>
  <c r="BF80"/>
  <c r="D81"/>
  <c r="F81"/>
  <c r="I81"/>
  <c r="K81"/>
  <c r="N81"/>
  <c r="P81"/>
  <c r="S81"/>
  <c r="V81"/>
  <c r="Y81"/>
  <c r="AB81"/>
  <c r="AD81"/>
  <c r="AG81"/>
  <c r="AI81"/>
  <c r="AL81"/>
  <c r="AN81"/>
  <c r="AQ81"/>
  <c r="AS81"/>
  <c r="AV81"/>
  <c r="AX81"/>
  <c r="BA81"/>
  <c r="BC81"/>
  <c r="BF81"/>
  <c r="D82"/>
  <c r="F82"/>
  <c r="I82"/>
  <c r="K82"/>
  <c r="N82"/>
  <c r="P82"/>
  <c r="S82"/>
  <c r="V82"/>
  <c r="Y82"/>
  <c r="AB82"/>
  <c r="AD82"/>
  <c r="AG82"/>
  <c r="AI82"/>
  <c r="AL82"/>
  <c r="AN82"/>
  <c r="AQ82"/>
  <c r="AS82"/>
  <c r="AV82"/>
  <c r="AX82"/>
  <c r="BA82"/>
  <c r="BC82"/>
  <c r="BF82"/>
  <c r="D83"/>
  <c r="F83"/>
  <c r="I83"/>
  <c r="K83"/>
  <c r="N83"/>
  <c r="P83"/>
  <c r="S83"/>
  <c r="V83"/>
  <c r="Y83"/>
  <c r="AB83"/>
  <c r="AD83"/>
  <c r="AG83"/>
  <c r="AI83"/>
  <c r="AL83"/>
  <c r="AN83"/>
  <c r="AQ83"/>
  <c r="AS83"/>
  <c r="AV83"/>
  <c r="AX83"/>
  <c r="BA83"/>
  <c r="BC83"/>
  <c r="BF83"/>
  <c r="D84"/>
  <c r="F84"/>
  <c r="H84"/>
  <c r="AG84" s="1"/>
  <c r="K84"/>
  <c r="M84"/>
  <c r="P84"/>
  <c r="T84"/>
  <c r="Y84"/>
  <c r="AA84"/>
  <c r="AB84"/>
  <c r="AD84"/>
  <c r="AF84"/>
  <c r="AI84"/>
  <c r="AK84"/>
  <c r="AN84"/>
  <c r="AP84"/>
  <c r="AS84"/>
  <c r="AU84"/>
  <c r="AX84"/>
  <c r="AZ84"/>
  <c r="BA84"/>
  <c r="BC84"/>
  <c r="BE84"/>
  <c r="D85"/>
  <c r="F85"/>
  <c r="H85"/>
  <c r="AG85" s="1"/>
  <c r="K85"/>
  <c r="M85"/>
  <c r="P85"/>
  <c r="T85"/>
  <c r="U85"/>
  <c r="Y85"/>
  <c r="AA85"/>
  <c r="AD85"/>
  <c r="AF85"/>
  <c r="AI85"/>
  <c r="AK85"/>
  <c r="AL85"/>
  <c r="AN85"/>
  <c r="AP85"/>
  <c r="AS85"/>
  <c r="AU85"/>
  <c r="AX85"/>
  <c r="AZ85"/>
  <c r="BC85"/>
  <c r="BE85"/>
  <c r="C86"/>
  <c r="E86"/>
  <c r="G86"/>
  <c r="J86"/>
  <c r="L86"/>
  <c r="O86"/>
  <c r="Q86"/>
  <c r="X86"/>
  <c r="Z86"/>
  <c r="AC86"/>
  <c r="AE86"/>
  <c r="AH86"/>
  <c r="AJ86"/>
  <c r="AM86"/>
  <c r="AO86"/>
  <c r="AR86"/>
  <c r="AT86"/>
  <c r="AW86"/>
  <c r="AY86"/>
  <c r="BB86"/>
  <c r="BD86"/>
  <c r="D87"/>
  <c r="F87"/>
  <c r="I87"/>
  <c r="K87"/>
  <c r="N87"/>
  <c r="P87"/>
  <c r="S87"/>
  <c r="V87"/>
  <c r="Y87"/>
  <c r="AB87"/>
  <c r="AD87"/>
  <c r="AG87"/>
  <c r="AI87"/>
  <c r="AL87"/>
  <c r="AN87"/>
  <c r="AQ87"/>
  <c r="AS87"/>
  <c r="AV87"/>
  <c r="AX87"/>
  <c r="BA87"/>
  <c r="BC87"/>
  <c r="BF87"/>
  <c r="D88"/>
  <c r="F88"/>
  <c r="I88"/>
  <c r="K88"/>
  <c r="N88"/>
  <c r="P88"/>
  <c r="S88"/>
  <c r="V88"/>
  <c r="Y88"/>
  <c r="AB88"/>
  <c r="AD88"/>
  <c r="AG88"/>
  <c r="AI88"/>
  <c r="AL88"/>
  <c r="AN88"/>
  <c r="AQ88"/>
  <c r="AS88"/>
  <c r="AV88"/>
  <c r="AX88"/>
  <c r="BA88"/>
  <c r="BC88"/>
  <c r="BF88"/>
  <c r="D89"/>
  <c r="F89"/>
  <c r="I89"/>
  <c r="K89"/>
  <c r="N89"/>
  <c r="P89"/>
  <c r="S89"/>
  <c r="V89"/>
  <c r="Y89"/>
  <c r="AB89"/>
  <c r="AD89"/>
  <c r="AG89"/>
  <c r="AI89"/>
  <c r="AL89"/>
  <c r="AN89"/>
  <c r="AQ89"/>
  <c r="AS89"/>
  <c r="AV89"/>
  <c r="AX89"/>
  <c r="BA89"/>
  <c r="BC89"/>
  <c r="BF89"/>
  <c r="D90"/>
  <c r="F90"/>
  <c r="I90"/>
  <c r="K90"/>
  <c r="N90"/>
  <c r="P90"/>
  <c r="S90"/>
  <c r="V90"/>
  <c r="Y90"/>
  <c r="AB90"/>
  <c r="AD90"/>
  <c r="AG90"/>
  <c r="AI90"/>
  <c r="AL90"/>
  <c r="AN90"/>
  <c r="AQ90"/>
  <c r="AS90"/>
  <c r="AV90"/>
  <c r="AX90"/>
  <c r="BA90"/>
  <c r="BC90"/>
  <c r="BF90"/>
  <c r="D91"/>
  <c r="F91"/>
  <c r="I91"/>
  <c r="K91"/>
  <c r="N91"/>
  <c r="P91"/>
  <c r="S91"/>
  <c r="V91"/>
  <c r="Y91"/>
  <c r="AB91"/>
  <c r="AD91"/>
  <c r="AG91"/>
  <c r="AI91"/>
  <c r="AL91"/>
  <c r="AN91"/>
  <c r="AQ91"/>
  <c r="AS91"/>
  <c r="AV91"/>
  <c r="AX91"/>
  <c r="BA91"/>
  <c r="BC91"/>
  <c r="BF91"/>
  <c r="D92"/>
  <c r="F92"/>
  <c r="I92"/>
  <c r="K92"/>
  <c r="N92"/>
  <c r="P92"/>
  <c r="S92"/>
  <c r="V92"/>
  <c r="Y92"/>
  <c r="AB92"/>
  <c r="AD92"/>
  <c r="AG92"/>
  <c r="AI92"/>
  <c r="AL92"/>
  <c r="AN92"/>
  <c r="AQ92"/>
  <c r="AS92"/>
  <c r="AV92"/>
  <c r="AX92"/>
  <c r="BA92"/>
  <c r="BC92"/>
  <c r="BF92"/>
  <c r="D93"/>
  <c r="F93"/>
  <c r="I93"/>
  <c r="K93"/>
  <c r="N93"/>
  <c r="P93"/>
  <c r="S93"/>
  <c r="V93"/>
  <c r="Y93"/>
  <c r="AB93"/>
  <c r="AD93"/>
  <c r="AG93"/>
  <c r="AI93"/>
  <c r="AL93"/>
  <c r="AN93"/>
  <c r="AQ93"/>
  <c r="AS93"/>
  <c r="AV93"/>
  <c r="AX93"/>
  <c r="BA93"/>
  <c r="BC93"/>
  <c r="BF93"/>
  <c r="D94"/>
  <c r="F94"/>
  <c r="I94"/>
  <c r="K94"/>
  <c r="N94"/>
  <c r="P94"/>
  <c r="S94"/>
  <c r="V94"/>
  <c r="Y94"/>
  <c r="AB94"/>
  <c r="AD94"/>
  <c r="AG94"/>
  <c r="AI94"/>
  <c r="AL94"/>
  <c r="AN94"/>
  <c r="AQ94"/>
  <c r="AS94"/>
  <c r="AV94"/>
  <c r="AX94"/>
  <c r="BA94"/>
  <c r="BC94"/>
  <c r="BF94"/>
  <c r="D95"/>
  <c r="F95"/>
  <c r="I95"/>
  <c r="K95"/>
  <c r="N95"/>
  <c r="P95"/>
  <c r="S95"/>
  <c r="V95"/>
  <c r="Y95"/>
  <c r="AB95"/>
  <c r="AD95"/>
  <c r="AG95"/>
  <c r="AI95"/>
  <c r="AL95"/>
  <c r="AN95"/>
  <c r="AQ95"/>
  <c r="AS95"/>
  <c r="AV95"/>
  <c r="AX95"/>
  <c r="BA95"/>
  <c r="BC95"/>
  <c r="BF95"/>
  <c r="D96"/>
  <c r="F96"/>
  <c r="H96"/>
  <c r="AG96" s="1"/>
  <c r="I96"/>
  <c r="K96"/>
  <c r="M96"/>
  <c r="N96"/>
  <c r="P96"/>
  <c r="S96"/>
  <c r="T96"/>
  <c r="V96" s="1"/>
  <c r="U96"/>
  <c r="Y96"/>
  <c r="AA96"/>
  <c r="AB96"/>
  <c r="AD96"/>
  <c r="AF96"/>
  <c r="AI96"/>
  <c r="AK96"/>
  <c r="AL96"/>
  <c r="AN96"/>
  <c r="AP96"/>
  <c r="AS96"/>
  <c r="AU96"/>
  <c r="AX96"/>
  <c r="AZ96"/>
  <c r="BA96"/>
  <c r="BC96"/>
  <c r="BE96"/>
  <c r="D97"/>
  <c r="F97"/>
  <c r="H97"/>
  <c r="AG97" s="1"/>
  <c r="K97"/>
  <c r="M97"/>
  <c r="P97"/>
  <c r="T97"/>
  <c r="Y97"/>
  <c r="AA97"/>
  <c r="AB97"/>
  <c r="AD97"/>
  <c r="AF97"/>
  <c r="AI97"/>
  <c r="AK97"/>
  <c r="AN97"/>
  <c r="AP97"/>
  <c r="AS97"/>
  <c r="AU97"/>
  <c r="AX97"/>
  <c r="AZ97"/>
  <c r="BA97"/>
  <c r="BC97"/>
  <c r="BE97"/>
  <c r="C98"/>
  <c r="E98"/>
  <c r="G98"/>
  <c r="J98"/>
  <c r="L98"/>
  <c r="O98"/>
  <c r="Q98"/>
  <c r="X98"/>
  <c r="Z98"/>
  <c r="AC98"/>
  <c r="AE98"/>
  <c r="AH98"/>
  <c r="AJ98"/>
  <c r="AM98"/>
  <c r="AO98"/>
  <c r="AR98"/>
  <c r="AT98"/>
  <c r="AW98"/>
  <c r="AY98"/>
  <c r="BB98"/>
  <c r="BD98"/>
  <c r="F99"/>
  <c r="I99"/>
  <c r="K99"/>
  <c r="N99"/>
  <c r="P99"/>
  <c r="S99"/>
  <c r="V99"/>
  <c r="Y99"/>
  <c r="AB99"/>
  <c r="AD99"/>
  <c r="AG99"/>
  <c r="AI99"/>
  <c r="AL99"/>
  <c r="AN99"/>
  <c r="AQ99"/>
  <c r="AS99"/>
  <c r="AV99"/>
  <c r="AX99"/>
  <c r="BA99"/>
  <c r="BC99"/>
  <c r="BF99"/>
  <c r="F100"/>
  <c r="I100"/>
  <c r="K100"/>
  <c r="N100"/>
  <c r="P100"/>
  <c r="S100"/>
  <c r="V100"/>
  <c r="Y100"/>
  <c r="AB100"/>
  <c r="AD100"/>
  <c r="AG100"/>
  <c r="AI100"/>
  <c r="AL100"/>
  <c r="AN100"/>
  <c r="AQ100"/>
  <c r="AS100"/>
  <c r="AV100"/>
  <c r="AX100"/>
  <c r="BA100"/>
  <c r="BC100"/>
  <c r="BF100"/>
  <c r="F101"/>
  <c r="I101"/>
  <c r="K101"/>
  <c r="N101"/>
  <c r="P101"/>
  <c r="S101"/>
  <c r="V101"/>
  <c r="Y101"/>
  <c r="AB101"/>
  <c r="AD101"/>
  <c r="AG101"/>
  <c r="AI101"/>
  <c r="AL101"/>
  <c r="AN101"/>
  <c r="AQ101"/>
  <c r="AS101"/>
  <c r="AV101"/>
  <c r="AX101"/>
  <c r="BA101"/>
  <c r="BC101"/>
  <c r="BF101"/>
  <c r="F102"/>
  <c r="I102"/>
  <c r="K102"/>
  <c r="N102"/>
  <c r="P102"/>
  <c r="S102"/>
  <c r="V102"/>
  <c r="Y102"/>
  <c r="AB102"/>
  <c r="AD102"/>
  <c r="AG102"/>
  <c r="AI102"/>
  <c r="AL102"/>
  <c r="AN102"/>
  <c r="AQ102"/>
  <c r="AS102"/>
  <c r="AV102"/>
  <c r="AX102"/>
  <c r="BA102"/>
  <c r="BC102"/>
  <c r="BF102"/>
  <c r="F103"/>
  <c r="I103"/>
  <c r="K103"/>
  <c r="N103"/>
  <c r="P103"/>
  <c r="S103"/>
  <c r="V103"/>
  <c r="Y103"/>
  <c r="AB103"/>
  <c r="AD103"/>
  <c r="AG103"/>
  <c r="AI103"/>
  <c r="AL103"/>
  <c r="AN103"/>
  <c r="AQ103"/>
  <c r="AS103"/>
  <c r="AV103"/>
  <c r="AX103"/>
  <c r="BA103"/>
  <c r="BC103"/>
  <c r="BF103"/>
  <c r="F104"/>
  <c r="I104"/>
  <c r="K104"/>
  <c r="N104"/>
  <c r="P104"/>
  <c r="S104"/>
  <c r="V104"/>
  <c r="Y104"/>
  <c r="AB104"/>
  <c r="AD104"/>
  <c r="AG104"/>
  <c r="AI104"/>
  <c r="AL104"/>
  <c r="AN104"/>
  <c r="AQ104"/>
  <c r="AS104"/>
  <c r="AV104"/>
  <c r="AX104"/>
  <c r="BA104"/>
  <c r="BC104"/>
  <c r="BF104"/>
  <c r="F105"/>
  <c r="I105"/>
  <c r="K105"/>
  <c r="N105"/>
  <c r="P105"/>
  <c r="S105"/>
  <c r="V105"/>
  <c r="Y105"/>
  <c r="AB105"/>
  <c r="AD105"/>
  <c r="AG105"/>
  <c r="AI105"/>
  <c r="AL105"/>
  <c r="AN105"/>
  <c r="AQ105"/>
  <c r="AS105"/>
  <c r="AV105"/>
  <c r="AX105"/>
  <c r="BA105"/>
  <c r="BC105"/>
  <c r="BF105"/>
  <c r="F106"/>
  <c r="I106"/>
  <c r="K106"/>
  <c r="N106"/>
  <c r="P106"/>
  <c r="S106"/>
  <c r="V106"/>
  <c r="Y106"/>
  <c r="AB106"/>
  <c r="AD106"/>
  <c r="AG106"/>
  <c r="AI106"/>
  <c r="AL106"/>
  <c r="AN106"/>
  <c r="AQ106"/>
  <c r="AS106"/>
  <c r="AV106"/>
  <c r="AX106"/>
  <c r="BA106"/>
  <c r="BC106"/>
  <c r="BF106"/>
  <c r="F107"/>
  <c r="I107"/>
  <c r="K107"/>
  <c r="N107"/>
  <c r="P107"/>
  <c r="S107"/>
  <c r="V107"/>
  <c r="Y107"/>
  <c r="AB107"/>
  <c r="AD107"/>
  <c r="AG107"/>
  <c r="AI107"/>
  <c r="AL107"/>
  <c r="AN107"/>
  <c r="AQ107"/>
  <c r="AS107"/>
  <c r="AV107"/>
  <c r="AX107"/>
  <c r="BA107"/>
  <c r="BC107"/>
  <c r="BF107"/>
  <c r="D108"/>
  <c r="F108"/>
  <c r="H108"/>
  <c r="S108" s="1"/>
  <c r="I108"/>
  <c r="K108"/>
  <c r="M108"/>
  <c r="N108"/>
  <c r="P108"/>
  <c r="T108"/>
  <c r="Y108"/>
  <c r="AA108"/>
  <c r="AD108"/>
  <c r="AF108"/>
  <c r="AG108"/>
  <c r="AI108"/>
  <c r="AK108"/>
  <c r="AL108"/>
  <c r="AN108"/>
  <c r="AP108"/>
  <c r="AS108"/>
  <c r="AU108"/>
  <c r="AV108"/>
  <c r="AX108"/>
  <c r="AZ108"/>
  <c r="BA108"/>
  <c r="BC108"/>
  <c r="BE108"/>
  <c r="D109"/>
  <c r="F109"/>
  <c r="H109"/>
  <c r="I109" s="1"/>
  <c r="K109"/>
  <c r="M109"/>
  <c r="N109"/>
  <c r="P109"/>
  <c r="T109"/>
  <c r="U109"/>
  <c r="Y109"/>
  <c r="AA109"/>
  <c r="AB109"/>
  <c r="AD109"/>
  <c r="AF109"/>
  <c r="AI109"/>
  <c r="AK109"/>
  <c r="AL109"/>
  <c r="AN109"/>
  <c r="AP109"/>
  <c r="AS109"/>
  <c r="AU109"/>
  <c r="AX109"/>
  <c r="AZ109"/>
  <c r="BA109"/>
  <c r="BC109"/>
  <c r="BE109"/>
  <c r="BF109"/>
  <c r="C110"/>
  <c r="E110"/>
  <c r="G110"/>
  <c r="H110"/>
  <c r="J110"/>
  <c r="L110"/>
  <c r="O110"/>
  <c r="Q110"/>
  <c r="X110"/>
  <c r="Z110"/>
  <c r="AC110"/>
  <c r="AE110"/>
  <c r="AH110"/>
  <c r="AJ110"/>
  <c r="AM110"/>
  <c r="AO110"/>
  <c r="AR110"/>
  <c r="AT110"/>
  <c r="AW110"/>
  <c r="AY110"/>
  <c r="BB110"/>
  <c r="BD110"/>
  <c r="F111"/>
  <c r="I111"/>
  <c r="K111"/>
  <c r="N111"/>
  <c r="P111"/>
  <c r="S111"/>
  <c r="V111"/>
  <c r="Y111"/>
  <c r="AB111"/>
  <c r="AD111"/>
  <c r="AG111"/>
  <c r="AI111"/>
  <c r="AL111"/>
  <c r="AN111"/>
  <c r="AQ111"/>
  <c r="AS111"/>
  <c r="AV111"/>
  <c r="AX111"/>
  <c r="BA111"/>
  <c r="BC111"/>
  <c r="BF111"/>
  <c r="F112"/>
  <c r="I112"/>
  <c r="K112"/>
  <c r="N112"/>
  <c r="P112"/>
  <c r="S112"/>
  <c r="V112"/>
  <c r="Y112"/>
  <c r="AB112"/>
  <c r="AD112"/>
  <c r="AG112"/>
  <c r="AI112"/>
  <c r="AL112"/>
  <c r="AN112"/>
  <c r="AQ112"/>
  <c r="AS112"/>
  <c r="AV112"/>
  <c r="AX112"/>
  <c r="BA112"/>
  <c r="BC112"/>
  <c r="BF112"/>
  <c r="F113"/>
  <c r="I113"/>
  <c r="K113"/>
  <c r="N113"/>
  <c r="P113"/>
  <c r="S113"/>
  <c r="V113"/>
  <c r="Y113"/>
  <c r="AB113"/>
  <c r="AD113"/>
  <c r="AG113"/>
  <c r="AI113"/>
  <c r="AL113"/>
  <c r="AN113"/>
  <c r="AQ113"/>
  <c r="AS113"/>
  <c r="AV113"/>
  <c r="AX113"/>
  <c r="BA113"/>
  <c r="BC113"/>
  <c r="BF113"/>
  <c r="F114"/>
  <c r="I114"/>
  <c r="K114"/>
  <c r="N114"/>
  <c r="P114"/>
  <c r="S114"/>
  <c r="V114"/>
  <c r="Y114"/>
  <c r="AB114"/>
  <c r="AD114"/>
  <c r="AG114"/>
  <c r="AI114"/>
  <c r="AL114"/>
  <c r="AN114"/>
  <c r="AQ114"/>
  <c r="AS114"/>
  <c r="AV114"/>
  <c r="AX114"/>
  <c r="BA114"/>
  <c r="BC114"/>
  <c r="BF114"/>
  <c r="F115"/>
  <c r="I115"/>
  <c r="K115"/>
  <c r="N115"/>
  <c r="P115"/>
  <c r="S115"/>
  <c r="V115"/>
  <c r="Y115"/>
  <c r="AB115"/>
  <c r="AD115"/>
  <c r="AG115"/>
  <c r="AI115"/>
  <c r="AL115"/>
  <c r="AN115"/>
  <c r="AQ115"/>
  <c r="AS115"/>
  <c r="AV115"/>
  <c r="AX115"/>
  <c r="BA115"/>
  <c r="BC115"/>
  <c r="BF115"/>
  <c r="F116"/>
  <c r="I116"/>
  <c r="K116"/>
  <c r="N116"/>
  <c r="P116"/>
  <c r="S116"/>
  <c r="V116"/>
  <c r="Y116"/>
  <c r="AB116"/>
  <c r="AD116"/>
  <c r="AG116"/>
  <c r="AI116"/>
  <c r="AL116"/>
  <c r="AN116"/>
  <c r="AQ116"/>
  <c r="AS116"/>
  <c r="AV116"/>
  <c r="AX116"/>
  <c r="BA116"/>
  <c r="BC116"/>
  <c r="BF116"/>
  <c r="F117"/>
  <c r="I117"/>
  <c r="K117"/>
  <c r="N117"/>
  <c r="P117"/>
  <c r="S117"/>
  <c r="V117"/>
  <c r="Y117"/>
  <c r="AB117"/>
  <c r="AD117"/>
  <c r="AG117"/>
  <c r="AI117"/>
  <c r="AL117"/>
  <c r="AN117"/>
  <c r="AQ117"/>
  <c r="AS117"/>
  <c r="AV117"/>
  <c r="AX117"/>
  <c r="BA117"/>
  <c r="BC117"/>
  <c r="BF117"/>
  <c r="F118"/>
  <c r="I118"/>
  <c r="K118"/>
  <c r="N118"/>
  <c r="P118"/>
  <c r="S118"/>
  <c r="V118"/>
  <c r="Y118"/>
  <c r="AB118"/>
  <c r="AD118"/>
  <c r="AG118"/>
  <c r="AI118"/>
  <c r="AL118"/>
  <c r="AN118"/>
  <c r="AQ118"/>
  <c r="AS118"/>
  <c r="AV118"/>
  <c r="AX118"/>
  <c r="BA118"/>
  <c r="BC118"/>
  <c r="BF118"/>
  <c r="F119"/>
  <c r="I119"/>
  <c r="K119"/>
  <c r="N119"/>
  <c r="P119"/>
  <c r="S119"/>
  <c r="V119"/>
  <c r="Y119"/>
  <c r="AB119"/>
  <c r="AD119"/>
  <c r="AG119"/>
  <c r="AI119"/>
  <c r="AL119"/>
  <c r="AN119"/>
  <c r="AQ119"/>
  <c r="AS119"/>
  <c r="AV119"/>
  <c r="AX119"/>
  <c r="BA119"/>
  <c r="BC119"/>
  <c r="BF119"/>
  <c r="D120"/>
  <c r="F120"/>
  <c r="H120"/>
  <c r="I120" s="1"/>
  <c r="K120"/>
  <c r="M120"/>
  <c r="P120"/>
  <c r="T120"/>
  <c r="U120"/>
  <c r="Y120"/>
  <c r="AA120"/>
  <c r="AD120"/>
  <c r="AF120"/>
  <c r="AI120"/>
  <c r="AK120"/>
  <c r="AN120"/>
  <c r="AP120"/>
  <c r="AS120"/>
  <c r="AU120"/>
  <c r="AV120"/>
  <c r="AX120"/>
  <c r="AZ120"/>
  <c r="BC120"/>
  <c r="BE120"/>
  <c r="D121"/>
  <c r="F121"/>
  <c r="H121"/>
  <c r="I121" s="1"/>
  <c r="K121"/>
  <c r="M121"/>
  <c r="P121"/>
  <c r="T121"/>
  <c r="Y121"/>
  <c r="AA121"/>
  <c r="AB121"/>
  <c r="AD121"/>
  <c r="AF121"/>
  <c r="AI121"/>
  <c r="AK121"/>
  <c r="AN121"/>
  <c r="AP121"/>
  <c r="AS121"/>
  <c r="AU121"/>
  <c r="AX121"/>
  <c r="AZ121"/>
  <c r="BC121"/>
  <c r="BE121"/>
  <c r="C122"/>
  <c r="E122"/>
  <c r="G122"/>
  <c r="J122"/>
  <c r="L122"/>
  <c r="O122"/>
  <c r="Q122"/>
  <c r="X122"/>
  <c r="Z122"/>
  <c r="AC122"/>
  <c r="AE122"/>
  <c r="AH122"/>
  <c r="AJ122"/>
  <c r="AM122"/>
  <c r="AO122"/>
  <c r="AR122"/>
  <c r="AT122"/>
  <c r="AW122"/>
  <c r="AY122"/>
  <c r="BB122"/>
  <c r="BD122"/>
  <c r="F124"/>
  <c r="I124"/>
  <c r="K124"/>
  <c r="N124"/>
  <c r="P124"/>
  <c r="S124"/>
  <c r="V124"/>
  <c r="Y124"/>
  <c r="AB124"/>
  <c r="AD124"/>
  <c r="AG124"/>
  <c r="AI124"/>
  <c r="AL124"/>
  <c r="AN124"/>
  <c r="AQ124"/>
  <c r="AS124"/>
  <c r="AV124"/>
  <c r="AX124"/>
  <c r="BA124"/>
  <c r="BC124"/>
  <c r="BF124"/>
  <c r="F125"/>
  <c r="I125"/>
  <c r="K125"/>
  <c r="N125"/>
  <c r="P125"/>
  <c r="S125"/>
  <c r="V125"/>
  <c r="Y125"/>
  <c r="AB125"/>
  <c r="AD125"/>
  <c r="AG125"/>
  <c r="AI125"/>
  <c r="AL125"/>
  <c r="AN125"/>
  <c r="AQ125"/>
  <c r="AS125"/>
  <c r="AV125"/>
  <c r="AX125"/>
  <c r="BA125"/>
  <c r="BC125"/>
  <c r="BF125"/>
  <c r="F126"/>
  <c r="I126"/>
  <c r="K126"/>
  <c r="N126"/>
  <c r="P126"/>
  <c r="S126"/>
  <c r="V126"/>
  <c r="Y126"/>
  <c r="AB126"/>
  <c r="AD126"/>
  <c r="AG126"/>
  <c r="AI126"/>
  <c r="AL126"/>
  <c r="AN126"/>
  <c r="AQ126"/>
  <c r="AS126"/>
  <c r="AV126"/>
  <c r="AX126"/>
  <c r="BA126"/>
  <c r="BC126"/>
  <c r="BF126"/>
  <c r="F127"/>
  <c r="I127"/>
  <c r="K127"/>
  <c r="N127"/>
  <c r="P127"/>
  <c r="S127"/>
  <c r="V127"/>
  <c r="Y127"/>
  <c r="AB127"/>
  <c r="AD127"/>
  <c r="AG127"/>
  <c r="AI127"/>
  <c r="AL127"/>
  <c r="AN127"/>
  <c r="AQ127"/>
  <c r="AS127"/>
  <c r="AV127"/>
  <c r="AX127"/>
  <c r="BA127"/>
  <c r="BC127"/>
  <c r="BF127"/>
  <c r="F128"/>
  <c r="I128"/>
  <c r="K128"/>
  <c r="N128"/>
  <c r="P128"/>
  <c r="S128"/>
  <c r="V128"/>
  <c r="Y128"/>
  <c r="AB128"/>
  <c r="AD128"/>
  <c r="AG128"/>
  <c r="AI128"/>
  <c r="AL128"/>
  <c r="AN128"/>
  <c r="AQ128"/>
  <c r="AS128"/>
  <c r="AV128"/>
  <c r="AX128"/>
  <c r="BA128"/>
  <c r="BC128"/>
  <c r="BF128"/>
  <c r="F129"/>
  <c r="I129"/>
  <c r="K129"/>
  <c r="N129"/>
  <c r="P129"/>
  <c r="S129"/>
  <c r="V129"/>
  <c r="Y129"/>
  <c r="AB129"/>
  <c r="AD129"/>
  <c r="AG129"/>
  <c r="AI129"/>
  <c r="AL129"/>
  <c r="AN129"/>
  <c r="AQ129"/>
  <c r="AS129"/>
  <c r="AV129"/>
  <c r="AX129"/>
  <c r="BA129"/>
  <c r="BC129"/>
  <c r="BF129"/>
  <c r="F130"/>
  <c r="I130"/>
  <c r="K130"/>
  <c r="N130"/>
  <c r="P130"/>
  <c r="S130"/>
  <c r="V130"/>
  <c r="Y130"/>
  <c r="AB130"/>
  <c r="AD130"/>
  <c r="AG130"/>
  <c r="AI130"/>
  <c r="AL130"/>
  <c r="AN130"/>
  <c r="AQ130"/>
  <c r="AS130"/>
  <c r="AV130"/>
  <c r="AX130"/>
  <c r="BA130"/>
  <c r="BC130"/>
  <c r="BF130"/>
  <c r="F131"/>
  <c r="I131"/>
  <c r="K131"/>
  <c r="N131"/>
  <c r="P131"/>
  <c r="S131"/>
  <c r="V131"/>
  <c r="Y131"/>
  <c r="AB131"/>
  <c r="AD131"/>
  <c r="AG131"/>
  <c r="AI131"/>
  <c r="AL131"/>
  <c r="AN131"/>
  <c r="AQ131"/>
  <c r="AS131"/>
  <c r="AV131"/>
  <c r="AX131"/>
  <c r="BA131"/>
  <c r="BC131"/>
  <c r="BF131"/>
  <c r="D132"/>
  <c r="F132"/>
  <c r="H132"/>
  <c r="AG132" s="1"/>
  <c r="K132"/>
  <c r="M132"/>
  <c r="P132"/>
  <c r="T132"/>
  <c r="Y132"/>
  <c r="AA132"/>
  <c r="AD132"/>
  <c r="AF132"/>
  <c r="AI132"/>
  <c r="AK132"/>
  <c r="AN132"/>
  <c r="AP132"/>
  <c r="AS132"/>
  <c r="AU132"/>
  <c r="AX132"/>
  <c r="AZ132"/>
  <c r="BC132"/>
  <c r="BE132"/>
  <c r="D133"/>
  <c r="F133"/>
  <c r="H133"/>
  <c r="AG133" s="1"/>
  <c r="I133"/>
  <c r="K133"/>
  <c r="M133"/>
  <c r="N133"/>
  <c r="P133"/>
  <c r="S133"/>
  <c r="T133"/>
  <c r="U133"/>
  <c r="Y133"/>
  <c r="AA133"/>
  <c r="AB133"/>
  <c r="AD133"/>
  <c r="AF133"/>
  <c r="AI133"/>
  <c r="AK133"/>
  <c r="AL133"/>
  <c r="AN133"/>
  <c r="AP133"/>
  <c r="AS133"/>
  <c r="AU133"/>
  <c r="AX133"/>
  <c r="AZ133"/>
  <c r="BA133"/>
  <c r="BC133"/>
  <c r="BE133"/>
  <c r="BF133"/>
  <c r="F135"/>
  <c r="I135"/>
  <c r="K135"/>
  <c r="N135"/>
  <c r="P135"/>
  <c r="S135"/>
  <c r="V135"/>
  <c r="Y135"/>
  <c r="AB135"/>
  <c r="AD135"/>
  <c r="AG135"/>
  <c r="AI135"/>
  <c r="AL135"/>
  <c r="AN135"/>
  <c r="AQ135"/>
  <c r="AS135"/>
  <c r="AV135"/>
  <c r="AX135"/>
  <c r="BA135"/>
  <c r="BC135"/>
  <c r="BF135"/>
  <c r="F136"/>
  <c r="I136"/>
  <c r="K136"/>
  <c r="N136"/>
  <c r="P136"/>
  <c r="S136"/>
  <c r="V136"/>
  <c r="Y136"/>
  <c r="AB136"/>
  <c r="AD136"/>
  <c r="AG136"/>
  <c r="AI136"/>
  <c r="AL136"/>
  <c r="AN136"/>
  <c r="AQ136"/>
  <c r="AS136"/>
  <c r="AV136"/>
  <c r="AX136"/>
  <c r="BA136"/>
  <c r="BC136"/>
  <c r="BF136"/>
  <c r="F137"/>
  <c r="I137"/>
  <c r="K137"/>
  <c r="N137"/>
  <c r="P137"/>
  <c r="S137"/>
  <c r="V137"/>
  <c r="Y137"/>
  <c r="AB137"/>
  <c r="AD137"/>
  <c r="AG137"/>
  <c r="AI137"/>
  <c r="AL137"/>
  <c r="AN137"/>
  <c r="AQ137"/>
  <c r="AS137"/>
  <c r="AV137"/>
  <c r="AX137"/>
  <c r="BA137"/>
  <c r="BC137"/>
  <c r="BF137"/>
  <c r="F138"/>
  <c r="I138"/>
  <c r="K138"/>
  <c r="N138"/>
  <c r="P138"/>
  <c r="S138"/>
  <c r="V138"/>
  <c r="Y138"/>
  <c r="AB138"/>
  <c r="AD138"/>
  <c r="AG138"/>
  <c r="AI138"/>
  <c r="AL138"/>
  <c r="AN138"/>
  <c r="AQ138"/>
  <c r="AS138"/>
  <c r="AV138"/>
  <c r="AX138"/>
  <c r="BA138"/>
  <c r="BC138"/>
  <c r="BF138"/>
  <c r="F139"/>
  <c r="I139"/>
  <c r="K139"/>
  <c r="N139"/>
  <c r="P139"/>
  <c r="S139"/>
  <c r="V139"/>
  <c r="Y139"/>
  <c r="AB139"/>
  <c r="AD139"/>
  <c r="AG139"/>
  <c r="AI139"/>
  <c r="AL139"/>
  <c r="AN139"/>
  <c r="AQ139"/>
  <c r="AS139"/>
  <c r="AV139"/>
  <c r="AX139"/>
  <c r="BA139"/>
  <c r="BC139"/>
  <c r="BF139"/>
  <c r="F140"/>
  <c r="I140"/>
  <c r="K140"/>
  <c r="N140"/>
  <c r="P140"/>
  <c r="S140"/>
  <c r="V140"/>
  <c r="Y140"/>
  <c r="AB140"/>
  <c r="AD140"/>
  <c r="AG140"/>
  <c r="AI140"/>
  <c r="AL140"/>
  <c r="AN140"/>
  <c r="AQ140"/>
  <c r="AS140"/>
  <c r="AV140"/>
  <c r="AX140"/>
  <c r="BA140"/>
  <c r="BC140"/>
  <c r="BF140"/>
  <c r="F141"/>
  <c r="I141"/>
  <c r="K141"/>
  <c r="N141"/>
  <c r="P141"/>
  <c r="S141"/>
  <c r="V141"/>
  <c r="Y141"/>
  <c r="AB141"/>
  <c r="AD141"/>
  <c r="AG141"/>
  <c r="AI141"/>
  <c r="AL141"/>
  <c r="AN141"/>
  <c r="AQ141"/>
  <c r="AS141"/>
  <c r="AV141"/>
  <c r="AX141"/>
  <c r="BA141"/>
  <c r="BC141"/>
  <c r="BF141"/>
  <c r="F142"/>
  <c r="I142"/>
  <c r="K142"/>
  <c r="N142"/>
  <c r="P142"/>
  <c r="S142"/>
  <c r="V142"/>
  <c r="Y142"/>
  <c r="AB142"/>
  <c r="AD142"/>
  <c r="AG142"/>
  <c r="AI142"/>
  <c r="AL142"/>
  <c r="AN142"/>
  <c r="AQ142"/>
  <c r="AS142"/>
  <c r="AV142"/>
  <c r="AX142"/>
  <c r="BA142"/>
  <c r="BC142"/>
  <c r="BF142"/>
  <c r="F143"/>
  <c r="I143"/>
  <c r="K143"/>
  <c r="N143"/>
  <c r="P143"/>
  <c r="S143"/>
  <c r="V143"/>
  <c r="Y143"/>
  <c r="AB143"/>
  <c r="AD143"/>
  <c r="AG143"/>
  <c r="AI143"/>
  <c r="AL143"/>
  <c r="AN143"/>
  <c r="AQ143"/>
  <c r="AS143"/>
  <c r="AV143"/>
  <c r="AX143"/>
  <c r="BA143"/>
  <c r="BC143"/>
  <c r="BF143"/>
  <c r="D144"/>
  <c r="F144"/>
  <c r="H144"/>
  <c r="U144" s="1"/>
  <c r="K144"/>
  <c r="M144"/>
  <c r="P144"/>
  <c r="T144"/>
  <c r="Y144"/>
  <c r="AA144"/>
  <c r="AD144"/>
  <c r="AF144"/>
  <c r="AI144"/>
  <c r="AK144"/>
  <c r="AN144"/>
  <c r="AP144"/>
  <c r="AS144"/>
  <c r="AU144"/>
  <c r="AX144"/>
  <c r="AZ144"/>
  <c r="BC144"/>
  <c r="BE144"/>
  <c r="D145"/>
  <c r="F145"/>
  <c r="H145"/>
  <c r="U145" s="1"/>
  <c r="K145"/>
  <c r="M145"/>
  <c r="N145"/>
  <c r="P145"/>
  <c r="T145"/>
  <c r="Y145"/>
  <c r="AA145"/>
  <c r="AD145"/>
  <c r="AF145"/>
  <c r="AI145"/>
  <c r="AK145"/>
  <c r="AN145"/>
  <c r="AP145"/>
  <c r="AS145"/>
  <c r="AU145"/>
  <c r="AX145"/>
  <c r="AZ145"/>
  <c r="BC145"/>
  <c r="BE145"/>
  <c r="C146"/>
  <c r="E146"/>
  <c r="G146"/>
  <c r="J146"/>
  <c r="L146"/>
  <c r="O146"/>
  <c r="Q146"/>
  <c r="X146"/>
  <c r="Z146"/>
  <c r="AC146"/>
  <c r="AE146"/>
  <c r="AH146"/>
  <c r="AJ146"/>
  <c r="AM146"/>
  <c r="AO146"/>
  <c r="AR146"/>
  <c r="AT146"/>
  <c r="AW146"/>
  <c r="AY146"/>
  <c r="BB146"/>
  <c r="BD146"/>
  <c r="F147"/>
  <c r="I147"/>
  <c r="K147"/>
  <c r="N147"/>
  <c r="P147"/>
  <c r="S147"/>
  <c r="V147"/>
  <c r="Y147"/>
  <c r="AB147"/>
  <c r="AD147"/>
  <c r="AG147"/>
  <c r="AI147"/>
  <c r="AL147"/>
  <c r="AN147"/>
  <c r="AQ147"/>
  <c r="AS147"/>
  <c r="AV147"/>
  <c r="AX147"/>
  <c r="BA147"/>
  <c r="BC147"/>
  <c r="BF147"/>
  <c r="F148"/>
  <c r="I148"/>
  <c r="K148"/>
  <c r="N148"/>
  <c r="P148"/>
  <c r="S148"/>
  <c r="V148"/>
  <c r="Y148"/>
  <c r="AB148"/>
  <c r="AD148"/>
  <c r="AG148"/>
  <c r="AI148"/>
  <c r="AL148"/>
  <c r="AN148"/>
  <c r="AQ148"/>
  <c r="AS148"/>
  <c r="AV148"/>
  <c r="AX148"/>
  <c r="BA148"/>
  <c r="BC148"/>
  <c r="BF148"/>
  <c r="F149"/>
  <c r="I149"/>
  <c r="K149"/>
  <c r="N149"/>
  <c r="P149"/>
  <c r="S149"/>
  <c r="V149"/>
  <c r="Y149"/>
  <c r="AB149"/>
  <c r="AD149"/>
  <c r="AG149"/>
  <c r="AI149"/>
  <c r="AL149"/>
  <c r="AN149"/>
  <c r="AQ149"/>
  <c r="AS149"/>
  <c r="AV149"/>
  <c r="AX149"/>
  <c r="BA149"/>
  <c r="BC149"/>
  <c r="BF149"/>
  <c r="F150"/>
  <c r="I150"/>
  <c r="K150"/>
  <c r="N150"/>
  <c r="P150"/>
  <c r="S150"/>
  <c r="V150"/>
  <c r="Y150"/>
  <c r="AB150"/>
  <c r="AD150"/>
  <c r="AG150"/>
  <c r="AI150"/>
  <c r="AL150"/>
  <c r="AN150"/>
  <c r="AQ150"/>
  <c r="AS150"/>
  <c r="AV150"/>
  <c r="AX150"/>
  <c r="BA150"/>
  <c r="BC150"/>
  <c r="BF150"/>
  <c r="F151"/>
  <c r="I151"/>
  <c r="K151"/>
  <c r="N151"/>
  <c r="P151"/>
  <c r="S151"/>
  <c r="V151"/>
  <c r="Y151"/>
  <c r="AB151"/>
  <c r="AD151"/>
  <c r="AG151"/>
  <c r="AI151"/>
  <c r="AL151"/>
  <c r="AN151"/>
  <c r="AQ151"/>
  <c r="AS151"/>
  <c r="AV151"/>
  <c r="AX151"/>
  <c r="BA151"/>
  <c r="BC151"/>
  <c r="BF151"/>
  <c r="F152"/>
  <c r="I152"/>
  <c r="K152"/>
  <c r="N152"/>
  <c r="P152"/>
  <c r="S152"/>
  <c r="V152"/>
  <c r="Y152"/>
  <c r="AB152"/>
  <c r="AD152"/>
  <c r="AG152"/>
  <c r="AI152"/>
  <c r="AL152"/>
  <c r="AN152"/>
  <c r="AQ152"/>
  <c r="AS152"/>
  <c r="AV152"/>
  <c r="AX152"/>
  <c r="BA152"/>
  <c r="BC152"/>
  <c r="BF152"/>
  <c r="F153"/>
  <c r="I153"/>
  <c r="K153"/>
  <c r="N153"/>
  <c r="P153"/>
  <c r="S153"/>
  <c r="V153"/>
  <c r="Y153"/>
  <c r="AB153"/>
  <c r="AD153"/>
  <c r="AG153"/>
  <c r="AI153"/>
  <c r="AL153"/>
  <c r="AN153"/>
  <c r="AQ153"/>
  <c r="AS153"/>
  <c r="AV153"/>
  <c r="AX153"/>
  <c r="BA153"/>
  <c r="BC153"/>
  <c r="BF153"/>
  <c r="F154"/>
  <c r="I154"/>
  <c r="K154"/>
  <c r="N154"/>
  <c r="P154"/>
  <c r="S154"/>
  <c r="V154"/>
  <c r="Y154"/>
  <c r="AB154"/>
  <c r="AD154"/>
  <c r="AG154"/>
  <c r="AI154"/>
  <c r="AL154"/>
  <c r="AN154"/>
  <c r="AQ154"/>
  <c r="AS154"/>
  <c r="AV154"/>
  <c r="AX154"/>
  <c r="BA154"/>
  <c r="BC154"/>
  <c r="BF154"/>
  <c r="F155"/>
  <c r="I155"/>
  <c r="K155"/>
  <c r="N155"/>
  <c r="P155"/>
  <c r="S155"/>
  <c r="V155"/>
  <c r="Y155"/>
  <c r="AB155"/>
  <c r="AD155"/>
  <c r="AG155"/>
  <c r="AI155"/>
  <c r="AL155"/>
  <c r="AN155"/>
  <c r="AQ155"/>
  <c r="AS155"/>
  <c r="AV155"/>
  <c r="AX155"/>
  <c r="BA155"/>
  <c r="BC155"/>
  <c r="BF155"/>
  <c r="D156"/>
  <c r="F156"/>
  <c r="H156"/>
  <c r="AG156" s="1"/>
  <c r="K156"/>
  <c r="M156"/>
  <c r="P156"/>
  <c r="T156"/>
  <c r="Y156"/>
  <c r="AA156"/>
  <c r="AD156"/>
  <c r="AF156"/>
  <c r="AI156"/>
  <c r="AK156"/>
  <c r="AN156"/>
  <c r="AP156"/>
  <c r="AS156"/>
  <c r="AU156"/>
  <c r="AX156"/>
  <c r="AZ156"/>
  <c r="BC156"/>
  <c r="BE156"/>
  <c r="D157"/>
  <c r="F157"/>
  <c r="H157"/>
  <c r="AG157" s="1"/>
  <c r="K157"/>
  <c r="M157"/>
  <c r="N157"/>
  <c r="P157"/>
  <c r="T157"/>
  <c r="U157"/>
  <c r="Y157"/>
  <c r="AA157"/>
  <c r="AD157"/>
  <c r="AF157"/>
  <c r="AI157"/>
  <c r="AK157"/>
  <c r="AN157"/>
  <c r="AP157"/>
  <c r="AS157"/>
  <c r="AU157"/>
  <c r="AX157"/>
  <c r="AZ157"/>
  <c r="BC157"/>
  <c r="BE157"/>
  <c r="BF157"/>
  <c r="C158"/>
  <c r="E158"/>
  <c r="G158"/>
  <c r="J158"/>
  <c r="L158"/>
  <c r="O158"/>
  <c r="Q158"/>
  <c r="X158"/>
  <c r="Z158"/>
  <c r="AC158"/>
  <c r="AE158"/>
  <c r="AH158"/>
  <c r="AJ158"/>
  <c r="AM158"/>
  <c r="AO158"/>
  <c r="AR158"/>
  <c r="AT158"/>
  <c r="AW158"/>
  <c r="AY158"/>
  <c r="BB158"/>
  <c r="BD158"/>
  <c r="F159"/>
  <c r="I159"/>
  <c r="K159"/>
  <c r="N159"/>
  <c r="P159"/>
  <c r="S159"/>
  <c r="V159"/>
  <c r="Y159"/>
  <c r="AB159"/>
  <c r="AD159"/>
  <c r="AG159"/>
  <c r="AI159"/>
  <c r="AL159"/>
  <c r="AN159"/>
  <c r="AQ159"/>
  <c r="AS159"/>
  <c r="AV159"/>
  <c r="AX159"/>
  <c r="BA159"/>
  <c r="BC159"/>
  <c r="BF159"/>
  <c r="F160"/>
  <c r="I160"/>
  <c r="K160"/>
  <c r="N160"/>
  <c r="P160"/>
  <c r="S160"/>
  <c r="V160"/>
  <c r="Y160"/>
  <c r="AB160"/>
  <c r="AD160"/>
  <c r="AG160"/>
  <c r="AI160"/>
  <c r="AL160"/>
  <c r="AN160"/>
  <c r="AQ160"/>
  <c r="AS160"/>
  <c r="AV160"/>
  <c r="AX160"/>
  <c r="BA160"/>
  <c r="BC160"/>
  <c r="BF160"/>
  <c r="F161"/>
  <c r="I161"/>
  <c r="K161"/>
  <c r="N161"/>
  <c r="P161"/>
  <c r="S161"/>
  <c r="V161"/>
  <c r="Y161"/>
  <c r="AB161"/>
  <c r="AD161"/>
  <c r="AG161"/>
  <c r="AI161"/>
  <c r="AL161"/>
  <c r="AN161"/>
  <c r="AQ161"/>
  <c r="AS161"/>
  <c r="AV161"/>
  <c r="AX161"/>
  <c r="BA161"/>
  <c r="BC161"/>
  <c r="BF161"/>
  <c r="F162"/>
  <c r="I162"/>
  <c r="K162"/>
  <c r="N162"/>
  <c r="P162"/>
  <c r="S162"/>
  <c r="V162"/>
  <c r="Y162"/>
  <c r="AB162"/>
  <c r="AD162"/>
  <c r="AG162"/>
  <c r="AI162"/>
  <c r="AL162"/>
  <c r="AN162"/>
  <c r="AQ162"/>
  <c r="AS162"/>
  <c r="AV162"/>
  <c r="AX162"/>
  <c r="BA162"/>
  <c r="BC162"/>
  <c r="BF162"/>
  <c r="F163"/>
  <c r="I163"/>
  <c r="K163"/>
  <c r="N163"/>
  <c r="P163"/>
  <c r="S163"/>
  <c r="V163"/>
  <c r="Y163"/>
  <c r="AB163"/>
  <c r="AD163"/>
  <c r="AG163"/>
  <c r="AI163"/>
  <c r="AL163"/>
  <c r="AN163"/>
  <c r="AQ163"/>
  <c r="AS163"/>
  <c r="AV163"/>
  <c r="AX163"/>
  <c r="BA163"/>
  <c r="BC163"/>
  <c r="BF163"/>
  <c r="F164"/>
  <c r="I164"/>
  <c r="K164"/>
  <c r="N164"/>
  <c r="P164"/>
  <c r="S164"/>
  <c r="V164"/>
  <c r="Y164"/>
  <c r="AB164"/>
  <c r="AD164"/>
  <c r="AG164"/>
  <c r="AI164"/>
  <c r="AL164"/>
  <c r="AN164"/>
  <c r="AQ164"/>
  <c r="AS164"/>
  <c r="AV164"/>
  <c r="AX164"/>
  <c r="BA164"/>
  <c r="BC164"/>
  <c r="BF164"/>
  <c r="F165"/>
  <c r="I165"/>
  <c r="K165"/>
  <c r="N165"/>
  <c r="P165"/>
  <c r="S165"/>
  <c r="V165"/>
  <c r="Y165"/>
  <c r="AB165"/>
  <c r="AD165"/>
  <c r="AG165"/>
  <c r="AI165"/>
  <c r="AL165"/>
  <c r="AN165"/>
  <c r="AQ165"/>
  <c r="AS165"/>
  <c r="AV165"/>
  <c r="AX165"/>
  <c r="BA165"/>
  <c r="BC165"/>
  <c r="BF165"/>
  <c r="F166"/>
  <c r="I166"/>
  <c r="K166"/>
  <c r="N166"/>
  <c r="P166"/>
  <c r="S166"/>
  <c r="V166"/>
  <c r="Y166"/>
  <c r="AB166"/>
  <c r="AD166"/>
  <c r="AG166"/>
  <c r="AI166"/>
  <c r="AL166"/>
  <c r="AN166"/>
  <c r="AQ166"/>
  <c r="AS166"/>
  <c r="AV166"/>
  <c r="AX166"/>
  <c r="BA166"/>
  <c r="BC166"/>
  <c r="BF166"/>
  <c r="F167"/>
  <c r="I167"/>
  <c r="K167"/>
  <c r="N167"/>
  <c r="P167"/>
  <c r="S167"/>
  <c r="V167"/>
  <c r="Y167"/>
  <c r="AB167"/>
  <c r="AD167"/>
  <c r="AG167"/>
  <c r="AI167"/>
  <c r="AL167"/>
  <c r="AN167"/>
  <c r="AQ167"/>
  <c r="AS167"/>
  <c r="AV167"/>
  <c r="AX167"/>
  <c r="BA167"/>
  <c r="BC167"/>
  <c r="BF167"/>
  <c r="D168"/>
  <c r="F168"/>
  <c r="H168"/>
  <c r="AB168" s="1"/>
  <c r="I168"/>
  <c r="K168"/>
  <c r="M168"/>
  <c r="N168"/>
  <c r="P168"/>
  <c r="S168"/>
  <c r="T168"/>
  <c r="U168"/>
  <c r="Y168"/>
  <c r="AA168"/>
  <c r="AD168"/>
  <c r="AF168"/>
  <c r="AG168"/>
  <c r="AI168"/>
  <c r="AK168"/>
  <c r="AL168"/>
  <c r="AN168"/>
  <c r="AP168"/>
  <c r="AS168"/>
  <c r="AU168"/>
  <c r="AV168"/>
  <c r="AX168"/>
  <c r="AZ168"/>
  <c r="BA168"/>
  <c r="BC168"/>
  <c r="BE168"/>
  <c r="D169"/>
  <c r="F169"/>
  <c r="H169"/>
  <c r="S169" s="1"/>
  <c r="K169"/>
  <c r="M169"/>
  <c r="N169"/>
  <c r="P169"/>
  <c r="T169"/>
  <c r="U169"/>
  <c r="Y169"/>
  <c r="AA169"/>
  <c r="AB169"/>
  <c r="AD169"/>
  <c r="AF169"/>
  <c r="AI169"/>
  <c r="AK169"/>
  <c r="AN169"/>
  <c r="AP169"/>
  <c r="AS169"/>
  <c r="AU169"/>
  <c r="AX169"/>
  <c r="AZ169"/>
  <c r="BC169"/>
  <c r="BE169"/>
  <c r="BF169"/>
  <c r="C170"/>
  <c r="E170"/>
  <c r="G170"/>
  <c r="H170"/>
  <c r="J170"/>
  <c r="L170"/>
  <c r="O170"/>
  <c r="Q170"/>
  <c r="X170"/>
  <c r="Z170"/>
  <c r="AC170"/>
  <c r="AE170"/>
  <c r="AH170"/>
  <c r="AJ170"/>
  <c r="AM170"/>
  <c r="AO170"/>
  <c r="AR170"/>
  <c r="AT170"/>
  <c r="AW170"/>
  <c r="AY170"/>
  <c r="BB170"/>
  <c r="BD170"/>
  <c r="F176"/>
  <c r="I176"/>
  <c r="K176"/>
  <c r="N176"/>
  <c r="P176"/>
  <c r="S176"/>
  <c r="Y176"/>
  <c r="AB176"/>
  <c r="AD176"/>
  <c r="AG176"/>
  <c r="AI176"/>
  <c r="AL176"/>
  <c r="AN176"/>
  <c r="AQ176"/>
  <c r="AS176"/>
  <c r="AV176"/>
  <c r="AX176"/>
  <c r="BA176"/>
  <c r="BC176"/>
  <c r="BF176"/>
  <c r="F177"/>
  <c r="I177"/>
  <c r="K177"/>
  <c r="N177"/>
  <c r="P177"/>
  <c r="S177"/>
  <c r="Y177"/>
  <c r="AB177"/>
  <c r="AD177"/>
  <c r="AG177"/>
  <c r="AI177"/>
  <c r="AL177"/>
  <c r="AN177"/>
  <c r="AQ177"/>
  <c r="AS177"/>
  <c r="AV177"/>
  <c r="AX177"/>
  <c r="BA177"/>
  <c r="BC177"/>
  <c r="BF177"/>
  <c r="F178"/>
  <c r="I178"/>
  <c r="K178"/>
  <c r="N178"/>
  <c r="P178"/>
  <c r="S178"/>
  <c r="Y178"/>
  <c r="AB178"/>
  <c r="AD178"/>
  <c r="AG178"/>
  <c r="AI178"/>
  <c r="AL178"/>
  <c r="AN178"/>
  <c r="AQ178"/>
  <c r="AS178"/>
  <c r="AV178"/>
  <c r="AX178"/>
  <c r="BA178"/>
  <c r="BC178"/>
  <c r="BF178"/>
  <c r="F179"/>
  <c r="I179"/>
  <c r="K179"/>
  <c r="N179"/>
  <c r="P179"/>
  <c r="S179"/>
  <c r="Y179"/>
  <c r="AB179"/>
  <c r="AD179"/>
  <c r="AG179"/>
  <c r="AI179"/>
  <c r="AL179"/>
  <c r="AN179"/>
  <c r="AQ179"/>
  <c r="AS179"/>
  <c r="AV179"/>
  <c r="AX179"/>
  <c r="BA179"/>
  <c r="BC179"/>
  <c r="BF179"/>
  <c r="D180"/>
  <c r="F180"/>
  <c r="H180"/>
  <c r="N180" s="1"/>
  <c r="K180"/>
  <c r="M180"/>
  <c r="P180"/>
  <c r="T180"/>
  <c r="U180"/>
  <c r="Y180"/>
  <c r="AA180"/>
  <c r="AB180"/>
  <c r="AD180"/>
  <c r="AF180"/>
  <c r="AI180"/>
  <c r="AK180"/>
  <c r="AN180"/>
  <c r="AP180"/>
  <c r="AS180"/>
  <c r="AU180"/>
  <c r="AX180"/>
  <c r="AZ180"/>
  <c r="BC180"/>
  <c r="BE180"/>
  <c r="D181"/>
  <c r="F181"/>
  <c r="H181"/>
  <c r="N181" s="1"/>
  <c r="K181"/>
  <c r="M181"/>
  <c r="P181"/>
  <c r="T181"/>
  <c r="U181"/>
  <c r="Y181"/>
  <c r="AA181"/>
  <c r="AB181"/>
  <c r="AD181"/>
  <c r="AF181"/>
  <c r="AI181"/>
  <c r="AK181"/>
  <c r="AN181"/>
  <c r="AP181"/>
  <c r="AS181"/>
  <c r="AU181"/>
  <c r="AX181"/>
  <c r="AZ181"/>
  <c r="BC181"/>
  <c r="BE181"/>
  <c r="F183"/>
  <c r="I183"/>
  <c r="K183"/>
  <c r="N183"/>
  <c r="P183"/>
  <c r="S183"/>
  <c r="V183"/>
  <c r="Y183"/>
  <c r="AB183"/>
  <c r="AD183"/>
  <c r="AG183"/>
  <c r="AI183"/>
  <c r="AL183"/>
  <c r="AN183"/>
  <c r="AQ183"/>
  <c r="AS183"/>
  <c r="AV183"/>
  <c r="AX183"/>
  <c r="BA183"/>
  <c r="BC183"/>
  <c r="BF183"/>
  <c r="F184"/>
  <c r="I184"/>
  <c r="K184"/>
  <c r="N184"/>
  <c r="P184"/>
  <c r="S184"/>
  <c r="V184"/>
  <c r="Y184"/>
  <c r="AB184"/>
  <c r="AD184"/>
  <c r="AG184"/>
  <c r="AI184"/>
  <c r="AL184"/>
  <c r="AN184"/>
  <c r="AQ184"/>
  <c r="AS184"/>
  <c r="AV184"/>
  <c r="AX184"/>
  <c r="BA184"/>
  <c r="BC184"/>
  <c r="BF184"/>
  <c r="F185"/>
  <c r="I185"/>
  <c r="K185"/>
  <c r="N185"/>
  <c r="P185"/>
  <c r="S185"/>
  <c r="V185"/>
  <c r="Y185"/>
  <c r="AB185"/>
  <c r="AD185"/>
  <c r="AG185"/>
  <c r="AI185"/>
  <c r="AL185"/>
  <c r="AN185"/>
  <c r="AQ185"/>
  <c r="AS185"/>
  <c r="AV185"/>
  <c r="AX185"/>
  <c r="BA185"/>
  <c r="BC185"/>
  <c r="BF185"/>
  <c r="F186"/>
  <c r="I186"/>
  <c r="K186"/>
  <c r="N186"/>
  <c r="P186"/>
  <c r="S186"/>
  <c r="V186"/>
  <c r="Y186"/>
  <c r="AB186"/>
  <c r="AD186"/>
  <c r="AG186"/>
  <c r="AI186"/>
  <c r="AL186"/>
  <c r="AN186"/>
  <c r="AQ186"/>
  <c r="AS186"/>
  <c r="AV186"/>
  <c r="AX186"/>
  <c r="BA186"/>
  <c r="BC186"/>
  <c r="BF186"/>
  <c r="F187"/>
  <c r="I187"/>
  <c r="K187"/>
  <c r="N187"/>
  <c r="P187"/>
  <c r="S187"/>
  <c r="V187"/>
  <c r="Y187"/>
  <c r="AB187"/>
  <c r="AD187"/>
  <c r="AG187"/>
  <c r="AI187"/>
  <c r="AL187"/>
  <c r="AN187"/>
  <c r="AQ187"/>
  <c r="AS187"/>
  <c r="AV187"/>
  <c r="AX187"/>
  <c r="BA187"/>
  <c r="BC187"/>
  <c r="BF187"/>
  <c r="F188"/>
  <c r="I188"/>
  <c r="K188"/>
  <c r="N188"/>
  <c r="P188"/>
  <c r="S188"/>
  <c r="V188"/>
  <c r="Y188"/>
  <c r="AB188"/>
  <c r="AD188"/>
  <c r="AG188"/>
  <c r="AI188"/>
  <c r="AL188"/>
  <c r="AN188"/>
  <c r="AQ188"/>
  <c r="AS188"/>
  <c r="AV188"/>
  <c r="AX188"/>
  <c r="BA188"/>
  <c r="BC188"/>
  <c r="BF188"/>
  <c r="F189"/>
  <c r="I189"/>
  <c r="K189"/>
  <c r="N189"/>
  <c r="P189"/>
  <c r="S189"/>
  <c r="V189"/>
  <c r="Y189"/>
  <c r="AB189"/>
  <c r="AD189"/>
  <c r="AG189"/>
  <c r="AI189"/>
  <c r="AL189"/>
  <c r="AN189"/>
  <c r="AQ189"/>
  <c r="AS189"/>
  <c r="AV189"/>
  <c r="AX189"/>
  <c r="BA189"/>
  <c r="BC189"/>
  <c r="BF189"/>
  <c r="F190"/>
  <c r="I190"/>
  <c r="K190"/>
  <c r="N190"/>
  <c r="P190"/>
  <c r="S190"/>
  <c r="V190"/>
  <c r="Y190"/>
  <c r="AB190"/>
  <c r="AD190"/>
  <c r="AG190"/>
  <c r="AI190"/>
  <c r="AL190"/>
  <c r="AN190"/>
  <c r="AQ190"/>
  <c r="AS190"/>
  <c r="AV190"/>
  <c r="AX190"/>
  <c r="BA190"/>
  <c r="BC190"/>
  <c r="BF190"/>
  <c r="F191"/>
  <c r="I191"/>
  <c r="K191"/>
  <c r="N191"/>
  <c r="P191"/>
  <c r="S191"/>
  <c r="V191"/>
  <c r="Y191"/>
  <c r="AB191"/>
  <c r="AD191"/>
  <c r="AG191"/>
  <c r="AI191"/>
  <c r="AL191"/>
  <c r="AN191"/>
  <c r="AQ191"/>
  <c r="AS191"/>
  <c r="AV191"/>
  <c r="AX191"/>
  <c r="BA191"/>
  <c r="BC191"/>
  <c r="BF191"/>
  <c r="D192"/>
  <c r="F192"/>
  <c r="H192"/>
  <c r="I192" s="1"/>
  <c r="K192"/>
  <c r="M192"/>
  <c r="N192"/>
  <c r="P192"/>
  <c r="T192"/>
  <c r="U192"/>
  <c r="Y192"/>
  <c r="AA192"/>
  <c r="AD192"/>
  <c r="AF192"/>
  <c r="AG192"/>
  <c r="AI192"/>
  <c r="AK192"/>
  <c r="AN192"/>
  <c r="AP192"/>
  <c r="AS192"/>
  <c r="AU192"/>
  <c r="AV192"/>
  <c r="AX192"/>
  <c r="AZ192"/>
  <c r="BC192"/>
  <c r="BE192"/>
  <c r="D193"/>
  <c r="F193"/>
  <c r="H193"/>
  <c r="I193" s="1"/>
  <c r="K193"/>
  <c r="M193"/>
  <c r="P193"/>
  <c r="T193"/>
  <c r="Y193"/>
  <c r="AA193"/>
  <c r="AD193"/>
  <c r="AF193"/>
  <c r="AI193"/>
  <c r="AK193"/>
  <c r="AN193"/>
  <c r="AP193"/>
  <c r="AS193"/>
  <c r="AU193"/>
  <c r="AX193"/>
  <c r="AZ193"/>
  <c r="BC193"/>
  <c r="BE193"/>
  <c r="C194"/>
  <c r="E194"/>
  <c r="G194"/>
  <c r="J194"/>
  <c r="L194"/>
  <c r="O194"/>
  <c r="Q194"/>
  <c r="X194"/>
  <c r="Z194"/>
  <c r="AC194"/>
  <c r="AE194"/>
  <c r="AH194"/>
  <c r="AJ194"/>
  <c r="AM194"/>
  <c r="AO194"/>
  <c r="AR194"/>
  <c r="AT194"/>
  <c r="AW194"/>
  <c r="AY194"/>
  <c r="BB194"/>
  <c r="BD194"/>
  <c r="F195"/>
  <c r="I195"/>
  <c r="K195"/>
  <c r="N195"/>
  <c r="P195"/>
  <c r="S195"/>
  <c r="V195"/>
  <c r="Y195"/>
  <c r="AB195"/>
  <c r="AD195"/>
  <c r="AG195"/>
  <c r="AI195"/>
  <c r="AL195"/>
  <c r="AN195"/>
  <c r="AQ195"/>
  <c r="AS195"/>
  <c r="AV195"/>
  <c r="AX195"/>
  <c r="BA195"/>
  <c r="BC195"/>
  <c r="BF195"/>
  <c r="F196"/>
  <c r="I196"/>
  <c r="K196"/>
  <c r="N196"/>
  <c r="P196"/>
  <c r="S196"/>
  <c r="V196"/>
  <c r="Y196"/>
  <c r="AB196"/>
  <c r="AD196"/>
  <c r="AG196"/>
  <c r="AI196"/>
  <c r="AL196"/>
  <c r="AN196"/>
  <c r="AQ196"/>
  <c r="AS196"/>
  <c r="AV196"/>
  <c r="AX196"/>
  <c r="BA196"/>
  <c r="BC196"/>
  <c r="BF196"/>
  <c r="F197"/>
  <c r="I197"/>
  <c r="K197"/>
  <c r="N197"/>
  <c r="P197"/>
  <c r="S197"/>
  <c r="V197"/>
  <c r="Y197"/>
  <c r="AB197"/>
  <c r="AD197"/>
  <c r="AG197"/>
  <c r="AI197"/>
  <c r="AL197"/>
  <c r="AN197"/>
  <c r="AQ197"/>
  <c r="AS197"/>
  <c r="AV197"/>
  <c r="AX197"/>
  <c r="BA197"/>
  <c r="BC197"/>
  <c r="BF197"/>
  <c r="F198"/>
  <c r="I198"/>
  <c r="K198"/>
  <c r="N198"/>
  <c r="P198"/>
  <c r="S198"/>
  <c r="V198"/>
  <c r="Y198"/>
  <c r="AB198"/>
  <c r="AD198"/>
  <c r="AG198"/>
  <c r="AI198"/>
  <c r="AL198"/>
  <c r="AN198"/>
  <c r="AQ198"/>
  <c r="AS198"/>
  <c r="AV198"/>
  <c r="AX198"/>
  <c r="BA198"/>
  <c r="BC198"/>
  <c r="BF198"/>
  <c r="F199"/>
  <c r="I199"/>
  <c r="K199"/>
  <c r="N199"/>
  <c r="P199"/>
  <c r="S199"/>
  <c r="V199"/>
  <c r="Y199"/>
  <c r="AB199"/>
  <c r="AD199"/>
  <c r="AG199"/>
  <c r="AI199"/>
  <c r="AL199"/>
  <c r="AN199"/>
  <c r="AQ199"/>
  <c r="AS199"/>
  <c r="AV199"/>
  <c r="AX199"/>
  <c r="BA199"/>
  <c r="BC199"/>
  <c r="BF199"/>
  <c r="F200"/>
  <c r="I200"/>
  <c r="K200"/>
  <c r="N200"/>
  <c r="P200"/>
  <c r="S200"/>
  <c r="V200"/>
  <c r="Y200"/>
  <c r="AB200"/>
  <c r="AD200"/>
  <c r="AG200"/>
  <c r="AI200"/>
  <c r="AL200"/>
  <c r="AN200"/>
  <c r="AQ200"/>
  <c r="AS200"/>
  <c r="AV200"/>
  <c r="AX200"/>
  <c r="BA200"/>
  <c r="BC200"/>
  <c r="BF200"/>
  <c r="F201"/>
  <c r="I201"/>
  <c r="K201"/>
  <c r="N201"/>
  <c r="P201"/>
  <c r="S201"/>
  <c r="V201"/>
  <c r="Y201"/>
  <c r="AB201"/>
  <c r="AD201"/>
  <c r="AG201"/>
  <c r="AI201"/>
  <c r="AL201"/>
  <c r="AN201"/>
  <c r="AQ201"/>
  <c r="AS201"/>
  <c r="AV201"/>
  <c r="AX201"/>
  <c r="BA201"/>
  <c r="BC201"/>
  <c r="BF201"/>
  <c r="F202"/>
  <c r="I202"/>
  <c r="K202"/>
  <c r="N202"/>
  <c r="P202"/>
  <c r="S202"/>
  <c r="V202"/>
  <c r="Y202"/>
  <c r="AB202"/>
  <c r="AD202"/>
  <c r="AG202"/>
  <c r="AI202"/>
  <c r="AL202"/>
  <c r="AN202"/>
  <c r="AQ202"/>
  <c r="AS202"/>
  <c r="AV202"/>
  <c r="AX202"/>
  <c r="BA202"/>
  <c r="BC202"/>
  <c r="BF202"/>
  <c r="F203"/>
  <c r="I203"/>
  <c r="K203"/>
  <c r="N203"/>
  <c r="P203"/>
  <c r="S203"/>
  <c r="V203"/>
  <c r="Y203"/>
  <c r="AB203"/>
  <c r="AD203"/>
  <c r="AG203"/>
  <c r="AI203"/>
  <c r="AL203"/>
  <c r="AN203"/>
  <c r="AQ203"/>
  <c r="AS203"/>
  <c r="AV203"/>
  <c r="AX203"/>
  <c r="BA203"/>
  <c r="BC203"/>
  <c r="BF203"/>
  <c r="D204"/>
  <c r="F204"/>
  <c r="H204"/>
  <c r="K204"/>
  <c r="M204"/>
  <c r="P204"/>
  <c r="T204"/>
  <c r="Y204"/>
  <c r="AA204"/>
  <c r="AD204"/>
  <c r="AF204"/>
  <c r="AI204"/>
  <c r="AK204"/>
  <c r="AN204"/>
  <c r="AP204"/>
  <c r="AS204"/>
  <c r="AU204"/>
  <c r="AX204"/>
  <c r="AZ204"/>
  <c r="BC204"/>
  <c r="BE204"/>
  <c r="D205"/>
  <c r="F205"/>
  <c r="H205"/>
  <c r="K205"/>
  <c r="M205"/>
  <c r="P205"/>
  <c r="T205"/>
  <c r="Y205"/>
  <c r="AA205"/>
  <c r="AD205"/>
  <c r="AF205"/>
  <c r="AI205"/>
  <c r="AK205"/>
  <c r="AN205"/>
  <c r="AP205"/>
  <c r="AS205"/>
  <c r="AU205"/>
  <c r="AX205"/>
  <c r="AZ205"/>
  <c r="BC205"/>
  <c r="BE205"/>
  <c r="C206"/>
  <c r="E206"/>
  <c r="G206"/>
  <c r="J206"/>
  <c r="L206"/>
  <c r="O206"/>
  <c r="Q206"/>
  <c r="X206"/>
  <c r="Z206"/>
  <c r="AC206"/>
  <c r="AE206"/>
  <c r="AH206"/>
  <c r="AJ206"/>
  <c r="AM206"/>
  <c r="AO206"/>
  <c r="AR206"/>
  <c r="AT206"/>
  <c r="AW206"/>
  <c r="AY206"/>
  <c r="BB206"/>
  <c r="BD206"/>
  <c r="F207"/>
  <c r="I207"/>
  <c r="K207"/>
  <c r="N207"/>
  <c r="P207"/>
  <c r="S207"/>
  <c r="V207"/>
  <c r="Y207"/>
  <c r="AB207"/>
  <c r="AD207"/>
  <c r="AG207"/>
  <c r="AI207"/>
  <c r="AL207"/>
  <c r="AN207"/>
  <c r="AQ207"/>
  <c r="AS207"/>
  <c r="AV207"/>
  <c r="AX207"/>
  <c r="BA207"/>
  <c r="BC207"/>
  <c r="BF207"/>
  <c r="F208"/>
  <c r="I208"/>
  <c r="K208"/>
  <c r="N208"/>
  <c r="P208"/>
  <c r="S208"/>
  <c r="V208"/>
  <c r="Y208"/>
  <c r="AB208"/>
  <c r="AD208"/>
  <c r="AG208"/>
  <c r="AI208"/>
  <c r="AL208"/>
  <c r="AN208"/>
  <c r="AQ208"/>
  <c r="AS208"/>
  <c r="AV208"/>
  <c r="AX208"/>
  <c r="BA208"/>
  <c r="BC208"/>
  <c r="BF208"/>
  <c r="F209"/>
  <c r="I209"/>
  <c r="K209"/>
  <c r="N209"/>
  <c r="P209"/>
  <c r="S209"/>
  <c r="V209"/>
  <c r="Y209"/>
  <c r="AB209"/>
  <c r="AD209"/>
  <c r="AG209"/>
  <c r="AI209"/>
  <c r="AL209"/>
  <c r="AN209"/>
  <c r="AQ209"/>
  <c r="AS209"/>
  <c r="AV209"/>
  <c r="AX209"/>
  <c r="BA209"/>
  <c r="BC209"/>
  <c r="BF209"/>
  <c r="F210"/>
  <c r="I210"/>
  <c r="K210"/>
  <c r="N210"/>
  <c r="P210"/>
  <c r="S210"/>
  <c r="V210"/>
  <c r="Y210"/>
  <c r="AB210"/>
  <c r="AD210"/>
  <c r="AG210"/>
  <c r="AI210"/>
  <c r="AL210"/>
  <c r="AN210"/>
  <c r="AQ210"/>
  <c r="AS210"/>
  <c r="AV210"/>
  <c r="AX210"/>
  <c r="BA210"/>
  <c r="BC210"/>
  <c r="BF210"/>
  <c r="F211"/>
  <c r="I211"/>
  <c r="K211"/>
  <c r="N211"/>
  <c r="P211"/>
  <c r="S211"/>
  <c r="V211"/>
  <c r="Y211"/>
  <c r="AB211"/>
  <c r="AD211"/>
  <c r="AG211"/>
  <c r="AI211"/>
  <c r="AL211"/>
  <c r="AN211"/>
  <c r="AQ211"/>
  <c r="AS211"/>
  <c r="AV211"/>
  <c r="AX211"/>
  <c r="BA211"/>
  <c r="BC211"/>
  <c r="BF211"/>
  <c r="F212"/>
  <c r="I212"/>
  <c r="K212"/>
  <c r="N212"/>
  <c r="P212"/>
  <c r="S212"/>
  <c r="V212"/>
  <c r="Y212"/>
  <c r="AB212"/>
  <c r="AD212"/>
  <c r="AG212"/>
  <c r="AI212"/>
  <c r="AL212"/>
  <c r="AN212"/>
  <c r="AQ212"/>
  <c r="AS212"/>
  <c r="AV212"/>
  <c r="AX212"/>
  <c r="BA212"/>
  <c r="BC212"/>
  <c r="BF212"/>
  <c r="F213"/>
  <c r="I213"/>
  <c r="K213"/>
  <c r="N213"/>
  <c r="P213"/>
  <c r="S213"/>
  <c r="V213"/>
  <c r="Y213"/>
  <c r="AB213"/>
  <c r="AD213"/>
  <c r="AG213"/>
  <c r="AI213"/>
  <c r="AL213"/>
  <c r="AN213"/>
  <c r="AQ213"/>
  <c r="AS213"/>
  <c r="AV213"/>
  <c r="AX213"/>
  <c r="BA213"/>
  <c r="BC213"/>
  <c r="BF213"/>
  <c r="F214"/>
  <c r="I214"/>
  <c r="K214"/>
  <c r="N214"/>
  <c r="P214"/>
  <c r="S214"/>
  <c r="V214"/>
  <c r="Y214"/>
  <c r="AB214"/>
  <c r="AD214"/>
  <c r="AG214"/>
  <c r="AI214"/>
  <c r="AL214"/>
  <c r="AN214"/>
  <c r="AQ214"/>
  <c r="AS214"/>
  <c r="AV214"/>
  <c r="AX214"/>
  <c r="BA214"/>
  <c r="BC214"/>
  <c r="BF214"/>
  <c r="F215"/>
  <c r="I215"/>
  <c r="K215"/>
  <c r="N215"/>
  <c r="P215"/>
  <c r="S215"/>
  <c r="V215"/>
  <c r="Y215"/>
  <c r="AB215"/>
  <c r="AD215"/>
  <c r="AG215"/>
  <c r="AI215"/>
  <c r="AL215"/>
  <c r="AN215"/>
  <c r="AQ215"/>
  <c r="AS215"/>
  <c r="AV215"/>
  <c r="AX215"/>
  <c r="BA215"/>
  <c r="BC215"/>
  <c r="BF215"/>
  <c r="D216"/>
  <c r="F216"/>
  <c r="H216"/>
  <c r="AG216" s="1"/>
  <c r="K216"/>
  <c r="M216"/>
  <c r="P216"/>
  <c r="T216"/>
  <c r="Y216"/>
  <c r="AA216"/>
  <c r="AB216"/>
  <c r="AD216"/>
  <c r="AF216"/>
  <c r="AI216"/>
  <c r="AK216"/>
  <c r="AN216"/>
  <c r="AP216"/>
  <c r="AS216"/>
  <c r="AU216"/>
  <c r="AX216"/>
  <c r="AZ216"/>
  <c r="BC216"/>
  <c r="BE216"/>
  <c r="D217"/>
  <c r="F217"/>
  <c r="H217"/>
  <c r="AG217" s="1"/>
  <c r="K217"/>
  <c r="M217"/>
  <c r="P217"/>
  <c r="T217"/>
  <c r="Y217"/>
  <c r="AA217"/>
  <c r="AD217"/>
  <c r="AF217"/>
  <c r="AI217"/>
  <c r="AK217"/>
  <c r="AN217"/>
  <c r="AP217"/>
  <c r="AS217"/>
  <c r="AU217"/>
  <c r="AX217"/>
  <c r="AZ217"/>
  <c r="BC217"/>
  <c r="BE217"/>
  <c r="C218"/>
  <c r="E218"/>
  <c r="G218"/>
  <c r="J218"/>
  <c r="L218"/>
  <c r="O218"/>
  <c r="Q218"/>
  <c r="X218"/>
  <c r="Z218"/>
  <c r="AC218"/>
  <c r="AE218"/>
  <c r="AH218"/>
  <c r="AJ218"/>
  <c r="AM218"/>
  <c r="AO218"/>
  <c r="AR218"/>
  <c r="AT218"/>
  <c r="AW218"/>
  <c r="AY218"/>
  <c r="BB218"/>
  <c r="BD218"/>
  <c r="F219"/>
  <c r="I219"/>
  <c r="K219"/>
  <c r="N219"/>
  <c r="P219"/>
  <c r="S219"/>
  <c r="V219"/>
  <c r="Y219"/>
  <c r="AB219"/>
  <c r="AD219"/>
  <c r="AG219"/>
  <c r="AI219"/>
  <c r="AL219"/>
  <c r="AN219"/>
  <c r="AQ219"/>
  <c r="AS219"/>
  <c r="AV219"/>
  <c r="AX219"/>
  <c r="BA219"/>
  <c r="BC219"/>
  <c r="BF219"/>
  <c r="F220"/>
  <c r="I220"/>
  <c r="K220"/>
  <c r="N220"/>
  <c r="P220"/>
  <c r="S220"/>
  <c r="V220"/>
  <c r="Y220"/>
  <c r="AB220"/>
  <c r="AD220"/>
  <c r="AG220"/>
  <c r="AI220"/>
  <c r="AL220"/>
  <c r="AN220"/>
  <c r="AQ220"/>
  <c r="AS220"/>
  <c r="AV220"/>
  <c r="AX220"/>
  <c r="BA220"/>
  <c r="BC220"/>
  <c r="BF220"/>
  <c r="F221"/>
  <c r="I221"/>
  <c r="K221"/>
  <c r="N221"/>
  <c r="P221"/>
  <c r="S221"/>
  <c r="V221"/>
  <c r="Y221"/>
  <c r="AB221"/>
  <c r="AD221"/>
  <c r="AG221"/>
  <c r="AI221"/>
  <c r="AL221"/>
  <c r="AN221"/>
  <c r="AQ221"/>
  <c r="AS221"/>
  <c r="AV221"/>
  <c r="AX221"/>
  <c r="BA221"/>
  <c r="BC221"/>
  <c r="BF221"/>
  <c r="F222"/>
  <c r="I222"/>
  <c r="K222"/>
  <c r="N222"/>
  <c r="P222"/>
  <c r="S222"/>
  <c r="V222"/>
  <c r="Y222"/>
  <c r="AB222"/>
  <c r="AD222"/>
  <c r="AG222"/>
  <c r="AI222"/>
  <c r="AL222"/>
  <c r="AN222"/>
  <c r="AQ222"/>
  <c r="AS222"/>
  <c r="AV222"/>
  <c r="AX222"/>
  <c r="BA222"/>
  <c r="BC222"/>
  <c r="BF222"/>
  <c r="F223"/>
  <c r="I223"/>
  <c r="K223"/>
  <c r="N223"/>
  <c r="P223"/>
  <c r="S223"/>
  <c r="V223"/>
  <c r="Y223"/>
  <c r="AB223"/>
  <c r="AD223"/>
  <c r="AG223"/>
  <c r="AI223"/>
  <c r="AL223"/>
  <c r="AN223"/>
  <c r="AQ223"/>
  <c r="AS223"/>
  <c r="AV223"/>
  <c r="AX223"/>
  <c r="BA223"/>
  <c r="BC223"/>
  <c r="BF223"/>
  <c r="F224"/>
  <c r="I224"/>
  <c r="K224"/>
  <c r="N224"/>
  <c r="P224"/>
  <c r="S224"/>
  <c r="V224"/>
  <c r="Y224"/>
  <c r="AB224"/>
  <c r="AD224"/>
  <c r="AG224"/>
  <c r="AI224"/>
  <c r="AL224"/>
  <c r="AN224"/>
  <c r="AQ224"/>
  <c r="AS224"/>
  <c r="AV224"/>
  <c r="AX224"/>
  <c r="BA224"/>
  <c r="BC224"/>
  <c r="BF224"/>
  <c r="F225"/>
  <c r="I225"/>
  <c r="K225"/>
  <c r="N225"/>
  <c r="P225"/>
  <c r="S225"/>
  <c r="V225"/>
  <c r="Y225"/>
  <c r="AB225"/>
  <c r="AD225"/>
  <c r="AG225"/>
  <c r="AI225"/>
  <c r="AL225"/>
  <c r="AN225"/>
  <c r="AQ225"/>
  <c r="AS225"/>
  <c r="AV225"/>
  <c r="AX225"/>
  <c r="BA225"/>
  <c r="BC225"/>
  <c r="BF225"/>
  <c r="F226"/>
  <c r="I226"/>
  <c r="K226"/>
  <c r="N226"/>
  <c r="P226"/>
  <c r="S226"/>
  <c r="V226"/>
  <c r="Y226"/>
  <c r="AB226"/>
  <c r="AD226"/>
  <c r="AG226"/>
  <c r="AI226"/>
  <c r="AL226"/>
  <c r="AN226"/>
  <c r="AQ226"/>
  <c r="AS226"/>
  <c r="AV226"/>
  <c r="AX226"/>
  <c r="BA226"/>
  <c r="BC226"/>
  <c r="BF226"/>
  <c r="F227"/>
  <c r="I227"/>
  <c r="K227"/>
  <c r="N227"/>
  <c r="P227"/>
  <c r="S227"/>
  <c r="V227"/>
  <c r="Y227"/>
  <c r="AB227"/>
  <c r="AD227"/>
  <c r="AG227"/>
  <c r="AI227"/>
  <c r="AL227"/>
  <c r="AN227"/>
  <c r="AQ227"/>
  <c r="AS227"/>
  <c r="AV227"/>
  <c r="AX227"/>
  <c r="BA227"/>
  <c r="BC227"/>
  <c r="BF227"/>
  <c r="D228"/>
  <c r="F228"/>
  <c r="H228"/>
  <c r="AB228" s="1"/>
  <c r="I228"/>
  <c r="K228"/>
  <c r="M228"/>
  <c r="N228"/>
  <c r="P228"/>
  <c r="T228"/>
  <c r="U228"/>
  <c r="Y228"/>
  <c r="AA228"/>
  <c r="AD228"/>
  <c r="AF228"/>
  <c r="AG228"/>
  <c r="AI228"/>
  <c r="AK228"/>
  <c r="AL228"/>
  <c r="AN228"/>
  <c r="AP228"/>
  <c r="AS228"/>
  <c r="AU228"/>
  <c r="AV228"/>
  <c r="AX228"/>
  <c r="AZ228"/>
  <c r="BA228"/>
  <c r="BC228"/>
  <c r="BE228"/>
  <c r="D229"/>
  <c r="F229"/>
  <c r="H229"/>
  <c r="I229" s="1"/>
  <c r="K229"/>
  <c r="M229"/>
  <c r="N229"/>
  <c r="P229"/>
  <c r="S229"/>
  <c r="T229"/>
  <c r="U229"/>
  <c r="Y229"/>
  <c r="AA229"/>
  <c r="AB229"/>
  <c r="AD229"/>
  <c r="AF229"/>
  <c r="AG229"/>
  <c r="AI229"/>
  <c r="AK229"/>
  <c r="AN229"/>
  <c r="AP229"/>
  <c r="AS229"/>
  <c r="AU229"/>
  <c r="AV229"/>
  <c r="AX229"/>
  <c r="AZ229"/>
  <c r="BC229"/>
  <c r="BE229"/>
  <c r="BF229"/>
  <c r="C230"/>
  <c r="E230"/>
  <c r="G230"/>
  <c r="H230"/>
  <c r="J230"/>
  <c r="L230"/>
  <c r="O230"/>
  <c r="Q230"/>
  <c r="X230"/>
  <c r="Z230"/>
  <c r="AC230"/>
  <c r="AE230"/>
  <c r="AH230"/>
  <c r="AJ230"/>
  <c r="AM230"/>
  <c r="AO230"/>
  <c r="AR230"/>
  <c r="AT230"/>
  <c r="AW230"/>
  <c r="AY230"/>
  <c r="BB230"/>
  <c r="BD230"/>
  <c r="F231"/>
  <c r="I231"/>
  <c r="K231"/>
  <c r="N231"/>
  <c r="P231"/>
  <c r="S231"/>
  <c r="V231"/>
  <c r="Y231"/>
  <c r="AB231"/>
  <c r="AD231"/>
  <c r="AG231"/>
  <c r="AI231"/>
  <c r="AL231"/>
  <c r="AN231"/>
  <c r="AQ231"/>
  <c r="AS231"/>
  <c r="AV231"/>
  <c r="AX231"/>
  <c r="BA231"/>
  <c r="BC231"/>
  <c r="BF231"/>
  <c r="F232"/>
  <c r="I232"/>
  <c r="K232"/>
  <c r="N232"/>
  <c r="P232"/>
  <c r="S232"/>
  <c r="V232"/>
  <c r="Y232"/>
  <c r="AB232"/>
  <c r="AD232"/>
  <c r="AG232"/>
  <c r="AI232"/>
  <c r="AL232"/>
  <c r="AN232"/>
  <c r="AQ232"/>
  <c r="AS232"/>
  <c r="AV232"/>
  <c r="AX232"/>
  <c r="BA232"/>
  <c r="BC232"/>
  <c r="BF232"/>
  <c r="F233"/>
  <c r="I233"/>
  <c r="K233"/>
  <c r="N233"/>
  <c r="P233"/>
  <c r="S233"/>
  <c r="V233"/>
  <c r="Y233"/>
  <c r="AB233"/>
  <c r="AD233"/>
  <c r="AG233"/>
  <c r="AI233"/>
  <c r="AL233"/>
  <c r="AN233"/>
  <c r="AQ233"/>
  <c r="AS233"/>
  <c r="AV233"/>
  <c r="AX233"/>
  <c r="BA233"/>
  <c r="BC233"/>
  <c r="BF233"/>
  <c r="F234"/>
  <c r="I234"/>
  <c r="K234"/>
  <c r="N234"/>
  <c r="P234"/>
  <c r="S234"/>
  <c r="V234"/>
  <c r="Y234"/>
  <c r="AB234"/>
  <c r="AD234"/>
  <c r="AG234"/>
  <c r="AI234"/>
  <c r="AL234"/>
  <c r="AN234"/>
  <c r="AQ234"/>
  <c r="AS234"/>
  <c r="AV234"/>
  <c r="AX234"/>
  <c r="BA234"/>
  <c r="BC234"/>
  <c r="BF234"/>
  <c r="F235"/>
  <c r="I235"/>
  <c r="K235"/>
  <c r="N235"/>
  <c r="P235"/>
  <c r="S235"/>
  <c r="V235"/>
  <c r="Y235"/>
  <c r="AB235"/>
  <c r="AD235"/>
  <c r="AG235"/>
  <c r="AI235"/>
  <c r="AL235"/>
  <c r="AN235"/>
  <c r="AQ235"/>
  <c r="AS235"/>
  <c r="AV235"/>
  <c r="AX235"/>
  <c r="BA235"/>
  <c r="BC235"/>
  <c r="BF235"/>
  <c r="F236"/>
  <c r="I236"/>
  <c r="K236"/>
  <c r="N236"/>
  <c r="P236"/>
  <c r="S236"/>
  <c r="V236"/>
  <c r="Y236"/>
  <c r="AB236"/>
  <c r="AD236"/>
  <c r="AG236"/>
  <c r="AI236"/>
  <c r="AL236"/>
  <c r="AN236"/>
  <c r="AQ236"/>
  <c r="AS236"/>
  <c r="AV236"/>
  <c r="AX236"/>
  <c r="BA236"/>
  <c r="BC236"/>
  <c r="BF236"/>
  <c r="F237"/>
  <c r="I237"/>
  <c r="K237"/>
  <c r="N237"/>
  <c r="P237"/>
  <c r="S237"/>
  <c r="V237"/>
  <c r="Y237"/>
  <c r="AB237"/>
  <c r="AD237"/>
  <c r="AG237"/>
  <c r="AI237"/>
  <c r="AL237"/>
  <c r="AN237"/>
  <c r="AQ237"/>
  <c r="AS237"/>
  <c r="AV237"/>
  <c r="AX237"/>
  <c r="BA237"/>
  <c r="BC237"/>
  <c r="BF237"/>
  <c r="F238"/>
  <c r="I238"/>
  <c r="K238"/>
  <c r="N238"/>
  <c r="P238"/>
  <c r="S238"/>
  <c r="V238"/>
  <c r="Y238"/>
  <c r="AB238"/>
  <c r="AD238"/>
  <c r="AG238"/>
  <c r="AI238"/>
  <c r="AL238"/>
  <c r="AN238"/>
  <c r="AQ238"/>
  <c r="AS238"/>
  <c r="AV238"/>
  <c r="AX238"/>
  <c r="BA238"/>
  <c r="BC238"/>
  <c r="BF238"/>
  <c r="F239"/>
  <c r="I239"/>
  <c r="K239"/>
  <c r="N239"/>
  <c r="P239"/>
  <c r="S239"/>
  <c r="V239"/>
  <c r="Y239"/>
  <c r="AB239"/>
  <c r="AD239"/>
  <c r="AG239"/>
  <c r="AI239"/>
  <c r="AL239"/>
  <c r="AN239"/>
  <c r="AQ239"/>
  <c r="AS239"/>
  <c r="AV239"/>
  <c r="AX239"/>
  <c r="BA239"/>
  <c r="BC239"/>
  <c r="BF239"/>
  <c r="D240"/>
  <c r="F240"/>
  <c r="H240"/>
  <c r="I240" s="1"/>
  <c r="K240"/>
  <c r="M240"/>
  <c r="N240"/>
  <c r="P240"/>
  <c r="T240"/>
  <c r="U240"/>
  <c r="Y240"/>
  <c r="AA240"/>
  <c r="AB240"/>
  <c r="AD240"/>
  <c r="AF240"/>
  <c r="AG240"/>
  <c r="AI240"/>
  <c r="AK240"/>
  <c r="AN240"/>
  <c r="AP240"/>
  <c r="AS240"/>
  <c r="AU240"/>
  <c r="AV240"/>
  <c r="AX240"/>
  <c r="AZ240"/>
  <c r="BC240"/>
  <c r="BE240"/>
  <c r="D241"/>
  <c r="F241"/>
  <c r="H241"/>
  <c r="I241" s="1"/>
  <c r="K241"/>
  <c r="M241"/>
  <c r="P241"/>
  <c r="T241"/>
  <c r="Y241"/>
  <c r="AA241"/>
  <c r="AD241"/>
  <c r="AF241"/>
  <c r="AI241"/>
  <c r="AK241"/>
  <c r="AN241"/>
  <c r="AP241"/>
  <c r="AS241"/>
  <c r="AU241"/>
  <c r="AX241"/>
  <c r="AZ241"/>
  <c r="BC241"/>
  <c r="BE241"/>
  <c r="C242"/>
  <c r="E242"/>
  <c r="G242"/>
  <c r="J242"/>
  <c r="L242"/>
  <c r="O242"/>
  <c r="Q242"/>
  <c r="X242"/>
  <c r="Z242"/>
  <c r="AC242"/>
  <c r="AE242"/>
  <c r="AH242"/>
  <c r="AJ242"/>
  <c r="AM242"/>
  <c r="AO242"/>
  <c r="AR242"/>
  <c r="AT242"/>
  <c r="AW242"/>
  <c r="AY242"/>
  <c r="BB242"/>
  <c r="BD242"/>
  <c r="F243"/>
  <c r="I243"/>
  <c r="K243"/>
  <c r="N243"/>
  <c r="P243"/>
  <c r="S243"/>
  <c r="V243"/>
  <c r="Y243"/>
  <c r="AB243"/>
  <c r="AD243"/>
  <c r="AG243"/>
  <c r="F244"/>
  <c r="I244"/>
  <c r="K244"/>
  <c r="N244"/>
  <c r="P244"/>
  <c r="S244"/>
  <c r="V244"/>
  <c r="Y244"/>
  <c r="AB244"/>
  <c r="AD244"/>
  <c r="AG244"/>
  <c r="F245"/>
  <c r="I245"/>
  <c r="K245"/>
  <c r="N245"/>
  <c r="P245"/>
  <c r="S245"/>
  <c r="V245"/>
  <c r="Y245"/>
  <c r="AB245"/>
  <c r="AD245"/>
  <c r="AG245"/>
  <c r="F246"/>
  <c r="I246"/>
  <c r="K246"/>
  <c r="N246"/>
  <c r="P246"/>
  <c r="S246"/>
  <c r="V246"/>
  <c r="Y246"/>
  <c r="AB246"/>
  <c r="AD246"/>
  <c r="AG246"/>
  <c r="F247"/>
  <c r="I247"/>
  <c r="K247"/>
  <c r="N247"/>
  <c r="P247"/>
  <c r="S247"/>
  <c r="V247"/>
  <c r="Y247"/>
  <c r="AB247"/>
  <c r="AD247"/>
  <c r="AG247"/>
  <c r="F248"/>
  <c r="I248"/>
  <c r="K248"/>
  <c r="N248"/>
  <c r="P248"/>
  <c r="S248"/>
  <c r="V248"/>
  <c r="Y248"/>
  <c r="AB248"/>
  <c r="AD248"/>
  <c r="AG248"/>
  <c r="F249"/>
  <c r="I249"/>
  <c r="K249"/>
  <c r="N249"/>
  <c r="P249"/>
  <c r="S249"/>
  <c r="V249"/>
  <c r="Y249"/>
  <c r="AB249"/>
  <c r="AD249"/>
  <c r="AG249"/>
  <c r="F250"/>
  <c r="I250"/>
  <c r="K250"/>
  <c r="N250"/>
  <c r="P250"/>
  <c r="S250"/>
  <c r="V250"/>
  <c r="Y250"/>
  <c r="AB250"/>
  <c r="AD250"/>
  <c r="AG250"/>
  <c r="F251"/>
  <c r="I251"/>
  <c r="K251"/>
  <c r="N251"/>
  <c r="P251"/>
  <c r="S251"/>
  <c r="V251"/>
  <c r="Y251"/>
  <c r="AB251"/>
  <c r="AD251"/>
  <c r="AG251"/>
  <c r="D252"/>
  <c r="F252"/>
  <c r="H252"/>
  <c r="S252" s="1"/>
  <c r="K252"/>
  <c r="M252"/>
  <c r="N252"/>
  <c r="P252"/>
  <c r="T252"/>
  <c r="U252"/>
  <c r="Y252"/>
  <c r="AA252"/>
  <c r="AD252"/>
  <c r="AF252"/>
  <c r="AI252"/>
  <c r="AK252"/>
  <c r="AL252"/>
  <c r="AN252"/>
  <c r="AP252"/>
  <c r="AS252"/>
  <c r="AU252"/>
  <c r="AX252"/>
  <c r="AZ252"/>
  <c r="BC252"/>
  <c r="BE252"/>
  <c r="D253"/>
  <c r="F253"/>
  <c r="H253"/>
  <c r="AB253" s="1"/>
  <c r="K253"/>
  <c r="M253"/>
  <c r="N253"/>
  <c r="P253"/>
  <c r="T253"/>
  <c r="U253"/>
  <c r="Y253"/>
  <c r="AA253"/>
  <c r="AD253"/>
  <c r="AF253"/>
  <c r="AG253"/>
  <c r="AI253"/>
  <c r="AK253"/>
  <c r="AN253"/>
  <c r="AP253"/>
  <c r="AS253"/>
  <c r="AU253"/>
  <c r="AV253"/>
  <c r="AX253"/>
  <c r="AZ253"/>
  <c r="BC253"/>
  <c r="BE253"/>
  <c r="BF253"/>
  <c r="C254"/>
  <c r="E254"/>
  <c r="G254"/>
  <c r="H254"/>
  <c r="J254"/>
  <c r="L254"/>
  <c r="O254"/>
  <c r="Q254"/>
  <c r="X254"/>
  <c r="Z254"/>
  <c r="AC254"/>
  <c r="AE254"/>
  <c r="AH254"/>
  <c r="AJ254"/>
  <c r="AM254"/>
  <c r="AO254"/>
  <c r="AR254"/>
  <c r="AT254"/>
  <c r="AW254"/>
  <c r="AY254"/>
  <c r="BB254"/>
  <c r="BD254"/>
  <c r="F255"/>
  <c r="I255"/>
  <c r="K255"/>
  <c r="N255"/>
  <c r="P255"/>
  <c r="S255"/>
  <c r="V255"/>
  <c r="Y255"/>
  <c r="AB255"/>
  <c r="AD255"/>
  <c r="AG255"/>
  <c r="AI255"/>
  <c r="AL255"/>
  <c r="AN255"/>
  <c r="AQ255"/>
  <c r="AS255"/>
  <c r="AV255"/>
  <c r="AX255"/>
  <c r="BA255"/>
  <c r="BC255"/>
  <c r="BF255"/>
  <c r="F256"/>
  <c r="I256"/>
  <c r="K256"/>
  <c r="N256"/>
  <c r="P256"/>
  <c r="S256"/>
  <c r="V256"/>
  <c r="Y256"/>
  <c r="AB256"/>
  <c r="AD256"/>
  <c r="AG256"/>
  <c r="AI256"/>
  <c r="AL256"/>
  <c r="AN256"/>
  <c r="AQ256"/>
  <c r="AS256"/>
  <c r="AV256"/>
  <c r="AX256"/>
  <c r="BA256"/>
  <c r="BC256"/>
  <c r="BF256"/>
  <c r="F257"/>
  <c r="I257"/>
  <c r="K257"/>
  <c r="N257"/>
  <c r="P257"/>
  <c r="S257"/>
  <c r="V257"/>
  <c r="Y257"/>
  <c r="AB257"/>
  <c r="AD257"/>
  <c r="AG257"/>
  <c r="AI257"/>
  <c r="AL257"/>
  <c r="AN257"/>
  <c r="AQ257"/>
  <c r="AS257"/>
  <c r="AV257"/>
  <c r="AX257"/>
  <c r="BA257"/>
  <c r="BC257"/>
  <c r="BF257"/>
  <c r="F258"/>
  <c r="I258"/>
  <c r="K258"/>
  <c r="N258"/>
  <c r="P258"/>
  <c r="S258"/>
  <c r="V258"/>
  <c r="Y258"/>
  <c r="AB258"/>
  <c r="AD258"/>
  <c r="AG258"/>
  <c r="AI258"/>
  <c r="AL258"/>
  <c r="AN258"/>
  <c r="AQ258"/>
  <c r="AS258"/>
  <c r="AV258"/>
  <c r="AX258"/>
  <c r="BA258"/>
  <c r="BC258"/>
  <c r="BF258"/>
  <c r="F259"/>
  <c r="I259"/>
  <c r="K259"/>
  <c r="N259"/>
  <c r="P259"/>
  <c r="S259"/>
  <c r="V259"/>
  <c r="Y259"/>
  <c r="AB259"/>
  <c r="AD259"/>
  <c r="AG259"/>
  <c r="AI259"/>
  <c r="AL259"/>
  <c r="AN259"/>
  <c r="AQ259"/>
  <c r="AS259"/>
  <c r="AV259"/>
  <c r="AX259"/>
  <c r="BA259"/>
  <c r="BC259"/>
  <c r="BF259"/>
  <c r="F260"/>
  <c r="I260"/>
  <c r="K260"/>
  <c r="N260"/>
  <c r="P260"/>
  <c r="S260"/>
  <c r="V260"/>
  <c r="Y260"/>
  <c r="AB260"/>
  <c r="AD260"/>
  <c r="AG260"/>
  <c r="AI260"/>
  <c r="AL260"/>
  <c r="AN260"/>
  <c r="AQ260"/>
  <c r="AS260"/>
  <c r="AV260"/>
  <c r="AX260"/>
  <c r="BA260"/>
  <c r="BC260"/>
  <c r="BF260"/>
  <c r="F261"/>
  <c r="I261"/>
  <c r="K261"/>
  <c r="N261"/>
  <c r="P261"/>
  <c r="S261"/>
  <c r="V261"/>
  <c r="Y261"/>
  <c r="AB261"/>
  <c r="AD261"/>
  <c r="AG261"/>
  <c r="AI261"/>
  <c r="AL261"/>
  <c r="AN261"/>
  <c r="AQ261"/>
  <c r="AS261"/>
  <c r="AV261"/>
  <c r="AX261"/>
  <c r="BA261"/>
  <c r="BC261"/>
  <c r="BF261"/>
  <c r="F262"/>
  <c r="I262"/>
  <c r="K262"/>
  <c r="N262"/>
  <c r="P262"/>
  <c r="S262"/>
  <c r="V262"/>
  <c r="Y262"/>
  <c r="AB262"/>
  <c r="AD262"/>
  <c r="AG262"/>
  <c r="AI262"/>
  <c r="AL262"/>
  <c r="AN262"/>
  <c r="AQ262"/>
  <c r="AS262"/>
  <c r="AV262"/>
  <c r="AX262"/>
  <c r="BA262"/>
  <c r="BC262"/>
  <c r="BF262"/>
  <c r="F263"/>
  <c r="I263"/>
  <c r="K263"/>
  <c r="N263"/>
  <c r="P263"/>
  <c r="S263"/>
  <c r="V263"/>
  <c r="Y263"/>
  <c r="AB263"/>
  <c r="AD263"/>
  <c r="AG263"/>
  <c r="AI263"/>
  <c r="AL263"/>
  <c r="AN263"/>
  <c r="AQ263"/>
  <c r="AS263"/>
  <c r="AV263"/>
  <c r="AX263"/>
  <c r="BA263"/>
  <c r="BC263"/>
  <c r="BF263"/>
  <c r="D264"/>
  <c r="F264"/>
  <c r="H264"/>
  <c r="I264" s="1"/>
  <c r="K264"/>
  <c r="M264"/>
  <c r="N264"/>
  <c r="P264"/>
  <c r="T264"/>
  <c r="Y264"/>
  <c r="AA264"/>
  <c r="AD264"/>
  <c r="AF264"/>
  <c r="AG264"/>
  <c r="AI264"/>
  <c r="AK264"/>
  <c r="AN264"/>
  <c r="AP264"/>
  <c r="AS264"/>
  <c r="AU264"/>
  <c r="AX264"/>
  <c r="AZ264"/>
  <c r="BC264"/>
  <c r="BE264"/>
  <c r="D265"/>
  <c r="F265"/>
  <c r="H265"/>
  <c r="I265" s="1"/>
  <c r="K265"/>
  <c r="M265"/>
  <c r="P265"/>
  <c r="T265"/>
  <c r="Y265"/>
  <c r="AA265"/>
  <c r="AD265"/>
  <c r="AF265"/>
  <c r="AI265"/>
  <c r="AK265"/>
  <c r="AN265"/>
  <c r="AP265"/>
  <c r="AS265"/>
  <c r="AU265"/>
  <c r="AX265"/>
  <c r="AZ265"/>
  <c r="BC265"/>
  <c r="BE265"/>
  <c r="C266"/>
  <c r="E266"/>
  <c r="G266"/>
  <c r="J266"/>
  <c r="L266"/>
  <c r="O266"/>
  <c r="Q266"/>
  <c r="X266"/>
  <c r="Z266"/>
  <c r="AC266"/>
  <c r="AE266"/>
  <c r="AH266"/>
  <c r="AJ266"/>
  <c r="AM266"/>
  <c r="AO266"/>
  <c r="AR266"/>
  <c r="AT266"/>
  <c r="AW266"/>
  <c r="AY266"/>
  <c r="BB266"/>
  <c r="BD266"/>
  <c r="C267"/>
  <c r="D267" s="1"/>
  <c r="E267"/>
  <c r="F267"/>
  <c r="G267"/>
  <c r="H267" s="1"/>
  <c r="J267"/>
  <c r="K267" s="1"/>
  <c r="L267"/>
  <c r="O267"/>
  <c r="P267" s="1"/>
  <c r="Q267"/>
  <c r="W267"/>
  <c r="X267"/>
  <c r="Y267" s="1"/>
  <c r="Z267"/>
  <c r="AC267"/>
  <c r="AD267" s="1"/>
  <c r="AE267"/>
  <c r="AH267"/>
  <c r="AI267" s="1"/>
  <c r="AJ267"/>
  <c r="AM267"/>
  <c r="AN267" s="1"/>
  <c r="AO267"/>
  <c r="AR267"/>
  <c r="AS267" s="1"/>
  <c r="AT267"/>
  <c r="AW267"/>
  <c r="AX267" s="1"/>
  <c r="AY267"/>
  <c r="BB267"/>
  <c r="BC267" s="1"/>
  <c r="BD267"/>
  <c r="C268"/>
  <c r="E268"/>
  <c r="G268"/>
  <c r="H268" s="1"/>
  <c r="I268" s="1"/>
  <c r="J268"/>
  <c r="K268"/>
  <c r="L268"/>
  <c r="O268"/>
  <c r="P268"/>
  <c r="Q268"/>
  <c r="U268"/>
  <c r="V268" s="1"/>
  <c r="W268"/>
  <c r="X268"/>
  <c r="Y268"/>
  <c r="Z268"/>
  <c r="AC268"/>
  <c r="AD268"/>
  <c r="AE268"/>
  <c r="AH268"/>
  <c r="AI268"/>
  <c r="AJ268"/>
  <c r="AM268"/>
  <c r="AN268"/>
  <c r="AO268"/>
  <c r="AQ268" s="1"/>
  <c r="AR268"/>
  <c r="AS268"/>
  <c r="AT268"/>
  <c r="AW268"/>
  <c r="AX268"/>
  <c r="AY268"/>
  <c r="BB268"/>
  <c r="BC268"/>
  <c r="BD268"/>
  <c r="C269"/>
  <c r="D269"/>
  <c r="E269"/>
  <c r="F269" s="1"/>
  <c r="G269"/>
  <c r="H269"/>
  <c r="I269" s="1"/>
  <c r="J269"/>
  <c r="K269"/>
  <c r="L269"/>
  <c r="N269" s="1"/>
  <c r="O269"/>
  <c r="P269"/>
  <c r="Q269"/>
  <c r="S269" s="1"/>
  <c r="T269"/>
  <c r="U269"/>
  <c r="V269"/>
  <c r="W269"/>
  <c r="X269"/>
  <c r="Y269"/>
  <c r="Z269"/>
  <c r="AB269" s="1"/>
  <c r="AC269"/>
  <c r="AD269"/>
  <c r="AE269"/>
  <c r="AG269" s="1"/>
  <c r="AH269"/>
  <c r="AI269"/>
  <c r="AJ269"/>
  <c r="AL269" s="1"/>
  <c r="AM269"/>
  <c r="AN269"/>
  <c r="AO269"/>
  <c r="AQ269" s="1"/>
  <c r="AR269"/>
  <c r="AS269"/>
  <c r="AT269"/>
  <c r="AV269" s="1"/>
  <c r="AW269"/>
  <c r="AX269"/>
  <c r="AY269"/>
  <c r="BA269" s="1"/>
  <c r="BB269"/>
  <c r="BC269"/>
  <c r="BD269"/>
  <c r="BF269" s="1"/>
  <c r="C270"/>
  <c r="D270"/>
  <c r="E270"/>
  <c r="G270"/>
  <c r="J270"/>
  <c r="K270" s="1"/>
  <c r="L270"/>
  <c r="O270"/>
  <c r="P270" s="1"/>
  <c r="Q270"/>
  <c r="T270"/>
  <c r="W270"/>
  <c r="X270"/>
  <c r="Y270" s="1"/>
  <c r="Z270"/>
  <c r="AC270"/>
  <c r="AD270" s="1"/>
  <c r="AE270"/>
  <c r="AH270"/>
  <c r="AI270" s="1"/>
  <c r="AJ270"/>
  <c r="AM270"/>
  <c r="AN270" s="1"/>
  <c r="AO270"/>
  <c r="AR270"/>
  <c r="AS270" s="1"/>
  <c r="AT270"/>
  <c r="AW270"/>
  <c r="AX270" s="1"/>
  <c r="AY270"/>
  <c r="BB270"/>
  <c r="BC270" s="1"/>
  <c r="BD270"/>
  <c r="C271"/>
  <c r="D271" s="1"/>
  <c r="E271"/>
  <c r="F271"/>
  <c r="G271"/>
  <c r="H271" s="1"/>
  <c r="J271"/>
  <c r="K271" s="1"/>
  <c r="L271"/>
  <c r="O271"/>
  <c r="P271" s="1"/>
  <c r="Q271"/>
  <c r="T271"/>
  <c r="U271"/>
  <c r="W271"/>
  <c r="X271"/>
  <c r="Y271" s="1"/>
  <c r="Z271"/>
  <c r="AC271"/>
  <c r="AD271" s="1"/>
  <c r="AE271"/>
  <c r="AH271"/>
  <c r="AI271" s="1"/>
  <c r="AJ271"/>
  <c r="AM271"/>
  <c r="AN271" s="1"/>
  <c r="AO271"/>
  <c r="AR271"/>
  <c r="AS271" s="1"/>
  <c r="AT271"/>
  <c r="AW271"/>
  <c r="AX271" s="1"/>
  <c r="AY271"/>
  <c r="BB271"/>
  <c r="BC271" s="1"/>
  <c r="BD271"/>
  <c r="C272"/>
  <c r="E272"/>
  <c r="G272"/>
  <c r="H272" s="1"/>
  <c r="J272"/>
  <c r="L272"/>
  <c r="O272"/>
  <c r="P272"/>
  <c r="Q272"/>
  <c r="S272" s="1"/>
  <c r="U272"/>
  <c r="W272"/>
  <c r="X272"/>
  <c r="Z272"/>
  <c r="AC272"/>
  <c r="AD272"/>
  <c r="AE272"/>
  <c r="AG272" s="1"/>
  <c r="AH272"/>
  <c r="AJ272"/>
  <c r="AL272" s="1"/>
  <c r="AM272"/>
  <c r="AO272"/>
  <c r="AQ272" s="1"/>
  <c r="AR272"/>
  <c r="AS272"/>
  <c r="AT272"/>
  <c r="AW272"/>
  <c r="AX272"/>
  <c r="AY272"/>
  <c r="BA272" s="1"/>
  <c r="BB272"/>
  <c r="BD272"/>
  <c r="BF272" s="1"/>
  <c r="C273"/>
  <c r="D273"/>
  <c r="E273"/>
  <c r="F273" s="1"/>
  <c r="G273"/>
  <c r="H273"/>
  <c r="I273" s="1"/>
  <c r="J273"/>
  <c r="K273"/>
  <c r="L273"/>
  <c r="N273" s="1"/>
  <c r="O273"/>
  <c r="P273"/>
  <c r="Q273"/>
  <c r="T273"/>
  <c r="U273"/>
  <c r="V273"/>
  <c r="W273"/>
  <c r="X273"/>
  <c r="Y273"/>
  <c r="Z273"/>
  <c r="AC273"/>
  <c r="AD273"/>
  <c r="AE273"/>
  <c r="AG273" s="1"/>
  <c r="AH273"/>
  <c r="AI273"/>
  <c r="AJ273"/>
  <c r="AL273" s="1"/>
  <c r="AM273"/>
  <c r="AN273"/>
  <c r="AO273"/>
  <c r="AR273"/>
  <c r="AS273"/>
  <c r="AT273"/>
  <c r="AW273"/>
  <c r="AX273"/>
  <c r="AY273"/>
  <c r="BA273" s="1"/>
  <c r="BB273"/>
  <c r="BC273"/>
  <c r="BD273"/>
  <c r="BF273" s="1"/>
  <c r="C274"/>
  <c r="D274"/>
  <c r="E274"/>
  <c r="G274"/>
  <c r="J274"/>
  <c r="K274" s="1"/>
  <c r="L274"/>
  <c r="O274"/>
  <c r="P274" s="1"/>
  <c r="Q274"/>
  <c r="T274"/>
  <c r="W274"/>
  <c r="X274"/>
  <c r="Y274" s="1"/>
  <c r="Z274"/>
  <c r="AC274"/>
  <c r="AD274" s="1"/>
  <c r="AE274"/>
  <c r="AH274"/>
  <c r="AI274" s="1"/>
  <c r="AJ274"/>
  <c r="AM274"/>
  <c r="AN274" s="1"/>
  <c r="AO274"/>
  <c r="AR274"/>
  <c r="AS274" s="1"/>
  <c r="AT274"/>
  <c r="AW274"/>
  <c r="AX274" s="1"/>
  <c r="AY274"/>
  <c r="BB274"/>
  <c r="BC274" s="1"/>
  <c r="BD274"/>
  <c r="C275"/>
  <c r="D275" s="1"/>
  <c r="E275"/>
  <c r="F275"/>
  <c r="G275"/>
  <c r="H275" s="1"/>
  <c r="J275"/>
  <c r="K275" s="1"/>
  <c r="L275"/>
  <c r="O275"/>
  <c r="P275" s="1"/>
  <c r="Q275"/>
  <c r="T275"/>
  <c r="U275"/>
  <c r="V275" s="1"/>
  <c r="W275"/>
  <c r="X275"/>
  <c r="Y275" s="1"/>
  <c r="Z275"/>
  <c r="AC275"/>
  <c r="AD275" s="1"/>
  <c r="AE275"/>
  <c r="AH275"/>
  <c r="AI275" s="1"/>
  <c r="AJ275"/>
  <c r="AM275"/>
  <c r="AN275" s="1"/>
  <c r="AO275"/>
  <c r="AR275"/>
  <c r="AS275" s="1"/>
  <c r="AT275"/>
  <c r="AW275"/>
  <c r="AX275" s="1"/>
  <c r="AY275"/>
  <c r="BB275"/>
  <c r="BC275" s="1"/>
  <c r="BD275"/>
  <c r="C276"/>
  <c r="AN276" s="1"/>
  <c r="E276"/>
  <c r="G276"/>
  <c r="J276"/>
  <c r="L276"/>
  <c r="O276"/>
  <c r="Q276"/>
  <c r="W276"/>
  <c r="X276"/>
  <c r="AA276" s="1"/>
  <c r="Z276"/>
  <c r="AC276"/>
  <c r="AE276"/>
  <c r="AH276"/>
  <c r="AJ276"/>
  <c r="AM276"/>
  <c r="AO276"/>
  <c r="AR276"/>
  <c r="AT276"/>
  <c r="AT278" s="1"/>
  <c r="AW276"/>
  <c r="AY276"/>
  <c r="BB276"/>
  <c r="BE276" s="1"/>
  <c r="BD276"/>
  <c r="C277"/>
  <c r="E277"/>
  <c r="G277"/>
  <c r="J277"/>
  <c r="L277"/>
  <c r="O277"/>
  <c r="Q277"/>
  <c r="W277"/>
  <c r="X277"/>
  <c r="Z277"/>
  <c r="AA277"/>
  <c r="AC277"/>
  <c r="AE277"/>
  <c r="AH277"/>
  <c r="AK277" s="1"/>
  <c r="AJ277"/>
  <c r="AM277"/>
  <c r="AO277"/>
  <c r="AR277"/>
  <c r="AT277"/>
  <c r="AU277"/>
  <c r="AW277"/>
  <c r="AY277"/>
  <c r="BB277"/>
  <c r="BD277"/>
  <c r="BD278" s="1"/>
  <c r="Z278"/>
  <c r="AH278"/>
  <c r="AJ278"/>
  <c r="BB278"/>
  <c r="C279"/>
  <c r="E279"/>
  <c r="F279"/>
  <c r="G279"/>
  <c r="J279"/>
  <c r="K279"/>
  <c r="L279"/>
  <c r="O279"/>
  <c r="P279" s="1"/>
  <c r="Q279"/>
  <c r="V279"/>
  <c r="W279"/>
  <c r="X279"/>
  <c r="Y279"/>
  <c r="Z279"/>
  <c r="AC279"/>
  <c r="AD279"/>
  <c r="AE279"/>
  <c r="AH279"/>
  <c r="AI279"/>
  <c r="AJ279"/>
  <c r="AM279"/>
  <c r="AN279"/>
  <c r="AO279"/>
  <c r="AR279"/>
  <c r="AS279"/>
  <c r="AT279"/>
  <c r="AW279"/>
  <c r="AX279"/>
  <c r="AY279"/>
  <c r="BB279"/>
  <c r="BC279"/>
  <c r="BD279"/>
  <c r="C280"/>
  <c r="E280"/>
  <c r="F280"/>
  <c r="G280"/>
  <c r="H280"/>
  <c r="I280"/>
  <c r="J280"/>
  <c r="K280" s="1"/>
  <c r="L280"/>
  <c r="N280"/>
  <c r="O280"/>
  <c r="P280" s="1"/>
  <c r="Q280"/>
  <c r="S280"/>
  <c r="V280"/>
  <c r="W280"/>
  <c r="X280"/>
  <c r="Y280"/>
  <c r="Z280"/>
  <c r="AB280" s="1"/>
  <c r="AC280"/>
  <c r="AD280"/>
  <c r="AE280"/>
  <c r="AG280" s="1"/>
  <c r="AH280"/>
  <c r="AI280"/>
  <c r="AJ280"/>
  <c r="AL280" s="1"/>
  <c r="AM280"/>
  <c r="AN280"/>
  <c r="AO280"/>
  <c r="AQ280" s="1"/>
  <c r="AR280"/>
  <c r="AS280"/>
  <c r="AT280"/>
  <c r="AV280" s="1"/>
  <c r="AW280"/>
  <c r="AX280"/>
  <c r="AY280"/>
  <c r="BA280" s="1"/>
  <c r="BB280"/>
  <c r="BC280"/>
  <c r="BD280"/>
  <c r="BF280" s="1"/>
  <c r="C281"/>
  <c r="E281"/>
  <c r="F281"/>
  <c r="G281"/>
  <c r="H281"/>
  <c r="I281"/>
  <c r="J281"/>
  <c r="K281" s="1"/>
  <c r="L281"/>
  <c r="N281"/>
  <c r="O281"/>
  <c r="P281" s="1"/>
  <c r="Q281"/>
  <c r="S281"/>
  <c r="V281"/>
  <c r="W281"/>
  <c r="X281"/>
  <c r="Y281"/>
  <c r="Z281"/>
  <c r="AB281" s="1"/>
  <c r="AC281"/>
  <c r="AD281"/>
  <c r="AE281"/>
  <c r="AG281" s="1"/>
  <c r="AH281"/>
  <c r="AI281"/>
  <c r="AJ281"/>
  <c r="AL281" s="1"/>
  <c r="AM281"/>
  <c r="AN281"/>
  <c r="AO281"/>
  <c r="AQ281" s="1"/>
  <c r="AR281"/>
  <c r="AS281"/>
  <c r="AT281"/>
  <c r="AV281" s="1"/>
  <c r="AW281"/>
  <c r="AX281"/>
  <c r="AY281"/>
  <c r="BA281" s="1"/>
  <c r="BB281"/>
  <c r="BC281"/>
  <c r="BD281"/>
  <c r="BF281" s="1"/>
  <c r="C282"/>
  <c r="E282"/>
  <c r="F282"/>
  <c r="G282"/>
  <c r="J282"/>
  <c r="K282"/>
  <c r="L282"/>
  <c r="O282"/>
  <c r="P282" s="1"/>
  <c r="Q282"/>
  <c r="V282"/>
  <c r="W282"/>
  <c r="X282"/>
  <c r="Y282" s="1"/>
  <c r="Z282"/>
  <c r="AC282"/>
  <c r="AD282" s="1"/>
  <c r="AE282"/>
  <c r="AH282"/>
  <c r="AI282" s="1"/>
  <c r="AJ282"/>
  <c r="AM282"/>
  <c r="AN282" s="1"/>
  <c r="AO282"/>
  <c r="AR282"/>
  <c r="AS282" s="1"/>
  <c r="AT282"/>
  <c r="AW282"/>
  <c r="AX282" s="1"/>
  <c r="AY282"/>
  <c r="BB282"/>
  <c r="BC282" s="1"/>
  <c r="BD282"/>
  <c r="C283"/>
  <c r="E283"/>
  <c r="F283"/>
  <c r="G283"/>
  <c r="J283"/>
  <c r="K283"/>
  <c r="L283"/>
  <c r="O283"/>
  <c r="P283"/>
  <c r="Q283"/>
  <c r="V283"/>
  <c r="W283"/>
  <c r="X283"/>
  <c r="Y283" s="1"/>
  <c r="Z283"/>
  <c r="AC283"/>
  <c r="AD283" s="1"/>
  <c r="AE283"/>
  <c r="AH283"/>
  <c r="AI283" s="1"/>
  <c r="AJ283"/>
  <c r="AM283"/>
  <c r="AN283" s="1"/>
  <c r="AO283"/>
  <c r="AR283"/>
  <c r="AS283" s="1"/>
  <c r="AT283"/>
  <c r="AW283"/>
  <c r="AX283" s="1"/>
  <c r="AY283"/>
  <c r="BB283"/>
  <c r="BC283" s="1"/>
  <c r="BD283"/>
  <c r="C284"/>
  <c r="E284"/>
  <c r="F284"/>
  <c r="G284"/>
  <c r="H284"/>
  <c r="I284" s="1"/>
  <c r="J284"/>
  <c r="K284" s="1"/>
  <c r="L284"/>
  <c r="N284" s="1"/>
  <c r="O284"/>
  <c r="P284" s="1"/>
  <c r="Q284"/>
  <c r="S284" s="1"/>
  <c r="V284"/>
  <c r="W284"/>
  <c r="X284"/>
  <c r="Y284" s="1"/>
  <c r="Z284"/>
  <c r="AB284"/>
  <c r="AC284"/>
  <c r="AD284" s="1"/>
  <c r="AE284"/>
  <c r="AG284" s="1"/>
  <c r="AH284"/>
  <c r="AI284" s="1"/>
  <c r="AJ284"/>
  <c r="AL284" s="1"/>
  <c r="AM284"/>
  <c r="AN284" s="1"/>
  <c r="AO284"/>
  <c r="AQ284"/>
  <c r="AR284"/>
  <c r="AS284" s="1"/>
  <c r="AT284"/>
  <c r="AV284"/>
  <c r="AW284"/>
  <c r="AX284" s="1"/>
  <c r="AY284"/>
  <c r="BA284" s="1"/>
  <c r="BB284"/>
  <c r="BC284" s="1"/>
  <c r="BD284"/>
  <c r="BF284" s="1"/>
  <c r="C285"/>
  <c r="E285"/>
  <c r="F285"/>
  <c r="G285"/>
  <c r="H285"/>
  <c r="I285" s="1"/>
  <c r="J285"/>
  <c r="K285"/>
  <c r="L285"/>
  <c r="N285" s="1"/>
  <c r="O285"/>
  <c r="P285"/>
  <c r="Q285"/>
  <c r="S285" s="1"/>
  <c r="V285"/>
  <c r="W285"/>
  <c r="X285"/>
  <c r="Y285" s="1"/>
  <c r="Z285"/>
  <c r="AB285" s="1"/>
  <c r="AC285"/>
  <c r="AD285" s="1"/>
  <c r="AE285"/>
  <c r="AG285"/>
  <c r="AH285"/>
  <c r="AI285" s="1"/>
  <c r="AJ285"/>
  <c r="AL285"/>
  <c r="AM285"/>
  <c r="AN285" s="1"/>
  <c r="AO285"/>
  <c r="AQ285" s="1"/>
  <c r="AR285"/>
  <c r="AS285" s="1"/>
  <c r="AT285"/>
  <c r="AV285" s="1"/>
  <c r="AW285"/>
  <c r="AX285" s="1"/>
  <c r="AY285"/>
  <c r="BA285"/>
  <c r="BB285"/>
  <c r="BC285" s="1"/>
  <c r="BD285"/>
  <c r="BF285"/>
  <c r="C286"/>
  <c r="E286"/>
  <c r="F286"/>
  <c r="G286"/>
  <c r="J286"/>
  <c r="K286" s="1"/>
  <c r="L286"/>
  <c r="O286"/>
  <c r="P286"/>
  <c r="Q286"/>
  <c r="V286"/>
  <c r="W286"/>
  <c r="X286"/>
  <c r="Y286" s="1"/>
  <c r="Z286"/>
  <c r="AC286"/>
  <c r="AD286" s="1"/>
  <c r="AE286"/>
  <c r="AH286"/>
  <c r="AI286" s="1"/>
  <c r="AJ286"/>
  <c r="AM286"/>
  <c r="AN286" s="1"/>
  <c r="AO286"/>
  <c r="AR286"/>
  <c r="AS286" s="1"/>
  <c r="AT286"/>
  <c r="AW286"/>
  <c r="AX286" s="1"/>
  <c r="AY286"/>
  <c r="BB286"/>
  <c r="BC286" s="1"/>
  <c r="BD286"/>
  <c r="C287"/>
  <c r="E287"/>
  <c r="F287"/>
  <c r="G287"/>
  <c r="J287"/>
  <c r="K287" s="1"/>
  <c r="L287"/>
  <c r="O287"/>
  <c r="P287" s="1"/>
  <c r="Q287"/>
  <c r="V287"/>
  <c r="W287"/>
  <c r="X287"/>
  <c r="Y287" s="1"/>
  <c r="Z287"/>
  <c r="AC287"/>
  <c r="AD287" s="1"/>
  <c r="AE287"/>
  <c r="AH287"/>
  <c r="AI287" s="1"/>
  <c r="AJ287"/>
  <c r="AM287"/>
  <c r="AN287" s="1"/>
  <c r="AO287"/>
  <c r="AR287"/>
  <c r="AS287" s="1"/>
  <c r="AT287"/>
  <c r="AW287"/>
  <c r="AX287" s="1"/>
  <c r="AY287"/>
  <c r="BB287"/>
  <c r="BC287" s="1"/>
  <c r="BD287"/>
  <c r="C288"/>
  <c r="D288" s="1"/>
  <c r="E288"/>
  <c r="G288"/>
  <c r="J288"/>
  <c r="L288"/>
  <c r="O288"/>
  <c r="Q288"/>
  <c r="W288"/>
  <c r="X288"/>
  <c r="Z288"/>
  <c r="AC288"/>
  <c r="AE288"/>
  <c r="AH288"/>
  <c r="AH290" s="1"/>
  <c r="AJ288"/>
  <c r="AK288" s="1"/>
  <c r="AM288"/>
  <c r="AO288"/>
  <c r="AP288"/>
  <c r="AR288"/>
  <c r="AU288" s="1"/>
  <c r="AT288"/>
  <c r="AW288"/>
  <c r="AY288"/>
  <c r="AZ288"/>
  <c r="BB288"/>
  <c r="BD288"/>
  <c r="C289"/>
  <c r="D289" s="1"/>
  <c r="E289"/>
  <c r="G289"/>
  <c r="J289"/>
  <c r="L289"/>
  <c r="O289"/>
  <c r="Q289"/>
  <c r="W289"/>
  <c r="X289"/>
  <c r="X290" s="1"/>
  <c r="Z289"/>
  <c r="AC289"/>
  <c r="AE289"/>
  <c r="AH289"/>
  <c r="AJ289"/>
  <c r="AK289"/>
  <c r="AM289"/>
  <c r="AO289"/>
  <c r="AP289" s="1"/>
  <c r="AR289"/>
  <c r="AT289"/>
  <c r="AW289"/>
  <c r="AY289"/>
  <c r="AZ289" s="1"/>
  <c r="BB289"/>
  <c r="BD289"/>
  <c r="BE289"/>
  <c r="AM290"/>
  <c r="AO290"/>
  <c r="AW290"/>
  <c r="AY290"/>
  <c r="E294"/>
  <c r="E295"/>
  <c r="E296"/>
  <c r="E297"/>
  <c r="E298"/>
  <c r="E299"/>
  <c r="E300"/>
  <c r="E301"/>
  <c r="E302"/>
  <c r="C304"/>
  <c r="D304"/>
  <c r="E307"/>
  <c r="E308"/>
  <c r="E309"/>
  <c r="E310"/>
  <c r="E311"/>
  <c r="E312"/>
  <c r="E313"/>
  <c r="E314"/>
  <c r="E315"/>
  <c r="C317"/>
  <c r="D317"/>
  <c r="C323"/>
  <c r="D323"/>
  <c r="E323"/>
  <c r="F323"/>
  <c r="G323"/>
  <c r="H323"/>
  <c r="I323"/>
  <c r="J323"/>
  <c r="K323"/>
  <c r="L323"/>
  <c r="C324"/>
  <c r="D324"/>
  <c r="E324"/>
  <c r="F324"/>
  <c r="G324"/>
  <c r="H324"/>
  <c r="I324"/>
  <c r="J324"/>
  <c r="C325"/>
  <c r="D325"/>
  <c r="E325"/>
  <c r="F325"/>
  <c r="G325"/>
  <c r="H325"/>
  <c r="I325"/>
  <c r="J325"/>
  <c r="K325"/>
  <c r="L325"/>
  <c r="K326"/>
  <c r="L326"/>
  <c r="K327"/>
  <c r="L327"/>
  <c r="K328"/>
  <c r="L328"/>
  <c r="P1" i="24"/>
  <c r="X1"/>
  <c r="Y4" s="1"/>
  <c r="C4"/>
  <c r="E4"/>
  <c r="G4"/>
  <c r="I4"/>
  <c r="K4"/>
  <c r="M4"/>
  <c r="O4"/>
  <c r="Q4"/>
  <c r="S4"/>
  <c r="U4"/>
  <c r="C5"/>
  <c r="E5"/>
  <c r="G5"/>
  <c r="I5"/>
  <c r="K5"/>
  <c r="M5"/>
  <c r="O5"/>
  <c r="Q5"/>
  <c r="S5"/>
  <c r="U5"/>
  <c r="Y5"/>
  <c r="C6"/>
  <c r="E6"/>
  <c r="G6"/>
  <c r="I6"/>
  <c r="K6"/>
  <c r="M6"/>
  <c r="O6"/>
  <c r="Q6"/>
  <c r="S6"/>
  <c r="U6"/>
  <c r="Y6"/>
  <c r="C7"/>
  <c r="E7"/>
  <c r="G7"/>
  <c r="I7"/>
  <c r="K7"/>
  <c r="M7"/>
  <c r="O7"/>
  <c r="Q7"/>
  <c r="S7"/>
  <c r="U7"/>
  <c r="Y7"/>
  <c r="B9"/>
  <c r="C9" s="1"/>
  <c r="D9"/>
  <c r="E9"/>
  <c r="F9"/>
  <c r="G9" s="1"/>
  <c r="H9"/>
  <c r="I9"/>
  <c r="J9"/>
  <c r="K9" s="1"/>
  <c r="L9"/>
  <c r="M9"/>
  <c r="N9"/>
  <c r="O9" s="1"/>
  <c r="P9"/>
  <c r="Q9"/>
  <c r="R9"/>
  <c r="S9" s="1"/>
  <c r="T9"/>
  <c r="U9"/>
  <c r="V9"/>
  <c r="W9" s="1"/>
  <c r="X9"/>
  <c r="V37" i="25" l="1"/>
  <c r="V229"/>
  <c r="V49"/>
  <c r="Q278"/>
  <c r="V240"/>
  <c r="V169"/>
  <c r="V157"/>
  <c r="V145"/>
  <c r="V133"/>
  <c r="V25"/>
  <c r="L278"/>
  <c r="J278"/>
  <c r="AG265"/>
  <c r="AV264"/>
  <c r="U264"/>
  <c r="U265"/>
  <c r="V265" s="1"/>
  <c r="AB265"/>
  <c r="AV265"/>
  <c r="N265"/>
  <c r="AB264"/>
  <c r="S253"/>
  <c r="BF252"/>
  <c r="I252"/>
  <c r="BA252"/>
  <c r="AB252"/>
  <c r="V252"/>
  <c r="BA253"/>
  <c r="AL253"/>
  <c r="I253"/>
  <c r="V253"/>
  <c r="AV252"/>
  <c r="AG252"/>
  <c r="AG241"/>
  <c r="AB241"/>
  <c r="U241"/>
  <c r="V241" s="1"/>
  <c r="AV241"/>
  <c r="N241"/>
  <c r="S228"/>
  <c r="BA229"/>
  <c r="AL229"/>
  <c r="BF228"/>
  <c r="V228"/>
  <c r="S217"/>
  <c r="U216"/>
  <c r="V216" s="1"/>
  <c r="N216"/>
  <c r="AL217"/>
  <c r="H218"/>
  <c r="BF217"/>
  <c r="U217"/>
  <c r="N217"/>
  <c r="BA216"/>
  <c r="S216"/>
  <c r="I217"/>
  <c r="BF216"/>
  <c r="BA217"/>
  <c r="AB217"/>
  <c r="V217"/>
  <c r="AL216"/>
  <c r="I216"/>
  <c r="AB193"/>
  <c r="AB192"/>
  <c r="U193"/>
  <c r="V193" s="1"/>
  <c r="AV193"/>
  <c r="AG193"/>
  <c r="V180"/>
  <c r="V181"/>
  <c r="BA169"/>
  <c r="AL169"/>
  <c r="I169"/>
  <c r="BF168"/>
  <c r="AV169"/>
  <c r="AG169"/>
  <c r="V168"/>
  <c r="BA157"/>
  <c r="S157"/>
  <c r="H158"/>
  <c r="AB157"/>
  <c r="AL156"/>
  <c r="N156"/>
  <c r="I156"/>
  <c r="U156"/>
  <c r="V156" s="1"/>
  <c r="AL157"/>
  <c r="I157"/>
  <c r="BF156"/>
  <c r="S156"/>
  <c r="BA156"/>
  <c r="AB156"/>
  <c r="N144"/>
  <c r="AB132"/>
  <c r="U132"/>
  <c r="V132" s="1"/>
  <c r="BA132"/>
  <c r="BF132"/>
  <c r="N132"/>
  <c r="AL132"/>
  <c r="I132"/>
  <c r="S132"/>
  <c r="AG120"/>
  <c r="N120"/>
  <c r="U121"/>
  <c r="V121" s="1"/>
  <c r="AV121"/>
  <c r="AG121"/>
  <c r="AB120"/>
  <c r="AX289"/>
  <c r="AV109"/>
  <c r="AG109"/>
  <c r="S109"/>
  <c r="BF108"/>
  <c r="U108"/>
  <c r="AB108"/>
  <c r="V108"/>
  <c r="V109"/>
  <c r="U97"/>
  <c r="V97" s="1"/>
  <c r="AL97"/>
  <c r="I97"/>
  <c r="BF96"/>
  <c r="N97"/>
  <c r="H98"/>
  <c r="BF97"/>
  <c r="S97"/>
  <c r="AL84"/>
  <c r="U84"/>
  <c r="V84" s="1"/>
  <c r="N84"/>
  <c r="S84"/>
  <c r="I85"/>
  <c r="BF84"/>
  <c r="H86"/>
  <c r="BF85"/>
  <c r="S85"/>
  <c r="N85"/>
  <c r="BA85"/>
  <c r="AB85"/>
  <c r="V85"/>
  <c r="I84"/>
  <c r="BA73"/>
  <c r="AB73"/>
  <c r="AL73"/>
  <c r="U73"/>
  <c r="V73" s="1"/>
  <c r="N73"/>
  <c r="V72"/>
  <c r="H74"/>
  <c r="BF73"/>
  <c r="S73"/>
  <c r="I72"/>
  <c r="N72"/>
  <c r="I73"/>
  <c r="BF72"/>
  <c r="S72"/>
  <c r="K289"/>
  <c r="BF60"/>
  <c r="S60"/>
  <c r="S61"/>
  <c r="BA60"/>
  <c r="AB60"/>
  <c r="V60"/>
  <c r="I60"/>
  <c r="H62"/>
  <c r="BF61"/>
  <c r="AD289"/>
  <c r="I49"/>
  <c r="H50"/>
  <c r="BF49"/>
  <c r="S49"/>
  <c r="S48"/>
  <c r="I48"/>
  <c r="P289"/>
  <c r="BC288"/>
  <c r="AX288"/>
  <c r="H38"/>
  <c r="AB36"/>
  <c r="AL36"/>
  <c r="AV36"/>
  <c r="AG36"/>
  <c r="S36"/>
  <c r="V36"/>
  <c r="AN289"/>
  <c r="AI289"/>
  <c r="AV24"/>
  <c r="AG24"/>
  <c r="S24"/>
  <c r="AB24"/>
  <c r="V24"/>
  <c r="G290"/>
  <c r="H26"/>
  <c r="BA24"/>
  <c r="AL24"/>
  <c r="BA25"/>
  <c r="AL25"/>
  <c r="I25"/>
  <c r="AV25"/>
  <c r="AG25"/>
  <c r="AI288"/>
  <c r="P288"/>
  <c r="F289"/>
  <c r="AS289"/>
  <c r="T276"/>
  <c r="O278"/>
  <c r="O290"/>
  <c r="P276"/>
  <c r="M277"/>
  <c r="M288"/>
  <c r="M276"/>
  <c r="BA13"/>
  <c r="I13"/>
  <c r="BF12"/>
  <c r="N13"/>
  <c r="AL13"/>
  <c r="U12"/>
  <c r="V12" s="1"/>
  <c r="H277"/>
  <c r="AL277" s="1"/>
  <c r="U13"/>
  <c r="N12"/>
  <c r="E278"/>
  <c r="E290"/>
  <c r="AV13"/>
  <c r="AG13"/>
  <c r="S13"/>
  <c r="BA12"/>
  <c r="AL12"/>
  <c r="I12"/>
  <c r="F277"/>
  <c r="AV12"/>
  <c r="AG12"/>
  <c r="S12"/>
  <c r="H14"/>
  <c r="AD277"/>
  <c r="Y277"/>
  <c r="P277"/>
  <c r="D277"/>
  <c r="C290"/>
  <c r="AD288"/>
  <c r="AN277"/>
  <c r="AX277"/>
  <c r="AS277"/>
  <c r="K277"/>
  <c r="AN288"/>
  <c r="Y288"/>
  <c r="F288"/>
  <c r="BC277"/>
  <c r="W4" i="24"/>
  <c r="W7"/>
  <c r="W6"/>
  <c r="U274" i="25"/>
  <c r="V274" s="1"/>
  <c r="V10"/>
  <c r="BF287"/>
  <c r="AV283"/>
  <c r="AB283"/>
  <c r="AG279"/>
  <c r="V144"/>
  <c r="BA286"/>
  <c r="AG286"/>
  <c r="AL282"/>
  <c r="AQ279"/>
  <c r="F270"/>
  <c r="H270"/>
  <c r="S205"/>
  <c r="AL205"/>
  <c r="BA205"/>
  <c r="I205"/>
  <c r="AG205"/>
  <c r="AV205"/>
  <c r="BF205"/>
  <c r="S204"/>
  <c r="AL204"/>
  <c r="BA204"/>
  <c r="I204"/>
  <c r="H206"/>
  <c r="AG204"/>
  <c r="AV204"/>
  <c r="BF204"/>
  <c r="AF288"/>
  <c r="AY278"/>
  <c r="AW278"/>
  <c r="AZ276"/>
  <c r="AP276"/>
  <c r="AO278"/>
  <c r="F272"/>
  <c r="D272"/>
  <c r="I267"/>
  <c r="N267"/>
  <c r="S267"/>
  <c r="AB267"/>
  <c r="AG267"/>
  <c r="AL267"/>
  <c r="AQ267"/>
  <c r="AV267"/>
  <c r="BA267"/>
  <c r="BF267"/>
  <c r="K288"/>
  <c r="T288"/>
  <c r="J290"/>
  <c r="AF277"/>
  <c r="AE278"/>
  <c r="F274"/>
  <c r="H274"/>
  <c r="I271"/>
  <c r="N271"/>
  <c r="S271"/>
  <c r="AB271"/>
  <c r="AG271"/>
  <c r="AL271"/>
  <c r="AQ271"/>
  <c r="AV271"/>
  <c r="BA271"/>
  <c r="BF271"/>
  <c r="S283"/>
  <c r="K276"/>
  <c r="Q290"/>
  <c r="S286"/>
  <c r="AI277"/>
  <c r="BF268"/>
  <c r="V264"/>
  <c r="AB204"/>
  <c r="V192"/>
  <c r="L324"/>
  <c r="AE290"/>
  <c r="AF289"/>
  <c r="AA289"/>
  <c r="H289"/>
  <c r="N289" s="1"/>
  <c r="S282"/>
  <c r="AS276"/>
  <c r="AM278"/>
  <c r="AQ273"/>
  <c r="S273"/>
  <c r="BC272"/>
  <c r="AI272"/>
  <c r="I272"/>
  <c r="AV268"/>
  <c r="AB268"/>
  <c r="N268"/>
  <c r="N205"/>
  <c r="N204"/>
  <c r="T277"/>
  <c r="AV10"/>
  <c r="AU276"/>
  <c r="AD276"/>
  <c r="AC278"/>
  <c r="F276"/>
  <c r="AI276"/>
  <c r="D276"/>
  <c r="S6"/>
  <c r="AL6"/>
  <c r="BF6"/>
  <c r="H282"/>
  <c r="AG6"/>
  <c r="BA6"/>
  <c r="I6"/>
  <c r="AQ6"/>
  <c r="AT290"/>
  <c r="AU289"/>
  <c r="AS288"/>
  <c r="AR290"/>
  <c r="Z290"/>
  <c r="BE277"/>
  <c r="S145"/>
  <c r="AL145"/>
  <c r="BA145"/>
  <c r="I145"/>
  <c r="BF145"/>
  <c r="AG145"/>
  <c r="AV145"/>
  <c r="S144"/>
  <c r="AL144"/>
  <c r="BA144"/>
  <c r="AG144"/>
  <c r="AV144"/>
  <c r="I144"/>
  <c r="BF144"/>
  <c r="H146"/>
  <c r="S10"/>
  <c r="AL10"/>
  <c r="BF10"/>
  <c r="AG10"/>
  <c r="BA10"/>
  <c r="H286"/>
  <c r="AV286" s="1"/>
  <c r="I10"/>
  <c r="AQ10"/>
  <c r="BC289"/>
  <c r="BB290"/>
  <c r="L290"/>
  <c r="M289"/>
  <c r="BE288"/>
  <c r="BD290"/>
  <c r="G278"/>
  <c r="H276"/>
  <c r="AL276" s="1"/>
  <c r="I275"/>
  <c r="N275"/>
  <c r="S275"/>
  <c r="AB275"/>
  <c r="AG275"/>
  <c r="AL275"/>
  <c r="AQ275"/>
  <c r="AV275"/>
  <c r="BA275"/>
  <c r="BF275"/>
  <c r="D268"/>
  <c r="F268"/>
  <c r="S181"/>
  <c r="AL181"/>
  <c r="BA181"/>
  <c r="I181"/>
  <c r="BF181"/>
  <c r="AG181"/>
  <c r="AV181"/>
  <c r="S180"/>
  <c r="AL180"/>
  <c r="BA180"/>
  <c r="I180"/>
  <c r="AG180"/>
  <c r="AV180"/>
  <c r="BF180"/>
  <c r="E317"/>
  <c r="N283"/>
  <c r="BC276"/>
  <c r="Y276"/>
  <c r="Y272"/>
  <c r="K272"/>
  <c r="V271"/>
  <c r="AL268"/>
  <c r="AB205"/>
  <c r="AB6"/>
  <c r="K324"/>
  <c r="E304"/>
  <c r="AC290"/>
  <c r="Y289"/>
  <c r="T289"/>
  <c r="AA288"/>
  <c r="N286"/>
  <c r="AR278"/>
  <c r="X278"/>
  <c r="C278"/>
  <c r="AZ277"/>
  <c r="AP277"/>
  <c r="AX276"/>
  <c r="AK276"/>
  <c r="AF276"/>
  <c r="AV273"/>
  <c r="AB273"/>
  <c r="AV272"/>
  <c r="AN272"/>
  <c r="AB272"/>
  <c r="V272"/>
  <c r="N272"/>
  <c r="BA268"/>
  <c r="AG268"/>
  <c r="S268"/>
  <c r="U205"/>
  <c r="V205" s="1"/>
  <c r="U204"/>
  <c r="V204" s="1"/>
  <c r="AB145"/>
  <c r="AB144"/>
  <c r="V120"/>
  <c r="AB10"/>
  <c r="AV6"/>
  <c r="U6"/>
  <c r="N121"/>
  <c r="AV3"/>
  <c r="AB3"/>
  <c r="U3"/>
  <c r="N3"/>
  <c r="H287"/>
  <c r="Y9" i="24"/>
  <c r="AJ290" i="25"/>
  <c r="H288"/>
  <c r="S288" s="1"/>
  <c r="T272"/>
  <c r="BA265"/>
  <c r="AL265"/>
  <c r="S265"/>
  <c r="BA264"/>
  <c r="AL264"/>
  <c r="S264"/>
  <c r="BA241"/>
  <c r="AL241"/>
  <c r="S241"/>
  <c r="BA240"/>
  <c r="AL240"/>
  <c r="S240"/>
  <c r="BA193"/>
  <c r="AL193"/>
  <c r="S193"/>
  <c r="BA192"/>
  <c r="AL192"/>
  <c r="S192"/>
  <c r="BA121"/>
  <c r="AL121"/>
  <c r="S121"/>
  <c r="BA120"/>
  <c r="AL120"/>
  <c r="S120"/>
  <c r="V13"/>
  <c r="BF11"/>
  <c r="AL11"/>
  <c r="S11"/>
  <c r="BF7"/>
  <c r="AL7"/>
  <c r="S7"/>
  <c r="BF3"/>
  <c r="AL3"/>
  <c r="S3"/>
  <c r="N193"/>
  <c r="H283"/>
  <c r="H279"/>
  <c r="BF279" s="1"/>
  <c r="H266"/>
  <c r="BF265"/>
  <c r="BF264"/>
  <c r="H242"/>
  <c r="BF241"/>
  <c r="BF240"/>
  <c r="AV217"/>
  <c r="AV216"/>
  <c r="H194"/>
  <c r="BF193"/>
  <c r="BF192"/>
  <c r="AV157"/>
  <c r="AV156"/>
  <c r="AV133"/>
  <c r="AV132"/>
  <c r="H122"/>
  <c r="BF121"/>
  <c r="BF120"/>
  <c r="AV97"/>
  <c r="AV96"/>
  <c r="AV85"/>
  <c r="AV84"/>
  <c r="AV73"/>
  <c r="AV72"/>
  <c r="AV61"/>
  <c r="AV60"/>
  <c r="AV49"/>
  <c r="AV48"/>
  <c r="AQ11"/>
  <c r="AQ7"/>
  <c r="AQ3"/>
  <c r="U277" l="1"/>
  <c r="V277" s="1"/>
  <c r="I277"/>
  <c r="AB277"/>
  <c r="BF277"/>
  <c r="N276"/>
  <c r="AG277"/>
  <c r="N277"/>
  <c r="S277"/>
  <c r="AL289"/>
  <c r="S289"/>
  <c r="AV277"/>
  <c r="AV289"/>
  <c r="AG288"/>
  <c r="BA288"/>
  <c r="U276"/>
  <c r="V276" s="1"/>
  <c r="BA277"/>
  <c r="BF288"/>
  <c r="AV276"/>
  <c r="I287"/>
  <c r="AQ287"/>
  <c r="AB287"/>
  <c r="AV287"/>
  <c r="I282"/>
  <c r="N282"/>
  <c r="AB282"/>
  <c r="AG282"/>
  <c r="BA282"/>
  <c r="AV282"/>
  <c r="I283"/>
  <c r="AG283"/>
  <c r="AL283"/>
  <c r="BF283"/>
  <c r="BA283"/>
  <c r="V3"/>
  <c r="U267"/>
  <c r="V267" s="1"/>
  <c r="U270"/>
  <c r="V270" s="1"/>
  <c r="V6"/>
  <c r="I289"/>
  <c r="AG289"/>
  <c r="U289"/>
  <c r="V289" s="1"/>
  <c r="BA289"/>
  <c r="BF289"/>
  <c r="AB289"/>
  <c r="AL274"/>
  <c r="BF274"/>
  <c r="I274"/>
  <c r="AQ274"/>
  <c r="S274"/>
  <c r="AG274"/>
  <c r="BA274"/>
  <c r="N274"/>
  <c r="AB274"/>
  <c r="AV274"/>
  <c r="S287"/>
  <c r="AQ283"/>
  <c r="BA287"/>
  <c r="AV279"/>
  <c r="AQ282"/>
  <c r="I279"/>
  <c r="N279"/>
  <c r="S279"/>
  <c r="U288"/>
  <c r="V288" s="1"/>
  <c r="I288"/>
  <c r="N288"/>
  <c r="AL288"/>
  <c r="AV288"/>
  <c r="H290"/>
  <c r="I276"/>
  <c r="S276"/>
  <c r="H278"/>
  <c r="AB276"/>
  <c r="AG276"/>
  <c r="BA276"/>
  <c r="BF276"/>
  <c r="I286"/>
  <c r="BF286"/>
  <c r="AQ286"/>
  <c r="AL286"/>
  <c r="I270"/>
  <c r="AQ270"/>
  <c r="N270"/>
  <c r="AB270"/>
  <c r="AV270"/>
  <c r="S270"/>
  <c r="AG270"/>
  <c r="BA270"/>
  <c r="AL270"/>
  <c r="BF270"/>
  <c r="AL287"/>
  <c r="AB288"/>
  <c r="N287"/>
  <c r="BF282"/>
  <c r="AG287"/>
  <c r="AB279"/>
  <c r="BA279"/>
  <c r="AB286"/>
  <c r="AL279"/>
</calcChain>
</file>

<file path=xl/sharedStrings.xml><?xml version="1.0" encoding="utf-8"?>
<sst xmlns="http://schemas.openxmlformats.org/spreadsheetml/2006/main" count="2270" uniqueCount="130">
  <si>
    <t xml:space="preserve">Branch : </t>
  </si>
  <si>
    <t>ALAMINOS</t>
  </si>
  <si>
    <t xml:space="preserve">Period : </t>
  </si>
  <si>
    <t>2017-10-01~2017-10-31</t>
  </si>
  <si>
    <t>2018-10-01~2018-10-31</t>
  </si>
  <si>
    <t>Account</t>
  </si>
  <si>
    <t>Account Name</t>
  </si>
  <si>
    <t>Amount</t>
  </si>
  <si>
    <t>Percentage</t>
  </si>
  <si>
    <t>Formula #1</t>
  </si>
  <si>
    <t>Sales :</t>
  </si>
  <si>
    <t>Suki Points :</t>
  </si>
  <si>
    <t>Cost of Sales :</t>
  </si>
  <si>
    <t>Gross Profit :</t>
  </si>
  <si>
    <t>Gross Profit  - Suki Points :</t>
  </si>
  <si>
    <t>A.Revenues</t>
  </si>
  <si>
    <t>Revenue Accounts</t>
  </si>
  <si>
    <t>Sales</t>
  </si>
  <si>
    <t>Sales - NON VAT</t>
  </si>
  <si>
    <t>Sales - Suki Points</t>
  </si>
  <si>
    <t>Total Gross Sales</t>
  </si>
  <si>
    <t>Total Revenues</t>
  </si>
  <si>
    <t>B.Cost of Goods Sold</t>
  </si>
  <si>
    <t>Purchases</t>
  </si>
  <si>
    <t>Purchases Non-VAT</t>
  </si>
  <si>
    <t>Purchases VAT</t>
  </si>
  <si>
    <t>Purchase Returns and Allowances</t>
  </si>
  <si>
    <t>PRICE SURVEY V2</t>
  </si>
  <si>
    <t>Transfers</t>
  </si>
  <si>
    <t>Stock Transfer IN</t>
  </si>
  <si>
    <t>Stock Transfer OUT</t>
  </si>
  <si>
    <t>Rebates &amp; B.O. Allowance</t>
  </si>
  <si>
    <t>Inventory Adjustments</t>
  </si>
  <si>
    <t>Total Purchases and Transfers</t>
  </si>
  <si>
    <t>Add: Beginning Inventory</t>
  </si>
  <si>
    <t>Less: Ending Inventory</t>
  </si>
  <si>
    <t>Cost of Goods Sold</t>
  </si>
  <si>
    <t>Gross Profit</t>
  </si>
  <si>
    <t>AUTO INVENTORY GAIN</t>
  </si>
  <si>
    <t>AUTO INVENTORY LOSS</t>
  </si>
  <si>
    <t>For Disposal From BO</t>
  </si>
  <si>
    <t>Inventory Losses(SA)</t>
  </si>
  <si>
    <t>Inventory Gained(SA)</t>
  </si>
  <si>
    <t>Products for Bundling Out</t>
  </si>
  <si>
    <t>STOCKS WITHDRAWAL</t>
  </si>
  <si>
    <t>Total Movements</t>
  </si>
  <si>
    <t xml:space="preserve">Gross Profit Before adjustment </t>
  </si>
  <si>
    <t>BAGONG SILANG</t>
  </si>
  <si>
    <t>Inventory Gained(BO)</t>
  </si>
  <si>
    <t>Inventory Losses(BO)</t>
  </si>
  <si>
    <t>Positive Adjustment(SA)</t>
  </si>
  <si>
    <t>BAGUMBONG</t>
  </si>
  <si>
    <t>CAINTA</t>
  </si>
  <si>
    <t>Sales - Zero Rated</t>
  </si>
  <si>
    <t>CAINTA 2 (RICARTE)</t>
  </si>
  <si>
    <t>CAMARIN</t>
  </si>
  <si>
    <t>COMEMBO</t>
  </si>
  <si>
    <t>Other Income - Sampling Fee</t>
  </si>
  <si>
    <t>EASTMART (MANALO)</t>
  </si>
  <si>
    <t>GAGALANGIN</t>
  </si>
  <si>
    <t>GEMS (QUEZON)</t>
  </si>
  <si>
    <t>GRACEVILLE</t>
  </si>
  <si>
    <t>IMUS</t>
  </si>
  <si>
    <t>MALABON</t>
  </si>
  <si>
    <t>Debit Memo In</t>
  </si>
  <si>
    <t>SA to KUSINA IN</t>
  </si>
  <si>
    <t>SA to KUSINA OUT</t>
  </si>
  <si>
    <t>MOLINO</t>
  </si>
  <si>
    <t>NAVOTAS</t>
  </si>
  <si>
    <t>NOVALICHES</t>
  </si>
  <si>
    <t>Purchase Discount</t>
  </si>
  <si>
    <t>Purchase Rebates</t>
  </si>
  <si>
    <t>BO Allowance</t>
  </si>
  <si>
    <t>PATEROS</t>
  </si>
  <si>
    <t>PUNTURIN</t>
  </si>
  <si>
    <t>SAN PEDRO</t>
  </si>
  <si>
    <t>TALON UNO</t>
  </si>
  <si>
    <t>TONDO</t>
  </si>
  <si>
    <t>VALENZUELA</t>
  </si>
  <si>
    <t>TOTAL</t>
  </si>
  <si>
    <t>BUNDLING</t>
  </si>
  <si>
    <t>DISPOSAL</t>
  </si>
  <si>
    <t>GAIN/LOSS</t>
  </si>
  <si>
    <t>SALES</t>
  </si>
  <si>
    <t>September</t>
  </si>
  <si>
    <t>August</t>
  </si>
  <si>
    <t>July</t>
  </si>
  <si>
    <t>June</t>
  </si>
  <si>
    <t>May</t>
  </si>
  <si>
    <t>April</t>
  </si>
  <si>
    <t>Stocks Withdrawal</t>
  </si>
  <si>
    <t>Bundling</t>
  </si>
  <si>
    <t>Disposal</t>
  </si>
  <si>
    <t>Gain/Loss</t>
  </si>
  <si>
    <t>MOVEMENTS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</si>
  <si>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</si>
  <si>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</si>
  <si>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</si>
  <si>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</si>
  <si>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</si>
  <si>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</si>
  <si>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</si>
  <si>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</si>
  <si>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</si>
  <si>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</si>
  <si>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ORGANIC</t>
  </si>
  <si>
    <t>GROWTH</t>
  </si>
  <si>
    <t>-2,746.372</t>
  </si>
  <si>
    <t>LAS PIÑAS</t>
  </si>
  <si>
    <t>ANTIPOLO 2</t>
  </si>
  <si>
    <t>ANTIPOLO 1</t>
  </si>
  <si>
    <t>GP%</t>
  </si>
  <si>
    <t>%</t>
  </si>
  <si>
    <t>GP</t>
  </si>
  <si>
    <t>%Sales</t>
  </si>
  <si>
    <t>Beef</t>
  </si>
  <si>
    <t>Chicken</t>
  </si>
  <si>
    <t>Pork</t>
  </si>
  <si>
    <t>Vegetable</t>
  </si>
  <si>
    <t>Egg</t>
  </si>
  <si>
    <t>Rice</t>
  </si>
  <si>
    <t>Dept store</t>
  </si>
  <si>
    <t>Override</t>
  </si>
  <si>
    <t>SALES &amp; GP WITHOUT LIQUOR &amp; CIGARETTE</t>
  </si>
  <si>
    <t>Cigarette</t>
  </si>
  <si>
    <t>Liquor</t>
  </si>
  <si>
    <t>GP AFTER ADJ</t>
  </si>
  <si>
    <t>INV ADJ</t>
  </si>
  <si>
    <t>GP BEFORE ADJ</t>
  </si>
  <si>
    <t>DAS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</si>
</sst>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3409]dd\-mmm\-yy;@"/>
  </numFmts>
  <fonts count="9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34">
    <xf numFmtId="0" fontId="0" fillId="0" borderId="0" xfId="0"/>
    <xf numFmtId="0" fontId="1" fillId="2" borderId="0" xfId="3" applyFill="1"/>
    <xf numFmtId="10" fontId="0" fillId="2" borderId="1" xfId="4" applyNumberFormat="1" applyFont="1" applyFill="1" applyBorder="1"/>
    <xf numFmtId="43" fontId="1" fillId="2" borderId="2" xfId="3" applyNumberFormat="1" applyFill="1" applyBorder="1"/>
    <xf numFmtId="10" fontId="0" fillId="2" borderId="2" xfId="4" applyNumberFormat="1" applyFont="1" applyFill="1" applyBorder="1"/>
    <xf numFmtId="43" fontId="1" fillId="2" borderId="3" xfId="3" applyNumberFormat="1" applyFill="1" applyBorder="1"/>
    <xf numFmtId="0" fontId="3" fillId="2" borderId="4" xfId="3" applyFont="1" applyFill="1" applyBorder="1"/>
    <xf numFmtId="0" fontId="1" fillId="2" borderId="5" xfId="3" applyFill="1" applyBorder="1"/>
    <xf numFmtId="0" fontId="1" fillId="2" borderId="0" xfId="3" applyFill="1" applyBorder="1"/>
    <xf numFmtId="0" fontId="1" fillId="2" borderId="6" xfId="3" applyFill="1" applyBorder="1"/>
    <xf numFmtId="0" fontId="3" fillId="2" borderId="7" xfId="3" applyFont="1" applyFill="1" applyBorder="1"/>
    <xf numFmtId="10" fontId="0" fillId="2" borderId="5" xfId="4" applyNumberFormat="1" applyFont="1" applyFill="1" applyBorder="1"/>
    <xf numFmtId="43" fontId="0" fillId="2" borderId="0" xfId="5" applyFont="1" applyFill="1" applyBorder="1"/>
    <xf numFmtId="10" fontId="0" fillId="2" borderId="0" xfId="4" applyNumberFormat="1" applyFont="1" applyFill="1" applyBorder="1"/>
    <xf numFmtId="43" fontId="0" fillId="2" borderId="6" xfId="5" applyFont="1" applyFill="1" applyBorder="1"/>
    <xf numFmtId="17" fontId="3" fillId="2" borderId="8" xfId="3" applyNumberFormat="1" applyFont="1" applyFill="1" applyBorder="1" applyAlignment="1">
      <alignment horizontal="center"/>
    </xf>
    <xf numFmtId="17" fontId="3" fillId="2" borderId="9" xfId="3" applyNumberFormat="1" applyFont="1" applyFill="1" applyBorder="1" applyAlignment="1">
      <alignment horizontal="center"/>
    </xf>
    <xf numFmtId="17" fontId="3" fillId="2" borderId="10" xfId="3" applyNumberFormat="1" applyFont="1" applyFill="1" applyBorder="1" applyAlignment="1">
      <alignment horizontal="center"/>
    </xf>
    <xf numFmtId="0" fontId="1" fillId="2" borderId="11" xfId="3" applyFill="1" applyBorder="1"/>
    <xf numFmtId="0" fontId="3" fillId="2" borderId="0" xfId="3" applyFont="1" applyFill="1"/>
    <xf numFmtId="43" fontId="3" fillId="2" borderId="0" xfId="5" applyFont="1" applyFill="1"/>
    <xf numFmtId="43" fontId="3" fillId="2" borderId="0" xfId="3" applyNumberFormat="1" applyFont="1" applyFill="1"/>
    <xf numFmtId="0" fontId="2" fillId="2" borderId="0" xfId="26" applyFill="1"/>
    <xf numFmtId="43" fontId="2" fillId="2" borderId="0" xfId="1" applyFill="1"/>
    <xf numFmtId="10" fontId="2" fillId="2" borderId="0" xfId="2" applyNumberFormat="1" applyFont="1" applyFill="1"/>
    <xf numFmtId="0" fontId="5" fillId="2" borderId="0" xfId="26" applyFont="1" applyFill="1"/>
    <xf numFmtId="10" fontId="6" fillId="2" borderId="12" xfId="1" applyNumberFormat="1" applyFont="1" applyFill="1" applyBorder="1" applyAlignment="1">
      <alignment horizontal="center" vertical="center"/>
    </xf>
    <xf numFmtId="10" fontId="6" fillId="2" borderId="12" xfId="2" applyNumberFormat="1" applyFont="1" applyFill="1" applyBorder="1" applyAlignment="1">
      <alignment horizontal="center" vertical="center"/>
    </xf>
    <xf numFmtId="10" fontId="2" fillId="2" borderId="12" xfId="2" applyNumberFormat="1" applyFont="1" applyFill="1" applyBorder="1" applyAlignment="1">
      <alignment horizontal="center" vertical="center"/>
    </xf>
    <xf numFmtId="0" fontId="5" fillId="2" borderId="12" xfId="2" applyNumberFormat="1" applyFont="1" applyFill="1" applyBorder="1" applyAlignment="1">
      <alignment horizontal="center"/>
    </xf>
    <xf numFmtId="43" fontId="7" fillId="2" borderId="12" xfId="1" applyFont="1" applyFill="1" applyBorder="1" applyAlignment="1">
      <alignment horizontal="center" vertical="center"/>
    </xf>
    <xf numFmtId="43" fontId="6" fillId="2" borderId="0" xfId="1" applyFont="1" applyFill="1" applyBorder="1"/>
    <xf numFmtId="10" fontId="6" fillId="2" borderId="0" xfId="1" applyNumberFormat="1" applyFont="1" applyFill="1" applyBorder="1"/>
    <xf numFmtId="10" fontId="6" fillId="2" borderId="0" xfId="2" applyNumberFormat="1" applyFont="1" applyFill="1" applyBorder="1"/>
    <xf numFmtId="10" fontId="6" fillId="2" borderId="0" xfId="1" applyNumberFormat="1" applyFont="1" applyFill="1" applyBorder="1" applyAlignment="1">
      <alignment horizontal="right"/>
    </xf>
    <xf numFmtId="43" fontId="6" fillId="2" borderId="0" xfId="1" applyFont="1" applyFill="1" applyBorder="1" applyAlignment="1">
      <alignment horizontal="right"/>
    </xf>
    <xf numFmtId="10" fontId="6" fillId="2" borderId="12" xfId="1" applyNumberFormat="1" applyFont="1" applyFill="1" applyBorder="1" applyAlignment="1">
      <alignment horizontal="center"/>
    </xf>
    <xf numFmtId="10" fontId="6" fillId="2" borderId="12" xfId="2" applyNumberFormat="1" applyFont="1" applyFill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0" fontId="6" fillId="2" borderId="0" xfId="2" applyNumberFormat="1" applyFont="1" applyFill="1" applyBorder="1" applyAlignment="1">
      <alignment horizontal="right"/>
    </xf>
    <xf numFmtId="10" fontId="0" fillId="2" borderId="12" xfId="2" applyNumberFormat="1" applyFont="1" applyFill="1" applyBorder="1" applyAlignment="1">
      <alignment horizontal="center"/>
    </xf>
    <xf numFmtId="0" fontId="7" fillId="2" borderId="12" xfId="1" applyNumberFormat="1" applyFont="1" applyFill="1" applyBorder="1" applyAlignment="1">
      <alignment horizontal="center"/>
    </xf>
    <xf numFmtId="49" fontId="6" fillId="2" borderId="12" xfId="1" applyNumberFormat="1" applyFont="1" applyFill="1" applyBorder="1" applyAlignment="1">
      <alignment horizontal="center"/>
    </xf>
    <xf numFmtId="10" fontId="7" fillId="2" borderId="12" xfId="1" applyNumberFormat="1" applyFont="1" applyFill="1" applyBorder="1" applyAlignment="1">
      <alignment horizontal="center"/>
    </xf>
    <xf numFmtId="9" fontId="7" fillId="2" borderId="12" xfId="2" applyFont="1" applyFill="1" applyBorder="1" applyAlignment="1">
      <alignment horizontal="center"/>
    </xf>
    <xf numFmtId="10" fontId="2" fillId="2" borderId="12" xfId="2" applyNumberFormat="1" applyFont="1" applyFill="1" applyBorder="1"/>
    <xf numFmtId="43" fontId="2" fillId="2" borderId="12" xfId="1" applyFill="1" applyBorder="1"/>
    <xf numFmtId="0" fontId="2" fillId="2" borderId="12" xfId="26" applyFill="1" applyBorder="1"/>
    <xf numFmtId="0" fontId="5" fillId="2" borderId="12" xfId="26" applyFont="1" applyFill="1" applyBorder="1" applyAlignment="1">
      <alignment horizontal="center" vertical="center"/>
    </xf>
    <xf numFmtId="43" fontId="0" fillId="2" borderId="12" xfId="1" applyFont="1" applyFill="1" applyBorder="1"/>
    <xf numFmtId="0" fontId="5" fillId="2" borderId="12" xfId="26" applyFont="1" applyFill="1" applyBorder="1"/>
    <xf numFmtId="0" fontId="5" fillId="2" borderId="12" xfId="1" applyNumberFormat="1" applyFont="1" applyFill="1" applyBorder="1"/>
    <xf numFmtId="43" fontId="2" fillId="2" borderId="0" xfId="1" applyFill="1" applyBorder="1"/>
    <xf numFmtId="0" fontId="2" fillId="2" borderId="0" xfId="26" applyFill="1" applyBorder="1"/>
    <xf numFmtId="10" fontId="5" fillId="2" borderId="1" xfId="2" applyNumberFormat="1" applyFont="1" applyFill="1" applyBorder="1"/>
    <xf numFmtId="0" fontId="5" fillId="2" borderId="2" xfId="26" applyFont="1" applyFill="1" applyBorder="1"/>
    <xf numFmtId="10" fontId="5" fillId="2" borderId="2" xfId="2" applyNumberFormat="1" applyFont="1" applyFill="1" applyBorder="1"/>
    <xf numFmtId="10" fontId="5" fillId="2" borderId="3" xfId="2" applyNumberFormat="1" applyFont="1" applyFill="1" applyBorder="1"/>
    <xf numFmtId="43" fontId="5" fillId="2" borderId="4" xfId="1" applyFont="1" applyFill="1" applyBorder="1"/>
    <xf numFmtId="0" fontId="5" fillId="2" borderId="1" xfId="26" applyFont="1" applyFill="1" applyBorder="1"/>
    <xf numFmtId="43" fontId="5" fillId="2" borderId="2" xfId="1" applyFont="1" applyFill="1" applyBorder="1"/>
    <xf numFmtId="43" fontId="5" fillId="2" borderId="3" xfId="1" applyFont="1" applyFill="1" applyBorder="1"/>
    <xf numFmtId="0" fontId="5" fillId="2" borderId="3" xfId="26" applyFont="1" applyFill="1" applyBorder="1"/>
    <xf numFmtId="0" fontId="5" fillId="2" borderId="3" xfId="26" applyFont="1" applyFill="1" applyBorder="1" applyAlignment="1">
      <alignment horizontal="center" vertical="center"/>
    </xf>
    <xf numFmtId="10" fontId="2" fillId="2" borderId="5" xfId="2" applyNumberFormat="1" applyFont="1" applyFill="1" applyBorder="1"/>
    <xf numFmtId="10" fontId="2" fillId="2" borderId="0" xfId="2" applyNumberFormat="1" applyFont="1" applyFill="1" applyBorder="1"/>
    <xf numFmtId="43" fontId="2" fillId="2" borderId="6" xfId="1" applyFill="1" applyBorder="1"/>
    <xf numFmtId="43" fontId="2" fillId="2" borderId="7" xfId="1" applyFill="1" applyBorder="1"/>
    <xf numFmtId="17" fontId="2" fillId="2" borderId="6" xfId="26" applyNumberFormat="1" applyFill="1" applyBorder="1"/>
    <xf numFmtId="0" fontId="5" fillId="2" borderId="6" xfId="26" applyFont="1" applyFill="1" applyBorder="1" applyAlignment="1">
      <alignment horizontal="center" vertical="center"/>
    </xf>
    <xf numFmtId="10" fontId="2" fillId="2" borderId="8" xfId="2" applyNumberFormat="1" applyFont="1" applyFill="1" applyBorder="1"/>
    <xf numFmtId="0" fontId="2" fillId="2" borderId="9" xfId="26" applyFill="1" applyBorder="1"/>
    <xf numFmtId="43" fontId="2" fillId="2" borderId="9" xfId="1" applyFill="1" applyBorder="1"/>
    <xf numFmtId="10" fontId="2" fillId="2" borderId="9" xfId="2" applyNumberFormat="1" applyFont="1" applyFill="1" applyBorder="1"/>
    <xf numFmtId="43" fontId="2" fillId="2" borderId="10" xfId="1" applyFill="1" applyBorder="1"/>
    <xf numFmtId="43" fontId="2" fillId="2" borderId="11" xfId="1" applyFill="1" applyBorder="1"/>
    <xf numFmtId="17" fontId="2" fillId="2" borderId="10" xfId="26" applyNumberFormat="1" applyFill="1" applyBorder="1"/>
    <xf numFmtId="0" fontId="5" fillId="2" borderId="10" xfId="26" applyFont="1" applyFill="1" applyBorder="1" applyAlignment="1">
      <alignment horizontal="center" vertical="center"/>
    </xf>
    <xf numFmtId="10" fontId="2" fillId="3" borderId="5" xfId="2" applyNumberFormat="1" applyFont="1" applyFill="1" applyBorder="1"/>
    <xf numFmtId="0" fontId="2" fillId="3" borderId="0" xfId="26" applyFill="1" applyBorder="1"/>
    <xf numFmtId="43" fontId="2" fillId="3" borderId="0" xfId="1" applyFill="1" applyBorder="1"/>
    <xf numFmtId="10" fontId="2" fillId="3" borderId="0" xfId="2" applyNumberFormat="1" applyFont="1" applyFill="1" applyBorder="1"/>
    <xf numFmtId="43" fontId="2" fillId="3" borderId="6" xfId="1" applyFill="1" applyBorder="1"/>
    <xf numFmtId="10" fontId="2" fillId="3" borderId="8" xfId="2" applyNumberFormat="1" applyFont="1" applyFill="1" applyBorder="1"/>
    <xf numFmtId="0" fontId="2" fillId="3" borderId="9" xfId="26" applyFill="1" applyBorder="1"/>
    <xf numFmtId="43" fontId="2" fillId="3" borderId="9" xfId="1" applyFill="1" applyBorder="1"/>
    <xf numFmtId="10" fontId="2" fillId="3" borderId="9" xfId="2" applyNumberFormat="1" applyFont="1" applyFill="1" applyBorder="1"/>
    <xf numFmtId="43" fontId="2" fillId="3" borderId="10" xfId="1" applyFill="1" applyBorder="1"/>
    <xf numFmtId="10" fontId="5" fillId="3" borderId="1" xfId="2" applyNumberFormat="1" applyFont="1" applyFill="1" applyBorder="1"/>
    <xf numFmtId="0" fontId="5" fillId="3" borderId="2" xfId="26" applyFont="1" applyFill="1" applyBorder="1"/>
    <xf numFmtId="10" fontId="5" fillId="3" borderId="2" xfId="2" applyNumberFormat="1" applyFont="1" applyFill="1" applyBorder="1"/>
    <xf numFmtId="10" fontId="5" fillId="3" borderId="3" xfId="2" applyNumberFormat="1" applyFont="1" applyFill="1" applyBorder="1"/>
    <xf numFmtId="43" fontId="5" fillId="3" borderId="4" xfId="1" applyFont="1" applyFill="1" applyBorder="1"/>
    <xf numFmtId="0" fontId="5" fillId="3" borderId="1" xfId="26" applyFont="1" applyFill="1" applyBorder="1"/>
    <xf numFmtId="43" fontId="5" fillId="3" borderId="2" xfId="1" applyFont="1" applyFill="1" applyBorder="1"/>
    <xf numFmtId="43" fontId="5" fillId="3" borderId="3" xfId="1" applyFont="1" applyFill="1" applyBorder="1"/>
    <xf numFmtId="0" fontId="2" fillId="2" borderId="5" xfId="26" applyFill="1" applyBorder="1"/>
    <xf numFmtId="43" fontId="2" fillId="3" borderId="7" xfId="1" applyFill="1" applyBorder="1"/>
    <xf numFmtId="0" fontId="2" fillId="3" borderId="5" xfId="26" applyFill="1" applyBorder="1"/>
    <xf numFmtId="43" fontId="2" fillId="3" borderId="11" xfId="1" applyFill="1" applyBorder="1"/>
    <xf numFmtId="0" fontId="2" fillId="3" borderId="8" xfId="26" applyFill="1" applyBorder="1"/>
    <xf numFmtId="4" fontId="2" fillId="2" borderId="0" xfId="26" applyNumberFormat="1" applyFill="1"/>
    <xf numFmtId="4" fontId="2" fillId="2" borderId="0" xfId="26" applyNumberFormat="1" applyFill="1" applyBorder="1"/>
    <xf numFmtId="4" fontId="2" fillId="2" borderId="6" xfId="26" applyNumberFormat="1" applyFill="1" applyBorder="1"/>
    <xf numFmtId="4" fontId="2" fillId="2" borderId="7" xfId="26" applyNumberFormat="1" applyFill="1" applyBorder="1"/>
    <xf numFmtId="0" fontId="5" fillId="2" borderId="1" xfId="26" applyFont="1" applyFill="1" applyBorder="1" applyAlignment="1">
      <alignment horizontal="center"/>
    </xf>
    <xf numFmtId="0" fontId="5" fillId="2" borderId="2" xfId="26" applyFont="1" applyFill="1" applyBorder="1" applyAlignment="1">
      <alignment horizontal="center"/>
    </xf>
    <xf numFmtId="43" fontId="5" fillId="2" borderId="2" xfId="1" applyFont="1" applyFill="1" applyBorder="1" applyAlignment="1">
      <alignment horizontal="center"/>
    </xf>
    <xf numFmtId="43" fontId="5" fillId="2" borderId="3" xfId="1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/>
    </xf>
    <xf numFmtId="0" fontId="5" fillId="2" borderId="13" xfId="26" applyFont="1" applyFill="1" applyBorder="1"/>
    <xf numFmtId="0" fontId="5" fillId="2" borderId="14" xfId="26" applyFont="1" applyFill="1" applyBorder="1"/>
    <xf numFmtId="43" fontId="5" fillId="2" borderId="14" xfId="1" applyFont="1" applyFill="1" applyBorder="1"/>
    <xf numFmtId="43" fontId="5" fillId="2" borderId="15" xfId="1" applyFont="1" applyFill="1" applyBorder="1"/>
    <xf numFmtId="0" fontId="5" fillId="2" borderId="5" xfId="26" applyFont="1" applyFill="1" applyBorder="1"/>
    <xf numFmtId="0" fontId="5" fillId="2" borderId="0" xfId="26" applyFont="1" applyFill="1" applyBorder="1"/>
    <xf numFmtId="43" fontId="5" fillId="2" borderId="0" xfId="1" applyFont="1" applyFill="1" applyBorder="1"/>
    <xf numFmtId="43" fontId="5" fillId="2" borderId="6" xfId="1" applyFont="1" applyFill="1" applyBorder="1"/>
    <xf numFmtId="43" fontId="5" fillId="2" borderId="2" xfId="1" applyFont="1" applyFill="1" applyBorder="1" applyAlignment="1">
      <alignment horizontal="center" vertical="center"/>
    </xf>
    <xf numFmtId="43" fontId="5" fillId="2" borderId="3" xfId="1" applyFont="1" applyFill="1" applyBorder="1" applyAlignment="1">
      <alignment horizontal="center" vertical="center"/>
    </xf>
    <xf numFmtId="0" fontId="5" fillId="2" borderId="6" xfId="26" applyFont="1" applyFill="1" applyBorder="1"/>
    <xf numFmtId="0" fontId="5" fillId="2" borderId="0" xfId="26" applyFont="1" applyFill="1" applyAlignment="1">
      <alignment horizontal="center"/>
    </xf>
    <xf numFmtId="43" fontId="5" fillId="2" borderId="13" xfId="1" applyFont="1" applyFill="1" applyBorder="1" applyAlignment="1">
      <alignment horizontal="center"/>
    </xf>
    <xf numFmtId="43" fontId="5" fillId="2" borderId="14" xfId="1" applyFont="1" applyFill="1" applyBorder="1" applyAlignment="1">
      <alignment horizontal="center"/>
    </xf>
    <xf numFmtId="43" fontId="5" fillId="2" borderId="15" xfId="1" applyFont="1" applyFill="1" applyBorder="1" applyAlignment="1">
      <alignment horizontal="center"/>
    </xf>
    <xf numFmtId="43" fontId="5" fillId="2" borderId="16" xfId="1" applyFont="1" applyFill="1" applyBorder="1" applyAlignment="1">
      <alignment horizontal="center"/>
    </xf>
    <xf numFmtId="0" fontId="5" fillId="2" borderId="8" xfId="26" applyFont="1" applyFill="1" applyBorder="1" applyAlignment="1">
      <alignment horizontal="center"/>
    </xf>
    <xf numFmtId="43" fontId="5" fillId="2" borderId="9" xfId="1" applyFont="1" applyFill="1" applyBorder="1" applyAlignment="1">
      <alignment horizontal="center" vertical="center"/>
    </xf>
    <xf numFmtId="43" fontId="5" fillId="2" borderId="10" xfId="1" applyFont="1" applyFill="1" applyBorder="1" applyAlignment="1">
      <alignment horizontal="center" vertical="center"/>
    </xf>
    <xf numFmtId="0" fontId="5" fillId="2" borderId="10" xfId="26" applyFont="1" applyFill="1" applyBorder="1" applyAlignment="1">
      <alignment horizontal="center"/>
    </xf>
    <xf numFmtId="0" fontId="5" fillId="2" borderId="11" xfId="26" applyFont="1" applyFill="1" applyBorder="1" applyAlignment="1">
      <alignment horizontal="center"/>
    </xf>
    <xf numFmtId="4" fontId="0" fillId="0" borderId="0" xfId="0" applyNumberFormat="1"/>
    <xf numFmtId="4" fontId="0" fillId="4" borderId="0" xfId="0" applyNumberFormat="1" applyFill="1"/>
    <xf numFmtId="4" fontId="8" fillId="4" borderId="0" xfId="0" applyNumberFormat="1" applyFont="1" applyFill="1"/>
  </cellXfs>
  <cellStyles count="48">
    <cellStyle name="Comma" xfId="1" builtinId="3"/>
    <cellStyle name="Comma 2" xfId="5"/>
    <cellStyle name="Normal" xfId="0" builtinId="0"/>
    <cellStyle name="Normal 10" xfId="6"/>
    <cellStyle name="Normal 10 2" xfId="7"/>
    <cellStyle name="Normal 11" xfId="8"/>
    <cellStyle name="Normal 11 2" xfId="9"/>
    <cellStyle name="Normal 12" xfId="10"/>
    <cellStyle name="Normal 12 2" xfId="11"/>
    <cellStyle name="Normal 13" xfId="12"/>
    <cellStyle name="Normal 13 2" xfId="13"/>
    <cellStyle name="Normal 14" xfId="14"/>
    <cellStyle name="Normal 14 2" xfId="15"/>
    <cellStyle name="Normal 15" xfId="16"/>
    <cellStyle name="Normal 15 2" xfId="17"/>
    <cellStyle name="Normal 16" xfId="18"/>
    <cellStyle name="Normal 16 2" xfId="19"/>
    <cellStyle name="Normal 17" xfId="20"/>
    <cellStyle name="Normal 17 2" xfId="21"/>
    <cellStyle name="Normal 18" xfId="22"/>
    <cellStyle name="Normal 18 2" xfId="23"/>
    <cellStyle name="Normal 19" xfId="24"/>
    <cellStyle name="Normal 19 2" xfId="25"/>
    <cellStyle name="Normal 2" xfId="26"/>
    <cellStyle name="Normal 20" xfId="27"/>
    <cellStyle name="Normal 20 2" xfId="28"/>
    <cellStyle name="Normal 21" xfId="29"/>
    <cellStyle name="Normal 21 2" xfId="30"/>
    <cellStyle name="Normal 22" xfId="31"/>
    <cellStyle name="Normal 22 2" xfId="32"/>
    <cellStyle name="Normal 23" xfId="33"/>
    <cellStyle name="Normal 23 2" xfId="34"/>
    <cellStyle name="Normal 3" xfId="3"/>
    <cellStyle name="Normal 3 2" xfId="35"/>
    <cellStyle name="Normal 4" xfId="36"/>
    <cellStyle name="Normal 4 2" xfId="37"/>
    <cellStyle name="Normal 5" xfId="38"/>
    <cellStyle name="Normal 5 2" xfId="39"/>
    <cellStyle name="Normal 6" xfId="40"/>
    <cellStyle name="Normal 6 2" xfId="41"/>
    <cellStyle name="Normal 7" xfId="42"/>
    <cellStyle name="Normal 7 2" xfId="43"/>
    <cellStyle name="Normal 8" xfId="44"/>
    <cellStyle name="Normal 8 2" xfId="45"/>
    <cellStyle name="Normal 9" xfId="46"/>
    <cellStyle name="Normal 9 2" xfId="47"/>
    <cellStyle name="Percent" xfId="2" builtinId="5"/>
    <cellStyle name="Percent 2" xfId="4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d/Documents/BigAnt/My%20Received%20Files/srs%20sales/2018/2018%20September/srs%20sales/2018/2018%20August/GP%20August%202018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AMINOS"/>
      <sheetName val="A1"/>
      <sheetName val="A2"/>
      <sheetName val="BAGUMBONG"/>
      <sheetName val="BSILANG"/>
      <sheetName val="CAINTA"/>
      <sheetName val="CAINTA2"/>
      <sheetName val="CAMARIN"/>
      <sheetName val="COMEMBO"/>
      <sheetName val="IMUS"/>
      <sheetName val="GAGALANGIN"/>
      <sheetName val="LP"/>
      <sheetName val="MALABON"/>
      <sheetName val="NAVOTAS"/>
      <sheetName val="NOVA"/>
      <sheetName val="PATEROS"/>
      <sheetName val="PUNTURIN"/>
      <sheetName val="SAN PEDRO"/>
      <sheetName val="TONDO"/>
      <sheetName val="VALENZUELA"/>
      <sheetName val="RESTO"/>
      <sheetName val="SUMMARY ADJ"/>
      <sheetName val="LASPINAS MARCH"/>
      <sheetName val="SUMMARY"/>
      <sheetName val="MOVEMENTS"/>
      <sheetName val="AP"/>
      <sheetName val="A1_"/>
      <sheetName val="A2_"/>
      <sheetName val="BS"/>
      <sheetName val="BG"/>
      <sheetName val="C1"/>
      <sheetName val="C2"/>
      <sheetName val="CAM"/>
      <sheetName val="COM"/>
      <sheetName val="GG"/>
      <sheetName val="GV"/>
      <sheetName val="IM"/>
      <sheetName val="LP_"/>
      <sheetName val="MAL"/>
      <sheetName val="MOL"/>
      <sheetName val="NAV"/>
      <sheetName val="NOV"/>
      <sheetName val="PAT"/>
      <sheetName val="PUN"/>
      <sheetName val="SPL"/>
      <sheetName val="TON"/>
      <sheetName val="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39">
          <cell r="C239">
            <v>562543194.58249998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331"/>
  <sheetViews>
    <sheetView tabSelected="1" zoomScale="85" zoomScaleNormal="85" workbookViewId="0">
      <pane xSplit="1" ySplit="2" topLeftCell="N15" activePane="bottomRight" state="frozen"/>
      <selection pane="topRight" activeCell="B1" sqref="B1"/>
      <selection pane="bottomLeft" activeCell="A3" sqref="A3"/>
      <selection pane="bottomRight" activeCell="U25" sqref="U25"/>
    </sheetView>
  </sheetViews>
  <sheetFormatPr defaultRowHeight="15"/>
  <cols>
    <col min="1" max="1" width="20.5703125" style="25" bestFit="1" customWidth="1"/>
    <col min="2" max="2" width="10.42578125" style="22" bestFit="1" customWidth="1"/>
    <col min="3" max="4" width="16.85546875" style="23" bestFit="1" customWidth="1"/>
    <col min="5" max="5" width="16.7109375" style="23" bestFit="1" customWidth="1"/>
    <col min="6" max="6" width="7.85546875" style="22" bestFit="1" customWidth="1"/>
    <col min="7" max="7" width="14.5703125" style="23" bestFit="1" customWidth="1"/>
    <col min="8" max="8" width="16" style="23" bestFit="1" customWidth="1"/>
    <col min="9" max="9" width="7.85546875" style="22" bestFit="1" customWidth="1"/>
    <col min="10" max="10" width="15" style="23" bestFit="1" customWidth="1"/>
    <col min="11" max="11" width="8.7109375" style="22" bestFit="1" customWidth="1"/>
    <col min="12" max="12" width="13.7109375" style="23" bestFit="1" customWidth="1"/>
    <col min="13" max="13" width="7.85546875" style="22" bestFit="1" customWidth="1"/>
    <col min="14" max="14" width="9.140625" style="22"/>
    <col min="15" max="15" width="16" style="23" bestFit="1" customWidth="1"/>
    <col min="16" max="16" width="7.85546875" style="22" bestFit="1" customWidth="1"/>
    <col min="17" max="17" width="13.7109375" style="23" bestFit="1" customWidth="1"/>
    <col min="18" max="18" width="7" style="22" bestFit="1" customWidth="1"/>
    <col min="19" max="19" width="9.140625" style="22"/>
    <col min="20" max="20" width="17.7109375" style="23" customWidth="1"/>
    <col min="21" max="21" width="14.28515625" style="23" bestFit="1" customWidth="1"/>
    <col min="22" max="22" width="7.85546875" style="22" customWidth="1"/>
    <col min="23" max="23" width="13.28515625" style="23" bestFit="1" customWidth="1"/>
    <col min="24" max="24" width="14.28515625" style="23" bestFit="1" customWidth="1"/>
    <col min="25" max="25" width="8.28515625" style="22" bestFit="1" customWidth="1"/>
    <col min="26" max="26" width="13.28515625" style="23" bestFit="1" customWidth="1"/>
    <col min="27" max="27" width="7.140625" style="22" bestFit="1" customWidth="1"/>
    <col min="28" max="28" width="8" style="22" bestFit="1" customWidth="1"/>
    <col min="29" max="29" width="13.28515625" style="23" bestFit="1" customWidth="1"/>
    <col min="30" max="30" width="7.85546875" style="22" bestFit="1" customWidth="1"/>
    <col min="31" max="31" width="12.140625" style="23" bestFit="1" customWidth="1"/>
    <col min="32" max="32" width="7.85546875" style="22" bestFit="1" customWidth="1"/>
    <col min="33" max="33" width="8.140625" style="22" bestFit="1" customWidth="1"/>
    <col min="34" max="34" width="13.7109375" style="23" bestFit="1" customWidth="1"/>
    <col min="35" max="35" width="7.140625" style="22" bestFit="1" customWidth="1"/>
    <col min="36" max="36" width="12.140625" style="23" bestFit="1" customWidth="1"/>
    <col min="37" max="37" width="7.85546875" style="22" bestFit="1" customWidth="1"/>
    <col min="38" max="38" width="8.140625" style="22" bestFit="1" customWidth="1"/>
    <col min="39" max="39" width="13.7109375" style="23" bestFit="1" customWidth="1"/>
    <col min="40" max="40" width="7.85546875" style="22" bestFit="1" customWidth="1"/>
    <col min="41" max="41" width="12.140625" style="23" bestFit="1" customWidth="1"/>
    <col min="42" max="42" width="7.85546875" style="22" bestFit="1" customWidth="1"/>
    <col min="43" max="43" width="8" style="22" bestFit="1" customWidth="1"/>
    <col min="44" max="44" width="13.7109375" style="23" bestFit="1" customWidth="1"/>
    <col min="45" max="45" width="7.85546875" style="22" bestFit="1" customWidth="1"/>
    <col min="46" max="46" width="12.140625" style="23" bestFit="1" customWidth="1"/>
    <col min="47" max="47" width="7.85546875" style="22" bestFit="1" customWidth="1"/>
    <col min="48" max="48" width="8.5703125" style="22" bestFit="1" customWidth="1"/>
    <col min="49" max="49" width="13.7109375" style="23" bestFit="1" customWidth="1"/>
    <col min="50" max="50" width="7.85546875" style="22" bestFit="1" customWidth="1"/>
    <col min="51" max="51" width="14.5703125" style="23" bestFit="1" customWidth="1"/>
    <col min="52" max="52" width="9.85546875" style="22" bestFit="1" customWidth="1"/>
    <col min="53" max="53" width="7.85546875" style="24" bestFit="1" customWidth="1"/>
    <col min="54" max="54" width="12.140625" style="23" bestFit="1" customWidth="1"/>
    <col min="55" max="55" width="7.85546875" style="22" bestFit="1" customWidth="1"/>
    <col min="56" max="56" width="11.140625" style="23" bestFit="1" customWidth="1"/>
    <col min="57" max="57" width="7.7109375" style="22" bestFit="1" customWidth="1"/>
    <col min="58" max="58" width="7.85546875" style="22" bestFit="1" customWidth="1"/>
    <col min="59" max="16384" width="9.140625" style="22"/>
  </cols>
  <sheetData>
    <row r="1" spans="1:58" s="121" customFormat="1" ht="15.75" thickBot="1">
      <c r="A1" s="130"/>
      <c r="B1" s="129"/>
      <c r="C1" s="127" t="s">
        <v>17</v>
      </c>
      <c r="D1" s="127" t="s">
        <v>129</v>
      </c>
      <c r="E1" s="127" t="s">
        <v>128</v>
      </c>
      <c r="F1" s="126" t="s">
        <v>112</v>
      </c>
      <c r="G1" s="128" t="s">
        <v>127</v>
      </c>
      <c r="H1" s="127" t="s">
        <v>126</v>
      </c>
      <c r="I1" s="126" t="s">
        <v>112</v>
      </c>
      <c r="J1" s="124" t="s">
        <v>125</v>
      </c>
      <c r="K1" s="123"/>
      <c r="L1" s="123"/>
      <c r="M1" s="123"/>
      <c r="N1" s="122"/>
      <c r="O1" s="123" t="s">
        <v>124</v>
      </c>
      <c r="P1" s="123"/>
      <c r="Q1" s="123"/>
      <c r="R1" s="123"/>
      <c r="S1" s="123"/>
      <c r="T1" s="124" t="s">
        <v>123</v>
      </c>
      <c r="U1" s="123"/>
      <c r="V1" s="122"/>
      <c r="W1" s="125" t="s">
        <v>122</v>
      </c>
      <c r="X1" s="124" t="s">
        <v>121</v>
      </c>
      <c r="Y1" s="123"/>
      <c r="Z1" s="123"/>
      <c r="AA1" s="123"/>
      <c r="AB1" s="122"/>
      <c r="AC1" s="124" t="s">
        <v>120</v>
      </c>
      <c r="AD1" s="123"/>
      <c r="AE1" s="123"/>
      <c r="AF1" s="123"/>
      <c r="AG1" s="122"/>
      <c r="AH1" s="124" t="s">
        <v>119</v>
      </c>
      <c r="AI1" s="123"/>
      <c r="AJ1" s="123"/>
      <c r="AK1" s="123"/>
      <c r="AL1" s="122"/>
      <c r="AM1" s="123" t="s">
        <v>118</v>
      </c>
      <c r="AN1" s="123"/>
      <c r="AO1" s="123"/>
      <c r="AP1" s="123"/>
      <c r="AQ1" s="122"/>
      <c r="AR1" s="124" t="s">
        <v>117</v>
      </c>
      <c r="AS1" s="123"/>
      <c r="AT1" s="123"/>
      <c r="AU1" s="123"/>
      <c r="AV1" s="122"/>
      <c r="AW1" s="124" t="s">
        <v>116</v>
      </c>
      <c r="AX1" s="123"/>
      <c r="AY1" s="123"/>
      <c r="AZ1" s="123"/>
      <c r="BA1" s="122"/>
      <c r="BB1" s="124" t="s">
        <v>115</v>
      </c>
      <c r="BC1" s="123"/>
      <c r="BD1" s="123"/>
      <c r="BE1" s="123"/>
      <c r="BF1" s="122"/>
    </row>
    <row r="2" spans="1:58" s="25" customFormat="1" ht="15.75" thickBot="1">
      <c r="A2" s="120"/>
      <c r="B2" s="62"/>
      <c r="C2" s="118"/>
      <c r="D2" s="118"/>
      <c r="E2" s="118"/>
      <c r="F2" s="59"/>
      <c r="G2" s="119"/>
      <c r="H2" s="118"/>
      <c r="I2" s="59"/>
      <c r="J2" s="117" t="s">
        <v>17</v>
      </c>
      <c r="K2" s="115" t="s">
        <v>114</v>
      </c>
      <c r="L2" s="116" t="s">
        <v>113</v>
      </c>
      <c r="M2" s="115" t="s">
        <v>112</v>
      </c>
      <c r="N2" s="114" t="s">
        <v>111</v>
      </c>
      <c r="O2" s="61" t="s">
        <v>17</v>
      </c>
      <c r="P2" s="55" t="s">
        <v>114</v>
      </c>
      <c r="Q2" s="60" t="s">
        <v>113</v>
      </c>
      <c r="R2" s="55" t="s">
        <v>112</v>
      </c>
      <c r="S2" s="55" t="s">
        <v>111</v>
      </c>
      <c r="T2" s="113" t="s">
        <v>17</v>
      </c>
      <c r="U2" s="112" t="s">
        <v>113</v>
      </c>
      <c r="V2" s="110" t="s">
        <v>112</v>
      </c>
      <c r="W2" s="58"/>
      <c r="X2" s="113" t="s">
        <v>17</v>
      </c>
      <c r="Y2" s="111" t="s">
        <v>114</v>
      </c>
      <c r="Z2" s="112" t="s">
        <v>113</v>
      </c>
      <c r="AA2" s="111" t="s">
        <v>112</v>
      </c>
      <c r="AB2" s="110" t="s">
        <v>111</v>
      </c>
      <c r="AC2" s="61" t="s">
        <v>17</v>
      </c>
      <c r="AD2" s="55" t="s">
        <v>114</v>
      </c>
      <c r="AE2" s="60" t="s">
        <v>113</v>
      </c>
      <c r="AF2" s="55" t="s">
        <v>112</v>
      </c>
      <c r="AG2" s="59" t="s">
        <v>111</v>
      </c>
      <c r="AH2" s="61" t="s">
        <v>17</v>
      </c>
      <c r="AI2" s="55" t="s">
        <v>114</v>
      </c>
      <c r="AJ2" s="60" t="s">
        <v>113</v>
      </c>
      <c r="AK2" s="55" t="s">
        <v>112</v>
      </c>
      <c r="AL2" s="59" t="s">
        <v>111</v>
      </c>
      <c r="AM2" s="60" t="s">
        <v>17</v>
      </c>
      <c r="AN2" s="55" t="s">
        <v>114</v>
      </c>
      <c r="AO2" s="60" t="s">
        <v>113</v>
      </c>
      <c r="AP2" s="55" t="s">
        <v>112</v>
      </c>
      <c r="AQ2" s="59" t="s">
        <v>111</v>
      </c>
      <c r="AR2" s="61" t="s">
        <v>17</v>
      </c>
      <c r="AS2" s="55" t="s">
        <v>114</v>
      </c>
      <c r="AT2" s="60" t="s">
        <v>113</v>
      </c>
      <c r="AU2" s="55" t="s">
        <v>112</v>
      </c>
      <c r="AV2" s="59" t="s">
        <v>111</v>
      </c>
      <c r="AW2" s="108" t="s">
        <v>17</v>
      </c>
      <c r="AX2" s="106" t="s">
        <v>114</v>
      </c>
      <c r="AY2" s="107" t="s">
        <v>113</v>
      </c>
      <c r="AZ2" s="106" t="s">
        <v>112</v>
      </c>
      <c r="BA2" s="109" t="s">
        <v>111</v>
      </c>
      <c r="BB2" s="108" t="s">
        <v>17</v>
      </c>
      <c r="BC2" s="106" t="s">
        <v>114</v>
      </c>
      <c r="BD2" s="107" t="s">
        <v>113</v>
      </c>
      <c r="BE2" s="106" t="s">
        <v>112</v>
      </c>
      <c r="BF2" s="105" t="s">
        <v>111</v>
      </c>
    </row>
    <row r="3" spans="1:58">
      <c r="A3" s="77" t="s">
        <v>1</v>
      </c>
      <c r="B3" s="76">
        <v>43101</v>
      </c>
      <c r="C3" s="72">
        <v>16637845.51</v>
      </c>
      <c r="D3" s="72">
        <f>C3/31</f>
        <v>536704.69387096772</v>
      </c>
      <c r="E3" s="72">
        <v>1266851.4099999999</v>
      </c>
      <c r="F3" s="70">
        <f>E3/C3</f>
        <v>7.6142755937875034E-2</v>
      </c>
      <c r="G3" s="52">
        <v>-44988.89</v>
      </c>
      <c r="H3" s="52">
        <f>G3+E3</f>
        <v>1221862.52</v>
      </c>
      <c r="I3" s="64">
        <f>H3/$C3</f>
        <v>7.343874657723036E-2</v>
      </c>
      <c r="J3" s="74">
        <v>3155254.3646</v>
      </c>
      <c r="K3" s="73">
        <f>J3/$C3</f>
        <v>0.18964320606917331</v>
      </c>
      <c r="L3" s="72">
        <v>44858.828699999998</v>
      </c>
      <c r="M3" s="73">
        <f>L3/J3</f>
        <v>1.4217182995858679E-2</v>
      </c>
      <c r="N3" s="70">
        <f>L3/$H3</f>
        <v>3.6713482872033749E-2</v>
      </c>
      <c r="O3" s="72">
        <v>1145398.2598000001</v>
      </c>
      <c r="P3" s="73">
        <f>O3/$C3</f>
        <v>6.8842943583745306E-2</v>
      </c>
      <c r="Q3" s="72">
        <v>115536.14780000001</v>
      </c>
      <c r="R3" s="71">
        <v>10.087</v>
      </c>
      <c r="S3" s="73">
        <f>Q3/$H3</f>
        <v>9.455740388861425E-2</v>
      </c>
      <c r="T3" s="74">
        <f>C3-(J3+O3)</f>
        <v>12337192.885600001</v>
      </c>
      <c r="U3" s="72">
        <f>H3-(L3+Q3)</f>
        <v>1061467.5435000001</v>
      </c>
      <c r="V3" s="70">
        <f>U3/T3</f>
        <v>8.6038011510620654E-2</v>
      </c>
      <c r="W3" s="75">
        <v>4106.25</v>
      </c>
      <c r="X3" s="66">
        <v>498142.00890000002</v>
      </c>
      <c r="Y3" s="65">
        <f>X3/$C3</f>
        <v>2.994029537061136E-2</v>
      </c>
      <c r="Z3" s="52">
        <v>150264.38320000001</v>
      </c>
      <c r="AA3" s="65">
        <f>Z3/X3</f>
        <v>0.30164969128344477</v>
      </c>
      <c r="AB3" s="64">
        <f>Z3/$H3</f>
        <v>0.1229797794272305</v>
      </c>
      <c r="AC3" s="74">
        <v>36391.46</v>
      </c>
      <c r="AD3" s="73">
        <f>AC3/$C3</f>
        <v>2.1872699790443E-3</v>
      </c>
      <c r="AE3" s="72">
        <v>4261.3429999999998</v>
      </c>
      <c r="AF3" s="65">
        <f>AE3/AC3</f>
        <v>0.11709733547376225</v>
      </c>
      <c r="AG3" s="70">
        <f>AE3/$H3</f>
        <v>3.4875797647021694E-3</v>
      </c>
      <c r="AH3" s="74">
        <v>14098.45</v>
      </c>
      <c r="AI3" s="73">
        <f>AH3/$C3</f>
        <v>8.4737233504940759E-4</v>
      </c>
      <c r="AJ3" s="72">
        <v>2023.3082999999999</v>
      </c>
      <c r="AK3" s="65">
        <f>AJ3/AH3</f>
        <v>0.14351281878504374</v>
      </c>
      <c r="AL3" s="70">
        <f>AJ3/$H3</f>
        <v>1.6559214043164201E-3</v>
      </c>
      <c r="AM3" s="72">
        <v>18726.62</v>
      </c>
      <c r="AN3" s="73">
        <f>AM3/$C3</f>
        <v>1.1255435680505967E-3</v>
      </c>
      <c r="AO3" s="72">
        <v>4418.8953000000001</v>
      </c>
      <c r="AP3" s="65">
        <f>AO3/AM3</f>
        <v>0.23596865317927102</v>
      </c>
      <c r="AQ3" s="70">
        <f>AO3/$H3</f>
        <v>3.6165241405391501E-3</v>
      </c>
      <c r="AR3" s="74">
        <v>42818.239999999998</v>
      </c>
      <c r="AS3" s="73">
        <f>AR3/$C3</f>
        <v>2.5735447521894918E-3</v>
      </c>
      <c r="AT3" s="72">
        <v>3204.8074999999999</v>
      </c>
      <c r="AU3" s="65">
        <f>AT3/AR3</f>
        <v>7.4846782586112839E-2</v>
      </c>
      <c r="AV3" s="70">
        <f>AT3/$H3</f>
        <v>2.6228871477291895E-3</v>
      </c>
      <c r="AW3" s="74">
        <v>40483.129999999997</v>
      </c>
      <c r="AX3" s="73">
        <f>AW3/$C3</f>
        <v>2.4331954504366593E-3</v>
      </c>
      <c r="AY3" s="72">
        <v>2827.4915999999998</v>
      </c>
      <c r="AZ3" s="73">
        <f>AY3/AW3</f>
        <v>6.9843700326531075E-2</v>
      </c>
      <c r="BA3" s="70">
        <f>AY3/$H3</f>
        <v>2.3140832570918042E-3</v>
      </c>
      <c r="BB3" s="74">
        <v>0</v>
      </c>
      <c r="BC3" s="73">
        <f>BB3/$C3</f>
        <v>0</v>
      </c>
      <c r="BD3" s="72">
        <v>0</v>
      </c>
      <c r="BE3" s="73" t="e">
        <f>BD3/BB3</f>
        <v>#DIV/0!</v>
      </c>
      <c r="BF3" s="70">
        <f>BD3/$H3</f>
        <v>0</v>
      </c>
    </row>
    <row r="4" spans="1:58">
      <c r="A4" s="69"/>
      <c r="B4" s="68">
        <v>43132</v>
      </c>
      <c r="C4" s="52">
        <v>15217981.039999999</v>
      </c>
      <c r="D4" s="52">
        <f>C4/28</f>
        <v>543499.32285714278</v>
      </c>
      <c r="E4" s="52">
        <v>1082373.54</v>
      </c>
      <c r="F4" s="64">
        <f>E4/C4</f>
        <v>7.1124647688482076E-2</v>
      </c>
      <c r="G4" s="52">
        <v>-93447.58</v>
      </c>
      <c r="H4" s="52">
        <f>G4+E4</f>
        <v>988925.96000000008</v>
      </c>
      <c r="I4" s="64">
        <f>H4/$C4</f>
        <v>6.498404469033299E-2</v>
      </c>
      <c r="J4" s="66">
        <v>2462864.5512000001</v>
      </c>
      <c r="K4" s="65">
        <f>J4/$C4</f>
        <v>0.16183911287091474</v>
      </c>
      <c r="L4" s="52">
        <v>48819.067199999998</v>
      </c>
      <c r="M4" s="65">
        <f>L4/J4</f>
        <v>1.9822067428033552E-2</v>
      </c>
      <c r="N4" s="64">
        <f>L4/$H4</f>
        <v>4.9365745439628253E-2</v>
      </c>
      <c r="O4" s="52">
        <v>930238.48030000005</v>
      </c>
      <c r="P4" s="65">
        <f>O4/$C4</f>
        <v>6.1127588334805819E-2</v>
      </c>
      <c r="Q4" s="52">
        <v>34630.866499999996</v>
      </c>
      <c r="R4" s="53">
        <v>3.7229999999999999</v>
      </c>
      <c r="S4" s="65">
        <f>Q4/$H4</f>
        <v>3.5018664592443294E-2</v>
      </c>
      <c r="T4" s="66">
        <f>C4-(J4+O4)</f>
        <v>11824878.008499999</v>
      </c>
      <c r="U4" s="52">
        <f>H4-(L4+Q4)</f>
        <v>905476.02630000003</v>
      </c>
      <c r="V4" s="64">
        <f>U4/T4</f>
        <v>7.6573815446478413E-2</v>
      </c>
      <c r="W4" s="67">
        <v>877</v>
      </c>
      <c r="X4" s="66">
        <v>405895.80359999998</v>
      </c>
      <c r="Y4" s="65">
        <f>X4/$C4</f>
        <v>2.6672119155170142E-2</v>
      </c>
      <c r="Z4" s="52">
        <v>123457.0637</v>
      </c>
      <c r="AA4" s="65">
        <f>Z4/X4</f>
        <v>0.30415949759772287</v>
      </c>
      <c r="AB4" s="64">
        <f>Z4/$H4</f>
        <v>0.12483954177924501</v>
      </c>
      <c r="AC4" s="66">
        <v>56604.160000000003</v>
      </c>
      <c r="AD4" s="65">
        <f>AC4/$C4</f>
        <v>3.7195577949018137E-3</v>
      </c>
      <c r="AE4" s="52">
        <v>6657.52</v>
      </c>
      <c r="AF4" s="65">
        <f>AE4/AC4</f>
        <v>0.11761538374564696</v>
      </c>
      <c r="AG4" s="64">
        <f>AE4/$H4</f>
        <v>6.7320712260400158E-3</v>
      </c>
      <c r="AH4" s="66">
        <v>11364.4</v>
      </c>
      <c r="AI4" s="65">
        <f>AH4/$C4</f>
        <v>7.467744880302466E-4</v>
      </c>
      <c r="AJ4" s="52">
        <v>1278.9392</v>
      </c>
      <c r="AK4" s="65">
        <f>AJ4/AH4</f>
        <v>0.11253908697335539</v>
      </c>
      <c r="AL4" s="64">
        <f>AJ4/$H4</f>
        <v>1.2932608220740812E-3</v>
      </c>
      <c r="AM4" s="52">
        <v>13418.17</v>
      </c>
      <c r="AN4" s="65">
        <f>AM4/$C4</f>
        <v>8.8173128647819638E-4</v>
      </c>
      <c r="AO4" s="52">
        <v>3753.5911999999998</v>
      </c>
      <c r="AP4" s="65">
        <f>AO4/AM4</f>
        <v>0.27973942795478068</v>
      </c>
      <c r="AQ4" s="64">
        <f>AO4/$H4</f>
        <v>3.7956240930311909E-3</v>
      </c>
      <c r="AR4" s="66">
        <v>52859.78</v>
      </c>
      <c r="AS4" s="65">
        <f>AR4/$C4</f>
        <v>3.4735080731839313E-3</v>
      </c>
      <c r="AT4" s="52">
        <v>5400.2898999999998</v>
      </c>
      <c r="AU4" s="65">
        <f>AT4/AR4</f>
        <v>0.10216254967387303</v>
      </c>
      <c r="AV4" s="64">
        <f>AT4/$H4</f>
        <v>5.460762603501681E-3</v>
      </c>
      <c r="AW4" s="66">
        <v>30203.599999999999</v>
      </c>
      <c r="AX4" s="65">
        <f>AW4/$C4</f>
        <v>1.9847310836181723E-3</v>
      </c>
      <c r="AY4" s="52">
        <v>2167.9094</v>
      </c>
      <c r="AZ4" s="65">
        <f>AY4/AW4</f>
        <v>7.1776523328344971E-2</v>
      </c>
      <c r="BA4" s="64">
        <f>AY4/$H4</f>
        <v>2.1921857527129733E-3</v>
      </c>
      <c r="BB4" s="66">
        <v>0</v>
      </c>
      <c r="BC4" s="65">
        <f>BB4/$C4</f>
        <v>0</v>
      </c>
      <c r="BD4" s="52">
        <v>0</v>
      </c>
      <c r="BE4" s="65" t="e">
        <f>BD4/BB4</f>
        <v>#DIV/0!</v>
      </c>
      <c r="BF4" s="64">
        <f>BD4/$H4</f>
        <v>0</v>
      </c>
    </row>
    <row r="5" spans="1:58">
      <c r="A5" s="69"/>
      <c r="B5" s="68">
        <v>43160</v>
      </c>
      <c r="C5" s="52">
        <v>20114012.030000001</v>
      </c>
      <c r="D5" s="52">
        <f>C5/31</f>
        <v>648839.09774193552</v>
      </c>
      <c r="E5" s="52">
        <v>1165320.71</v>
      </c>
      <c r="F5" s="64">
        <f>E5/C5</f>
        <v>5.7935766780984665E-2</v>
      </c>
      <c r="G5" s="52">
        <v>179796.3</v>
      </c>
      <c r="H5" s="52">
        <f>G5+E5</f>
        <v>1345117.01</v>
      </c>
      <c r="I5" s="64">
        <f>H5/$C5</f>
        <v>6.6874624912909533E-2</v>
      </c>
      <c r="J5" s="66">
        <v>4808631.6880999999</v>
      </c>
      <c r="K5" s="65">
        <f>J5/$C5</f>
        <v>0.23906874873734474</v>
      </c>
      <c r="L5" s="52">
        <v>70032.090200000006</v>
      </c>
      <c r="M5" s="65">
        <f>L5/J5</f>
        <v>1.4563829118647113E-2</v>
      </c>
      <c r="N5" s="64">
        <f>L5/$H5</f>
        <v>5.2063939181023373E-2</v>
      </c>
      <c r="O5" s="52">
        <v>1295778.6470000001</v>
      </c>
      <c r="P5" s="65">
        <f>O5/$C5</f>
        <v>6.4421689967538512E-2</v>
      </c>
      <c r="Q5" s="52">
        <v>35327.064100000003</v>
      </c>
      <c r="R5" s="53">
        <v>2.726</v>
      </c>
      <c r="S5" s="65">
        <f>Q5/$H5</f>
        <v>2.6263190367356967E-2</v>
      </c>
      <c r="T5" s="66">
        <f>C5-(J5+O5)</f>
        <v>14009601.694900002</v>
      </c>
      <c r="U5" s="52">
        <f>H5-(L5+Q5)</f>
        <v>1239757.8557</v>
      </c>
      <c r="V5" s="64">
        <f>U5/T5</f>
        <v>8.8493440620179539E-2</v>
      </c>
      <c r="W5" s="67">
        <v>2065.7040000000002</v>
      </c>
      <c r="X5" s="66">
        <v>476243.64289999998</v>
      </c>
      <c r="Y5" s="65">
        <f>X5/$C5</f>
        <v>2.3677207818593511E-2</v>
      </c>
      <c r="Z5" s="52">
        <v>147006.25539999999</v>
      </c>
      <c r="AA5" s="65">
        <f>Z5/X5</f>
        <v>0.30867867233845231</v>
      </c>
      <c r="AB5" s="64">
        <f>Z5/$H5</f>
        <v>0.109288823431056</v>
      </c>
      <c r="AC5" s="66">
        <v>117023.37</v>
      </c>
      <c r="AD5" s="65">
        <f>AC5/$C5</f>
        <v>5.8180023868664252E-3</v>
      </c>
      <c r="AE5" s="52">
        <v>12562.8706</v>
      </c>
      <c r="AF5" s="65">
        <f>AE5/AC5</f>
        <v>0.10735351921586261</v>
      </c>
      <c r="AG5" s="64">
        <f>AE5/$H5</f>
        <v>9.3396117264177639E-3</v>
      </c>
      <c r="AH5" s="66">
        <v>8350.2000000000007</v>
      </c>
      <c r="AI5" s="65">
        <f>AH5/$C5</f>
        <v>4.1514343272469449E-4</v>
      </c>
      <c r="AJ5" s="52">
        <v>1456.1243999999999</v>
      </c>
      <c r="AK5" s="65">
        <f>AJ5/AH5</f>
        <v>0.17438197887475745</v>
      </c>
      <c r="AL5" s="64">
        <f>AJ5/$H5</f>
        <v>1.0825261959924214E-3</v>
      </c>
      <c r="AM5" s="52">
        <v>12638.16</v>
      </c>
      <c r="AN5" s="65">
        <f>AM5/$C5</f>
        <v>6.2832616293309433E-4</v>
      </c>
      <c r="AO5" s="52">
        <v>3620.2100999999998</v>
      </c>
      <c r="AP5" s="65">
        <f>AO5/AM5</f>
        <v>0.28645072542205507</v>
      </c>
      <c r="AQ5" s="64">
        <f>AO5/$H5</f>
        <v>2.6913718829561155E-3</v>
      </c>
      <c r="AR5" s="66">
        <v>45692.56</v>
      </c>
      <c r="AS5" s="65">
        <f>AR5/$C5</f>
        <v>2.2716780685946522E-3</v>
      </c>
      <c r="AT5" s="52">
        <v>4808.3370000000004</v>
      </c>
      <c r="AU5" s="65">
        <f>AT5/AR5</f>
        <v>0.10523238356528943</v>
      </c>
      <c r="AV5" s="64">
        <f>AT5/$H5</f>
        <v>3.5746607650140416E-3</v>
      </c>
      <c r="AW5" s="66">
        <v>34710.480000000003</v>
      </c>
      <c r="AX5" s="65">
        <f>AW5/$C5</f>
        <v>1.7256865486721101E-3</v>
      </c>
      <c r="AY5" s="52">
        <v>2504.9654999999998</v>
      </c>
      <c r="AZ5" s="65">
        <f>AY5/AW5</f>
        <v>7.2167411686614516E-2</v>
      </c>
      <c r="BA5" s="64">
        <f>AY5/$H5</f>
        <v>1.862265870833051E-3</v>
      </c>
      <c r="BB5" s="66">
        <v>0</v>
      </c>
      <c r="BC5" s="65">
        <f>BB5/$C5</f>
        <v>0</v>
      </c>
      <c r="BD5" s="52">
        <v>0</v>
      </c>
      <c r="BE5" s="65" t="e">
        <f>BD5/BB5</f>
        <v>#DIV/0!</v>
      </c>
      <c r="BF5" s="64">
        <f>BD5/$H5</f>
        <v>0</v>
      </c>
    </row>
    <row r="6" spans="1:58">
      <c r="A6" s="69"/>
      <c r="B6" s="68">
        <v>43191</v>
      </c>
      <c r="C6" s="52">
        <v>18392203.09</v>
      </c>
      <c r="D6" s="52">
        <f>C6/30</f>
        <v>613073.43633333337</v>
      </c>
      <c r="E6" s="52">
        <v>1163950.83</v>
      </c>
      <c r="F6" s="64">
        <f>E6/C6</f>
        <v>6.3285013997743986E-2</v>
      </c>
      <c r="G6" s="52">
        <v>-38006.01</v>
      </c>
      <c r="H6" s="52">
        <f>G6+E6</f>
        <v>1125944.82</v>
      </c>
      <c r="I6" s="64">
        <f>H6/$C6</f>
        <v>6.1218594340782702E-2</v>
      </c>
      <c r="J6" s="66">
        <v>3302562.4956</v>
      </c>
      <c r="K6" s="65">
        <f>J6/$C6</f>
        <v>0.17956318117189735</v>
      </c>
      <c r="L6" s="52">
        <v>76837.135800000004</v>
      </c>
      <c r="M6" s="65">
        <f>L6/J6</f>
        <v>2.3265914241553345E-2</v>
      </c>
      <c r="N6" s="64">
        <f>L6/$H6</f>
        <v>6.8242363600020825E-2</v>
      </c>
      <c r="O6" s="52">
        <v>1063275.9464</v>
      </c>
      <c r="P6" s="65">
        <f>O6/$C6</f>
        <v>5.78112334447912E-2</v>
      </c>
      <c r="Q6" s="52">
        <v>28616.8217</v>
      </c>
      <c r="R6" s="53">
        <v>2.6909999999999998</v>
      </c>
      <c r="S6" s="65">
        <f>Q6/$H6</f>
        <v>2.5415829614101337E-2</v>
      </c>
      <c r="T6" s="66">
        <f>C6-(J6+O6)</f>
        <v>14026364.648</v>
      </c>
      <c r="U6" s="52">
        <f>H6-(L6+Q6)</f>
        <v>1020490.8625</v>
      </c>
      <c r="V6" s="64">
        <f>U6/T6</f>
        <v>7.275519267535302E-2</v>
      </c>
      <c r="W6" s="67">
        <v>633.9</v>
      </c>
      <c r="X6" s="66">
        <v>492306.09820000001</v>
      </c>
      <c r="Y6" s="65">
        <f>X6/$C6</f>
        <v>2.6767108637880968E-2</v>
      </c>
      <c r="Z6" s="52">
        <v>153041.56520000001</v>
      </c>
      <c r="AA6" s="65">
        <f>Z6/X6</f>
        <v>0.31086668590854355</v>
      </c>
      <c r="AB6" s="64">
        <f>Z6/$H6</f>
        <v>0.1359227934455971</v>
      </c>
      <c r="AC6" s="66">
        <v>276625.11</v>
      </c>
      <c r="AD6" s="65">
        <f>AC6/$C6</f>
        <v>1.5040346642888228E-2</v>
      </c>
      <c r="AE6" s="52">
        <v>17604.902099999999</v>
      </c>
      <c r="AF6" s="65">
        <f>AE6/AC6</f>
        <v>6.3641735560448581E-2</v>
      </c>
      <c r="AG6" s="64">
        <f>AE6/$H6</f>
        <v>1.5635670405233535E-2</v>
      </c>
      <c r="AH6" s="66">
        <v>9622.5</v>
      </c>
      <c r="AI6" s="65">
        <f>AH6/$C6</f>
        <v>5.2318365303566253E-4</v>
      </c>
      <c r="AJ6" s="52">
        <v>1228.5698</v>
      </c>
      <c r="AK6" s="65">
        <f>AJ6/AH6</f>
        <v>0.12767677838399585</v>
      </c>
      <c r="AL6" s="64">
        <f>AJ6/$H6</f>
        <v>1.0911456566761414E-3</v>
      </c>
      <c r="AM6" s="52">
        <v>12722.2</v>
      </c>
      <c r="AN6" s="65">
        <f>AM6/$C6</f>
        <v>6.9171702474931729E-4</v>
      </c>
      <c r="AO6" s="52">
        <v>3437.7339000000002</v>
      </c>
      <c r="AP6" s="65">
        <f>AO6/AM6</f>
        <v>0.27021536369495841</v>
      </c>
      <c r="AQ6" s="64">
        <f>AO6/$H6</f>
        <v>3.0531992677936028E-3</v>
      </c>
      <c r="AR6" s="66">
        <v>45142.3</v>
      </c>
      <c r="AS6" s="65">
        <f>AR6/$C6</f>
        <v>2.4544259205437039E-3</v>
      </c>
      <c r="AT6" s="52">
        <v>4304.1432999999997</v>
      </c>
      <c r="AU6" s="65">
        <f>AT6/AR6</f>
        <v>9.5346123259116164E-2</v>
      </c>
      <c r="AV6" s="64">
        <f>AT6/$H6</f>
        <v>3.8226947036356538E-3</v>
      </c>
      <c r="AW6" s="66">
        <v>33563.47</v>
      </c>
      <c r="AX6" s="65">
        <f>AW6/$C6</f>
        <v>1.8248749122528312E-3</v>
      </c>
      <c r="AY6" s="52">
        <v>2996.9198000000001</v>
      </c>
      <c r="AZ6" s="65">
        <f>AY6/AW6</f>
        <v>8.9291119184041465E-2</v>
      </c>
      <c r="BA6" s="64">
        <f>AY6/$H6</f>
        <v>2.6616933145977794E-3</v>
      </c>
      <c r="BB6" s="66">
        <v>0</v>
      </c>
      <c r="BC6" s="65">
        <f>BB6/$C6</f>
        <v>0</v>
      </c>
      <c r="BD6" s="52">
        <v>0</v>
      </c>
      <c r="BE6" s="65" t="e">
        <f>BD6/BB6</f>
        <v>#DIV/0!</v>
      </c>
      <c r="BF6" s="64">
        <f>BD6/$H6</f>
        <v>0</v>
      </c>
    </row>
    <row r="7" spans="1:58">
      <c r="A7" s="69"/>
      <c r="B7" s="68">
        <v>43221</v>
      </c>
      <c r="C7" s="52">
        <v>19726718.93</v>
      </c>
      <c r="D7" s="52">
        <f>C7/31</f>
        <v>636345.77193548391</v>
      </c>
      <c r="E7" s="52">
        <v>1188688.53</v>
      </c>
      <c r="F7" s="64">
        <f>E7/C7</f>
        <v>6.0257792196362986E-2</v>
      </c>
      <c r="G7" s="52">
        <v>-196361.47</v>
      </c>
      <c r="H7" s="52">
        <f>G7+E7</f>
        <v>992327.06</v>
      </c>
      <c r="I7" s="64">
        <f>H7/$C7</f>
        <v>5.0303705523521647E-2</v>
      </c>
      <c r="J7" s="66">
        <v>4009770.3435999998</v>
      </c>
      <c r="K7" s="65">
        <f>J7/$C7</f>
        <v>0.20326595405087974</v>
      </c>
      <c r="L7" s="52">
        <v>49023.081599999998</v>
      </c>
      <c r="M7" s="65">
        <f>L7/J7</f>
        <v>1.2225907570553463E-2</v>
      </c>
      <c r="N7" s="64">
        <f>L7/$H7</f>
        <v>4.9402141265804035E-2</v>
      </c>
      <c r="O7" s="52">
        <v>1305973.2664999999</v>
      </c>
      <c r="P7" s="65">
        <f>O7/$C7</f>
        <v>6.6203268325271361E-2</v>
      </c>
      <c r="Q7" s="52">
        <v>26603.3992</v>
      </c>
      <c r="R7" s="53">
        <v>2.0369999999999999</v>
      </c>
      <c r="S7" s="65">
        <f>Q7/$H7</f>
        <v>2.6809103845258437E-2</v>
      </c>
      <c r="T7" s="66">
        <f>C7-(J7+O7)</f>
        <v>14410975.3199</v>
      </c>
      <c r="U7" s="52">
        <f>H7-(L7+Q7)</f>
        <v>916700.57920000004</v>
      </c>
      <c r="V7" s="64">
        <f>U7/T7</f>
        <v>6.3611279517919617E-2</v>
      </c>
      <c r="W7" s="67">
        <v>1895.7</v>
      </c>
      <c r="X7" s="66">
        <v>490027.60710000002</v>
      </c>
      <c r="Y7" s="65">
        <f>X7/$C7</f>
        <v>2.4840806463500419E-2</v>
      </c>
      <c r="Z7" s="52">
        <v>151682.98370000001</v>
      </c>
      <c r="AA7" s="65">
        <f>Z7/X7</f>
        <v>0.3095396698109828</v>
      </c>
      <c r="AB7" s="64">
        <f>Z7/$H7</f>
        <v>0.15285583736878042</v>
      </c>
      <c r="AC7" s="66">
        <v>249418.94</v>
      </c>
      <c r="AD7" s="65">
        <f>AC7/$C7</f>
        <v>1.2643711348301752E-2</v>
      </c>
      <c r="AE7" s="52">
        <v>19213.740099999999</v>
      </c>
      <c r="AF7" s="65">
        <f>AE7/AC7</f>
        <v>7.703400591791465E-2</v>
      </c>
      <c r="AG7" s="64">
        <f>AE7/$H7</f>
        <v>1.9362305911520741E-2</v>
      </c>
      <c r="AH7" s="66">
        <v>10155.43</v>
      </c>
      <c r="AI7" s="65">
        <f>AH7/$C7</f>
        <v>5.1480583446423145E-4</v>
      </c>
      <c r="AJ7" s="52">
        <v>724.14099999999996</v>
      </c>
      <c r="AK7" s="65">
        <f>AJ7/AH7</f>
        <v>7.1305794043186738E-2</v>
      </c>
      <c r="AL7" s="64">
        <f>AJ7/$H7</f>
        <v>7.2974025317822122E-4</v>
      </c>
      <c r="AM7" s="52">
        <v>16914.68</v>
      </c>
      <c r="AN7" s="65">
        <f>AM7/$C7</f>
        <v>8.5745024603541616E-4</v>
      </c>
      <c r="AO7" s="52">
        <v>4128.5380999999998</v>
      </c>
      <c r="AP7" s="65">
        <f>AO7/AM7</f>
        <v>0.24408017769180379</v>
      </c>
      <c r="AQ7" s="64">
        <f>AO7/$H7</f>
        <v>4.1604610681482369E-3</v>
      </c>
      <c r="AR7" s="66">
        <v>50925.01</v>
      </c>
      <c r="AS7" s="65">
        <f>AR7/$C7</f>
        <v>2.5815245901108404E-3</v>
      </c>
      <c r="AT7" s="52">
        <v>4389.9781000000003</v>
      </c>
      <c r="AU7" s="65">
        <f>AT7/AR7</f>
        <v>8.6204756759007017E-2</v>
      </c>
      <c r="AV7" s="64">
        <f>AT7/$H7</f>
        <v>4.4239225926178006E-3</v>
      </c>
      <c r="AW7" s="66">
        <v>29636.21</v>
      </c>
      <c r="AX7" s="65">
        <f>AW7/$C7</f>
        <v>1.502338534105124E-3</v>
      </c>
      <c r="AY7" s="52">
        <v>2269.7393000000002</v>
      </c>
      <c r="AZ7" s="65">
        <f>AY7/AW7</f>
        <v>7.6586692427945413E-2</v>
      </c>
      <c r="BA7" s="64">
        <f>AY7/$H7</f>
        <v>2.2872895353675026E-3</v>
      </c>
      <c r="BB7" s="66">
        <v>0</v>
      </c>
      <c r="BC7" s="65">
        <f>BB7/$C7</f>
        <v>0</v>
      </c>
      <c r="BD7" s="52">
        <v>0</v>
      </c>
      <c r="BE7" s="65" t="e">
        <f>BD7/BB7</f>
        <v>#DIV/0!</v>
      </c>
      <c r="BF7" s="64">
        <f>BD7/$H7</f>
        <v>0</v>
      </c>
    </row>
    <row r="8" spans="1:58">
      <c r="A8" s="69"/>
      <c r="B8" s="68">
        <v>43252</v>
      </c>
      <c r="C8" s="52">
        <v>18022049.280000001</v>
      </c>
      <c r="D8" s="52">
        <f>C8/30</f>
        <v>600734.97600000002</v>
      </c>
      <c r="E8" s="52">
        <v>1326527.57</v>
      </c>
      <c r="F8" s="64">
        <f>E8/C8</f>
        <v>7.3605811935722326E-2</v>
      </c>
      <c r="G8" s="52">
        <v>18389.36</v>
      </c>
      <c r="H8" s="52">
        <f>G8+E8</f>
        <v>1344916.9300000002</v>
      </c>
      <c r="I8" s="64">
        <f>H8/$C8</f>
        <v>7.4626193120697099E-2</v>
      </c>
      <c r="J8" s="66">
        <v>2985491.2253999999</v>
      </c>
      <c r="K8" s="65">
        <f>J8/$C8</f>
        <v>0.16565769957765866</v>
      </c>
      <c r="L8" s="52">
        <v>32889.804400000001</v>
      </c>
      <c r="M8" s="65">
        <f>L8/J8</f>
        <v>1.1016546999093385E-2</v>
      </c>
      <c r="N8" s="64">
        <f>L8/$H8</f>
        <v>2.4454896556324855E-2</v>
      </c>
      <c r="O8" s="52">
        <v>964203.55819999997</v>
      </c>
      <c r="P8" s="65">
        <f>O8/$C8</f>
        <v>5.350132735848339E-2</v>
      </c>
      <c r="Q8" s="52">
        <v>21461.052800000001</v>
      </c>
      <c r="R8" s="53">
        <v>2.226</v>
      </c>
      <c r="S8" s="65">
        <f>Q8/$H8</f>
        <v>1.5957158632838385E-2</v>
      </c>
      <c r="T8" s="66">
        <f>C8-(J8+O8)</f>
        <v>14072354.496400002</v>
      </c>
      <c r="U8" s="52">
        <f>H8-(L8+Q8)</f>
        <v>1290566.0728000002</v>
      </c>
      <c r="V8" s="64">
        <f>U8/T8</f>
        <v>9.1709320791353965E-2</v>
      </c>
      <c r="W8" s="67">
        <v>6098</v>
      </c>
      <c r="X8" s="66">
        <v>526181.25890000002</v>
      </c>
      <c r="Y8" s="65">
        <f>X8/$C8</f>
        <v>2.9196527582683426E-2</v>
      </c>
      <c r="Z8" s="52">
        <v>162354.8505</v>
      </c>
      <c r="AA8" s="65">
        <f>Z8/X8</f>
        <v>0.30855308461462194</v>
      </c>
      <c r="AB8" s="64">
        <f>Z8/$H8</f>
        <v>0.12071738177911105</v>
      </c>
      <c r="AC8" s="66">
        <v>396583.72</v>
      </c>
      <c r="AD8" s="65">
        <f>AC8/$C8</f>
        <v>2.2005473064603667E-2</v>
      </c>
      <c r="AE8" s="52">
        <v>36033.330600000001</v>
      </c>
      <c r="AF8" s="65">
        <f>AE8/AC8</f>
        <v>9.0859328769219275E-2</v>
      </c>
      <c r="AG8" s="64">
        <f>AE8/$H8</f>
        <v>2.6792235115963629E-2</v>
      </c>
      <c r="AH8" s="66">
        <v>10785.41</v>
      </c>
      <c r="AI8" s="65">
        <f>AH8/$C8</f>
        <v>5.9845635934250424E-4</v>
      </c>
      <c r="AJ8" s="52">
        <v>1652.8978</v>
      </c>
      <c r="AK8" s="65">
        <f>AJ8/AH8</f>
        <v>0.15325312621402432</v>
      </c>
      <c r="AL8" s="64">
        <f>AJ8/$H8</f>
        <v>1.228996202761757E-3</v>
      </c>
      <c r="AM8" s="52">
        <v>18647.849999999999</v>
      </c>
      <c r="AN8" s="65">
        <f>AM8/$C8</f>
        <v>1.0347241709462243E-3</v>
      </c>
      <c r="AO8" s="52">
        <v>4325.6181999999999</v>
      </c>
      <c r="AP8" s="65">
        <f>AO8/AM8</f>
        <v>0.23196337379376175</v>
      </c>
      <c r="AQ8" s="64">
        <f>AO8/$H8</f>
        <v>3.2162716547853997E-3</v>
      </c>
      <c r="AR8" s="66">
        <v>56405.41</v>
      </c>
      <c r="AS8" s="65">
        <f>AR8/$C8</f>
        <v>3.1298000090697786E-3</v>
      </c>
      <c r="AT8" s="52">
        <v>4366.5649999999996</v>
      </c>
      <c r="AU8" s="65">
        <f>AT8/AR8</f>
        <v>7.7413939549415556E-2</v>
      </c>
      <c r="AV8" s="64">
        <f>AT8/$H8</f>
        <v>3.2467172526410232E-3</v>
      </c>
      <c r="AW8" s="66">
        <v>40340.19</v>
      </c>
      <c r="AX8" s="65">
        <f>AW8/$C8</f>
        <v>2.238379741019108E-3</v>
      </c>
      <c r="AY8" s="52">
        <v>2644.0520999999999</v>
      </c>
      <c r="AZ8" s="65">
        <f>AY8/AW8</f>
        <v>6.5543868286192991E-2</v>
      </c>
      <c r="BA8" s="64">
        <f>AY8/$H8</f>
        <v>1.9659594143111871E-3</v>
      </c>
      <c r="BB8" s="66">
        <v>0</v>
      </c>
      <c r="BC8" s="65">
        <f>BB8/$C8</f>
        <v>0</v>
      </c>
      <c r="BD8" s="52">
        <v>0</v>
      </c>
      <c r="BE8" s="65" t="e">
        <f>BD8/BB8</f>
        <v>#DIV/0!</v>
      </c>
      <c r="BF8" s="64">
        <f>BD8/$H8</f>
        <v>0</v>
      </c>
    </row>
    <row r="9" spans="1:58">
      <c r="A9" s="69"/>
      <c r="B9" s="68">
        <v>43282</v>
      </c>
      <c r="C9" s="52">
        <v>19178339.02</v>
      </c>
      <c r="D9" s="52">
        <f>C9/31</f>
        <v>618656.09741935483</v>
      </c>
      <c r="E9" s="52">
        <v>1304722.44</v>
      </c>
      <c r="F9" s="64">
        <f>E9/C9</f>
        <v>6.8031044744770605E-2</v>
      </c>
      <c r="G9" s="52">
        <v>-73431.240000000005</v>
      </c>
      <c r="H9" s="52">
        <f>G9+E9</f>
        <v>1231291.2</v>
      </c>
      <c r="I9" s="64">
        <f>H9/$C9</f>
        <v>6.4202181362836286E-2</v>
      </c>
      <c r="J9" s="66">
        <v>3685337.6132999999</v>
      </c>
      <c r="K9" s="65">
        <f>J9/$C9</f>
        <v>0.19216145931390466</v>
      </c>
      <c r="L9" s="52">
        <v>36285.366300000002</v>
      </c>
      <c r="M9" s="65">
        <f>L9/J9</f>
        <v>9.8458730535432876E-3</v>
      </c>
      <c r="N9" s="64">
        <f>L9/$H9</f>
        <v>2.9469362162256988E-2</v>
      </c>
      <c r="O9" s="52">
        <v>946928.06429999997</v>
      </c>
      <c r="P9" s="65">
        <f>O9/$C9</f>
        <v>4.9374873565041402E-2</v>
      </c>
      <c r="Q9" s="52">
        <v>32621.4535</v>
      </c>
      <c r="R9" s="53">
        <v>3.4449999999999998</v>
      </c>
      <c r="S9" s="65">
        <f>Q9/$H9</f>
        <v>2.6493694992703595E-2</v>
      </c>
      <c r="T9" s="66">
        <f>C9-(J9+O9)</f>
        <v>14546073.342399999</v>
      </c>
      <c r="U9" s="52">
        <f>H9-(L9+Q9)</f>
        <v>1162384.3802</v>
      </c>
      <c r="V9" s="64">
        <f>U9/T9</f>
        <v>7.991052656195495E-2</v>
      </c>
      <c r="W9" s="67">
        <v>2947</v>
      </c>
      <c r="X9" s="66">
        <v>429287.72320000001</v>
      </c>
      <c r="Y9" s="65">
        <f>X9/$C9</f>
        <v>2.2383988663059937E-2</v>
      </c>
      <c r="Z9" s="52">
        <v>122121.4525</v>
      </c>
      <c r="AA9" s="65">
        <f>Z9/X9</f>
        <v>0.28447459803807407</v>
      </c>
      <c r="AB9" s="64">
        <f>Z9/$H9</f>
        <v>9.9181617232381752E-2</v>
      </c>
      <c r="AC9" s="66">
        <v>163590.13</v>
      </c>
      <c r="AD9" s="65">
        <f>AC9/$C9</f>
        <v>8.5299425476523891E-3</v>
      </c>
      <c r="AE9" s="52">
        <v>19467.256399999998</v>
      </c>
      <c r="AF9" s="65">
        <f>AE9/AC9</f>
        <v>0.1190001890700863</v>
      </c>
      <c r="AG9" s="64">
        <f>AE9/$H9</f>
        <v>1.5810440617134273E-2</v>
      </c>
      <c r="AH9" s="66">
        <v>15766.87</v>
      </c>
      <c r="AI9" s="65">
        <f>AH9/$C9</f>
        <v>8.2211864038682543E-4</v>
      </c>
      <c r="AJ9" s="52">
        <v>2556.7255</v>
      </c>
      <c r="AK9" s="65">
        <f>AJ9/AH9</f>
        <v>0.16215808844748514</v>
      </c>
      <c r="AL9" s="64">
        <f>AJ9/$H9</f>
        <v>2.0764588425548724E-3</v>
      </c>
      <c r="AM9" s="52">
        <v>26095.35</v>
      </c>
      <c r="AN9" s="65">
        <f>AM9/$C9</f>
        <v>1.3606678854089836E-3</v>
      </c>
      <c r="AO9" s="52">
        <v>5723.2502000000004</v>
      </c>
      <c r="AP9" s="65">
        <f>AO9/AM9</f>
        <v>0.21932069123426207</v>
      </c>
      <c r="AQ9" s="64">
        <f>AO9/$H9</f>
        <v>4.6481694988155528E-3</v>
      </c>
      <c r="AR9" s="66">
        <v>65939.86</v>
      </c>
      <c r="AS9" s="65">
        <f>AR9/$C9</f>
        <v>3.4382466558357879E-3</v>
      </c>
      <c r="AT9" s="52">
        <v>4841.3593000000001</v>
      </c>
      <c r="AU9" s="65">
        <f>AT9/AR9</f>
        <v>7.3420830738797446E-2</v>
      </c>
      <c r="AV9" s="64">
        <f>AT9/$H9</f>
        <v>3.9319368968120626E-3</v>
      </c>
      <c r="AW9" s="66">
        <v>57145.760000000002</v>
      </c>
      <c r="AX9" s="65">
        <f>AW9/$C9</f>
        <v>2.979703296537095E-3</v>
      </c>
      <c r="AY9" s="52">
        <v>2896.8287999999998</v>
      </c>
      <c r="AZ9" s="65">
        <f>AY9/AW9</f>
        <v>5.069192885001441E-2</v>
      </c>
      <c r="BA9" s="64">
        <f>AY9/$H9</f>
        <v>2.3526756302652044E-3</v>
      </c>
      <c r="BB9" s="66">
        <v>0</v>
      </c>
      <c r="BC9" s="65">
        <f>BB9/$C9</f>
        <v>0</v>
      </c>
      <c r="BD9" s="52">
        <v>0</v>
      </c>
      <c r="BE9" s="65" t="e">
        <f>BD9/BB9</f>
        <v>#DIV/0!</v>
      </c>
      <c r="BF9" s="64">
        <f>BD9/$H9</f>
        <v>0</v>
      </c>
    </row>
    <row r="10" spans="1:58">
      <c r="A10" s="69"/>
      <c r="B10" s="68">
        <v>43313</v>
      </c>
      <c r="C10" s="52">
        <v>17243812.789999999</v>
      </c>
      <c r="D10" s="52">
        <f>C10/31</f>
        <v>556252.025483871</v>
      </c>
      <c r="E10" s="52">
        <v>1211252.8400000001</v>
      </c>
      <c r="F10" s="64">
        <f>E10/C10</f>
        <v>7.0242750530348355E-2</v>
      </c>
      <c r="G10" s="52">
        <v>169243.01</v>
      </c>
      <c r="H10" s="52">
        <f>G10+E10</f>
        <v>1380495.85</v>
      </c>
      <c r="I10" s="64">
        <f>H10/$C10</f>
        <v>8.0057459844412995E-2</v>
      </c>
      <c r="J10" s="66">
        <v>3388196.2228999999</v>
      </c>
      <c r="K10" s="65">
        <f>J10/$C10</f>
        <v>0.19648764830391088</v>
      </c>
      <c r="L10" s="52">
        <v>30599.672299999998</v>
      </c>
      <c r="M10" s="65">
        <f>L10/J10</f>
        <v>9.0312574263509901E-3</v>
      </c>
      <c r="N10" s="64">
        <f>L10/$H10</f>
        <v>2.2165711182688449E-2</v>
      </c>
      <c r="O10" s="52">
        <v>599802.54509999999</v>
      </c>
      <c r="P10" s="65">
        <f>O10/$C10</f>
        <v>3.4783638189799675E-2</v>
      </c>
      <c r="Q10" s="52">
        <v>20054.494999999999</v>
      </c>
      <c r="R10" s="53">
        <v>3.3439999999999999</v>
      </c>
      <c r="S10" s="65">
        <f>Q10/$H10</f>
        <v>1.4527023025820757E-2</v>
      </c>
      <c r="T10" s="66">
        <f>C10-(J10+O10)</f>
        <v>13255814.022</v>
      </c>
      <c r="U10" s="52">
        <f>H10-(L10+Q10)</f>
        <v>1329841.6827</v>
      </c>
      <c r="V10" s="64">
        <f>U10/T10</f>
        <v>0.10032138957991787</v>
      </c>
      <c r="W10" s="67">
        <v>1694</v>
      </c>
      <c r="X10" s="66">
        <v>376368.375</v>
      </c>
      <c r="Y10" s="65">
        <f>X10/$C10</f>
        <v>2.1826285148390318E-2</v>
      </c>
      <c r="Z10" s="52">
        <v>108660.9048</v>
      </c>
      <c r="AA10" s="65">
        <f>Z10/X10</f>
        <v>0.28870891397291287</v>
      </c>
      <c r="AB10" s="64">
        <f>Z10/$H10</f>
        <v>7.8711504130925133E-2</v>
      </c>
      <c r="AC10" s="66">
        <v>301850.40000000002</v>
      </c>
      <c r="AD10" s="65">
        <f>AC10/$C10</f>
        <v>1.7504852533254626E-2</v>
      </c>
      <c r="AE10" s="52">
        <v>23099.898399999998</v>
      </c>
      <c r="AF10" s="65">
        <f>AE10/AC10</f>
        <v>7.6527638856864186E-2</v>
      </c>
      <c r="AG10" s="64">
        <f>AE10/$H10</f>
        <v>1.6733044434722493E-2</v>
      </c>
      <c r="AH10" s="66">
        <v>17455.16</v>
      </c>
      <c r="AI10" s="65">
        <f>AH10/$C10</f>
        <v>1.0122564082882277E-3</v>
      </c>
      <c r="AJ10" s="52">
        <v>3968.5230999999999</v>
      </c>
      <c r="AK10" s="65">
        <f>AJ10/AH10</f>
        <v>0.22735529780305652</v>
      </c>
      <c r="AL10" s="64">
        <f>AJ10/$H10</f>
        <v>2.8747084607316999E-3</v>
      </c>
      <c r="AM10" s="52">
        <v>26499.91</v>
      </c>
      <c r="AN10" s="65">
        <f>AM10/$C10</f>
        <v>1.5367778763735931E-3</v>
      </c>
      <c r="AO10" s="52">
        <v>5608.3346000000001</v>
      </c>
      <c r="AP10" s="65">
        <f>AO10/AM10</f>
        <v>0.21163598668825667</v>
      </c>
      <c r="AQ10" s="64">
        <f>AO10/$H10</f>
        <v>4.0625508580847958E-3</v>
      </c>
      <c r="AR10" s="66">
        <v>68972.41</v>
      </c>
      <c r="AS10" s="65">
        <f>AR10/$C10</f>
        <v>3.9998352359750947E-3</v>
      </c>
      <c r="AT10" s="52">
        <v>4549.0654000000004</v>
      </c>
      <c r="AU10" s="65">
        <f>AT10/AR10</f>
        <v>6.5954856441872919E-2</v>
      </c>
      <c r="AV10" s="64">
        <f>AT10/$H10</f>
        <v>3.2952401848944349E-3</v>
      </c>
      <c r="AW10" s="66">
        <v>43392.02</v>
      </c>
      <c r="AX10" s="65">
        <f>AW10/$C10</f>
        <v>2.5163819932656553E-3</v>
      </c>
      <c r="AY10" s="52">
        <v>4098.2830000000004</v>
      </c>
      <c r="AZ10" s="65">
        <f>AY10/AW10</f>
        <v>9.4447850088564683E-2</v>
      </c>
      <c r="BA10" s="64">
        <f>AY10/$H10</f>
        <v>2.9687036002317576E-3</v>
      </c>
      <c r="BB10" s="66">
        <v>138.78</v>
      </c>
      <c r="BC10" s="65">
        <f>BB10/$C10</f>
        <v>8.0481040759431726E-6</v>
      </c>
      <c r="BD10" s="52">
        <v>23.703299999999999</v>
      </c>
      <c r="BE10" s="65">
        <f>BD10/BB10</f>
        <v>0.1707976653696498</v>
      </c>
      <c r="BF10" s="64">
        <f>BD10/$H10</f>
        <v>1.717013491927556E-5</v>
      </c>
    </row>
    <row r="11" spans="1:58">
      <c r="A11" s="69"/>
      <c r="B11" s="68">
        <v>43344</v>
      </c>
      <c r="C11" s="52">
        <v>16685761.15</v>
      </c>
      <c r="D11" s="52">
        <f>C11/30</f>
        <v>556192.03833333333</v>
      </c>
      <c r="E11" s="52">
        <v>1279190.26</v>
      </c>
      <c r="F11" s="64">
        <f>E11/C11</f>
        <v>7.6663584507800531E-2</v>
      </c>
      <c r="G11" s="52">
        <v>-281489.28000000003</v>
      </c>
      <c r="H11" s="52">
        <f>G11+E11</f>
        <v>997700.98</v>
      </c>
      <c r="I11" s="64">
        <f>H11/$C11</f>
        <v>5.979355517743342E-2</v>
      </c>
      <c r="J11" s="66">
        <v>3035252.3253000001</v>
      </c>
      <c r="K11" s="65">
        <f>J11/$C11</f>
        <v>0.18190673461126466</v>
      </c>
      <c r="L11" s="52">
        <v>32089.8923</v>
      </c>
      <c r="M11" s="65">
        <f>L11/J11</f>
        <v>1.0572396908328957E-2</v>
      </c>
      <c r="N11" s="64">
        <f>L11/$H11</f>
        <v>3.2163837605932791E-2</v>
      </c>
      <c r="O11" s="52">
        <v>470049.60430000001</v>
      </c>
      <c r="P11" s="65">
        <f>O11/$C11</f>
        <v>2.8170701958058413E-2</v>
      </c>
      <c r="Q11" s="52">
        <v>14936.702499999999</v>
      </c>
      <c r="R11" s="53">
        <v>3.1779999999999999</v>
      </c>
      <c r="S11" s="65">
        <f>Q11/$H11</f>
        <v>1.4971121407538359E-2</v>
      </c>
      <c r="T11" s="66">
        <f>C11-(J11+O11)</f>
        <v>13180459.2204</v>
      </c>
      <c r="U11" s="52">
        <f>H11-(L11+Q11)</f>
        <v>950674.38520000002</v>
      </c>
      <c r="V11" s="64">
        <f>U11/T11</f>
        <v>7.2127561665575185E-2</v>
      </c>
      <c r="W11" s="67">
        <v>1925</v>
      </c>
      <c r="X11" s="66">
        <v>288902.57140000002</v>
      </c>
      <c r="Y11" s="65">
        <f>X11/$C11</f>
        <v>1.7314317806832565E-2</v>
      </c>
      <c r="Z11" s="52">
        <v>87802.537700000001</v>
      </c>
      <c r="AA11" s="65">
        <f>Z11/X11</f>
        <v>0.3039174669665124</v>
      </c>
      <c r="AB11" s="64">
        <f>Z11/$H11</f>
        <v>8.8004862639305015E-2</v>
      </c>
      <c r="AC11" s="66">
        <v>253796.87</v>
      </c>
      <c r="AD11" s="65">
        <f>AC11/$C11</f>
        <v>1.5210386132130388E-2</v>
      </c>
      <c r="AE11" s="52">
        <v>28974.0052</v>
      </c>
      <c r="AF11" s="65">
        <f>AE11/AC11</f>
        <v>0.11416218490007382</v>
      </c>
      <c r="AG11" s="64">
        <f>AE11/$H11</f>
        <v>2.9040770512223011E-2</v>
      </c>
      <c r="AH11" s="66">
        <v>15027.67</v>
      </c>
      <c r="AI11" s="65">
        <f>AH11/$C11</f>
        <v>9.0062837798682023E-4</v>
      </c>
      <c r="AJ11" s="52">
        <v>2182.0257999999999</v>
      </c>
      <c r="AK11" s="65">
        <f>AJ11/AH11</f>
        <v>0.14520054007041677</v>
      </c>
      <c r="AL11" s="64">
        <f>AJ11/$H11</f>
        <v>2.1870538806126058E-3</v>
      </c>
      <c r="AM11" s="52">
        <v>23367.15</v>
      </c>
      <c r="AN11" s="65">
        <f>AM11/$C11</f>
        <v>1.4004245769753214E-3</v>
      </c>
      <c r="AO11" s="52">
        <v>6249.3099000000002</v>
      </c>
      <c r="AP11" s="65">
        <f>AO11/AM11</f>
        <v>0.26743997021459615</v>
      </c>
      <c r="AQ11" s="64">
        <f>AO11/$H11</f>
        <v>6.2637102952429694E-3</v>
      </c>
      <c r="AR11" s="66">
        <v>55668.69</v>
      </c>
      <c r="AS11" s="65">
        <f>AR11/$C11</f>
        <v>3.336299105540055E-3</v>
      </c>
      <c r="AT11" s="52">
        <v>4339.7249000000002</v>
      </c>
      <c r="AU11" s="65">
        <f>AT11/AR11</f>
        <v>7.7956296438806083E-2</v>
      </c>
      <c r="AV11" s="64">
        <f>AT11/$H11</f>
        <v>4.3497250047804907E-3</v>
      </c>
      <c r="AW11" s="66">
        <v>42205.760000000002</v>
      </c>
      <c r="AX11" s="65">
        <f>AW11/$C11</f>
        <v>2.5294476901942227E-3</v>
      </c>
      <c r="AY11" s="52">
        <v>4188.6030000000001</v>
      </c>
      <c r="AZ11" s="65">
        <f>AY11/AW11</f>
        <v>9.9242449371839292E-2</v>
      </c>
      <c r="BA11" s="64">
        <f>AY11/$H11</f>
        <v>4.1982548719156319E-3</v>
      </c>
      <c r="BB11" s="66">
        <v>0</v>
      </c>
      <c r="BC11" s="65">
        <f>BB11/$C11</f>
        <v>0</v>
      </c>
      <c r="BD11" s="52">
        <v>0</v>
      </c>
      <c r="BE11" s="65" t="e">
        <f>BD11/BB11</f>
        <v>#DIV/0!</v>
      </c>
      <c r="BF11" s="64">
        <f>BD11/$H11</f>
        <v>0</v>
      </c>
    </row>
    <row r="12" spans="1:58">
      <c r="A12" s="69"/>
      <c r="B12" s="68">
        <v>43374</v>
      </c>
      <c r="C12" s="131">
        <v>18549855.98</v>
      </c>
      <c r="D12" s="52">
        <f>C12/31</f>
        <v>598382.4509677419</v>
      </c>
      <c r="E12" s="131">
        <v>1173249.6200000001</v>
      </c>
      <c r="F12" s="64">
        <f>E12/C12</f>
        <v>6.3248449004939394E-2</v>
      </c>
      <c r="G12" s="131">
        <v>-77374.11</v>
      </c>
      <c r="H12" s="52">
        <f>G12+E12</f>
        <v>1095875.51</v>
      </c>
      <c r="I12" s="64">
        <f>H12/$C12</f>
        <v>5.9077305569463508E-2</v>
      </c>
      <c r="J12" s="131">
        <v>4325349.3724999996</v>
      </c>
      <c r="K12" s="65">
        <f>J12/$C12</f>
        <v>0.23317428324853223</v>
      </c>
      <c r="L12" s="131">
        <v>40896.649100000002</v>
      </c>
      <c r="M12" s="65">
        <f>L12/J12</f>
        <v>9.4551088427712905E-3</v>
      </c>
      <c r="N12" s="64">
        <f>L12/$H12</f>
        <v>3.7318699730775076E-2</v>
      </c>
      <c r="O12" s="131">
        <v>610318.48860000004</v>
      </c>
      <c r="P12" s="65">
        <f>O12/$C12</f>
        <v>3.2901521675318152E-2</v>
      </c>
      <c r="Q12" s="131">
        <v>16868.465199999999</v>
      </c>
      <c r="R12" s="53">
        <v>3.012</v>
      </c>
      <c r="S12" s="65">
        <f>Q12/$H12</f>
        <v>1.5392683791245594E-2</v>
      </c>
      <c r="T12" s="66">
        <f>C12-(J12+O12)</f>
        <v>13614188.118900001</v>
      </c>
      <c r="U12" s="52">
        <f>H12-(L12+Q12)</f>
        <v>1038110.3957</v>
      </c>
      <c r="V12" s="64">
        <f>U12/T12</f>
        <v>7.6252097196955526E-2</v>
      </c>
      <c r="W12" s="131">
        <v>1662</v>
      </c>
      <c r="X12" s="131">
        <v>321134.4375</v>
      </c>
      <c r="Y12" s="65">
        <f>X12/$C12</f>
        <v>1.7311963922859525E-2</v>
      </c>
      <c r="Z12" s="52"/>
      <c r="AA12" s="65">
        <f>Z12/X12</f>
        <v>0</v>
      </c>
      <c r="AB12" s="64">
        <f>Z12/$H12</f>
        <v>0</v>
      </c>
      <c r="AC12" s="66"/>
      <c r="AD12" s="65">
        <f>AC12/$C12</f>
        <v>0</v>
      </c>
      <c r="AE12" s="52"/>
      <c r="AF12" s="65" t="e">
        <f>AE12/AC12</f>
        <v>#DIV/0!</v>
      </c>
      <c r="AG12" s="64">
        <f>AE12/$H12</f>
        <v>0</v>
      </c>
      <c r="AH12" s="66"/>
      <c r="AI12" s="65">
        <f>AH12/$C12</f>
        <v>0</v>
      </c>
      <c r="AJ12" s="52"/>
      <c r="AK12" s="65" t="e">
        <f>AJ12/AH12</f>
        <v>#DIV/0!</v>
      </c>
      <c r="AL12" s="64">
        <f>AJ12/$H12</f>
        <v>0</v>
      </c>
      <c r="AM12" s="52"/>
      <c r="AN12" s="65">
        <f>AM12/$C12</f>
        <v>0</v>
      </c>
      <c r="AO12" s="52"/>
      <c r="AP12" s="65" t="e">
        <f>AO12/AM12</f>
        <v>#DIV/0!</v>
      </c>
      <c r="AQ12" s="64"/>
      <c r="AR12" s="66"/>
      <c r="AS12" s="65">
        <f>AR12/$C12</f>
        <v>0</v>
      </c>
      <c r="AT12" s="52"/>
      <c r="AU12" s="65" t="e">
        <f>AT12/AR12</f>
        <v>#DIV/0!</v>
      </c>
      <c r="AV12" s="64">
        <f>AT12/$H12</f>
        <v>0</v>
      </c>
      <c r="AW12" s="66"/>
      <c r="AX12" s="65">
        <f>AW12/$C12</f>
        <v>0</v>
      </c>
      <c r="AY12" s="52"/>
      <c r="AZ12" s="65" t="e">
        <f>AY12/AW12</f>
        <v>#DIV/0!</v>
      </c>
      <c r="BA12" s="64">
        <f>AY12/$H12</f>
        <v>0</v>
      </c>
      <c r="BB12" s="66"/>
      <c r="BC12" s="65">
        <f>BB12/$C12</f>
        <v>0</v>
      </c>
      <c r="BD12" s="52"/>
      <c r="BE12" s="65" t="e">
        <f>BD12/BB12</f>
        <v>#DIV/0!</v>
      </c>
      <c r="BF12" s="64">
        <f>BD12/$H12</f>
        <v>0</v>
      </c>
    </row>
    <row r="13" spans="1:58">
      <c r="A13" s="69"/>
      <c r="B13" s="68">
        <v>43009</v>
      </c>
      <c r="C13" s="131">
        <v>14295317.449999999</v>
      </c>
      <c r="D13" s="52">
        <f>C13/31</f>
        <v>461139.27258064516</v>
      </c>
      <c r="E13" s="131">
        <v>905820.58</v>
      </c>
      <c r="F13" s="64">
        <f>E13/C13</f>
        <v>6.3364845388585611E-2</v>
      </c>
      <c r="G13" s="131">
        <v>-91702.89</v>
      </c>
      <c r="H13" s="52">
        <f>G13+E13</f>
        <v>814117.69</v>
      </c>
      <c r="I13" s="64">
        <f>H13/$C13</f>
        <v>5.6949955315612803E-2</v>
      </c>
      <c r="J13" s="131">
        <v>2452818.6412999998</v>
      </c>
      <c r="K13" s="65">
        <f>J13/$C13</f>
        <v>0.17158196380591745</v>
      </c>
      <c r="L13" s="131">
        <v>31233.329000000002</v>
      </c>
      <c r="M13" s="65">
        <f>L13/J13</f>
        <v>1.2733647924106717E-2</v>
      </c>
      <c r="N13" s="64">
        <f>L13/$H13</f>
        <v>3.8364636198975122E-2</v>
      </c>
      <c r="O13" s="131">
        <v>909156.272</v>
      </c>
      <c r="P13" s="65">
        <f>O13/$C13</f>
        <v>6.3598186971356843E-2</v>
      </c>
      <c r="Q13" s="131">
        <v>22535.613600000001</v>
      </c>
      <c r="R13" s="53">
        <v>2.8460000000000001</v>
      </c>
      <c r="S13" s="65">
        <f>Q13/$H13</f>
        <v>2.7681026805841797E-2</v>
      </c>
      <c r="T13" s="66">
        <f>C13-(J13+O13)</f>
        <v>10933342.536699999</v>
      </c>
      <c r="U13" s="52">
        <f>H13-(L13+Q13)</f>
        <v>760348.74739999999</v>
      </c>
      <c r="V13" s="64">
        <f>U13/T13</f>
        <v>6.9544034209825037E-2</v>
      </c>
      <c r="W13" s="131">
        <v>1811.62</v>
      </c>
      <c r="X13" s="131">
        <v>158224.67860000001</v>
      </c>
      <c r="Y13" s="65">
        <f>X13/$C13</f>
        <v>1.1068287161401933E-2</v>
      </c>
      <c r="Z13" s="52"/>
      <c r="AA13" s="65">
        <f>Z13/X13</f>
        <v>0</v>
      </c>
      <c r="AB13" s="64">
        <f>Z13/$H13</f>
        <v>0</v>
      </c>
      <c r="AC13" s="66"/>
      <c r="AD13" s="65">
        <f>AC13/$C13</f>
        <v>0</v>
      </c>
      <c r="AE13" s="52"/>
      <c r="AF13" s="65" t="e">
        <f>AE13/AC13</f>
        <v>#DIV/0!</v>
      </c>
      <c r="AG13" s="64">
        <f>AE13/$H13</f>
        <v>0</v>
      </c>
      <c r="AH13" s="66"/>
      <c r="AI13" s="65">
        <f>AH13/$C13</f>
        <v>0</v>
      </c>
      <c r="AJ13" s="52"/>
      <c r="AK13" s="65" t="e">
        <f>AJ13/AH13</f>
        <v>#DIV/0!</v>
      </c>
      <c r="AL13" s="64">
        <f>AJ13/$H13</f>
        <v>0</v>
      </c>
      <c r="AM13" s="52"/>
      <c r="AN13" s="65">
        <f>AM13/$C13</f>
        <v>0</v>
      </c>
      <c r="AO13" s="52"/>
      <c r="AP13" s="65" t="e">
        <f>AO13/AM13</f>
        <v>#DIV/0!</v>
      </c>
      <c r="AQ13" s="64"/>
      <c r="AR13" s="66"/>
      <c r="AS13" s="65">
        <f>AR13/$C13</f>
        <v>0</v>
      </c>
      <c r="AT13" s="52"/>
      <c r="AU13" s="65" t="e">
        <f>AT13/AR13</f>
        <v>#DIV/0!</v>
      </c>
      <c r="AV13" s="64">
        <f>AT13/$H13</f>
        <v>0</v>
      </c>
      <c r="AW13" s="66"/>
      <c r="AX13" s="65">
        <f>AW13/$C13</f>
        <v>0</v>
      </c>
      <c r="AY13" s="52"/>
      <c r="AZ13" s="65" t="e">
        <f>AY13/AW13</f>
        <v>#DIV/0!</v>
      </c>
      <c r="BA13" s="64">
        <f>AY13/$H13</f>
        <v>0</v>
      </c>
      <c r="BB13" s="66"/>
      <c r="BC13" s="65">
        <f>BB13/$C13</f>
        <v>0</v>
      </c>
      <c r="BD13" s="52"/>
      <c r="BE13" s="65" t="e">
        <f>BD13/BB13</f>
        <v>#DIV/0!</v>
      </c>
      <c r="BF13" s="64">
        <f>BD13/$H13</f>
        <v>0</v>
      </c>
    </row>
    <row r="14" spans="1:58" s="25" customFormat="1" ht="15.75" thickBot="1">
      <c r="A14" s="63"/>
      <c r="B14" s="62" t="s">
        <v>106</v>
      </c>
      <c r="C14" s="56">
        <f>C12/C13-1</f>
        <v>0.29761763212890391</v>
      </c>
      <c r="D14" s="60"/>
      <c r="E14" s="56">
        <f>E12/E13-1</f>
        <v>0.29523400760004836</v>
      </c>
      <c r="F14" s="59"/>
      <c r="G14" s="56">
        <f>G12/G13-1</f>
        <v>-0.15625221844153436</v>
      </c>
      <c r="H14" s="56">
        <f>H12/H13-1</f>
        <v>0.34608978954873226</v>
      </c>
      <c r="I14" s="59"/>
      <c r="J14" s="57">
        <f>J12/J13-1</f>
        <v>0.76341996903919229</v>
      </c>
      <c r="K14" s="55"/>
      <c r="L14" s="56">
        <f>L12/L13-1</f>
        <v>0.30939129479281569</v>
      </c>
      <c r="M14" s="55"/>
      <c r="N14" s="54"/>
      <c r="O14" s="56">
        <f>O12/O13-1</f>
        <v>-0.3286979286218904</v>
      </c>
      <c r="P14" s="55"/>
      <c r="Q14" s="56">
        <f>Q12/Q13-1</f>
        <v>-0.25147522053715021</v>
      </c>
      <c r="R14" s="55"/>
      <c r="S14" s="56"/>
      <c r="T14" s="61"/>
      <c r="U14" s="60"/>
      <c r="V14" s="59"/>
      <c r="W14" s="58"/>
      <c r="X14" s="57">
        <f>X12/X13-1</f>
        <v>1.029610300627275</v>
      </c>
      <c r="Y14" s="55"/>
      <c r="Z14" s="56" t="e">
        <f>Z12/Z13-1</f>
        <v>#DIV/0!</v>
      </c>
      <c r="AA14" s="55"/>
      <c r="AB14" s="54"/>
      <c r="AC14" s="57" t="e">
        <f>AC12/AC13-1</f>
        <v>#DIV/0!</v>
      </c>
      <c r="AD14" s="55"/>
      <c r="AE14" s="56" t="e">
        <f>AE12/AE13-1</f>
        <v>#DIV/0!</v>
      </c>
      <c r="AF14" s="55"/>
      <c r="AG14" s="54"/>
      <c r="AH14" s="57" t="e">
        <f>AH12/AH13-1</f>
        <v>#DIV/0!</v>
      </c>
      <c r="AI14" s="55"/>
      <c r="AJ14" s="56" t="e">
        <f>AJ12/AJ13-1</f>
        <v>#DIV/0!</v>
      </c>
      <c r="AK14" s="55"/>
      <c r="AL14" s="54"/>
      <c r="AM14" s="56" t="e">
        <f>AM12/AM13-1</f>
        <v>#DIV/0!</v>
      </c>
      <c r="AN14" s="55"/>
      <c r="AO14" s="56" t="e">
        <f>AO12/AO13-1</f>
        <v>#DIV/0!</v>
      </c>
      <c r="AP14" s="55"/>
      <c r="AQ14" s="54"/>
      <c r="AR14" s="56" t="e">
        <f>AR12/AR13-1</f>
        <v>#DIV/0!</v>
      </c>
      <c r="AS14" s="55"/>
      <c r="AT14" s="56" t="e">
        <f>AT12/AT13-1</f>
        <v>#DIV/0!</v>
      </c>
      <c r="AU14" s="55"/>
      <c r="AV14" s="54"/>
      <c r="AW14" s="56" t="e">
        <f>AW12/AW13-1</f>
        <v>#DIV/0!</v>
      </c>
      <c r="AX14" s="55"/>
      <c r="AY14" s="56" t="e">
        <f>AY12/AY13-1</f>
        <v>#DIV/0!</v>
      </c>
      <c r="AZ14" s="55"/>
      <c r="BA14" s="54"/>
      <c r="BB14" s="56" t="e">
        <f>BB12/BB13-1</f>
        <v>#DIV/0!</v>
      </c>
      <c r="BC14" s="55"/>
      <c r="BD14" s="56" t="e">
        <f>BD12/BD13-1</f>
        <v>#DIV/0!</v>
      </c>
      <c r="BE14" s="55"/>
      <c r="BF14" s="54"/>
    </row>
    <row r="15" spans="1:58">
      <c r="A15" s="77" t="s">
        <v>110</v>
      </c>
      <c r="B15" s="76">
        <v>43101</v>
      </c>
      <c r="C15" s="72">
        <v>21333741.739999998</v>
      </c>
      <c r="D15" s="72">
        <f>C15/31</f>
        <v>688185.21741935483</v>
      </c>
      <c r="E15" s="72">
        <v>2055089.86</v>
      </c>
      <c r="F15" s="70">
        <f>E15/C15</f>
        <v>9.6330493030520783E-2</v>
      </c>
      <c r="G15" s="72">
        <v>-4253.6899999999996</v>
      </c>
      <c r="H15" s="72">
        <v>2050836.18</v>
      </c>
      <c r="I15" s="70">
        <f>H15/$C15</f>
        <v>9.6131105597606251E-2</v>
      </c>
      <c r="J15" s="74">
        <v>781456.94709999999</v>
      </c>
      <c r="K15" s="73">
        <f>J15/$C15</f>
        <v>3.6630093146519924E-2</v>
      </c>
      <c r="L15" s="72">
        <v>51613.118900000001</v>
      </c>
      <c r="M15" s="71">
        <v>6.6050000000000004</v>
      </c>
      <c r="N15" s="70">
        <f>L15/$H15</f>
        <v>2.5166865790323633E-2</v>
      </c>
      <c r="O15" s="72">
        <v>1354032.2751</v>
      </c>
      <c r="P15" s="73">
        <f>O15/$C15</f>
        <v>6.3469047839893836E-2</v>
      </c>
      <c r="Q15" s="72">
        <v>194824.36259999999</v>
      </c>
      <c r="R15" s="71">
        <v>14.388</v>
      </c>
      <c r="S15" s="70">
        <f>Q15/$H15</f>
        <v>9.499752564341829E-2</v>
      </c>
      <c r="T15" s="74">
        <v>19198252.5178</v>
      </c>
      <c r="U15" s="72">
        <v>1804398.6984999999</v>
      </c>
      <c r="V15" s="70">
        <f>U15/T15</f>
        <v>9.398765313806659E-2</v>
      </c>
      <c r="W15" s="75">
        <v>45891.95</v>
      </c>
      <c r="X15" s="74">
        <v>923116.08039999998</v>
      </c>
      <c r="Y15" s="73">
        <f>X15/$C15</f>
        <v>4.3270237900611241E-2</v>
      </c>
      <c r="Z15" s="72">
        <v>220459.8688</v>
      </c>
      <c r="AA15" s="71">
        <v>23.882000000000001</v>
      </c>
      <c r="AB15" s="70">
        <f>Z15/$H15</f>
        <v>0.10749755194976129</v>
      </c>
      <c r="AC15" s="74">
        <v>51036.1</v>
      </c>
      <c r="AD15" s="73">
        <f>AC15/$C15</f>
        <v>2.3922713897069985E-3</v>
      </c>
      <c r="AE15" s="72">
        <v>5435.3198000000002</v>
      </c>
      <c r="AF15" s="71">
        <v>10.65</v>
      </c>
      <c r="AG15" s="70">
        <f>AE15/$H15</f>
        <v>2.6502944764705684E-3</v>
      </c>
      <c r="AH15" s="74">
        <v>199970.72</v>
      </c>
      <c r="AI15" s="73">
        <f>AH15/$C15</f>
        <v>9.3734480541246123E-3</v>
      </c>
      <c r="AJ15" s="72">
        <v>28587.4807</v>
      </c>
      <c r="AK15" s="71">
        <v>14.295999999999999</v>
      </c>
      <c r="AL15" s="70">
        <f>AJ15/$H15</f>
        <v>1.3939426746411311E-2</v>
      </c>
      <c r="AM15" s="72">
        <v>166318.53</v>
      </c>
      <c r="AN15" s="73">
        <f>AM15/$C15</f>
        <v>7.7960318460290881E-3</v>
      </c>
      <c r="AO15" s="72">
        <v>39798.392999999996</v>
      </c>
      <c r="AP15" s="71">
        <v>23.928999999999998</v>
      </c>
      <c r="AQ15" s="70">
        <f>AO15/$H15</f>
        <v>1.940593470513086E-2</v>
      </c>
      <c r="AR15" s="74">
        <v>222738.33</v>
      </c>
      <c r="AS15" s="73">
        <f>AR15/$C15</f>
        <v>1.0440659342115013E-2</v>
      </c>
      <c r="AT15" s="72">
        <v>31418.536599999999</v>
      </c>
      <c r="AU15" s="71">
        <v>14.106</v>
      </c>
      <c r="AV15" s="70">
        <f>AT15/$H15</f>
        <v>1.5319866553163695E-2</v>
      </c>
      <c r="AW15" s="74">
        <v>88559.33</v>
      </c>
      <c r="AX15" s="73">
        <f>AW15/$C15</f>
        <v>4.1511391240831629E-3</v>
      </c>
      <c r="AY15" s="72">
        <v>7566.8334000000004</v>
      </c>
      <c r="AZ15" s="71">
        <v>8.5440000000000005</v>
      </c>
      <c r="BA15" s="70">
        <f>AY15/$H15</f>
        <v>3.6896332694891314E-3</v>
      </c>
      <c r="BB15" s="74">
        <v>463.67</v>
      </c>
      <c r="BC15" s="73">
        <f>BB15/$C15</f>
        <v>2.1734115170740792E-5</v>
      </c>
      <c r="BD15" s="72">
        <v>5.4793000000000003</v>
      </c>
      <c r="BE15" s="71">
        <v>1.1819999999999999</v>
      </c>
      <c r="BF15" s="70">
        <f>BD15/$H15</f>
        <v>2.67173948530594E-6</v>
      </c>
    </row>
    <row r="16" spans="1:58">
      <c r="A16" s="69"/>
      <c r="B16" s="68">
        <v>43132</v>
      </c>
      <c r="C16" s="52">
        <v>19845986.23</v>
      </c>
      <c r="D16" s="52">
        <f>C16/28</f>
        <v>708785.22250000003</v>
      </c>
      <c r="E16" s="52">
        <v>1823935.19</v>
      </c>
      <c r="F16" s="64">
        <f>E16/C16</f>
        <v>9.1904487328670278E-2</v>
      </c>
      <c r="G16" s="52">
        <v>-119286.63</v>
      </c>
      <c r="H16" s="52">
        <v>1704648.56</v>
      </c>
      <c r="I16" s="64">
        <f>H16/$C16</f>
        <v>8.5893869936440034E-2</v>
      </c>
      <c r="J16" s="66">
        <v>902188.4534</v>
      </c>
      <c r="K16" s="65">
        <f>J16/$C16</f>
        <v>4.5459492057704609E-2</v>
      </c>
      <c r="L16" s="52">
        <v>52879.419699999999</v>
      </c>
      <c r="M16" s="53">
        <v>5.8609999999999998</v>
      </c>
      <c r="N16" s="64">
        <f>L16/$H16</f>
        <v>3.1020716493023053E-2</v>
      </c>
      <c r="O16" s="52">
        <v>1317401.5289</v>
      </c>
      <c r="P16" s="65">
        <f>O16/$C16</f>
        <v>6.6381257833816404E-2</v>
      </c>
      <c r="Q16" s="52">
        <v>101706.0264</v>
      </c>
      <c r="R16" s="53">
        <v>7.72</v>
      </c>
      <c r="S16" s="64">
        <f>Q16/$H16</f>
        <v>5.9663926504592832E-2</v>
      </c>
      <c r="T16" s="66">
        <v>17626396.247699998</v>
      </c>
      <c r="U16" s="52">
        <v>1550063.1139</v>
      </c>
      <c r="V16" s="64">
        <f>U16/T16</f>
        <v>8.7939876768755948E-2</v>
      </c>
      <c r="W16" s="67">
        <v>22302.5</v>
      </c>
      <c r="X16" s="66">
        <v>809780.95539999998</v>
      </c>
      <c r="Y16" s="65">
        <f>X16/$C16</f>
        <v>4.0803260972533686E-2</v>
      </c>
      <c r="Z16" s="52">
        <v>184821.1268</v>
      </c>
      <c r="AA16" s="53">
        <v>22.824000000000002</v>
      </c>
      <c r="AB16" s="64">
        <f>Z16/$H16</f>
        <v>0.10842183611148563</v>
      </c>
      <c r="AC16" s="66">
        <v>61556.6</v>
      </c>
      <c r="AD16" s="65">
        <f>AC16/$C16</f>
        <v>3.1017153436773293E-3</v>
      </c>
      <c r="AE16" s="52">
        <v>6677.4016000000001</v>
      </c>
      <c r="AF16" s="53">
        <v>10.848000000000001</v>
      </c>
      <c r="AG16" s="64">
        <f>AE16/$H16</f>
        <v>3.9171719946778944E-3</v>
      </c>
      <c r="AH16" s="66">
        <v>141446.10999999999</v>
      </c>
      <c r="AI16" s="65">
        <f>AH16/$C16</f>
        <v>7.1271897682859565E-3</v>
      </c>
      <c r="AJ16" s="52">
        <v>21394.289199999999</v>
      </c>
      <c r="AK16" s="53">
        <v>15.125</v>
      </c>
      <c r="AL16" s="64">
        <f>AJ16/$H16</f>
        <v>1.2550557165871187E-2</v>
      </c>
      <c r="AM16" s="52">
        <v>136891.47</v>
      </c>
      <c r="AN16" s="65">
        <f>AM16/$C16</f>
        <v>6.8976904656453545E-3</v>
      </c>
      <c r="AO16" s="52">
        <v>33522.930399999997</v>
      </c>
      <c r="AP16" s="53">
        <v>24.489000000000001</v>
      </c>
      <c r="AQ16" s="64">
        <f>AO16/$H16</f>
        <v>1.966559629158986E-2</v>
      </c>
      <c r="AR16" s="66">
        <v>211873.05</v>
      </c>
      <c r="AS16" s="65">
        <f>AR16/$C16</f>
        <v>1.0675864003156671E-2</v>
      </c>
      <c r="AT16" s="52">
        <v>30285.042799999999</v>
      </c>
      <c r="AU16" s="53">
        <v>14.294</v>
      </c>
      <c r="AV16" s="64">
        <f>AT16/$H16</f>
        <v>1.7766150460948971E-2</v>
      </c>
      <c r="AW16" s="66">
        <v>78032.63</v>
      </c>
      <c r="AX16" s="65">
        <f>AW16/$C16</f>
        <v>3.9319099134535679E-3</v>
      </c>
      <c r="AY16" s="52">
        <v>3858.1055000000001</v>
      </c>
      <c r="AZ16" s="53">
        <v>4.944</v>
      </c>
      <c r="BA16" s="64">
        <f>AY16/$H16</f>
        <v>2.2632849905437399E-3</v>
      </c>
      <c r="BB16" s="66">
        <v>0</v>
      </c>
      <c r="BC16" s="65">
        <f>BB16/$C16</f>
        <v>0</v>
      </c>
      <c r="BD16" s="52">
        <v>0</v>
      </c>
      <c r="BE16" s="53">
        <v>0</v>
      </c>
      <c r="BF16" s="64">
        <f>BD16/$H16</f>
        <v>0</v>
      </c>
    </row>
    <row r="17" spans="1:58">
      <c r="A17" s="69"/>
      <c r="B17" s="68">
        <v>43160</v>
      </c>
      <c r="C17" s="52">
        <v>22459618.109999999</v>
      </c>
      <c r="D17" s="52">
        <f>C17/31</f>
        <v>724503.80999999994</v>
      </c>
      <c r="E17" s="52">
        <v>1974795.77</v>
      </c>
      <c r="F17" s="64">
        <f>E17/C17</f>
        <v>8.7926507046027419E-2</v>
      </c>
      <c r="G17" s="52">
        <v>-34699.370000000003</v>
      </c>
      <c r="H17" s="52">
        <v>1940096.4</v>
      </c>
      <c r="I17" s="64">
        <f>H17/$C17</f>
        <v>8.6381539993157078E-2</v>
      </c>
      <c r="J17" s="66">
        <v>1107916.0870999999</v>
      </c>
      <c r="K17" s="65">
        <f>J17/$C17</f>
        <v>4.9329248684184326E-2</v>
      </c>
      <c r="L17" s="52">
        <v>60073.191400000003</v>
      </c>
      <c r="M17" s="53">
        <v>5.4219999999999997</v>
      </c>
      <c r="N17" s="64">
        <f>L17/$H17</f>
        <v>3.0964023952624212E-2</v>
      </c>
      <c r="O17" s="52">
        <v>1517852.6727</v>
      </c>
      <c r="P17" s="65">
        <f>O17/$C17</f>
        <v>6.7581410568338468E-2</v>
      </c>
      <c r="Q17" s="52">
        <v>23043.255799999999</v>
      </c>
      <c r="R17" s="53">
        <v>1.518</v>
      </c>
      <c r="S17" s="64">
        <f>Q17/$H17</f>
        <v>1.1877376711796383E-2</v>
      </c>
      <c r="T17" s="66">
        <v>19833849.350200001</v>
      </c>
      <c r="U17" s="52">
        <v>1856979.9528000001</v>
      </c>
      <c r="V17" s="64">
        <f>U17/T17</f>
        <v>9.3626805367525628E-2</v>
      </c>
      <c r="W17" s="67">
        <v>25116.45</v>
      </c>
      <c r="X17" s="66">
        <v>862456.49109999998</v>
      </c>
      <c r="Y17" s="65">
        <f>X17/$C17</f>
        <v>3.8400318601855339E-2</v>
      </c>
      <c r="Z17" s="52">
        <v>205017.4302</v>
      </c>
      <c r="AA17" s="53">
        <v>23.771000000000001</v>
      </c>
      <c r="AB17" s="64">
        <f>Z17/$H17</f>
        <v>0.10567383672275255</v>
      </c>
      <c r="AC17" s="66">
        <v>70245.11</v>
      </c>
      <c r="AD17" s="65">
        <f>AC17/$C17</f>
        <v>3.1276181837091798E-3</v>
      </c>
      <c r="AE17" s="52">
        <v>7925.4727000000003</v>
      </c>
      <c r="AF17" s="53">
        <v>11.282999999999999</v>
      </c>
      <c r="AG17" s="64">
        <f>AE17/$H17</f>
        <v>4.0850922150053991E-3</v>
      </c>
      <c r="AH17" s="66">
        <v>102883.19</v>
      </c>
      <c r="AI17" s="65">
        <f>AH17/$C17</f>
        <v>4.5808076297696228E-3</v>
      </c>
      <c r="AJ17" s="52">
        <v>13515.906499999999</v>
      </c>
      <c r="AK17" s="53">
        <v>13.137</v>
      </c>
      <c r="AL17" s="64">
        <f>AJ17/$H17</f>
        <v>6.9666159372286859E-3</v>
      </c>
      <c r="AM17" s="52">
        <v>158601.95000000001</v>
      </c>
      <c r="AN17" s="65">
        <f>AM17/$C17</f>
        <v>7.0616494556238031E-3</v>
      </c>
      <c r="AO17" s="52">
        <v>40657.666100000002</v>
      </c>
      <c r="AP17" s="53">
        <v>25.635000000000002</v>
      </c>
      <c r="AQ17" s="64">
        <f>AO17/$H17</f>
        <v>2.0956518500833261E-2</v>
      </c>
      <c r="AR17" s="66">
        <v>245629.41</v>
      </c>
      <c r="AS17" s="65">
        <f>AR17/$C17</f>
        <v>1.0936490941074154E-2</v>
      </c>
      <c r="AT17" s="52">
        <v>36910.845800000003</v>
      </c>
      <c r="AU17" s="53">
        <v>15.026999999999999</v>
      </c>
      <c r="AV17" s="64">
        <f>AT17/$H17</f>
        <v>1.902526379617013E-2</v>
      </c>
      <c r="AW17" s="66">
        <v>90070.81</v>
      </c>
      <c r="AX17" s="65">
        <f>AW17/$C17</f>
        <v>4.0103446798989226E-3</v>
      </c>
      <c r="AY17" s="52">
        <v>3652.1745999999998</v>
      </c>
      <c r="AZ17" s="53">
        <v>4.0549999999999997</v>
      </c>
      <c r="BA17" s="64">
        <f>AY17/$H17</f>
        <v>1.8824706854772783E-3</v>
      </c>
      <c r="BB17" s="66">
        <v>0</v>
      </c>
      <c r="BC17" s="65">
        <f>BB17/$C17</f>
        <v>0</v>
      </c>
      <c r="BD17" s="52">
        <v>0</v>
      </c>
      <c r="BE17" s="53">
        <v>0</v>
      </c>
      <c r="BF17" s="64">
        <f>BD17/$H17</f>
        <v>0</v>
      </c>
    </row>
    <row r="18" spans="1:58">
      <c r="A18" s="69"/>
      <c r="B18" s="68">
        <v>43191</v>
      </c>
      <c r="C18" s="52">
        <v>20587532.09</v>
      </c>
      <c r="D18" s="52">
        <f>C18/30</f>
        <v>686251.06966666668</v>
      </c>
      <c r="E18" s="52">
        <v>1876297.17</v>
      </c>
      <c r="F18" s="64">
        <f>E18/C18</f>
        <v>9.1137546831627059E-2</v>
      </c>
      <c r="G18" s="52">
        <v>-72675.06</v>
      </c>
      <c r="H18" s="52">
        <v>1803622.11</v>
      </c>
      <c r="I18" s="64">
        <f>H18/$C18</f>
        <v>8.7607494774765898E-2</v>
      </c>
      <c r="J18" s="66">
        <v>979490.06740000006</v>
      </c>
      <c r="K18" s="65">
        <f>J18/$C18</f>
        <v>4.7576856862594455E-2</v>
      </c>
      <c r="L18" s="52">
        <v>59939.431799999998</v>
      </c>
      <c r="M18" s="53">
        <v>6.1189999999999998</v>
      </c>
      <c r="N18" s="64">
        <f>L18/$H18</f>
        <v>3.3232810502639043E-2</v>
      </c>
      <c r="O18" s="52">
        <v>982870.51159999997</v>
      </c>
      <c r="P18" s="65">
        <f>O18/$C18</f>
        <v>4.7741055474901262E-2</v>
      </c>
      <c r="Q18" s="52">
        <v>10885.3961</v>
      </c>
      <c r="R18" s="53">
        <v>1.1080000000000001</v>
      </c>
      <c r="S18" s="64">
        <f>Q18/$H18</f>
        <v>6.0352975491079998E-3</v>
      </c>
      <c r="T18" s="66">
        <v>18625171.511</v>
      </c>
      <c r="U18" s="52">
        <v>1732797.2821</v>
      </c>
      <c r="V18" s="64">
        <f>U18/T18</f>
        <v>9.303523895479901E-2</v>
      </c>
      <c r="W18" s="67">
        <v>22566.5</v>
      </c>
      <c r="X18" s="66">
        <v>757549.15179999999</v>
      </c>
      <c r="Y18" s="65">
        <f>X18/$C18</f>
        <v>3.6796501323631936E-2</v>
      </c>
      <c r="Z18" s="52">
        <v>180782.53090000001</v>
      </c>
      <c r="AA18" s="53">
        <v>23.864000000000001</v>
      </c>
      <c r="AB18" s="64">
        <f>Z18/$H18</f>
        <v>0.10023304210880404</v>
      </c>
      <c r="AC18" s="66">
        <v>114138.9</v>
      </c>
      <c r="AD18" s="65">
        <f>AC18/$C18</f>
        <v>5.5440787900673527E-3</v>
      </c>
      <c r="AE18" s="52">
        <v>8374.9081999999999</v>
      </c>
      <c r="AF18" s="53">
        <v>7.3369999999999997</v>
      </c>
      <c r="AG18" s="64">
        <f>AE18/$H18</f>
        <v>4.6433829756056828E-3</v>
      </c>
      <c r="AH18" s="66">
        <v>79696.649999999994</v>
      </c>
      <c r="AI18" s="65">
        <f>AH18/$C18</f>
        <v>3.8711123631331762E-3</v>
      </c>
      <c r="AJ18" s="52">
        <v>7846.2519000000002</v>
      </c>
      <c r="AK18" s="53">
        <v>9.8450000000000006</v>
      </c>
      <c r="AL18" s="64">
        <f>AJ18/$H18</f>
        <v>4.350274847761763E-3</v>
      </c>
      <c r="AM18" s="52">
        <v>144123.98000000001</v>
      </c>
      <c r="AN18" s="65">
        <f>AM18/$C18</f>
        <v>7.0005467080731581E-3</v>
      </c>
      <c r="AO18" s="52">
        <v>36900.2065</v>
      </c>
      <c r="AP18" s="53">
        <v>25.603000000000002</v>
      </c>
      <c r="AQ18" s="64">
        <f>AO18/$H18</f>
        <v>2.0458945527120423E-2</v>
      </c>
      <c r="AR18" s="66">
        <v>217092.87</v>
      </c>
      <c r="AS18" s="65">
        <f>AR18/$C18</f>
        <v>1.0544870995268477E-2</v>
      </c>
      <c r="AT18" s="52">
        <v>29867.634300000002</v>
      </c>
      <c r="AU18" s="53">
        <v>13.757999999999999</v>
      </c>
      <c r="AV18" s="64">
        <f>AT18/$H18</f>
        <v>1.6559807142750096E-2</v>
      </c>
      <c r="AW18" s="66">
        <v>92190.29</v>
      </c>
      <c r="AX18" s="65">
        <f>AW18/$C18</f>
        <v>4.4779670334930367E-3</v>
      </c>
      <c r="AY18" s="52">
        <v>5313.6134000000002</v>
      </c>
      <c r="AZ18" s="53">
        <v>5.7640000000000002</v>
      </c>
      <c r="BA18" s="64">
        <f>AY18/$H18</f>
        <v>2.9460790985756987E-3</v>
      </c>
      <c r="BB18" s="66">
        <v>0</v>
      </c>
      <c r="BC18" s="65">
        <f>BB18/$C18</f>
        <v>0</v>
      </c>
      <c r="BD18" s="52">
        <v>0</v>
      </c>
      <c r="BE18" s="53">
        <v>0</v>
      </c>
      <c r="BF18" s="64">
        <f>BD18/$H18</f>
        <v>0</v>
      </c>
    </row>
    <row r="19" spans="1:58">
      <c r="A19" s="69"/>
      <c r="B19" s="68">
        <v>43221</v>
      </c>
      <c r="C19" s="52">
        <v>21669340.059999999</v>
      </c>
      <c r="D19" s="52">
        <f>C19/31</f>
        <v>699010.96967741929</v>
      </c>
      <c r="E19" s="52">
        <v>2025786.58</v>
      </c>
      <c r="F19" s="64">
        <f>E19/C19</f>
        <v>9.3486307122912921E-2</v>
      </c>
      <c r="G19" s="52">
        <v>-12382.67</v>
      </c>
      <c r="H19" s="52">
        <v>2013403.91</v>
      </c>
      <c r="I19" s="64">
        <f>H19/$C19</f>
        <v>9.291486978491767E-2</v>
      </c>
      <c r="J19" s="66">
        <v>898868.1973</v>
      </c>
      <c r="K19" s="65">
        <f>J19/$C19</f>
        <v>4.148110624555864E-2</v>
      </c>
      <c r="L19" s="52">
        <v>50091.1541</v>
      </c>
      <c r="M19" s="53">
        <v>5.5730000000000004</v>
      </c>
      <c r="N19" s="64">
        <f>L19/$H19</f>
        <v>2.4878840182643729E-2</v>
      </c>
      <c r="O19" s="52">
        <v>1227326.7826</v>
      </c>
      <c r="P19" s="65">
        <f>O19/$C19</f>
        <v>5.6638862983444276E-2</v>
      </c>
      <c r="Q19" s="52">
        <v>12368.4192</v>
      </c>
      <c r="R19" s="53">
        <v>1.008</v>
      </c>
      <c r="S19" s="64">
        <f>Q19/$H19</f>
        <v>6.1430392275338341E-3</v>
      </c>
      <c r="T19" s="66">
        <v>19543145.0801</v>
      </c>
      <c r="U19" s="52">
        <v>1950944.3367000001</v>
      </c>
      <c r="V19" s="64">
        <f>U19/T19</f>
        <v>9.9827552254451016E-2</v>
      </c>
      <c r="W19" s="67">
        <v>28417.200000000001</v>
      </c>
      <c r="X19" s="66">
        <v>1064280.2768000001</v>
      </c>
      <c r="Y19" s="65">
        <f>X19/$C19</f>
        <v>4.9114568041902805E-2</v>
      </c>
      <c r="Z19" s="52">
        <v>261175.7353</v>
      </c>
      <c r="AA19" s="53">
        <v>24.54</v>
      </c>
      <c r="AB19" s="64">
        <f>Z19/$H19</f>
        <v>0.12971850009966457</v>
      </c>
      <c r="AC19" s="66">
        <v>112647.66</v>
      </c>
      <c r="AD19" s="65">
        <f>AC19/$C19</f>
        <v>5.1984813422139824E-3</v>
      </c>
      <c r="AE19" s="52">
        <v>9534.3750999999993</v>
      </c>
      <c r="AF19" s="53">
        <v>8.4640000000000004</v>
      </c>
      <c r="AG19" s="64">
        <f>AE19/$H19</f>
        <v>4.7354507720211983E-3</v>
      </c>
      <c r="AH19" s="66">
        <v>90912.22</v>
      </c>
      <c r="AI19" s="65">
        <f>AH19/$C19</f>
        <v>4.195430952132098E-3</v>
      </c>
      <c r="AJ19" s="52">
        <v>8639.3205999999991</v>
      </c>
      <c r="AK19" s="53">
        <v>9.5030000000000001</v>
      </c>
      <c r="AL19" s="64">
        <f>AJ19/$H19</f>
        <v>4.2909028621087759E-3</v>
      </c>
      <c r="AM19" s="52">
        <v>151518.01</v>
      </c>
      <c r="AN19" s="65">
        <f>AM19/$C19</f>
        <v>6.992276164408489E-3</v>
      </c>
      <c r="AO19" s="52">
        <v>38159.196499999998</v>
      </c>
      <c r="AP19" s="53">
        <v>25.184999999999999</v>
      </c>
      <c r="AQ19" s="64">
        <f>AO19/$H19</f>
        <v>1.8952578918951239E-2</v>
      </c>
      <c r="AR19" s="66">
        <v>232407.23</v>
      </c>
      <c r="AS19" s="65">
        <f>AR19/$C19</f>
        <v>1.072516418850275E-2</v>
      </c>
      <c r="AT19" s="52">
        <v>33201.720999999998</v>
      </c>
      <c r="AU19" s="53">
        <v>14.286</v>
      </c>
      <c r="AV19" s="64">
        <f>AT19/$H19</f>
        <v>1.6490342963523894E-2</v>
      </c>
      <c r="AW19" s="66">
        <v>88631.46</v>
      </c>
      <c r="AX19" s="65">
        <f>AW19/$C19</f>
        <v>4.0901780928532814E-3</v>
      </c>
      <c r="AY19" s="52">
        <v>4924.4889000000003</v>
      </c>
      <c r="AZ19" s="53">
        <v>5.556</v>
      </c>
      <c r="BA19" s="64">
        <f>AY19/$H19</f>
        <v>2.4458524568972354E-3</v>
      </c>
      <c r="BB19" s="66">
        <v>479.98</v>
      </c>
      <c r="BC19" s="65">
        <f>BB19/$C19</f>
        <v>2.2150190022907419E-5</v>
      </c>
      <c r="BD19" s="52">
        <v>-57.738</v>
      </c>
      <c r="BE19" s="53">
        <v>-12.029</v>
      </c>
      <c r="BF19" s="64">
        <f>BD19/$H19</f>
        <v>-2.8676809314431103E-5</v>
      </c>
    </row>
    <row r="20" spans="1:58">
      <c r="A20" s="69"/>
      <c r="B20" s="68">
        <v>43252</v>
      </c>
      <c r="C20" s="52">
        <v>21993171.52</v>
      </c>
      <c r="D20" s="52">
        <f>C20/30</f>
        <v>733105.71733333333</v>
      </c>
      <c r="E20" s="52">
        <v>2141289.77</v>
      </c>
      <c r="F20" s="64">
        <f>E20/C20</f>
        <v>9.736157279784631E-2</v>
      </c>
      <c r="G20" s="52">
        <v>-96421.31</v>
      </c>
      <c r="H20" s="52">
        <v>2044868.47</v>
      </c>
      <c r="I20" s="64">
        <f>H20/$C20</f>
        <v>9.2977425658707369E-2</v>
      </c>
      <c r="J20" s="66">
        <v>845883.94799999997</v>
      </c>
      <c r="K20" s="65">
        <f>J20/$C20</f>
        <v>3.8461208163214473E-2</v>
      </c>
      <c r="L20" s="52">
        <v>41393.450100000002</v>
      </c>
      <c r="M20" s="53">
        <v>4.8940000000000001</v>
      </c>
      <c r="N20" s="64">
        <f>L20/$H20</f>
        <v>2.0242597852760672E-2</v>
      </c>
      <c r="O20" s="52">
        <v>1187769.3755999999</v>
      </c>
      <c r="P20" s="65">
        <f>O20/$C20</f>
        <v>5.4006279836442614E-2</v>
      </c>
      <c r="Q20" s="52">
        <v>14597.3819</v>
      </c>
      <c r="R20" s="53">
        <v>1.2290000000000001</v>
      </c>
      <c r="S20" s="64">
        <f>Q20/$H20</f>
        <v>7.1385431944187595E-3</v>
      </c>
      <c r="T20" s="66">
        <v>19959518.196400002</v>
      </c>
      <c r="U20" s="52">
        <v>1988877.638</v>
      </c>
      <c r="V20" s="64">
        <f>U20/T20</f>
        <v>9.9645573526856171E-2</v>
      </c>
      <c r="W20" s="67">
        <v>11882.648800000001</v>
      </c>
      <c r="X20" s="66">
        <v>1523522.2768000001</v>
      </c>
      <c r="Y20" s="65">
        <f>X20/$C20</f>
        <v>6.9272513762489871E-2</v>
      </c>
      <c r="Z20" s="52">
        <v>386623.62229999999</v>
      </c>
      <c r="AA20" s="53">
        <v>25.376999999999999</v>
      </c>
      <c r="AB20" s="64">
        <f>Z20/$H20</f>
        <v>0.18907016660098436</v>
      </c>
      <c r="AC20" s="66">
        <v>105786.58</v>
      </c>
      <c r="AD20" s="65">
        <f>AC20/$C20</f>
        <v>4.8099738550122489E-3</v>
      </c>
      <c r="AE20" s="52">
        <v>10398.5944</v>
      </c>
      <c r="AF20" s="53">
        <v>9.83</v>
      </c>
      <c r="AG20" s="64">
        <f>AE20/$H20</f>
        <v>5.0852143072067611E-3</v>
      </c>
      <c r="AH20" s="66">
        <v>147003.51</v>
      </c>
      <c r="AI20" s="65">
        <f>AH20/$C20</f>
        <v>6.6840523599026617E-3</v>
      </c>
      <c r="AJ20" s="52">
        <v>19882.033100000001</v>
      </c>
      <c r="AK20" s="53">
        <v>13.525</v>
      </c>
      <c r="AL20" s="64">
        <f>AJ20/$H20</f>
        <v>9.7228909299970773E-3</v>
      </c>
      <c r="AM20" s="52">
        <v>175021.42</v>
      </c>
      <c r="AN20" s="65">
        <f>AM20/$C20</f>
        <v>7.9579891349840209E-3</v>
      </c>
      <c r="AO20" s="52">
        <v>43016.407700000003</v>
      </c>
      <c r="AP20" s="53">
        <v>24.577999999999999</v>
      </c>
      <c r="AQ20" s="64">
        <f>AO20/$H20</f>
        <v>2.1036271198411116E-2</v>
      </c>
      <c r="AR20" s="66">
        <v>240365.22</v>
      </c>
      <c r="AS20" s="65">
        <f>AR20/$C20</f>
        <v>1.0929084046901481E-2</v>
      </c>
      <c r="AT20" s="52">
        <v>34103.544399999999</v>
      </c>
      <c r="AU20" s="53">
        <v>14.188000000000001</v>
      </c>
      <c r="AV20" s="64">
        <f>AT20/$H20</f>
        <v>1.667762249764651E-2</v>
      </c>
      <c r="AW20" s="66">
        <v>96929.48</v>
      </c>
      <c r="AX20" s="65">
        <f>AW20/$C20</f>
        <v>4.4072534018958992E-3</v>
      </c>
      <c r="AY20" s="52">
        <v>8538.1118999999999</v>
      </c>
      <c r="AZ20" s="53">
        <v>8.8089999999999993</v>
      </c>
      <c r="BA20" s="64">
        <f>AY20/$H20</f>
        <v>4.1753843952613738E-3</v>
      </c>
      <c r="BB20" s="66">
        <v>0</v>
      </c>
      <c r="BC20" s="65">
        <f>BB20/$C20</f>
        <v>0</v>
      </c>
      <c r="BD20" s="52">
        <v>0</v>
      </c>
      <c r="BE20" s="53">
        <v>0</v>
      </c>
      <c r="BF20" s="64">
        <f>BD20/$H20</f>
        <v>0</v>
      </c>
    </row>
    <row r="21" spans="1:58">
      <c r="A21" s="69"/>
      <c r="B21" s="68">
        <v>43282</v>
      </c>
      <c r="C21" s="52">
        <v>21198367.699999999</v>
      </c>
      <c r="D21" s="52">
        <f>C21/31</f>
        <v>683818.31290322577</v>
      </c>
      <c r="E21" s="52">
        <v>1996212.22</v>
      </c>
      <c r="F21" s="64">
        <f>E21/C21</f>
        <v>9.4168204281124906E-2</v>
      </c>
      <c r="G21" s="52">
        <v>-165365.04</v>
      </c>
      <c r="H21" s="52">
        <v>1830847.18</v>
      </c>
      <c r="I21" s="64">
        <f>H21/$C21</f>
        <v>8.6367365917518257E-2</v>
      </c>
      <c r="J21" s="66">
        <v>907298.98670000001</v>
      </c>
      <c r="K21" s="65">
        <f>J21/$C21</f>
        <v>4.2800417444405402E-2</v>
      </c>
      <c r="L21" s="52">
        <v>37801.912400000001</v>
      </c>
      <c r="M21" s="53">
        <v>4.1660000000000004</v>
      </c>
      <c r="N21" s="64">
        <f>L21/$H21</f>
        <v>2.0647224308475601E-2</v>
      </c>
      <c r="O21" s="52">
        <v>972171.4375</v>
      </c>
      <c r="P21" s="65">
        <f>O21/$C21</f>
        <v>4.586067433390166E-2</v>
      </c>
      <c r="Q21" s="52">
        <v>26378.2065</v>
      </c>
      <c r="R21" s="53">
        <v>2.7130000000000001</v>
      </c>
      <c r="S21" s="64">
        <f>Q21/$H21</f>
        <v>1.4407650615601899E-2</v>
      </c>
      <c r="T21" s="66">
        <v>19318897.275800001</v>
      </c>
      <c r="U21" s="52">
        <v>1766667.0611</v>
      </c>
      <c r="V21" s="64">
        <f>U21/T21</f>
        <v>9.1447614006055736E-2</v>
      </c>
      <c r="W21" s="67">
        <v>14949.88</v>
      </c>
      <c r="X21" s="66">
        <v>933394.13390000002</v>
      </c>
      <c r="Y21" s="65">
        <f>X21/$C21</f>
        <v>4.4031415395252342E-2</v>
      </c>
      <c r="Z21" s="52">
        <v>220802.14920000001</v>
      </c>
      <c r="AA21" s="53">
        <v>23.655999999999999</v>
      </c>
      <c r="AB21" s="64">
        <f>Z21/$H21</f>
        <v>0.12060108107985289</v>
      </c>
      <c r="AC21" s="66">
        <v>104285.6</v>
      </c>
      <c r="AD21" s="65">
        <f>AC21/$C21</f>
        <v>4.9195108546022633E-3</v>
      </c>
      <c r="AE21" s="52">
        <v>11467.2363</v>
      </c>
      <c r="AF21" s="53">
        <v>10.996</v>
      </c>
      <c r="AG21" s="64">
        <f>AE21/$H21</f>
        <v>6.2633497897951265E-3</v>
      </c>
      <c r="AH21" s="66">
        <v>172389.57</v>
      </c>
      <c r="AI21" s="65">
        <f>AH21/$C21</f>
        <v>8.1322096323482498E-3</v>
      </c>
      <c r="AJ21" s="52">
        <v>27551.430400000001</v>
      </c>
      <c r="AK21" s="53">
        <v>15.981999999999999</v>
      </c>
      <c r="AL21" s="64">
        <f>AJ21/$H21</f>
        <v>1.5048459915698699E-2</v>
      </c>
      <c r="AM21" s="52">
        <v>219689.33</v>
      </c>
      <c r="AN21" s="65">
        <f>AM21/$C21</f>
        <v>1.0363502186066902E-2</v>
      </c>
      <c r="AO21" s="52">
        <v>54795.89</v>
      </c>
      <c r="AP21" s="53">
        <v>24.942</v>
      </c>
      <c r="AQ21" s="64">
        <f>AO21/$H21</f>
        <v>2.9929253844113851E-2</v>
      </c>
      <c r="AR21" s="66">
        <v>207392.41</v>
      </c>
      <c r="AS21" s="65">
        <f>AR21/$C21</f>
        <v>9.7834141257961103E-3</v>
      </c>
      <c r="AT21" s="52">
        <v>27875.285899999999</v>
      </c>
      <c r="AU21" s="53">
        <v>13.441000000000001</v>
      </c>
      <c r="AV21" s="64">
        <f>AT21/$H21</f>
        <v>1.5225348245613815E-2</v>
      </c>
      <c r="AW21" s="66">
        <v>89465.82</v>
      </c>
      <c r="AX21" s="65">
        <f>AW21/$C21</f>
        <v>4.2204108007806666E-3</v>
      </c>
      <c r="AY21" s="52">
        <v>8452.3914999999997</v>
      </c>
      <c r="AZ21" s="53">
        <v>9.4480000000000004</v>
      </c>
      <c r="BA21" s="64">
        <f>AY21/$H21</f>
        <v>4.6166559352048163E-3</v>
      </c>
      <c r="BB21" s="66">
        <v>203.14</v>
      </c>
      <c r="BC21" s="65">
        <f>BB21/$C21</f>
        <v>9.5828133031205045E-6</v>
      </c>
      <c r="BD21" s="52">
        <v>-34.498100000000001</v>
      </c>
      <c r="BE21" s="53">
        <v>-16.981999999999999</v>
      </c>
      <c r="BF21" s="64">
        <f>BD21/$H21</f>
        <v>-1.8842697728600157E-5</v>
      </c>
    </row>
    <row r="22" spans="1:58">
      <c r="A22" s="69"/>
      <c r="B22" s="68">
        <v>43313</v>
      </c>
      <c r="C22" s="52">
        <v>20185049</v>
      </c>
      <c r="D22" s="52">
        <f>C22/31</f>
        <v>651130.61290322582</v>
      </c>
      <c r="E22" s="52">
        <v>1881827.35</v>
      </c>
      <c r="F22" s="64">
        <f>E22/C22</f>
        <v>9.3228772939813034E-2</v>
      </c>
      <c r="G22" s="52">
        <v>-94915.44</v>
      </c>
      <c r="H22" s="52">
        <v>1786911.91</v>
      </c>
      <c r="I22" s="64">
        <f>H22/$C22</f>
        <v>8.8526508407287E-2</v>
      </c>
      <c r="J22" s="66">
        <v>900125.60750000004</v>
      </c>
      <c r="K22" s="65">
        <f>J22/$C22</f>
        <v>4.459367958432997E-2</v>
      </c>
      <c r="L22" s="52">
        <v>37259.640599999999</v>
      </c>
      <c r="M22" s="53">
        <v>4.1390000000000002</v>
      </c>
      <c r="N22" s="64">
        <f>L22/$H22</f>
        <v>2.0851414326294351E-2</v>
      </c>
      <c r="O22" s="52">
        <v>585855.38549999997</v>
      </c>
      <c r="P22" s="65">
        <f>O22/$C22</f>
        <v>2.9024224092792639E-2</v>
      </c>
      <c r="Q22" s="52">
        <v>21315.0864</v>
      </c>
      <c r="R22" s="53">
        <v>3.6379999999999999</v>
      </c>
      <c r="S22" s="64">
        <f>Q22/$H22</f>
        <v>1.1928448336325656E-2</v>
      </c>
      <c r="T22" s="66">
        <v>18699068.006999999</v>
      </c>
      <c r="U22" s="52">
        <v>1728337.183</v>
      </c>
      <c r="V22" s="64">
        <f>U22/T22</f>
        <v>9.2429054878724257E-2</v>
      </c>
      <c r="W22" s="67">
        <v>20602.68</v>
      </c>
      <c r="X22" s="66">
        <v>796023.08929999999</v>
      </c>
      <c r="Y22" s="65">
        <f>X22/$C22</f>
        <v>3.9436272327107058E-2</v>
      </c>
      <c r="Z22" s="52">
        <v>187818.75039999999</v>
      </c>
      <c r="AA22" s="53">
        <v>23.594999999999999</v>
      </c>
      <c r="AB22" s="64">
        <f>Z22/$H22</f>
        <v>0.10510800747866748</v>
      </c>
      <c r="AC22" s="66">
        <v>152105.28</v>
      </c>
      <c r="AD22" s="65">
        <f>AC22/$C22</f>
        <v>7.5355417764901142E-3</v>
      </c>
      <c r="AE22" s="52">
        <v>15700.7461</v>
      </c>
      <c r="AF22" s="53">
        <v>10.321999999999999</v>
      </c>
      <c r="AG22" s="64">
        <f>AE22/$H22</f>
        <v>8.7865249608191382E-3</v>
      </c>
      <c r="AH22" s="66">
        <v>133870.95000000001</v>
      </c>
      <c r="AI22" s="65">
        <f>AH22/$C22</f>
        <v>6.6321835532824327E-3</v>
      </c>
      <c r="AJ22" s="52">
        <v>29121.7703</v>
      </c>
      <c r="AK22" s="53">
        <v>21.754000000000001</v>
      </c>
      <c r="AL22" s="64">
        <f>AJ22/$H22</f>
        <v>1.6297261290289349E-2</v>
      </c>
      <c r="AM22" s="52">
        <v>191034.26</v>
      </c>
      <c r="AN22" s="65">
        <f>AM22/$C22</f>
        <v>9.4641464581037196E-3</v>
      </c>
      <c r="AO22" s="52">
        <v>45511.106099999997</v>
      </c>
      <c r="AP22" s="53">
        <v>23.824000000000002</v>
      </c>
      <c r="AQ22" s="64">
        <f>AO22/$H22</f>
        <v>2.5469138039378784E-2</v>
      </c>
      <c r="AR22" s="66">
        <v>198738.55</v>
      </c>
      <c r="AS22" s="65">
        <f>AR22/$C22</f>
        <v>9.8458294552567095E-3</v>
      </c>
      <c r="AT22" s="52">
        <v>26539.616300000002</v>
      </c>
      <c r="AU22" s="53">
        <v>13.353999999999999</v>
      </c>
      <c r="AV22" s="64">
        <f>AT22/$H22</f>
        <v>1.4852224192741546E-2</v>
      </c>
      <c r="AW22" s="66">
        <v>69552.22</v>
      </c>
      <c r="AX22" s="65">
        <f>AW22/$C22</f>
        <v>3.4457295595368633E-3</v>
      </c>
      <c r="AY22" s="52">
        <v>7505.0342000000001</v>
      </c>
      <c r="AZ22" s="53">
        <v>10.791</v>
      </c>
      <c r="BA22" s="64">
        <f>AY22/$H22</f>
        <v>4.2000023381119E-3</v>
      </c>
      <c r="BB22" s="66">
        <v>0</v>
      </c>
      <c r="BC22" s="65">
        <f>BB22/$C22</f>
        <v>0</v>
      </c>
      <c r="BD22" s="52">
        <v>0</v>
      </c>
      <c r="BE22" s="53">
        <v>0</v>
      </c>
      <c r="BF22" s="64">
        <f>BD22/$H22</f>
        <v>0</v>
      </c>
    </row>
    <row r="23" spans="1:58">
      <c r="A23" s="69"/>
      <c r="B23" s="68">
        <v>43344</v>
      </c>
      <c r="C23" s="52">
        <v>19523668.57</v>
      </c>
      <c r="D23" s="52">
        <f>C23/30</f>
        <v>650788.95233333332</v>
      </c>
      <c r="E23" s="52">
        <v>1745719.69</v>
      </c>
      <c r="F23" s="64">
        <f>E23/C23</f>
        <v>8.9415556494462659E-2</v>
      </c>
      <c r="G23" s="52">
        <v>-40803.79</v>
      </c>
      <c r="H23" s="52">
        <v>1704915.9</v>
      </c>
      <c r="I23" s="64">
        <f>H23/$C23</f>
        <v>8.7325591186267509E-2</v>
      </c>
      <c r="J23" s="66">
        <v>969637.25260000001</v>
      </c>
      <c r="K23" s="65">
        <f>J23/$C23</f>
        <v>4.9664705642972304E-2</v>
      </c>
      <c r="L23" s="52">
        <v>39670.051399999997</v>
      </c>
      <c r="M23" s="53">
        <v>4.0910000000000002</v>
      </c>
      <c r="N23" s="64">
        <f>L23/$H23</f>
        <v>2.3268040024730839E-2</v>
      </c>
      <c r="O23" s="52">
        <v>643064.86719999998</v>
      </c>
      <c r="P23" s="65">
        <f>O23/$C23</f>
        <v>3.2937706604389459E-2</v>
      </c>
      <c r="Q23" s="52">
        <v>18025.4944</v>
      </c>
      <c r="R23" s="53">
        <v>2.8029999999999999</v>
      </c>
      <c r="S23" s="64">
        <f>Q23/$H23</f>
        <v>1.0572658979835897E-2</v>
      </c>
      <c r="T23" s="66">
        <v>17910966.450199999</v>
      </c>
      <c r="U23" s="52">
        <v>1647220.3541999999</v>
      </c>
      <c r="V23" s="64">
        <f>U23/T23</f>
        <v>9.1967139728610606E-2</v>
      </c>
      <c r="W23" s="67">
        <v>14680.66</v>
      </c>
      <c r="X23" s="66">
        <v>639675.00890000002</v>
      </c>
      <c r="Y23" s="65">
        <f>X23/$C23</f>
        <v>3.2764078462329684E-2</v>
      </c>
      <c r="Z23" s="52">
        <v>156598.6692</v>
      </c>
      <c r="AA23" s="53">
        <v>24.481000000000002</v>
      </c>
      <c r="AB23" s="64">
        <f>Z23/$H23</f>
        <v>9.1851257413928758E-2</v>
      </c>
      <c r="AC23" s="66">
        <v>149489.51</v>
      </c>
      <c r="AD23" s="65">
        <f>AC23/$C23</f>
        <v>7.6568350596621509E-3</v>
      </c>
      <c r="AE23" s="52">
        <v>16974.1816</v>
      </c>
      <c r="AF23" s="53">
        <v>11.355</v>
      </c>
      <c r="AG23" s="64">
        <f>AE23/$H23</f>
        <v>9.956022816140081E-3</v>
      </c>
      <c r="AH23" s="66">
        <v>93565.82</v>
      </c>
      <c r="AI23" s="65">
        <f>AH23/$C23</f>
        <v>4.7924302578959427E-3</v>
      </c>
      <c r="AJ23" s="52">
        <v>12797.619199999999</v>
      </c>
      <c r="AK23" s="53">
        <v>13.678000000000001</v>
      </c>
      <c r="AL23" s="64">
        <f>AJ23/$H23</f>
        <v>7.5063052670222615E-3</v>
      </c>
      <c r="AM23" s="52">
        <v>112076.79</v>
      </c>
      <c r="AN23" s="65">
        <f>AM23/$C23</f>
        <v>5.7405599566577765E-3</v>
      </c>
      <c r="AO23" s="52">
        <v>25561.3884</v>
      </c>
      <c r="AP23" s="53">
        <v>22.806999999999999</v>
      </c>
      <c r="AQ23" s="64">
        <f>AO23/$H23</f>
        <v>1.4992756182284418E-2</v>
      </c>
      <c r="AR23" s="66">
        <v>127714.17</v>
      </c>
      <c r="AS23" s="65">
        <f>AR23/$C23</f>
        <v>6.5415047147565873E-3</v>
      </c>
      <c r="AT23" s="52">
        <v>21185.2497</v>
      </c>
      <c r="AU23" s="53">
        <v>16.588000000000001</v>
      </c>
      <c r="AV23" s="64">
        <f>AT23/$H23</f>
        <v>1.242597931076835E-2</v>
      </c>
      <c r="AW23" s="66">
        <v>53690.77</v>
      </c>
      <c r="AX23" s="65">
        <f>AW23/$C23</f>
        <v>2.7500349028922282E-3</v>
      </c>
      <c r="AY23" s="52">
        <v>3754.0291000000002</v>
      </c>
      <c r="AZ23" s="53">
        <v>6.992</v>
      </c>
      <c r="BA23" s="64">
        <f>AY23/$H23</f>
        <v>2.2018852073583221E-3</v>
      </c>
      <c r="BB23" s="66">
        <v>0</v>
      </c>
      <c r="BC23" s="65">
        <f>BB23/$C23</f>
        <v>0</v>
      </c>
      <c r="BD23" s="52">
        <v>0</v>
      </c>
      <c r="BE23" s="53">
        <v>0</v>
      </c>
      <c r="BF23" s="64">
        <f>BD23/$H23</f>
        <v>0</v>
      </c>
    </row>
    <row r="24" spans="1:58">
      <c r="A24" s="69"/>
      <c r="B24" s="68">
        <v>43374</v>
      </c>
      <c r="C24" s="131">
        <v>18615366.27</v>
      </c>
      <c r="D24" s="52">
        <f>C24/31</f>
        <v>600495.68612903228</v>
      </c>
      <c r="E24" s="132">
        <v>1657442.84</v>
      </c>
      <c r="F24" s="64">
        <f>E24/C24</f>
        <v>8.9036273364714202E-2</v>
      </c>
      <c r="G24" s="132">
        <v>-70825.59</v>
      </c>
      <c r="H24" s="52">
        <f>G24+E24</f>
        <v>1586617.25</v>
      </c>
      <c r="I24" s="64">
        <f>H24/$C24</f>
        <v>8.5231589160668184E-2</v>
      </c>
      <c r="J24" s="132">
        <v>841867.34629999998</v>
      </c>
      <c r="K24" s="65">
        <f>J24/$C24</f>
        <v>4.5224323501855006E-2</v>
      </c>
      <c r="L24" s="132">
        <v>39824.796999999999</v>
      </c>
      <c r="M24" s="65">
        <f>L24/J24</f>
        <v>4.7305311430630555E-2</v>
      </c>
      <c r="N24" s="64">
        <f>L24/$H24</f>
        <v>2.5100443727055152E-2</v>
      </c>
      <c r="O24" s="132">
        <v>490592.57549999998</v>
      </c>
      <c r="P24" s="65">
        <f>O24/$C24</f>
        <v>2.635417258969678E-2</v>
      </c>
      <c r="Q24" s="132">
        <v>15190.3199</v>
      </c>
      <c r="R24" s="53">
        <v>3.012</v>
      </c>
      <c r="S24" s="65">
        <f>Q24/$H24</f>
        <v>9.5740292121493081E-3</v>
      </c>
      <c r="T24" s="66">
        <f>C24-(J24+O24)</f>
        <v>17282906.348200001</v>
      </c>
      <c r="U24" s="52">
        <f>H24-(L24+Q24)</f>
        <v>1531602.1331</v>
      </c>
      <c r="V24" s="64">
        <f>U24/T24</f>
        <v>8.8619477664386867E-2</v>
      </c>
      <c r="W24" s="67"/>
      <c r="X24" s="66"/>
      <c r="Y24" s="65">
        <f>X24/$C24</f>
        <v>0</v>
      </c>
      <c r="Z24" s="52"/>
      <c r="AA24" s="65" t="e">
        <f>Z24/X24</f>
        <v>#DIV/0!</v>
      </c>
      <c r="AB24" s="64">
        <f>Z24/$H24</f>
        <v>0</v>
      </c>
      <c r="AC24" s="66"/>
      <c r="AD24" s="65">
        <f>AC24/$C24</f>
        <v>0</v>
      </c>
      <c r="AE24" s="52"/>
      <c r="AF24" s="65" t="e">
        <f>AE24/AC24</f>
        <v>#DIV/0!</v>
      </c>
      <c r="AG24" s="64">
        <f>AE24/$H24</f>
        <v>0</v>
      </c>
      <c r="AH24" s="66"/>
      <c r="AI24" s="65">
        <f>AH24/$C24</f>
        <v>0</v>
      </c>
      <c r="AJ24" s="52"/>
      <c r="AK24" s="65" t="e">
        <f>AJ24/AH24</f>
        <v>#DIV/0!</v>
      </c>
      <c r="AL24" s="64">
        <f>AJ24/$H24</f>
        <v>0</v>
      </c>
      <c r="AM24" s="52"/>
      <c r="AN24" s="65">
        <f>AM24/$C24</f>
        <v>0</v>
      </c>
      <c r="AO24" s="52"/>
      <c r="AP24" s="65" t="e">
        <f>AO24/AM24</f>
        <v>#DIV/0!</v>
      </c>
      <c r="AQ24" s="64"/>
      <c r="AR24" s="66"/>
      <c r="AS24" s="65">
        <f>AR24/$C24</f>
        <v>0</v>
      </c>
      <c r="AT24" s="52"/>
      <c r="AU24" s="65" t="e">
        <f>AT24/AR24</f>
        <v>#DIV/0!</v>
      </c>
      <c r="AV24" s="64">
        <f>AT24/$H24</f>
        <v>0</v>
      </c>
      <c r="AW24" s="66"/>
      <c r="AX24" s="65">
        <f>AW24/$C24</f>
        <v>0</v>
      </c>
      <c r="AY24" s="52"/>
      <c r="AZ24" s="65" t="e">
        <f>AY24/AW24</f>
        <v>#DIV/0!</v>
      </c>
      <c r="BA24" s="64">
        <f>AY24/$H24</f>
        <v>0</v>
      </c>
      <c r="BB24" s="66"/>
      <c r="BC24" s="65">
        <f>BB24/$C24</f>
        <v>0</v>
      </c>
      <c r="BD24" s="52"/>
      <c r="BE24" s="65" t="e">
        <f>BD24/BB24</f>
        <v>#DIV/0!</v>
      </c>
      <c r="BF24" s="64">
        <f>BD24/$H24</f>
        <v>0</v>
      </c>
    </row>
    <row r="25" spans="1:58">
      <c r="A25" s="69"/>
      <c r="B25" s="68">
        <v>43009</v>
      </c>
      <c r="C25" s="131">
        <v>21203309.960000001</v>
      </c>
      <c r="D25" s="52">
        <f>C25/31</f>
        <v>683977.74064516136</v>
      </c>
      <c r="E25" s="132">
        <v>1984730.43</v>
      </c>
      <c r="F25" s="64">
        <f>E25/C25</f>
        <v>9.3604745379103058E-2</v>
      </c>
      <c r="G25" s="132">
        <v>-108436.95</v>
      </c>
      <c r="H25" s="52">
        <f>G25+E25</f>
        <v>1876293.48</v>
      </c>
      <c r="I25" s="64">
        <f>H25/$C25</f>
        <v>8.8490593380921356E-2</v>
      </c>
      <c r="J25" s="132">
        <v>1084785.8754</v>
      </c>
      <c r="K25" s="65">
        <f>J25/$C25</f>
        <v>5.1161157264900919E-2</v>
      </c>
      <c r="L25" s="132">
        <v>44676.588400000001</v>
      </c>
      <c r="M25" s="65">
        <f>L25/J25</f>
        <v>4.1184706966733056E-2</v>
      </c>
      <c r="N25" s="64">
        <f>L25/$H25</f>
        <v>2.381108759169168E-2</v>
      </c>
      <c r="O25" s="132">
        <v>1139360.6851999999</v>
      </c>
      <c r="P25" s="65">
        <f>O25/$C25</f>
        <v>5.3735038885409939E-2</v>
      </c>
      <c r="Q25" s="132">
        <v>16220.3786</v>
      </c>
      <c r="R25" s="53">
        <v>2.8460000000000001</v>
      </c>
      <c r="S25" s="65">
        <f>Q25/$H25</f>
        <v>8.6449048471884046E-3</v>
      </c>
      <c r="T25" s="66">
        <f>C25-(J25+O25)</f>
        <v>18979163.3994</v>
      </c>
      <c r="U25" s="52">
        <f>H25-(L25+Q25)</f>
        <v>1815396.513</v>
      </c>
      <c r="V25" s="64">
        <f>U25/T25</f>
        <v>9.5652083013173878E-2</v>
      </c>
      <c r="W25" s="67"/>
      <c r="X25" s="66"/>
      <c r="Y25" s="65">
        <f>X25/$C25</f>
        <v>0</v>
      </c>
      <c r="Z25" s="52"/>
      <c r="AA25" s="65" t="e">
        <f>Z25/X25</f>
        <v>#DIV/0!</v>
      </c>
      <c r="AB25" s="64">
        <f>Z25/$H25</f>
        <v>0</v>
      </c>
      <c r="AC25" s="66"/>
      <c r="AD25" s="65">
        <f>AC25/$C25</f>
        <v>0</v>
      </c>
      <c r="AE25" s="52"/>
      <c r="AF25" s="65" t="e">
        <f>AE25/AC25</f>
        <v>#DIV/0!</v>
      </c>
      <c r="AG25" s="64">
        <f>AE25/$H25</f>
        <v>0</v>
      </c>
      <c r="AH25" s="66"/>
      <c r="AI25" s="65">
        <f>AH25/$C25</f>
        <v>0</v>
      </c>
      <c r="AJ25" s="52"/>
      <c r="AK25" s="65" t="e">
        <f>AJ25/AH25</f>
        <v>#DIV/0!</v>
      </c>
      <c r="AL25" s="64">
        <f>AJ25/$H25</f>
        <v>0</v>
      </c>
      <c r="AM25" s="52"/>
      <c r="AN25" s="65">
        <f>AM25/$C25</f>
        <v>0</v>
      </c>
      <c r="AO25" s="52"/>
      <c r="AP25" s="65" t="e">
        <f>AO25/AM25</f>
        <v>#DIV/0!</v>
      </c>
      <c r="AQ25" s="64"/>
      <c r="AR25" s="66"/>
      <c r="AS25" s="65">
        <f>AR25/$C25</f>
        <v>0</v>
      </c>
      <c r="AT25" s="52"/>
      <c r="AU25" s="65" t="e">
        <f>AT25/AR25</f>
        <v>#DIV/0!</v>
      </c>
      <c r="AV25" s="64">
        <f>AT25/$H25</f>
        <v>0</v>
      </c>
      <c r="AW25" s="66"/>
      <c r="AX25" s="65">
        <f>AW25/$C25</f>
        <v>0</v>
      </c>
      <c r="AY25" s="52"/>
      <c r="AZ25" s="65" t="e">
        <f>AY25/AW25</f>
        <v>#DIV/0!</v>
      </c>
      <c r="BA25" s="64">
        <f>AY25/$H25</f>
        <v>0</v>
      </c>
      <c r="BB25" s="66"/>
      <c r="BC25" s="65">
        <f>BB25/$C25</f>
        <v>0</v>
      </c>
      <c r="BD25" s="52"/>
      <c r="BE25" s="65" t="e">
        <f>BD25/BB25</f>
        <v>#DIV/0!</v>
      </c>
      <c r="BF25" s="64">
        <f>BD25/$H25</f>
        <v>0</v>
      </c>
    </row>
    <row r="26" spans="1:58" s="25" customFormat="1" ht="15.75" thickBot="1">
      <c r="A26" s="63"/>
      <c r="B26" s="62" t="s">
        <v>106</v>
      </c>
      <c r="C26" s="56">
        <f>C24/C25-1</f>
        <v>-0.12205375928957085</v>
      </c>
      <c r="D26" s="60"/>
      <c r="E26" s="56">
        <f>E24/E25-1</f>
        <v>-0.16490279236561101</v>
      </c>
      <c r="F26" s="59"/>
      <c r="G26" s="56">
        <f>G24/G25-1</f>
        <v>-0.3468500358964357</v>
      </c>
      <c r="H26" s="56">
        <f>H24/H25-1</f>
        <v>-0.15438748420103232</v>
      </c>
      <c r="I26" s="59"/>
      <c r="J26" s="57">
        <f>J24/J25-1</f>
        <v>-0.22393223824971642</v>
      </c>
      <c r="K26" s="55"/>
      <c r="L26" s="56">
        <f>L24/L25-1</f>
        <v>-0.10859807281076994</v>
      </c>
      <c r="M26" s="55"/>
      <c r="N26" s="54"/>
      <c r="O26" s="56">
        <f>O24/O25-1</f>
        <v>-0.56941416193074734</v>
      </c>
      <c r="P26" s="55"/>
      <c r="Q26" s="56">
        <f>Q24/Q25-1</f>
        <v>-6.3503986275634694E-2</v>
      </c>
      <c r="R26" s="55"/>
      <c r="S26" s="54"/>
      <c r="T26" s="61"/>
      <c r="U26" s="60"/>
      <c r="V26" s="59"/>
      <c r="W26" s="58"/>
      <c r="X26" s="57" t="e">
        <f>X24/X25-1</f>
        <v>#DIV/0!</v>
      </c>
      <c r="Y26" s="55"/>
      <c r="Z26" s="56" t="e">
        <f>Z24/Z25-1</f>
        <v>#DIV/0!</v>
      </c>
      <c r="AA26" s="55"/>
      <c r="AB26" s="54"/>
      <c r="AC26" s="57" t="e">
        <f>AC24/AC25-1</f>
        <v>#DIV/0!</v>
      </c>
      <c r="AD26" s="55"/>
      <c r="AE26" s="56" t="e">
        <f>AE24/AE25-1</f>
        <v>#DIV/0!</v>
      </c>
      <c r="AF26" s="55"/>
      <c r="AG26" s="54"/>
      <c r="AH26" s="57" t="e">
        <f>AH24/AH25-1</f>
        <v>#DIV/0!</v>
      </c>
      <c r="AI26" s="55"/>
      <c r="AJ26" s="56" t="e">
        <f>AJ24/AJ25-1</f>
        <v>#DIV/0!</v>
      </c>
      <c r="AK26" s="55"/>
      <c r="AL26" s="54"/>
      <c r="AM26" s="56" t="e">
        <f>AM24/AM25-1</f>
        <v>#DIV/0!</v>
      </c>
      <c r="AN26" s="55"/>
      <c r="AO26" s="56" t="e">
        <f>AO24/AO25-1</f>
        <v>#DIV/0!</v>
      </c>
      <c r="AP26" s="55"/>
      <c r="AQ26" s="54"/>
      <c r="AR26" s="56" t="e">
        <f>AR24/AR25-1</f>
        <v>#DIV/0!</v>
      </c>
      <c r="AS26" s="55"/>
      <c r="AT26" s="56" t="e">
        <f>AT24/AT25-1</f>
        <v>#DIV/0!</v>
      </c>
      <c r="AU26" s="55"/>
      <c r="AV26" s="54"/>
      <c r="AW26" s="56" t="e">
        <f>AW24/AW25-1</f>
        <v>#DIV/0!</v>
      </c>
      <c r="AX26" s="55"/>
      <c r="AY26" s="56" t="e">
        <f>AY24/AY25-1</f>
        <v>#DIV/0!</v>
      </c>
      <c r="AZ26" s="55"/>
      <c r="BA26" s="54"/>
      <c r="BB26" s="56" t="e">
        <f>BB24/BB25-1</f>
        <v>#DIV/0!</v>
      </c>
      <c r="BC26" s="55"/>
      <c r="BD26" s="56" t="e">
        <f>BD24/BD25-1</f>
        <v>#DIV/0!</v>
      </c>
      <c r="BE26" s="55"/>
      <c r="BF26" s="54"/>
    </row>
    <row r="27" spans="1:58">
      <c r="A27" s="77" t="s">
        <v>109</v>
      </c>
      <c r="B27" s="76">
        <v>43101</v>
      </c>
      <c r="C27" s="72">
        <v>28357862.949999999</v>
      </c>
      <c r="D27" s="72">
        <f>C27/31</f>
        <v>914769.77258064516</v>
      </c>
      <c r="E27" s="72">
        <v>2437212.52</v>
      </c>
      <c r="F27" s="70">
        <f>E27/C27</f>
        <v>8.5944858549363998E-2</v>
      </c>
      <c r="G27" s="72">
        <v>-128696</v>
      </c>
      <c r="H27" s="72">
        <v>2308516.52</v>
      </c>
      <c r="I27" s="70">
        <f>H27/$C27</f>
        <v>8.1406575808280368E-2</v>
      </c>
      <c r="J27" s="74">
        <v>1454429.4547999999</v>
      </c>
      <c r="K27" s="73">
        <f>J27/$C27</f>
        <v>5.1288401293299854E-2</v>
      </c>
      <c r="L27" s="72">
        <v>78455.550799999997</v>
      </c>
      <c r="M27" s="71">
        <v>5.3940000000000001</v>
      </c>
      <c r="N27" s="70">
        <f>L27/$H27</f>
        <v>3.3985267213942225E-2</v>
      </c>
      <c r="O27" s="72">
        <v>1636487.9838</v>
      </c>
      <c r="P27" s="73">
        <f>O27/$C27</f>
        <v>5.7708438279902192E-2</v>
      </c>
      <c r="Q27" s="72">
        <v>162470.25320000001</v>
      </c>
      <c r="R27" s="71">
        <v>9.9280000000000008</v>
      </c>
      <c r="S27" s="70">
        <f>Q27/$H27</f>
        <v>7.0378640045426225E-2</v>
      </c>
      <c r="T27" s="74">
        <v>25266945.511399999</v>
      </c>
      <c r="U27" s="72">
        <v>2067590.716</v>
      </c>
      <c r="V27" s="70">
        <f>U27/T27</f>
        <v>8.1829864043801395E-2</v>
      </c>
      <c r="W27" s="75">
        <v>34802.548000000003</v>
      </c>
      <c r="X27" s="74">
        <v>958085.91070000001</v>
      </c>
      <c r="Y27" s="73">
        <f>X27/$C27</f>
        <v>3.3785546971197282E-2</v>
      </c>
      <c r="Z27" s="72">
        <v>206055.04500000001</v>
      </c>
      <c r="AA27" s="71">
        <v>21.507000000000001</v>
      </c>
      <c r="AB27" s="70">
        <f>Z27/$H27</f>
        <v>8.9258640003147996E-2</v>
      </c>
      <c r="AC27" s="74">
        <v>50833.2</v>
      </c>
      <c r="AD27" s="73">
        <f>AC27/$C27</f>
        <v>1.7925610293564099E-3</v>
      </c>
      <c r="AE27" s="72">
        <v>5480.6148000000003</v>
      </c>
      <c r="AF27" s="71">
        <v>10.782</v>
      </c>
      <c r="AG27" s="70">
        <f>AE27/$H27</f>
        <v>2.3740851549115187E-3</v>
      </c>
      <c r="AH27" s="74">
        <v>194066.72</v>
      </c>
      <c r="AI27" s="73">
        <f>AH27/$C27</f>
        <v>6.8434888885024392E-3</v>
      </c>
      <c r="AJ27" s="72">
        <v>28445.727200000001</v>
      </c>
      <c r="AK27" s="71">
        <v>14.657999999999999</v>
      </c>
      <c r="AL27" s="70">
        <f>AJ27/$H27</f>
        <v>1.2322080848700186E-2</v>
      </c>
      <c r="AM27" s="72">
        <v>175537.59</v>
      </c>
      <c r="AN27" s="73">
        <f>AM27/$C27</f>
        <v>6.1900852793281445E-3</v>
      </c>
      <c r="AO27" s="72">
        <v>43357.546799999996</v>
      </c>
      <c r="AP27" s="71">
        <v>24.7</v>
      </c>
      <c r="AQ27" s="70">
        <f>AO27/$H27</f>
        <v>1.8781562282257351E-2</v>
      </c>
      <c r="AR27" s="74">
        <v>99307.34</v>
      </c>
      <c r="AS27" s="73">
        <f>AR27/$C27</f>
        <v>3.5019331384419433E-3</v>
      </c>
      <c r="AT27" s="72">
        <v>15477.267900000001</v>
      </c>
      <c r="AU27" s="71">
        <v>15.585000000000001</v>
      </c>
      <c r="AV27" s="70">
        <f>AT27/$H27</f>
        <v>6.7044215477392389E-3</v>
      </c>
      <c r="AW27" s="74">
        <v>67717.960000000006</v>
      </c>
      <c r="AX27" s="73">
        <f>AW27/$C27</f>
        <v>2.3879782520777014E-3</v>
      </c>
      <c r="AY27" s="72">
        <v>6879.0006999999996</v>
      </c>
      <c r="AZ27" s="71">
        <v>10.157999999999999</v>
      </c>
      <c r="BA27" s="70">
        <f>AY27/$H27</f>
        <v>2.9798360290703052E-3</v>
      </c>
      <c r="BB27" s="74">
        <v>17997.98</v>
      </c>
      <c r="BC27" s="73">
        <f>BB27/$C27</f>
        <v>6.3467335432622926E-4</v>
      </c>
      <c r="BD27" s="72">
        <v>304.28280000000001</v>
      </c>
      <c r="BE27" s="71">
        <v>1.6910000000000001</v>
      </c>
      <c r="BF27" s="70">
        <f>BD27/$H27</f>
        <v>1.3180880334354289E-4</v>
      </c>
    </row>
    <row r="28" spans="1:58">
      <c r="A28" s="69"/>
      <c r="B28" s="68">
        <v>43132</v>
      </c>
      <c r="C28" s="52">
        <v>27069780.539999999</v>
      </c>
      <c r="D28" s="52">
        <f>C28/28</f>
        <v>966777.87642857141</v>
      </c>
      <c r="E28" s="52">
        <v>2001882.19</v>
      </c>
      <c r="F28" s="64">
        <f>E28/C28</f>
        <v>7.3952656802735939E-2</v>
      </c>
      <c r="G28" s="52">
        <v>-102210.32</v>
      </c>
      <c r="H28" s="52">
        <v>1899671.87</v>
      </c>
      <c r="I28" s="64">
        <f>H28/$C28</f>
        <v>7.0176847839343443E-2</v>
      </c>
      <c r="J28" s="66">
        <v>1954573.1950999999</v>
      </c>
      <c r="K28" s="65">
        <f>J28/$C28</f>
        <v>7.2204988592788941E-2</v>
      </c>
      <c r="L28" s="52">
        <v>97863.940300000002</v>
      </c>
      <c r="M28" s="53">
        <v>5.0069999999999997</v>
      </c>
      <c r="N28" s="64">
        <f>L28/$H28</f>
        <v>5.1516233853586516E-2</v>
      </c>
      <c r="O28" s="52">
        <v>1459544.7652</v>
      </c>
      <c r="P28" s="65">
        <f>O28/$C28</f>
        <v>5.3917864721632507E-2</v>
      </c>
      <c r="Q28" s="52">
        <v>45855.753199999999</v>
      </c>
      <c r="R28" s="53">
        <v>3.1419999999999999</v>
      </c>
      <c r="S28" s="64">
        <f>Q28/$H28</f>
        <v>2.4138775713934215E-2</v>
      </c>
      <c r="T28" s="66">
        <v>23655662.579700001</v>
      </c>
      <c r="U28" s="52">
        <v>1755952.1765000001</v>
      </c>
      <c r="V28" s="64">
        <f>U28/T28</f>
        <v>7.4229676323116917E-2</v>
      </c>
      <c r="W28" s="67">
        <v>57365.7</v>
      </c>
      <c r="X28" s="66">
        <v>880138.375</v>
      </c>
      <c r="Y28" s="65">
        <f>X28/$C28</f>
        <v>3.2513687124262149E-2</v>
      </c>
      <c r="Z28" s="52">
        <v>185184.26790000001</v>
      </c>
      <c r="AA28" s="53">
        <v>21.04</v>
      </c>
      <c r="AB28" s="64">
        <f>Z28/$H28</f>
        <v>9.7482239340628857E-2</v>
      </c>
      <c r="AC28" s="66">
        <v>53392.39</v>
      </c>
      <c r="AD28" s="65">
        <f>AC28/$C28</f>
        <v>1.9723983325651297E-3</v>
      </c>
      <c r="AE28" s="52">
        <v>5339.6316999999999</v>
      </c>
      <c r="AF28" s="53">
        <v>10.000999999999999</v>
      </c>
      <c r="AG28" s="64">
        <f>AE28/$H28</f>
        <v>2.8108179019358747E-3</v>
      </c>
      <c r="AH28" s="66">
        <v>132071.31</v>
      </c>
      <c r="AI28" s="65">
        <f>AH28/$C28</f>
        <v>4.8789206031738296E-3</v>
      </c>
      <c r="AJ28" s="52">
        <v>19729.587500000001</v>
      </c>
      <c r="AK28" s="53">
        <v>14.939</v>
      </c>
      <c r="AL28" s="64">
        <f>AJ28/$H28</f>
        <v>1.0385787046475558E-2</v>
      </c>
      <c r="AM28" s="52">
        <v>135359.79</v>
      </c>
      <c r="AN28" s="65">
        <f>AM28/$C28</f>
        <v>5.0004021938775574E-3</v>
      </c>
      <c r="AO28" s="52">
        <v>35208.923300000002</v>
      </c>
      <c r="AP28" s="53">
        <v>26.010999999999999</v>
      </c>
      <c r="AQ28" s="64">
        <f>AO28/$H28</f>
        <v>1.8534213121764023E-2</v>
      </c>
      <c r="AR28" s="66">
        <v>135260.20000000001</v>
      </c>
      <c r="AS28" s="65">
        <f>AR28/$C28</f>
        <v>4.9967231836302141E-3</v>
      </c>
      <c r="AT28" s="52">
        <v>19595.476699999999</v>
      </c>
      <c r="AU28" s="53">
        <v>14.487</v>
      </c>
      <c r="AV28" s="64">
        <f>AT28/$H28</f>
        <v>1.0315190222825165E-2</v>
      </c>
      <c r="AW28" s="66">
        <v>76514.34</v>
      </c>
      <c r="AX28" s="65">
        <f>AW28/$C28</f>
        <v>2.8265593024272076E-3</v>
      </c>
      <c r="AY28" s="52">
        <v>3583.0045</v>
      </c>
      <c r="AZ28" s="53">
        <v>4.6829999999999998</v>
      </c>
      <c r="BA28" s="64">
        <f>AY28/$H28</f>
        <v>1.8861175746103982E-3</v>
      </c>
      <c r="BB28" s="66">
        <v>12147.72</v>
      </c>
      <c r="BC28" s="65">
        <f>BB28/$C28</f>
        <v>4.487557622437969E-4</v>
      </c>
      <c r="BD28" s="52">
        <v>-957.76499999999999</v>
      </c>
      <c r="BE28" s="53">
        <v>-7.8840000000000003</v>
      </c>
      <c r="BF28" s="64">
        <f>BD28/$H28</f>
        <v>-5.0417391294002784E-4</v>
      </c>
    </row>
    <row r="29" spans="1:58">
      <c r="A29" s="69"/>
      <c r="B29" s="68">
        <v>43160</v>
      </c>
      <c r="C29" s="52">
        <v>31046058.870000001</v>
      </c>
      <c r="D29" s="52">
        <f>C29/31</f>
        <v>1001485.77</v>
      </c>
      <c r="E29" s="52">
        <v>2425724.88</v>
      </c>
      <c r="F29" s="64">
        <f>E29/C29</f>
        <v>7.8133101858670798E-2</v>
      </c>
      <c r="G29" s="52">
        <v>-247840.75</v>
      </c>
      <c r="H29" s="52">
        <v>2177884.13</v>
      </c>
      <c r="I29" s="64">
        <f>H29/$C29</f>
        <v>7.0150099860324069E-2</v>
      </c>
      <c r="J29" s="66">
        <v>2685737.1671000002</v>
      </c>
      <c r="K29" s="65">
        <f>J29/$C29</f>
        <v>8.6508151593284663E-2</v>
      </c>
      <c r="L29" s="52">
        <v>99792.305200000003</v>
      </c>
      <c r="M29" s="53">
        <v>3.7160000000000002</v>
      </c>
      <c r="N29" s="64">
        <f>L29/$H29</f>
        <v>4.5820759619567095E-2</v>
      </c>
      <c r="O29" s="52">
        <v>1866356.3362</v>
      </c>
      <c r="P29" s="65">
        <f>O29/$C29</f>
        <v>6.0115724962548203E-2</v>
      </c>
      <c r="Q29" s="52">
        <v>21035.479899999998</v>
      </c>
      <c r="R29" s="53">
        <v>1.127</v>
      </c>
      <c r="S29" s="64">
        <f>Q29/$H29</f>
        <v>9.6586772501987966E-3</v>
      </c>
      <c r="T29" s="66">
        <v>26493965.366700001</v>
      </c>
      <c r="U29" s="52">
        <v>2057056.3448999999</v>
      </c>
      <c r="V29" s="64">
        <f>U29/T29</f>
        <v>7.7642448626640589E-2</v>
      </c>
      <c r="W29" s="67">
        <v>51510.65</v>
      </c>
      <c r="X29" s="66">
        <v>917375.09820000001</v>
      </c>
      <c r="Y29" s="65">
        <f>X29/$C29</f>
        <v>2.9548842319772357E-2</v>
      </c>
      <c r="Z29" s="52">
        <v>202457.77739999999</v>
      </c>
      <c r="AA29" s="53">
        <v>22.068999999999999</v>
      </c>
      <c r="AB29" s="64">
        <f>Z29/$H29</f>
        <v>9.296076619099107E-2</v>
      </c>
      <c r="AC29" s="66">
        <v>78514.64</v>
      </c>
      <c r="AD29" s="65">
        <f>AC29/$C29</f>
        <v>2.5289728505884265E-3</v>
      </c>
      <c r="AE29" s="52">
        <v>9233.8675000000003</v>
      </c>
      <c r="AF29" s="53">
        <v>11.760999999999999</v>
      </c>
      <c r="AG29" s="64">
        <f>AE29/$H29</f>
        <v>4.2398341458138094E-3</v>
      </c>
      <c r="AH29" s="66">
        <v>96500.34</v>
      </c>
      <c r="AI29" s="65">
        <f>AH29/$C29</f>
        <v>3.1082959806292476E-3</v>
      </c>
      <c r="AJ29" s="52">
        <v>12485.0666</v>
      </c>
      <c r="AK29" s="53">
        <v>12.938000000000001</v>
      </c>
      <c r="AL29" s="64">
        <f>AJ29/$H29</f>
        <v>5.7326587893360521E-3</v>
      </c>
      <c r="AM29" s="52">
        <v>139980.79999999999</v>
      </c>
      <c r="AN29" s="65">
        <f>AM29/$C29</f>
        <v>4.5088106218617108E-3</v>
      </c>
      <c r="AO29" s="52">
        <v>37264.822999999997</v>
      </c>
      <c r="AP29" s="53">
        <v>26.620999999999999</v>
      </c>
      <c r="AQ29" s="64">
        <f>AO29/$H29</f>
        <v>1.7110562718504221E-2</v>
      </c>
      <c r="AR29" s="66">
        <v>147561.66</v>
      </c>
      <c r="AS29" s="65">
        <f>AR29/$C29</f>
        <v>4.7529916959150572E-3</v>
      </c>
      <c r="AT29" s="52">
        <v>19277.671699999999</v>
      </c>
      <c r="AU29" s="53">
        <v>13.064</v>
      </c>
      <c r="AV29" s="64">
        <f>AT29/$H29</f>
        <v>8.8515598394116584E-3</v>
      </c>
      <c r="AW29" s="66">
        <v>71800.039999999994</v>
      </c>
      <c r="AX29" s="65">
        <f>AW29/$C29</f>
        <v>2.3126941909325828E-3</v>
      </c>
      <c r="AY29" s="52">
        <v>3374.0437999999999</v>
      </c>
      <c r="AZ29" s="53">
        <v>4.6989999999999998</v>
      </c>
      <c r="BA29" s="64">
        <f>AY29/$H29</f>
        <v>1.5492301695591124E-3</v>
      </c>
      <c r="BB29" s="66">
        <v>11641.14</v>
      </c>
      <c r="BC29" s="65">
        <f>BB29/$C29</f>
        <v>3.749635355890182E-4</v>
      </c>
      <c r="BD29" s="52">
        <v>-2136.3516</v>
      </c>
      <c r="BE29" s="53">
        <v>-18.352</v>
      </c>
      <c r="BF29" s="64">
        <f>BD29/$H29</f>
        <v>-9.8092987159973484E-4</v>
      </c>
    </row>
    <row r="30" spans="1:58">
      <c r="A30" s="69"/>
      <c r="B30" s="68">
        <v>43191</v>
      </c>
      <c r="C30" s="52">
        <v>30230319.25</v>
      </c>
      <c r="D30" s="52">
        <f>C30/30</f>
        <v>1007677.3083333333</v>
      </c>
      <c r="E30" s="52">
        <v>2442802.12</v>
      </c>
      <c r="F30" s="64">
        <f>E30/C30</f>
        <v>8.080636197713989E-2</v>
      </c>
      <c r="G30" s="52">
        <v>-92117.27</v>
      </c>
      <c r="H30" s="52">
        <v>2350684.85</v>
      </c>
      <c r="I30" s="64">
        <f>H30/$C30</f>
        <v>7.7759180462508681E-2</v>
      </c>
      <c r="J30" s="66">
        <v>2051352.5634000001</v>
      </c>
      <c r="K30" s="65">
        <f>J30/$C30</f>
        <v>6.7857456166295696E-2</v>
      </c>
      <c r="L30" s="52">
        <v>98141.223100000003</v>
      </c>
      <c r="M30" s="53">
        <v>4.7839999999999998</v>
      </c>
      <c r="N30" s="64">
        <f>L30/$H30</f>
        <v>4.1750055563594582E-2</v>
      </c>
      <c r="O30" s="52">
        <v>2450429.6266999999</v>
      </c>
      <c r="P30" s="65">
        <f>O30/$C30</f>
        <v>8.1058675114719467E-2</v>
      </c>
      <c r="Q30" s="52">
        <v>24543.706699999999</v>
      </c>
      <c r="R30" s="53">
        <v>1.002</v>
      </c>
      <c r="S30" s="64">
        <f>Q30/$H30</f>
        <v>1.0441087711098321E-2</v>
      </c>
      <c r="T30" s="66">
        <v>25728537.059900001</v>
      </c>
      <c r="U30" s="52">
        <v>2227999.9202000001</v>
      </c>
      <c r="V30" s="64">
        <f>U30/T30</f>
        <v>8.6596447944664437E-2</v>
      </c>
      <c r="W30" s="67">
        <v>40371.449999999997</v>
      </c>
      <c r="X30" s="66">
        <v>762491.34820000001</v>
      </c>
      <c r="Y30" s="65">
        <f>X30/$C30</f>
        <v>2.5222735555463907E-2</v>
      </c>
      <c r="Z30" s="52">
        <v>158344.36180000001</v>
      </c>
      <c r="AA30" s="53">
        <v>20.766999999999999</v>
      </c>
      <c r="AB30" s="64">
        <f>Z30/$H30</f>
        <v>6.7360948789030567E-2</v>
      </c>
      <c r="AC30" s="66">
        <v>114205.87</v>
      </c>
      <c r="AD30" s="65">
        <f>AC30/$C30</f>
        <v>3.7778585484174137E-3</v>
      </c>
      <c r="AE30" s="52">
        <v>8396.2029000000002</v>
      </c>
      <c r="AF30" s="53">
        <v>7.3520000000000003</v>
      </c>
      <c r="AG30" s="64">
        <f>AE30/$H30</f>
        <v>3.5718113808407793E-3</v>
      </c>
      <c r="AH30" s="66">
        <v>63427.32</v>
      </c>
      <c r="AI30" s="65">
        <f>AH30/$C30</f>
        <v>2.0981359632846089E-3</v>
      </c>
      <c r="AJ30" s="52">
        <v>5948.3356999999996</v>
      </c>
      <c r="AK30" s="53">
        <v>9.3780000000000001</v>
      </c>
      <c r="AL30" s="64">
        <f>AJ30/$H30</f>
        <v>2.5304692375075289E-3</v>
      </c>
      <c r="AM30" s="52">
        <v>135061.17000000001</v>
      </c>
      <c r="AN30" s="65">
        <f>AM30/$C30</f>
        <v>4.4677387917429956E-3</v>
      </c>
      <c r="AO30" s="52">
        <v>35459.2768</v>
      </c>
      <c r="AP30" s="53">
        <v>26.254000000000001</v>
      </c>
      <c r="AQ30" s="64">
        <f>AO30/$H30</f>
        <v>1.5084657902993674E-2</v>
      </c>
      <c r="AR30" s="66">
        <v>151503.71</v>
      </c>
      <c r="AS30" s="65">
        <f>AR30/$C30</f>
        <v>5.0116477020003677E-3</v>
      </c>
      <c r="AT30" s="52">
        <v>20493.238300000001</v>
      </c>
      <c r="AU30" s="53">
        <v>13.526999999999999</v>
      </c>
      <c r="AV30" s="64">
        <f>AT30/$H30</f>
        <v>8.7179862923777302E-3</v>
      </c>
      <c r="AW30" s="66">
        <v>83601.429999999993</v>
      </c>
      <c r="AX30" s="65">
        <f>AW30/$C30</f>
        <v>2.7654828686600784E-3</v>
      </c>
      <c r="AY30" s="52">
        <v>4212.1179000000002</v>
      </c>
      <c r="AZ30" s="53">
        <v>5.0380000000000003</v>
      </c>
      <c r="BA30" s="64">
        <f>AY30/$H30</f>
        <v>1.7918683995432226E-3</v>
      </c>
      <c r="BB30" s="66">
        <v>13415.25</v>
      </c>
      <c r="BC30" s="65">
        <f>BB30/$C30</f>
        <v>4.4376805580708512E-4</v>
      </c>
      <c r="BD30" s="52">
        <v>-3064.5131999999999</v>
      </c>
      <c r="BE30" s="53">
        <v>-22.844000000000001</v>
      </c>
      <c r="BF30" s="64">
        <f>BD30/$H30</f>
        <v>-1.3036682480001519E-3</v>
      </c>
    </row>
    <row r="31" spans="1:58">
      <c r="A31" s="69"/>
      <c r="B31" s="68">
        <v>43221</v>
      </c>
      <c r="C31" s="52">
        <v>32475640.329999998</v>
      </c>
      <c r="D31" s="52">
        <f>C31/31</f>
        <v>1047601.3009677419</v>
      </c>
      <c r="E31" s="52">
        <v>2655589.5699999998</v>
      </c>
      <c r="F31" s="64">
        <f>E31/C31</f>
        <v>8.1771738540497629E-2</v>
      </c>
      <c r="G31" s="52">
        <v>-112317.31</v>
      </c>
      <c r="H31" s="52">
        <v>2543272.2599999998</v>
      </c>
      <c r="I31" s="64">
        <f>H31/$C31</f>
        <v>7.8313229058969563E-2</v>
      </c>
      <c r="J31" s="66">
        <v>2392478.9975000001</v>
      </c>
      <c r="K31" s="65">
        <f>J31/$C31</f>
        <v>7.3669956102140388E-2</v>
      </c>
      <c r="L31" s="52">
        <v>94033.066099999996</v>
      </c>
      <c r="M31" s="53">
        <v>3.93</v>
      </c>
      <c r="N31" s="64">
        <f>L31/$H31</f>
        <v>3.6973259834949798E-2</v>
      </c>
      <c r="O31" s="52">
        <v>2853184.9311000002</v>
      </c>
      <c r="P31" s="65">
        <f>O31/$C31</f>
        <v>8.7856156248420927E-2</v>
      </c>
      <c r="Q31" s="52">
        <v>27079.724300000002</v>
      </c>
      <c r="R31" s="53">
        <v>0.94899999999999995</v>
      </c>
      <c r="S31" s="64">
        <f>Q31/$H31</f>
        <v>1.0647591579518901E-2</v>
      </c>
      <c r="T31" s="66">
        <v>27229976.4014</v>
      </c>
      <c r="U31" s="52">
        <v>2422159.4696</v>
      </c>
      <c r="V31" s="64">
        <f>U31/T31</f>
        <v>8.8951948907141448E-2</v>
      </c>
      <c r="W31" s="67">
        <v>56681.3</v>
      </c>
      <c r="X31" s="66">
        <v>1258465.3125</v>
      </c>
      <c r="Y31" s="65">
        <f>X31/$C31</f>
        <v>3.875105462778107E-2</v>
      </c>
      <c r="Z31" s="52">
        <v>279873.8088</v>
      </c>
      <c r="AA31" s="53">
        <v>22.239000000000001</v>
      </c>
      <c r="AB31" s="64">
        <f>Z31/$H31</f>
        <v>0.11004476917465376</v>
      </c>
      <c r="AC31" s="66">
        <v>121530.5</v>
      </c>
      <c r="AD31" s="65">
        <f>AC31/$C31</f>
        <v>3.7422048884971134E-3</v>
      </c>
      <c r="AE31" s="52">
        <v>9214.0429000000004</v>
      </c>
      <c r="AF31" s="53">
        <v>7.5819999999999999</v>
      </c>
      <c r="AG31" s="64">
        <f>AE31/$H31</f>
        <v>3.622908583133762E-3</v>
      </c>
      <c r="AH31" s="66">
        <v>81367.31</v>
      </c>
      <c r="AI31" s="65">
        <f>AH31/$C31</f>
        <v>2.5054874722465559E-3</v>
      </c>
      <c r="AJ31" s="52">
        <v>7634.4011</v>
      </c>
      <c r="AK31" s="53">
        <v>9.3829999999999991</v>
      </c>
      <c r="AL31" s="64">
        <f>AJ31/$H31</f>
        <v>3.0018025282122179E-3</v>
      </c>
      <c r="AM31" s="52">
        <v>165829.51999999999</v>
      </c>
      <c r="AN31" s="65">
        <f>AM31/$C31</f>
        <v>5.106274066190214E-3</v>
      </c>
      <c r="AO31" s="52">
        <v>42012.860800000002</v>
      </c>
      <c r="AP31" s="53">
        <v>25.335000000000001</v>
      </c>
      <c r="AQ31" s="64">
        <f>AO31/$H31</f>
        <v>1.6519214816584367E-2</v>
      </c>
      <c r="AR31" s="66">
        <v>161106.72</v>
      </c>
      <c r="AS31" s="65">
        <f>AR31/$C31</f>
        <v>4.960848142266638E-3</v>
      </c>
      <c r="AT31" s="52">
        <v>19936.065200000001</v>
      </c>
      <c r="AU31" s="53">
        <v>12.374000000000001</v>
      </c>
      <c r="AV31" s="64">
        <f>AT31/$H31</f>
        <v>7.8387459783798383E-3</v>
      </c>
      <c r="AW31" s="66">
        <v>76505.52</v>
      </c>
      <c r="AX31" s="65">
        <f>AW31/$C31</f>
        <v>2.3557817250896992E-3</v>
      </c>
      <c r="AY31" s="52">
        <v>2816.5513000000001</v>
      </c>
      <c r="AZ31" s="53">
        <v>3.6819999999999999</v>
      </c>
      <c r="BA31" s="64">
        <f>AY31/$H31</f>
        <v>1.1074517440771365E-3</v>
      </c>
      <c r="BB31" s="66">
        <v>173.16</v>
      </c>
      <c r="BC31" s="65">
        <f>BB31/$C31</f>
        <v>5.3319964823000001E-6</v>
      </c>
      <c r="BD31" s="52">
        <v>-3.1345000000000001</v>
      </c>
      <c r="BE31" s="53">
        <v>-1.81</v>
      </c>
      <c r="BF31" s="64">
        <f>BD31/$H31</f>
        <v>-1.2324673411095989E-6</v>
      </c>
    </row>
    <row r="32" spans="1:58">
      <c r="A32" s="69"/>
      <c r="B32" s="68">
        <v>43252</v>
      </c>
      <c r="C32" s="52">
        <v>32313278.030000001</v>
      </c>
      <c r="D32" s="52">
        <f>C32/30</f>
        <v>1077109.2676666668</v>
      </c>
      <c r="E32" s="52">
        <v>2641428.1</v>
      </c>
      <c r="F32" s="64">
        <f>E32/C32</f>
        <v>8.1744355912998654E-2</v>
      </c>
      <c r="G32" s="52">
        <v>-31413.13</v>
      </c>
      <c r="H32" s="52">
        <v>2610014.98</v>
      </c>
      <c r="I32" s="64">
        <f>H32/$C32</f>
        <v>8.0772213130987008E-2</v>
      </c>
      <c r="J32" s="66">
        <v>2442608.9067000002</v>
      </c>
      <c r="K32" s="65">
        <f>J32/$C32</f>
        <v>7.5591492278569053E-2</v>
      </c>
      <c r="L32" s="52">
        <v>82492.467099999994</v>
      </c>
      <c r="M32" s="53">
        <v>3.3769999999999998</v>
      </c>
      <c r="N32" s="64">
        <f>L32/$H32</f>
        <v>3.1606127831496196E-2</v>
      </c>
      <c r="O32" s="52">
        <v>2963955.2105</v>
      </c>
      <c r="P32" s="65">
        <f>O32/$C32</f>
        <v>9.1725612231239165E-2</v>
      </c>
      <c r="Q32" s="52">
        <v>27121.462800000001</v>
      </c>
      <c r="R32" s="53">
        <v>0.91500000000000004</v>
      </c>
      <c r="S32" s="64">
        <f>Q32/$H32</f>
        <v>1.0391305416952053E-2</v>
      </c>
      <c r="T32" s="66">
        <v>26906713.912799999</v>
      </c>
      <c r="U32" s="52">
        <v>2500401.0501000001</v>
      </c>
      <c r="V32" s="64">
        <f>U32/T32</f>
        <v>9.292851807185995E-2</v>
      </c>
      <c r="W32" s="67">
        <v>38127.550000000003</v>
      </c>
      <c r="X32" s="66">
        <v>1769009.2231999999</v>
      </c>
      <c r="Y32" s="65">
        <f>X32/$C32</f>
        <v>5.4745582344125916E-2</v>
      </c>
      <c r="Z32" s="52">
        <v>425646.14539999998</v>
      </c>
      <c r="AA32" s="53">
        <v>24.061</v>
      </c>
      <c r="AB32" s="64">
        <f>Z32/$H32</f>
        <v>0.16308187832699719</v>
      </c>
      <c r="AC32" s="66">
        <v>139397.14000000001</v>
      </c>
      <c r="AD32" s="65">
        <f>AC32/$C32</f>
        <v>4.3139275399599565E-3</v>
      </c>
      <c r="AE32" s="52">
        <v>11793.6338</v>
      </c>
      <c r="AF32" s="53">
        <v>8.4600000000000009</v>
      </c>
      <c r="AG32" s="64">
        <f>AE32/$H32</f>
        <v>4.5186077054622884E-3</v>
      </c>
      <c r="AH32" s="66">
        <v>135092.09</v>
      </c>
      <c r="AI32" s="65">
        <f>AH32/$C32</f>
        <v>4.1806990264057712E-3</v>
      </c>
      <c r="AJ32" s="52">
        <v>18305.667300000001</v>
      </c>
      <c r="AK32" s="53">
        <v>13.551</v>
      </c>
      <c r="AL32" s="64">
        <f>AJ32/$H32</f>
        <v>7.0136253777363378E-3</v>
      </c>
      <c r="AM32" s="52">
        <v>189107.1</v>
      </c>
      <c r="AN32" s="65">
        <f>AM32/$C32</f>
        <v>5.852303187080893E-3</v>
      </c>
      <c r="AO32" s="52">
        <v>46946.355199999998</v>
      </c>
      <c r="AP32" s="53">
        <v>24.824999999999999</v>
      </c>
      <c r="AQ32" s="64">
        <f>AO32/$H32</f>
        <v>1.7987006036264207E-2</v>
      </c>
      <c r="AR32" s="66">
        <v>185597.18</v>
      </c>
      <c r="AS32" s="65">
        <f>AR32/$C32</f>
        <v>5.7436815858697325E-3</v>
      </c>
      <c r="AT32" s="52">
        <v>19712.642400000001</v>
      </c>
      <c r="AU32" s="53">
        <v>10.621</v>
      </c>
      <c r="AV32" s="64">
        <f>AT32/$H32</f>
        <v>7.5526932033164046E-3</v>
      </c>
      <c r="AW32" s="66">
        <v>72292.350000000006</v>
      </c>
      <c r="AX32" s="65">
        <f>AW32/$C32</f>
        <v>2.2372335586901149E-3</v>
      </c>
      <c r="AY32" s="52">
        <v>5376.2665999999999</v>
      </c>
      <c r="AZ32" s="53">
        <v>7.4370000000000003</v>
      </c>
      <c r="BA32" s="64">
        <f>AY32/$H32</f>
        <v>2.0598604380423903E-3</v>
      </c>
      <c r="BB32" s="66">
        <v>0</v>
      </c>
      <c r="BC32" s="65">
        <f>BB32/$C32</f>
        <v>0</v>
      </c>
      <c r="BD32" s="52">
        <v>0</v>
      </c>
      <c r="BE32" s="53">
        <v>0</v>
      </c>
      <c r="BF32" s="64">
        <f>BD32/$H32</f>
        <v>0</v>
      </c>
    </row>
    <row r="33" spans="1:58">
      <c r="A33" s="69"/>
      <c r="B33" s="68">
        <v>43282</v>
      </c>
      <c r="C33" s="52">
        <v>31091917.27</v>
      </c>
      <c r="D33" s="52">
        <f>C33/31</f>
        <v>1002965.0732258065</v>
      </c>
      <c r="E33" s="52">
        <v>2420245.16</v>
      </c>
      <c r="F33" s="64">
        <f>E33/C33</f>
        <v>7.7841618417505851E-2</v>
      </c>
      <c r="G33" s="52">
        <v>-133776.29999999999</v>
      </c>
      <c r="H33" s="52">
        <v>2286468.86</v>
      </c>
      <c r="I33" s="64">
        <f>H33/$C33</f>
        <v>7.353901144610886E-2</v>
      </c>
      <c r="J33" s="66">
        <v>1868141.3160999999</v>
      </c>
      <c r="K33" s="65">
        <f>J33/$C33</f>
        <v>6.0084468251899475E-2</v>
      </c>
      <c r="L33" s="52">
        <v>69131.332899999994</v>
      </c>
      <c r="M33" s="53">
        <v>3.7010000000000001</v>
      </c>
      <c r="N33" s="64">
        <f>L33/$H33</f>
        <v>3.0234976784245381E-2</v>
      </c>
      <c r="O33" s="52">
        <v>2256716.4722000002</v>
      </c>
      <c r="P33" s="65">
        <f>O33/$C33</f>
        <v>7.2582094330267077E-2</v>
      </c>
      <c r="Q33" s="52">
        <v>77210.434500000003</v>
      </c>
      <c r="R33" s="53">
        <v>3.4209999999999998</v>
      </c>
      <c r="S33" s="64">
        <f>Q33/$H33</f>
        <v>3.3768417252793906E-2</v>
      </c>
      <c r="T33" s="66">
        <v>26967059.481699999</v>
      </c>
      <c r="U33" s="52">
        <v>2140127.0926000001</v>
      </c>
      <c r="V33" s="64">
        <f>U33/T33</f>
        <v>7.9360788077480329E-2</v>
      </c>
      <c r="W33" s="67">
        <v>24843.52</v>
      </c>
      <c r="X33" s="66">
        <v>991433.3125</v>
      </c>
      <c r="Y33" s="65">
        <f>X33/$C33</f>
        <v>3.1887171958244441E-2</v>
      </c>
      <c r="Z33" s="52">
        <v>221197.44140000001</v>
      </c>
      <c r="AA33" s="53">
        <v>22.311</v>
      </c>
      <c r="AB33" s="64">
        <f>Z33/$H33</f>
        <v>9.6741943557455676E-2</v>
      </c>
      <c r="AC33" s="66">
        <v>100640.19</v>
      </c>
      <c r="AD33" s="65">
        <f>AC33/$C33</f>
        <v>3.2368602143781531E-3</v>
      </c>
      <c r="AE33" s="52">
        <v>10305.7207</v>
      </c>
      <c r="AF33" s="53">
        <v>10.24</v>
      </c>
      <c r="AG33" s="64">
        <f>AE33/$H33</f>
        <v>4.5072648398106763E-3</v>
      </c>
      <c r="AH33" s="66">
        <v>184239.46</v>
      </c>
      <c r="AI33" s="65">
        <f>AH33/$C33</f>
        <v>5.9256384352266737E-3</v>
      </c>
      <c r="AJ33" s="52">
        <v>28719.374899999999</v>
      </c>
      <c r="AK33" s="53">
        <v>15.587999999999999</v>
      </c>
      <c r="AL33" s="64">
        <f>AJ33/$H33</f>
        <v>1.2560579941596055E-2</v>
      </c>
      <c r="AM33" s="52">
        <v>233465.75</v>
      </c>
      <c r="AN33" s="65">
        <f>AM33/$C33</f>
        <v>7.5088888206089072E-3</v>
      </c>
      <c r="AO33" s="52">
        <v>57080.028899999998</v>
      </c>
      <c r="AP33" s="53">
        <v>24.449000000000002</v>
      </c>
      <c r="AQ33" s="64">
        <f>AO33/$H33</f>
        <v>2.496427128248753E-2</v>
      </c>
      <c r="AR33" s="66">
        <v>184896.68</v>
      </c>
      <c r="AS33" s="65">
        <f>AR33/$C33</f>
        <v>5.9467764047604517E-3</v>
      </c>
      <c r="AT33" s="52">
        <v>14976.2387</v>
      </c>
      <c r="AU33" s="53">
        <v>8.1</v>
      </c>
      <c r="AV33" s="64">
        <f>AT33/$H33</f>
        <v>6.5499421234190792E-3</v>
      </c>
      <c r="AW33" s="66">
        <v>56749.31</v>
      </c>
      <c r="AX33" s="65">
        <f>AW33/$C33</f>
        <v>1.8252110189022125E-3</v>
      </c>
      <c r="AY33" s="52">
        <v>4146.5200999999997</v>
      </c>
      <c r="AZ33" s="53">
        <v>7.3070000000000004</v>
      </c>
      <c r="BA33" s="64">
        <f>AY33/$H33</f>
        <v>1.8135038585218256E-3</v>
      </c>
      <c r="BB33" s="66">
        <v>0</v>
      </c>
      <c r="BC33" s="65">
        <f>BB33/$C33</f>
        <v>0</v>
      </c>
      <c r="BD33" s="52">
        <v>0</v>
      </c>
      <c r="BE33" s="53">
        <v>0</v>
      </c>
      <c r="BF33" s="64">
        <f>BD33/$H33</f>
        <v>0</v>
      </c>
    </row>
    <row r="34" spans="1:58">
      <c r="A34" s="69"/>
      <c r="B34" s="68">
        <v>43313</v>
      </c>
      <c r="C34" s="52">
        <v>31484668.829999998</v>
      </c>
      <c r="D34" s="52">
        <f>C34/31</f>
        <v>1015634.4783870967</v>
      </c>
      <c r="E34" s="52">
        <v>2658962.59</v>
      </c>
      <c r="F34" s="64">
        <f>E34/C34</f>
        <v>8.4452614202707499E-2</v>
      </c>
      <c r="G34" s="52">
        <v>-55213.42</v>
      </c>
      <c r="H34" s="52">
        <v>2603749.17</v>
      </c>
      <c r="I34" s="64">
        <f>H34/$C34</f>
        <v>8.2698953705335837E-2</v>
      </c>
      <c r="J34" s="66">
        <v>2573038.4619</v>
      </c>
      <c r="K34" s="65">
        <f>J34/$C34</f>
        <v>8.172353585146476E-2</v>
      </c>
      <c r="L34" s="52">
        <v>82191.395000000004</v>
      </c>
      <c r="M34" s="53">
        <v>3.194</v>
      </c>
      <c r="N34" s="64">
        <f>L34/$H34</f>
        <v>3.1566556389915242E-2</v>
      </c>
      <c r="O34" s="52">
        <v>2169491.1573999999</v>
      </c>
      <c r="P34" s="65">
        <f>O34/$C34</f>
        <v>6.8906272100687047E-2</v>
      </c>
      <c r="Q34" s="52">
        <v>45075.479599999999</v>
      </c>
      <c r="R34" s="53">
        <v>2.0779999999999998</v>
      </c>
      <c r="S34" s="64">
        <f>Q34/$H34</f>
        <v>1.7311759565534494E-2</v>
      </c>
      <c r="T34" s="66">
        <v>26742139.210700002</v>
      </c>
      <c r="U34" s="52">
        <v>2476482.2954000002</v>
      </c>
      <c r="V34" s="64">
        <f>U34/T34</f>
        <v>9.2605990713305233E-2</v>
      </c>
      <c r="W34" s="67">
        <v>-20738.73</v>
      </c>
      <c r="X34" s="66">
        <v>991332.13390000002</v>
      </c>
      <c r="Y34" s="65">
        <f>X34/$C34</f>
        <v>3.1486185840246615E-2</v>
      </c>
      <c r="Z34" s="52">
        <v>197857.7114</v>
      </c>
      <c r="AA34" s="53">
        <v>19.959</v>
      </c>
      <c r="AB34" s="64">
        <f>Z34/$H34</f>
        <v>7.5989543723983213E-2</v>
      </c>
      <c r="AC34" s="66">
        <v>93266.1</v>
      </c>
      <c r="AD34" s="65">
        <f>AC34/$C34</f>
        <v>2.9622703196779984E-3</v>
      </c>
      <c r="AE34" s="52">
        <v>10452.3886</v>
      </c>
      <c r="AF34" s="53">
        <v>11.207000000000001</v>
      </c>
      <c r="AG34" s="64">
        <f>AE34/$H34</f>
        <v>4.0143607995850083E-3</v>
      </c>
      <c r="AH34" s="66">
        <v>158418.10999999999</v>
      </c>
      <c r="AI34" s="65">
        <f>AH34/$C34</f>
        <v>5.0315952457804522E-3</v>
      </c>
      <c r="AJ34" s="52">
        <v>33787.65</v>
      </c>
      <c r="AK34" s="53">
        <v>21.327999999999999</v>
      </c>
      <c r="AL34" s="64">
        <f>AJ34/$H34</f>
        <v>1.29765379819593E-2</v>
      </c>
      <c r="AM34" s="52">
        <v>220439.37</v>
      </c>
      <c r="AN34" s="65">
        <f>AM34/$C34</f>
        <v>7.0014828864884077E-3</v>
      </c>
      <c r="AO34" s="52">
        <v>49911.073499999999</v>
      </c>
      <c r="AP34" s="53">
        <v>22.641999999999999</v>
      </c>
      <c r="AQ34" s="64">
        <f>AO34/$H34</f>
        <v>1.9168925361577743E-2</v>
      </c>
      <c r="AR34" s="66">
        <v>174304.84</v>
      </c>
      <c r="AS34" s="65">
        <f>AR34/$C34</f>
        <v>5.5361814647360867E-3</v>
      </c>
      <c r="AT34" s="52">
        <v>12254.5098</v>
      </c>
      <c r="AU34" s="53">
        <v>7.0309999999999997</v>
      </c>
      <c r="AV34" s="64">
        <f>AT34/$H34</f>
        <v>4.7064863010594831E-3</v>
      </c>
      <c r="AW34" s="66">
        <v>47052.57</v>
      </c>
      <c r="AX34" s="65">
        <f>AW34/$C34</f>
        <v>1.4944597402011168E-3</v>
      </c>
      <c r="AY34" s="52">
        <v>4189.4705000000004</v>
      </c>
      <c r="AZ34" s="53">
        <v>8.9039999999999999</v>
      </c>
      <c r="BA34" s="64">
        <f>AY34/$H34</f>
        <v>1.6090146271654886E-3</v>
      </c>
      <c r="BB34" s="66">
        <v>0</v>
      </c>
      <c r="BC34" s="65">
        <f>BB34/$C34</f>
        <v>0</v>
      </c>
      <c r="BD34" s="52">
        <v>0</v>
      </c>
      <c r="BE34" s="53">
        <v>0</v>
      </c>
      <c r="BF34" s="64">
        <f>BD34/$H34</f>
        <v>0</v>
      </c>
    </row>
    <row r="35" spans="1:58">
      <c r="A35" s="69"/>
      <c r="B35" s="68">
        <v>43344</v>
      </c>
      <c r="C35" s="52">
        <v>28284664.579999998</v>
      </c>
      <c r="D35" s="52">
        <f>C35/30</f>
        <v>942822.15266666666</v>
      </c>
      <c r="E35" s="52">
        <v>2258374.15</v>
      </c>
      <c r="F35" s="64">
        <f>E35/C35</f>
        <v>7.9844473446465739E-2</v>
      </c>
      <c r="G35" s="52">
        <v>-65355.27</v>
      </c>
      <c r="H35" s="52">
        <v>2193018.87</v>
      </c>
      <c r="I35" s="64">
        <f>H35/$C35</f>
        <v>7.7533847495249317E-2</v>
      </c>
      <c r="J35" s="66">
        <v>2252126.5822999999</v>
      </c>
      <c r="K35" s="65">
        <f>J35/$C35</f>
        <v>7.9623591643808E-2</v>
      </c>
      <c r="L35" s="52">
        <v>75907.532200000001</v>
      </c>
      <c r="M35" s="53">
        <v>3.37</v>
      </c>
      <c r="N35" s="64">
        <f>L35/$H35</f>
        <v>3.4613259939710414E-2</v>
      </c>
      <c r="O35" s="52">
        <v>1503741.9280999999</v>
      </c>
      <c r="P35" s="65">
        <f>O35/$C35</f>
        <v>5.3164566397697052E-2</v>
      </c>
      <c r="Q35" s="52">
        <v>25217.3027</v>
      </c>
      <c r="R35" s="53">
        <v>1.677</v>
      </c>
      <c r="S35" s="64">
        <f>Q35/$H35</f>
        <v>1.1498899095200216E-2</v>
      </c>
      <c r="T35" s="66">
        <v>24528796.069600001</v>
      </c>
      <c r="U35" s="52">
        <v>2091894.0351</v>
      </c>
      <c r="V35" s="64">
        <f>U35/T35</f>
        <v>8.5283192422664758E-2</v>
      </c>
      <c r="W35" s="67">
        <v>19434.330000000002</v>
      </c>
      <c r="X35" s="66">
        <v>874261.52679999999</v>
      </c>
      <c r="Y35" s="65">
        <f>X35/$C35</f>
        <v>3.0909382868135112E-2</v>
      </c>
      <c r="Z35" s="52">
        <v>172660.86869999999</v>
      </c>
      <c r="AA35" s="53">
        <v>19.748999999999999</v>
      </c>
      <c r="AB35" s="64">
        <f>Z35/$H35</f>
        <v>7.8732048803574581E-2</v>
      </c>
      <c r="AC35" s="66">
        <v>67940.039999999994</v>
      </c>
      <c r="AD35" s="65">
        <f>AC35/$C35</f>
        <v>2.4020097465833196E-3</v>
      </c>
      <c r="AE35" s="52">
        <v>8002.9615000000003</v>
      </c>
      <c r="AF35" s="53">
        <v>11.779</v>
      </c>
      <c r="AG35" s="64">
        <f>AE35/$H35</f>
        <v>3.6492898485638659E-3</v>
      </c>
      <c r="AH35" s="66">
        <v>96254.720000000001</v>
      </c>
      <c r="AI35" s="65">
        <f>AH35/$C35</f>
        <v>3.4030709371770818E-3</v>
      </c>
      <c r="AJ35" s="52">
        <v>12833.0641</v>
      </c>
      <c r="AK35" s="53">
        <v>13.332000000000001</v>
      </c>
      <c r="AL35" s="64">
        <f>AJ35/$H35</f>
        <v>5.8517800624305616E-3</v>
      </c>
      <c r="AM35" s="52">
        <v>146989.76000000001</v>
      </c>
      <c r="AN35" s="65">
        <f>AM35/$C35</f>
        <v>5.1968005342349381E-3</v>
      </c>
      <c r="AO35" s="52">
        <v>32757.970799999999</v>
      </c>
      <c r="AP35" s="53">
        <v>22.286000000000001</v>
      </c>
      <c r="AQ35" s="64">
        <f>AO35/$H35</f>
        <v>1.4937386653677083E-2</v>
      </c>
      <c r="AR35" s="66">
        <v>115700.61</v>
      </c>
      <c r="AS35" s="65">
        <f>AR35/$C35</f>
        <v>4.0905774106938346E-3</v>
      </c>
      <c r="AT35" s="52">
        <v>12905.4992</v>
      </c>
      <c r="AU35" s="53">
        <v>11.154</v>
      </c>
      <c r="AV35" s="64">
        <f>AT35/$H35</f>
        <v>5.8848099195790322E-3</v>
      </c>
      <c r="AW35" s="66">
        <v>36918.65</v>
      </c>
      <c r="AX35" s="65">
        <f>AW35/$C35</f>
        <v>1.3052532369821725E-3</v>
      </c>
      <c r="AY35" s="52">
        <v>3197.1145999999999</v>
      </c>
      <c r="AZ35" s="53">
        <v>8.66</v>
      </c>
      <c r="BA35" s="64">
        <f>AY35/$H35</f>
        <v>1.4578600502420664E-3</v>
      </c>
      <c r="BB35" s="66">
        <v>0</v>
      </c>
      <c r="BC35" s="65">
        <f>BB35/$C35</f>
        <v>0</v>
      </c>
      <c r="BD35" s="52">
        <v>0</v>
      </c>
      <c r="BE35" s="53">
        <v>0</v>
      </c>
      <c r="BF35" s="64">
        <f>BD35/$H35</f>
        <v>0</v>
      </c>
    </row>
    <row r="36" spans="1:58">
      <c r="A36" s="69"/>
      <c r="B36" s="68">
        <v>43374</v>
      </c>
      <c r="C36" s="132">
        <v>30160779.219999999</v>
      </c>
      <c r="D36" s="52">
        <f>C36/31</f>
        <v>972928.36193548387</v>
      </c>
      <c r="E36" s="132">
        <v>2356624.14</v>
      </c>
      <c r="F36" s="64">
        <f>E36/C36</f>
        <v>7.8135386450403521E-2</v>
      </c>
      <c r="G36" s="132">
        <v>18604.75</v>
      </c>
      <c r="H36" s="52">
        <f>G36+E36</f>
        <v>2375228.89</v>
      </c>
      <c r="I36" s="64">
        <f>H36/$C36</f>
        <v>7.8752238881976744E-2</v>
      </c>
      <c r="J36" s="132">
        <v>2340600.0783000002</v>
      </c>
      <c r="K36" s="65">
        <f>J36/$C36</f>
        <v>7.760409839636763E-2</v>
      </c>
      <c r="L36" s="132">
        <v>77480.307799999995</v>
      </c>
      <c r="M36" s="65">
        <f>L36/J36</f>
        <v>3.3102753656350667E-2</v>
      </c>
      <c r="N36" s="64">
        <f>L36/$H36</f>
        <v>3.2620143736968435E-2</v>
      </c>
      <c r="O36" s="132">
        <v>2627144.3870999999</v>
      </c>
      <c r="P36" s="65">
        <f>O36/$C36</f>
        <v>8.7104658932614945E-2</v>
      </c>
      <c r="Q36" s="132">
        <v>35772.298600000002</v>
      </c>
      <c r="R36" s="53">
        <v>3.012</v>
      </c>
      <c r="S36" s="65">
        <f>Q36/$H36</f>
        <v>1.5060569004783366E-2</v>
      </c>
      <c r="T36" s="66">
        <f>C36-(J36+O36)</f>
        <v>25193034.7546</v>
      </c>
      <c r="U36" s="52">
        <f>H36-(L36+Q36)</f>
        <v>2261976.2836000002</v>
      </c>
      <c r="V36" s="64">
        <f>U36/T36</f>
        <v>8.9785780301318632E-2</v>
      </c>
      <c r="W36" s="67"/>
      <c r="X36" s="66"/>
      <c r="Y36" s="65">
        <f>X36/$C36</f>
        <v>0</v>
      </c>
      <c r="Z36" s="52"/>
      <c r="AA36" s="65" t="e">
        <f>Z36/X36</f>
        <v>#DIV/0!</v>
      </c>
      <c r="AB36" s="64">
        <f>Z36/$H36</f>
        <v>0</v>
      </c>
      <c r="AC36" s="66"/>
      <c r="AD36" s="65">
        <f>AC36/$C36</f>
        <v>0</v>
      </c>
      <c r="AE36" s="52"/>
      <c r="AF36" s="65" t="e">
        <f>AE36/AC36</f>
        <v>#DIV/0!</v>
      </c>
      <c r="AG36" s="64">
        <f>AE36/$H36</f>
        <v>0</v>
      </c>
      <c r="AH36" s="66"/>
      <c r="AI36" s="65">
        <f>AH36/$C36</f>
        <v>0</v>
      </c>
      <c r="AJ36" s="52"/>
      <c r="AK36" s="65" t="e">
        <f>AJ36/AH36</f>
        <v>#DIV/0!</v>
      </c>
      <c r="AL36" s="64">
        <f>AJ36/$H36</f>
        <v>0</v>
      </c>
      <c r="AM36" s="52"/>
      <c r="AN36" s="65">
        <f>AM36/$C36</f>
        <v>0</v>
      </c>
      <c r="AO36" s="52"/>
      <c r="AP36" s="65" t="e">
        <f>AO36/AM36</f>
        <v>#DIV/0!</v>
      </c>
      <c r="AQ36" s="64"/>
      <c r="AR36" s="66"/>
      <c r="AS36" s="65">
        <f>AR36/$C36</f>
        <v>0</v>
      </c>
      <c r="AT36" s="52"/>
      <c r="AU36" s="65" t="e">
        <f>AT36/AR36</f>
        <v>#DIV/0!</v>
      </c>
      <c r="AV36" s="64">
        <f>AT36/$H36</f>
        <v>0</v>
      </c>
      <c r="AW36" s="66"/>
      <c r="AX36" s="65">
        <f>AW36/$C36</f>
        <v>0</v>
      </c>
      <c r="AY36" s="52"/>
      <c r="AZ36" s="65" t="e">
        <f>AY36/AW36</f>
        <v>#DIV/0!</v>
      </c>
      <c r="BA36" s="64">
        <f>AY36/$H36</f>
        <v>0</v>
      </c>
      <c r="BB36" s="66"/>
      <c r="BC36" s="65">
        <f>BB36/$C36</f>
        <v>0</v>
      </c>
      <c r="BD36" s="52"/>
      <c r="BE36" s="65" t="e">
        <f>BD36/BB36</f>
        <v>#DIV/0!</v>
      </c>
      <c r="BF36" s="64">
        <f>BD36/$H36</f>
        <v>0</v>
      </c>
    </row>
    <row r="37" spans="1:58">
      <c r="A37" s="69"/>
      <c r="B37" s="68">
        <v>43009</v>
      </c>
      <c r="C37" s="132">
        <v>32271481.09</v>
      </c>
      <c r="D37" s="52">
        <f>C37/31</f>
        <v>1041015.5190322581</v>
      </c>
      <c r="E37" s="132">
        <v>2493348.5299999998</v>
      </c>
      <c r="F37" s="64">
        <f>E37/C37</f>
        <v>7.7261670235910448E-2</v>
      </c>
      <c r="G37" s="132">
        <v>-207806.87</v>
      </c>
      <c r="H37" s="52">
        <f>G37+E37</f>
        <v>2285541.6599999997</v>
      </c>
      <c r="I37" s="64">
        <f>H37/$C37</f>
        <v>7.0822335474036338E-2</v>
      </c>
      <c r="J37" s="132">
        <v>2650074.1812</v>
      </c>
      <c r="K37" s="65">
        <f>J37/$C37</f>
        <v>8.2118145548057339E-2</v>
      </c>
      <c r="L37" s="132">
        <v>86653.254499999995</v>
      </c>
      <c r="M37" s="65">
        <f>L37/J37</f>
        <v>3.2698425996800541E-2</v>
      </c>
      <c r="N37" s="64">
        <f>L37/$H37</f>
        <v>3.7913662225697524E-2</v>
      </c>
      <c r="O37" s="132">
        <v>2211086.3947999999</v>
      </c>
      <c r="P37" s="65">
        <f>O37/$C37</f>
        <v>6.8515181829852598E-2</v>
      </c>
      <c r="Q37" s="132">
        <v>33894.018799999998</v>
      </c>
      <c r="R37" s="53">
        <v>2.8460000000000001</v>
      </c>
      <c r="S37" s="65">
        <f>Q37/$H37</f>
        <v>1.4829753223575021E-2</v>
      </c>
      <c r="T37" s="66">
        <f>C37-(J37+O37)</f>
        <v>27410320.513999999</v>
      </c>
      <c r="U37" s="52">
        <f>H37-(L37+Q37)</f>
        <v>2164994.3866999997</v>
      </c>
      <c r="V37" s="64">
        <f>U37/T37</f>
        <v>7.8984643232982807E-2</v>
      </c>
      <c r="W37" s="67"/>
      <c r="X37" s="66"/>
      <c r="Y37" s="65">
        <f>X37/$C37</f>
        <v>0</v>
      </c>
      <c r="Z37" s="52"/>
      <c r="AA37" s="65" t="e">
        <f>Z37/X37</f>
        <v>#DIV/0!</v>
      </c>
      <c r="AB37" s="64">
        <f>Z37/$H37</f>
        <v>0</v>
      </c>
      <c r="AC37" s="66"/>
      <c r="AD37" s="65">
        <f>AC37/$C37</f>
        <v>0</v>
      </c>
      <c r="AE37" s="52"/>
      <c r="AF37" s="65" t="e">
        <f>AE37/AC37</f>
        <v>#DIV/0!</v>
      </c>
      <c r="AG37" s="64">
        <f>AE37/$H37</f>
        <v>0</v>
      </c>
      <c r="AH37" s="66"/>
      <c r="AI37" s="65">
        <f>AH37/$C37</f>
        <v>0</v>
      </c>
      <c r="AJ37" s="52"/>
      <c r="AK37" s="65" t="e">
        <f>AJ37/AH37</f>
        <v>#DIV/0!</v>
      </c>
      <c r="AL37" s="64">
        <f>AJ37/$H37</f>
        <v>0</v>
      </c>
      <c r="AM37" s="52"/>
      <c r="AN37" s="65">
        <f>AM37/$C37</f>
        <v>0</v>
      </c>
      <c r="AO37" s="52"/>
      <c r="AP37" s="65" t="e">
        <f>AO37/AM37</f>
        <v>#DIV/0!</v>
      </c>
      <c r="AQ37" s="64"/>
      <c r="AR37" s="66"/>
      <c r="AS37" s="65">
        <f>AR37/$C37</f>
        <v>0</v>
      </c>
      <c r="AT37" s="52"/>
      <c r="AU37" s="65" t="e">
        <f>AT37/AR37</f>
        <v>#DIV/0!</v>
      </c>
      <c r="AV37" s="64">
        <f>AT37/$H37</f>
        <v>0</v>
      </c>
      <c r="AW37" s="66"/>
      <c r="AX37" s="65">
        <f>AW37/$C37</f>
        <v>0</v>
      </c>
      <c r="AY37" s="52"/>
      <c r="AZ37" s="65" t="e">
        <f>AY37/AW37</f>
        <v>#DIV/0!</v>
      </c>
      <c r="BA37" s="64">
        <f>AY37/$H37</f>
        <v>0</v>
      </c>
      <c r="BB37" s="66"/>
      <c r="BC37" s="65">
        <f>BB37/$C37</f>
        <v>0</v>
      </c>
      <c r="BD37" s="52"/>
      <c r="BE37" s="65" t="e">
        <f>BD37/BB37</f>
        <v>#DIV/0!</v>
      </c>
      <c r="BF37" s="64">
        <f>BD37/$H37</f>
        <v>0</v>
      </c>
    </row>
    <row r="38" spans="1:58" s="25" customFormat="1" ht="15.75" thickBot="1">
      <c r="A38" s="63"/>
      <c r="B38" s="62" t="s">
        <v>106</v>
      </c>
      <c r="C38" s="56">
        <f>C36/C37-1</f>
        <v>-6.5404555313516299E-2</v>
      </c>
      <c r="D38" s="60"/>
      <c r="E38" s="56">
        <f>E36/E37-1</f>
        <v>-5.4835651075222813E-2</v>
      </c>
      <c r="F38" s="59"/>
      <c r="G38" s="56">
        <f>G36/G37-1</f>
        <v>-1.0895290420379269</v>
      </c>
      <c r="H38" s="56">
        <f>H36/H37-1</f>
        <v>3.9241126762047607E-2</v>
      </c>
      <c r="I38" s="59"/>
      <c r="J38" s="57">
        <f>J36/J37-1</f>
        <v>-0.1167794113445777</v>
      </c>
      <c r="K38" s="55"/>
      <c r="L38" s="56">
        <f>L36/L37-1</f>
        <v>-0.1058580748401089</v>
      </c>
      <c r="M38" s="55"/>
      <c r="N38" s="54"/>
      <c r="O38" s="56">
        <f>O36/O37-1</f>
        <v>0.18816903458791989</v>
      </c>
      <c r="P38" s="55"/>
      <c r="Q38" s="56">
        <f>Q36/Q37-1</f>
        <v>5.5416261231318042E-2</v>
      </c>
      <c r="R38" s="55"/>
      <c r="S38" s="54"/>
      <c r="T38" s="61"/>
      <c r="U38" s="60"/>
      <c r="V38" s="59"/>
      <c r="W38" s="58"/>
      <c r="X38" s="57" t="e">
        <f>X36/X37-1</f>
        <v>#DIV/0!</v>
      </c>
      <c r="Y38" s="55"/>
      <c r="Z38" s="56" t="e">
        <f>Z36/Z37-1</f>
        <v>#DIV/0!</v>
      </c>
      <c r="AA38" s="55"/>
      <c r="AB38" s="54"/>
      <c r="AC38" s="57" t="e">
        <f>AC36/AC37-1</f>
        <v>#DIV/0!</v>
      </c>
      <c r="AD38" s="55"/>
      <c r="AE38" s="56" t="e">
        <f>AE36/AE37-1</f>
        <v>#DIV/0!</v>
      </c>
      <c r="AF38" s="55"/>
      <c r="AG38" s="54"/>
      <c r="AH38" s="57" t="e">
        <f>AH36/AH37-1</f>
        <v>#DIV/0!</v>
      </c>
      <c r="AI38" s="55"/>
      <c r="AJ38" s="56" t="e">
        <f>AJ36/AJ37-1</f>
        <v>#DIV/0!</v>
      </c>
      <c r="AK38" s="55"/>
      <c r="AL38" s="54"/>
      <c r="AM38" s="56" t="e">
        <f>AM36/AM37-1</f>
        <v>#DIV/0!</v>
      </c>
      <c r="AN38" s="55"/>
      <c r="AO38" s="56" t="e">
        <f>AO36/AO37-1</f>
        <v>#DIV/0!</v>
      </c>
      <c r="AP38" s="55"/>
      <c r="AQ38" s="54"/>
      <c r="AR38" s="56" t="e">
        <f>AR36/AR37-1</f>
        <v>#DIV/0!</v>
      </c>
      <c r="AS38" s="55"/>
      <c r="AT38" s="56" t="e">
        <f>AT36/AT37-1</f>
        <v>#DIV/0!</v>
      </c>
      <c r="AU38" s="55"/>
      <c r="AV38" s="54"/>
      <c r="AW38" s="56" t="e">
        <f>AW36/AW37-1</f>
        <v>#DIV/0!</v>
      </c>
      <c r="AX38" s="55"/>
      <c r="AY38" s="56" t="e">
        <f>AY36/AY37-1</f>
        <v>#DIV/0!</v>
      </c>
      <c r="AZ38" s="55"/>
      <c r="BA38" s="54"/>
      <c r="BB38" s="56" t="e">
        <f>BB36/BB37-1</f>
        <v>#DIV/0!</v>
      </c>
      <c r="BC38" s="55"/>
      <c r="BD38" s="56" t="e">
        <f>BD36/BD37-1</f>
        <v>#DIV/0!</v>
      </c>
      <c r="BE38" s="55"/>
      <c r="BF38" s="54"/>
    </row>
    <row r="39" spans="1:58">
      <c r="A39" s="77" t="s">
        <v>47</v>
      </c>
      <c r="B39" s="76">
        <v>43101</v>
      </c>
      <c r="C39" s="72">
        <v>17907129.809999999</v>
      </c>
      <c r="D39" s="72">
        <f>C39/31</f>
        <v>577649.34870967735</v>
      </c>
      <c r="E39" s="72">
        <v>1300936.1399999999</v>
      </c>
      <c r="F39" s="70">
        <f>E39/C39</f>
        <v>7.2649059553558909E-2</v>
      </c>
      <c r="G39" s="72">
        <v>-58757.53</v>
      </c>
      <c r="H39" s="72">
        <v>1242178.6100000001</v>
      </c>
      <c r="I39" s="70">
        <f>H39/$C39</f>
        <v>6.9367822938677867E-2</v>
      </c>
      <c r="J39" s="74">
        <v>1654722.1089999999</v>
      </c>
      <c r="K39" s="73">
        <f>J39/$C39</f>
        <v>9.2405769464849824E-2</v>
      </c>
      <c r="L39" s="72">
        <v>80478.624200000006</v>
      </c>
      <c r="M39" s="73">
        <f>L39/J39</f>
        <v>4.863573391705979E-2</v>
      </c>
      <c r="N39" s="70">
        <f>L39/$H39</f>
        <v>6.4788286927594085E-2</v>
      </c>
      <c r="O39" s="72">
        <v>3583634.0299</v>
      </c>
      <c r="P39" s="73">
        <f>O39/$C39</f>
        <v>0.20012330663391781</v>
      </c>
      <c r="Q39" s="72">
        <v>395669.58470000001</v>
      </c>
      <c r="R39" s="71">
        <v>11.041</v>
      </c>
      <c r="S39" s="70">
        <f>Q39/$H39</f>
        <v>0.3185287377473035</v>
      </c>
      <c r="T39" s="74">
        <v>12668773.6711</v>
      </c>
      <c r="U39" s="72">
        <v>766030.40110000002</v>
      </c>
      <c r="V39" s="70">
        <f>U39/T39</f>
        <v>6.0466026230105302E-2</v>
      </c>
      <c r="W39" s="75">
        <v>192724.3</v>
      </c>
      <c r="X39" s="74">
        <v>276828.5625</v>
      </c>
      <c r="Y39" s="73">
        <f>X39/$C39</f>
        <v>1.5459125244371031E-2</v>
      </c>
      <c r="Z39" s="72">
        <v>39427.676700000004</v>
      </c>
      <c r="AA39" s="71">
        <v>14.243</v>
      </c>
      <c r="AB39" s="70">
        <f>Z39/$H39</f>
        <v>3.174074676748781E-2</v>
      </c>
      <c r="AC39" s="74">
        <v>40062.15</v>
      </c>
      <c r="AD39" s="73">
        <f>AC39/$C39</f>
        <v>2.2372178246916948E-3</v>
      </c>
      <c r="AE39" s="72">
        <v>3766.5904999999998</v>
      </c>
      <c r="AF39" s="71">
        <v>9.4019999999999992</v>
      </c>
      <c r="AG39" s="70">
        <f>AE39/$H39</f>
        <v>3.0322454997031381E-3</v>
      </c>
      <c r="AH39" s="74">
        <v>24894.81</v>
      </c>
      <c r="AI39" s="73">
        <f>AH39/$C39</f>
        <v>1.3902177660038979E-3</v>
      </c>
      <c r="AJ39" s="72">
        <v>3746.7337000000002</v>
      </c>
      <c r="AK39" s="71">
        <v>15.05</v>
      </c>
      <c r="AL39" s="70">
        <f>AJ39/$H39</f>
        <v>3.0162600368718313E-3</v>
      </c>
      <c r="AM39" s="72">
        <v>51449.7</v>
      </c>
      <c r="AN39" s="73">
        <f>AM39/$C39</f>
        <v>2.873140505815097E-3</v>
      </c>
      <c r="AO39" s="72">
        <v>12382.3827</v>
      </c>
      <c r="AP39" s="71">
        <v>24.067</v>
      </c>
      <c r="AQ39" s="70">
        <f>AO39/$H39</f>
        <v>9.9682787968792975E-3</v>
      </c>
      <c r="AR39" s="74">
        <v>94104.01</v>
      </c>
      <c r="AS39" s="73">
        <f>AR39/$C39</f>
        <v>5.2551140801720695E-3</v>
      </c>
      <c r="AT39" s="72">
        <v>15086.9869</v>
      </c>
      <c r="AU39" s="71">
        <v>16.032</v>
      </c>
      <c r="AV39" s="70">
        <f>AT39/$H39</f>
        <v>1.2145585810723305E-2</v>
      </c>
      <c r="AW39" s="74">
        <v>41994.46</v>
      </c>
      <c r="AX39" s="73">
        <f>AW39/$C39</f>
        <v>2.3451251230975469E-3</v>
      </c>
      <c r="AY39" s="72">
        <v>4414.2516999999998</v>
      </c>
      <c r="AZ39" s="71">
        <v>10.512</v>
      </c>
      <c r="BA39" s="70">
        <f>AY39/$H39</f>
        <v>3.5536368638645287E-3</v>
      </c>
      <c r="BB39" s="74">
        <v>0</v>
      </c>
      <c r="BC39" s="73">
        <f>BB39/$C39</f>
        <v>0</v>
      </c>
      <c r="BD39" s="72">
        <v>0</v>
      </c>
      <c r="BE39" s="71">
        <v>0</v>
      </c>
      <c r="BF39" s="70">
        <f>BD39/$H39</f>
        <v>0</v>
      </c>
    </row>
    <row r="40" spans="1:58">
      <c r="A40" s="69"/>
      <c r="B40" s="68">
        <v>43132</v>
      </c>
      <c r="C40" s="52">
        <v>16742082.949999999</v>
      </c>
      <c r="D40" s="52">
        <f>C40/28</f>
        <v>597931.53392857139</v>
      </c>
      <c r="E40" s="52">
        <v>986324.41</v>
      </c>
      <c r="F40" s="64">
        <f>E40/C40</f>
        <v>5.8912885149693998E-2</v>
      </c>
      <c r="G40" s="52">
        <v>-111915.59</v>
      </c>
      <c r="H40" s="52">
        <v>874408.82</v>
      </c>
      <c r="I40" s="64">
        <f>H40/$C40</f>
        <v>5.2228197806175602E-2</v>
      </c>
      <c r="J40" s="66">
        <v>2078954.1973000001</v>
      </c>
      <c r="K40" s="65">
        <f>J40/$C40</f>
        <v>0.12417536118467268</v>
      </c>
      <c r="L40" s="52">
        <v>90130.590500000006</v>
      </c>
      <c r="M40" s="65">
        <f>L40/J40</f>
        <v>4.3353812516435088E-2</v>
      </c>
      <c r="N40" s="64">
        <f>L40/$H40</f>
        <v>0.10307603084333025</v>
      </c>
      <c r="O40" s="52">
        <v>2462606.7672999999</v>
      </c>
      <c r="P40" s="65">
        <f>O40/$C40</f>
        <v>0.14709082344500032</v>
      </c>
      <c r="Q40" s="52">
        <v>103511.0426</v>
      </c>
      <c r="R40" s="53">
        <v>4.2030000000000003</v>
      </c>
      <c r="S40" s="64">
        <f>Q40/$H40</f>
        <v>0.11837831484819653</v>
      </c>
      <c r="T40" s="66">
        <v>12200521.985400001</v>
      </c>
      <c r="U40" s="52">
        <v>680767.18689999997</v>
      </c>
      <c r="V40" s="64">
        <f>U40/T40</f>
        <v>5.5798201725684664E-2</v>
      </c>
      <c r="W40" s="67">
        <v>170913.05</v>
      </c>
      <c r="X40" s="66">
        <v>215898.91070000001</v>
      </c>
      <c r="Y40" s="65">
        <f>X40/$C40</f>
        <v>1.2895582428111193E-2</v>
      </c>
      <c r="Z40" s="52">
        <v>32588.308499999999</v>
      </c>
      <c r="AA40" s="53">
        <v>15.093999999999999</v>
      </c>
      <c r="AB40" s="64">
        <f>Z40/$H40</f>
        <v>3.7268961330925277E-2</v>
      </c>
      <c r="AC40" s="66">
        <v>19537.099999999999</v>
      </c>
      <c r="AD40" s="65">
        <f>AC40/$C40</f>
        <v>1.166945598008759E-3</v>
      </c>
      <c r="AE40" s="52">
        <v>1961.0434</v>
      </c>
      <c r="AF40" s="53">
        <v>10.038</v>
      </c>
      <c r="AG40" s="64">
        <f>AE40/$H40</f>
        <v>2.2427077073627873E-3</v>
      </c>
      <c r="AH40" s="66">
        <v>13173.61</v>
      </c>
      <c r="AI40" s="65">
        <f>AH40/$C40</f>
        <v>7.8685609427111343E-4</v>
      </c>
      <c r="AJ40" s="52">
        <v>2045.4521999999999</v>
      </c>
      <c r="AK40" s="53">
        <v>15.526999999999999</v>
      </c>
      <c r="AL40" s="64">
        <f>AJ40/$H40</f>
        <v>2.3392401279758363E-3</v>
      </c>
      <c r="AM40" s="52">
        <v>40813.35</v>
      </c>
      <c r="AN40" s="65">
        <f>AM40/$C40</f>
        <v>2.4377701461573515E-3</v>
      </c>
      <c r="AO40" s="52">
        <v>10718.434499999999</v>
      </c>
      <c r="AP40" s="53">
        <v>26.262</v>
      </c>
      <c r="AQ40" s="64">
        <f>AO40/$H40</f>
        <v>1.2257921300473616E-2</v>
      </c>
      <c r="AR40" s="66">
        <v>71563.61</v>
      </c>
      <c r="AS40" s="65">
        <f>AR40/$C40</f>
        <v>4.2744747002940878E-3</v>
      </c>
      <c r="AT40" s="52">
        <v>9863.7857000000004</v>
      </c>
      <c r="AU40" s="53">
        <v>13.782999999999999</v>
      </c>
      <c r="AV40" s="64">
        <f>AT40/$H40</f>
        <v>1.1280519448557257E-2</v>
      </c>
      <c r="AW40" s="66">
        <v>38380.81</v>
      </c>
      <c r="AX40" s="65">
        <f>AW40/$C40</f>
        <v>2.292475202435907E-3</v>
      </c>
      <c r="AY40" s="52">
        <v>1731.7991999999999</v>
      </c>
      <c r="AZ40" s="53">
        <v>4.5119999999999996</v>
      </c>
      <c r="BA40" s="64">
        <f>AY40/$H40</f>
        <v>1.980537204553815E-3</v>
      </c>
      <c r="BB40" s="66">
        <v>0</v>
      </c>
      <c r="BC40" s="65">
        <f>BB40/$C40</f>
        <v>0</v>
      </c>
      <c r="BD40" s="52">
        <v>0</v>
      </c>
      <c r="BE40" s="53">
        <v>0</v>
      </c>
      <c r="BF40" s="64">
        <f>BD40/$H40</f>
        <v>0</v>
      </c>
    </row>
    <row r="41" spans="1:58">
      <c r="A41" s="69"/>
      <c r="B41" s="68">
        <v>43160</v>
      </c>
      <c r="C41" s="52">
        <v>20438844.280000001</v>
      </c>
      <c r="D41" s="52">
        <f>C41/31</f>
        <v>659317.55741935491</v>
      </c>
      <c r="E41" s="52">
        <v>1229179.45</v>
      </c>
      <c r="F41" s="64">
        <f>E41/C41</f>
        <v>6.013938132513625E-2</v>
      </c>
      <c r="G41" s="52">
        <v>-92319.66</v>
      </c>
      <c r="H41" s="52">
        <v>1136859.79</v>
      </c>
      <c r="I41" s="64">
        <f>H41/$C41</f>
        <v>5.5622508514948182E-2</v>
      </c>
      <c r="J41" s="66">
        <v>2665129.9668000001</v>
      </c>
      <c r="K41" s="65">
        <f>J41/$C41</f>
        <v>0.13039533597346825</v>
      </c>
      <c r="L41" s="52">
        <v>91328.159599999999</v>
      </c>
      <c r="M41" s="65">
        <f>L41/J41</f>
        <v>3.4267807100475847E-2</v>
      </c>
      <c r="N41" s="64">
        <f>L41/$H41</f>
        <v>8.03337055310928E-2</v>
      </c>
      <c r="O41" s="52">
        <v>2902401.8777999999</v>
      </c>
      <c r="P41" s="65">
        <f>O41/$C41</f>
        <v>0.14200420718700243</v>
      </c>
      <c r="Q41" s="52">
        <v>56523.399799999999</v>
      </c>
      <c r="R41" s="53">
        <v>1.9470000000000001</v>
      </c>
      <c r="S41" s="64">
        <f>Q41/$H41</f>
        <v>4.9718883803604313E-2</v>
      </c>
      <c r="T41" s="66">
        <v>14871312.4354</v>
      </c>
      <c r="U41" s="52">
        <v>989008.23060000001</v>
      </c>
      <c r="V41" s="64">
        <f>U41/T41</f>
        <v>6.6504434957989522E-2</v>
      </c>
      <c r="W41" s="67">
        <v>156176.35</v>
      </c>
      <c r="X41" s="66">
        <v>280873.52679999999</v>
      </c>
      <c r="Y41" s="65">
        <f>X41/$C41</f>
        <v>1.3742143291088275E-2</v>
      </c>
      <c r="Z41" s="52">
        <v>42660.9611</v>
      </c>
      <c r="AA41" s="53">
        <v>15.189</v>
      </c>
      <c r="AB41" s="64">
        <f>Z41/$H41</f>
        <v>3.7525261668371612E-2</v>
      </c>
      <c r="AC41" s="66">
        <v>36688.129999999997</v>
      </c>
      <c r="AD41" s="65">
        <f>AC41/$C41</f>
        <v>1.79501979159851E-3</v>
      </c>
      <c r="AE41" s="52">
        <v>3989.8890999999999</v>
      </c>
      <c r="AF41" s="53">
        <v>10.875</v>
      </c>
      <c r="AG41" s="64">
        <f>AE41/$H41</f>
        <v>3.5095700763591964E-3</v>
      </c>
      <c r="AH41" s="66">
        <v>9589.01</v>
      </c>
      <c r="AI41" s="65">
        <f>AH41/$C41</f>
        <v>4.6915617481283536E-4</v>
      </c>
      <c r="AJ41" s="52">
        <v>1244.6377</v>
      </c>
      <c r="AK41" s="53">
        <v>12.98</v>
      </c>
      <c r="AL41" s="64">
        <f>AJ41/$H41</f>
        <v>1.0948031682957138E-3</v>
      </c>
      <c r="AM41" s="52">
        <v>43576.93</v>
      </c>
      <c r="AN41" s="65">
        <f>AM41/$C41</f>
        <v>2.1320642891066634E-3</v>
      </c>
      <c r="AO41" s="52">
        <v>11543.8997</v>
      </c>
      <c r="AP41" s="53">
        <v>26.491</v>
      </c>
      <c r="AQ41" s="64">
        <f>AO41/$H41</f>
        <v>1.0154198258696439E-2</v>
      </c>
      <c r="AR41" s="66">
        <v>86700.24</v>
      </c>
      <c r="AS41" s="65">
        <f>AR41/$C41</f>
        <v>4.2419345640222275E-3</v>
      </c>
      <c r="AT41" s="52">
        <v>12829.8189</v>
      </c>
      <c r="AU41" s="53">
        <v>14.798</v>
      </c>
      <c r="AV41" s="64">
        <f>AT41/$H41</f>
        <v>1.1285313292679653E-2</v>
      </c>
      <c r="AW41" s="66">
        <v>41427.56</v>
      </c>
      <c r="AX41" s="65">
        <f>AW41/$C41</f>
        <v>2.0269032550210317E-3</v>
      </c>
      <c r="AY41" s="52">
        <v>1784.134</v>
      </c>
      <c r="AZ41" s="53">
        <v>4.3070000000000004</v>
      </c>
      <c r="BA41" s="64">
        <f>AY41/$H41</f>
        <v>1.5693527167497058E-3</v>
      </c>
      <c r="BB41" s="66">
        <v>0</v>
      </c>
      <c r="BC41" s="65">
        <f>BB41/$C41</f>
        <v>0</v>
      </c>
      <c r="BD41" s="52">
        <v>0</v>
      </c>
      <c r="BE41" s="53">
        <v>0</v>
      </c>
      <c r="BF41" s="64">
        <f>BD41/$H41</f>
        <v>0</v>
      </c>
    </row>
    <row r="42" spans="1:58">
      <c r="A42" s="69"/>
      <c r="B42" s="68">
        <v>43191</v>
      </c>
      <c r="C42" s="52">
        <v>19291434.359999999</v>
      </c>
      <c r="D42" s="52">
        <f>C42/30</f>
        <v>643047.81200000003</v>
      </c>
      <c r="E42" s="52">
        <v>1172922.45</v>
      </c>
      <c r="F42" s="64">
        <f>E42/C42</f>
        <v>6.0800167997461442E-2</v>
      </c>
      <c r="G42" s="52">
        <v>-65039.41</v>
      </c>
      <c r="H42" s="52">
        <v>1107883.04</v>
      </c>
      <c r="I42" s="64">
        <f>H42/$C42</f>
        <v>5.7428754094985816E-2</v>
      </c>
      <c r="J42" s="66">
        <v>2822754.1751000001</v>
      </c>
      <c r="K42" s="65">
        <f>J42/$C42</f>
        <v>0.14632163282544017</v>
      </c>
      <c r="L42" s="52">
        <v>129664.4405</v>
      </c>
      <c r="M42" s="65">
        <f>L42/J42</f>
        <v>4.5935434847211395E-2</v>
      </c>
      <c r="N42" s="64">
        <f>L42/$H42</f>
        <v>0.11703802280428446</v>
      </c>
      <c r="O42" s="52">
        <v>3071491.1601</v>
      </c>
      <c r="P42" s="65">
        <f>O42/$C42</f>
        <v>0.15921528191126169</v>
      </c>
      <c r="Q42" s="52">
        <v>30183.5726</v>
      </c>
      <c r="R42" s="53">
        <v>0.98299999999999998</v>
      </c>
      <c r="S42" s="64">
        <f>Q42/$H42</f>
        <v>2.7244367419867712E-2</v>
      </c>
      <c r="T42" s="66">
        <v>13397189.024800001</v>
      </c>
      <c r="U42" s="52">
        <v>948035.02690000006</v>
      </c>
      <c r="V42" s="64">
        <f>U42/T42</f>
        <v>7.0763727013559305E-2</v>
      </c>
      <c r="W42" s="67">
        <v>118537.15</v>
      </c>
      <c r="X42" s="66">
        <v>291548.07140000002</v>
      </c>
      <c r="Y42" s="65">
        <f>X42/$C42</f>
        <v>1.5112824995766671E-2</v>
      </c>
      <c r="Z42" s="52">
        <v>43641.185599999997</v>
      </c>
      <c r="AA42" s="53">
        <v>14.968999999999999</v>
      </c>
      <c r="AB42" s="64">
        <f>Z42/$H42</f>
        <v>3.9391509775255691E-2</v>
      </c>
      <c r="AC42" s="66">
        <v>42396.53</v>
      </c>
      <c r="AD42" s="65">
        <f>AC42/$C42</f>
        <v>2.1976867665116427E-3</v>
      </c>
      <c r="AE42" s="52">
        <v>3115.5023000000001</v>
      </c>
      <c r="AF42" s="53">
        <v>7.3479999999999999</v>
      </c>
      <c r="AG42" s="64">
        <f>AE42/$H42</f>
        <v>2.8121220268883256E-3</v>
      </c>
      <c r="AH42" s="66">
        <v>10137.11</v>
      </c>
      <c r="AI42" s="65">
        <f>AH42/$C42</f>
        <v>5.2547207277748535E-4</v>
      </c>
      <c r="AJ42" s="52">
        <v>1023.4383</v>
      </c>
      <c r="AK42" s="53">
        <v>10.096</v>
      </c>
      <c r="AL42" s="64">
        <f>AJ42/$H42</f>
        <v>9.2377828980936476E-4</v>
      </c>
      <c r="AM42" s="52">
        <v>37763.21</v>
      </c>
      <c r="AN42" s="65">
        <f>AM42/$C42</f>
        <v>1.9575117793366611E-3</v>
      </c>
      <c r="AO42" s="52">
        <v>9814.5956999999999</v>
      </c>
      <c r="AP42" s="53">
        <v>25.99</v>
      </c>
      <c r="AQ42" s="64">
        <f>AO42/$H42</f>
        <v>8.8588734962492064E-3</v>
      </c>
      <c r="AR42" s="66">
        <v>85483.75</v>
      </c>
      <c r="AS42" s="65">
        <f>AR42/$C42</f>
        <v>4.4311764695551649E-3</v>
      </c>
      <c r="AT42" s="52">
        <v>11910.0638</v>
      </c>
      <c r="AU42" s="53">
        <v>13.933</v>
      </c>
      <c r="AV42" s="64">
        <f>AT42/$H42</f>
        <v>1.0750289850091034E-2</v>
      </c>
      <c r="AW42" s="66">
        <v>45511.88</v>
      </c>
      <c r="AX42" s="65">
        <f>AW42/$C42</f>
        <v>2.3591755361834069E-3</v>
      </c>
      <c r="AY42" s="52">
        <v>2811.355</v>
      </c>
      <c r="AZ42" s="53">
        <v>6.1769999999999996</v>
      </c>
      <c r="BA42" s="64">
        <f>AY42/$H42</f>
        <v>2.5375918743191519E-3</v>
      </c>
      <c r="BB42" s="66">
        <v>37.950000000000003</v>
      </c>
      <c r="BC42" s="65">
        <f>BB42/$C42</f>
        <v>1.9671943149384358E-6</v>
      </c>
      <c r="BD42" s="52">
        <v>6.9001000000000001</v>
      </c>
      <c r="BE42" s="53">
        <v>18.181999999999999</v>
      </c>
      <c r="BF42" s="64">
        <f>BD42/$H42</f>
        <v>6.2281845202721039E-6</v>
      </c>
    </row>
    <row r="43" spans="1:58">
      <c r="A43" s="69"/>
      <c r="B43" s="68">
        <v>43221</v>
      </c>
      <c r="C43" s="52">
        <v>19439806.530000001</v>
      </c>
      <c r="D43" s="52">
        <f>C43/31</f>
        <v>627090.53322580655</v>
      </c>
      <c r="E43" s="52">
        <v>1161702.32</v>
      </c>
      <c r="F43" s="64">
        <f>E43/C43</f>
        <v>5.9758944524845536E-2</v>
      </c>
      <c r="G43" s="52">
        <v>-110563.79</v>
      </c>
      <c r="H43" s="52">
        <v>1051138.53</v>
      </c>
      <c r="I43" s="64">
        <f>H43/$C43</f>
        <v>5.4071450164787212E-2</v>
      </c>
      <c r="J43" s="66">
        <v>1921279.5257000001</v>
      </c>
      <c r="K43" s="65">
        <f>J43/$C43</f>
        <v>9.8832234916280307E-2</v>
      </c>
      <c r="L43" s="52">
        <v>76275.1679</v>
      </c>
      <c r="M43" s="65">
        <f>L43/J43</f>
        <v>3.9700192959798423E-2</v>
      </c>
      <c r="N43" s="64">
        <f>L43/$H43</f>
        <v>7.2564334503083999E-2</v>
      </c>
      <c r="O43" s="52">
        <v>3123084.2368000001</v>
      </c>
      <c r="P43" s="65">
        <f>O43/$C43</f>
        <v>0.16065408017206229</v>
      </c>
      <c r="Q43" s="52">
        <v>28901.714899999999</v>
      </c>
      <c r="R43" s="53">
        <v>0.92500000000000004</v>
      </c>
      <c r="S43" s="64">
        <f>Q43/$H43</f>
        <v>2.7495628858738533E-2</v>
      </c>
      <c r="T43" s="66">
        <v>14395442.7675</v>
      </c>
      <c r="U43" s="52">
        <v>945961.64720000001</v>
      </c>
      <c r="V43" s="64">
        <f>U43/T43</f>
        <v>6.5712577409265852E-2</v>
      </c>
      <c r="W43" s="67">
        <v>135181.79999999999</v>
      </c>
      <c r="X43" s="66">
        <v>321230.71429999999</v>
      </c>
      <c r="Y43" s="65">
        <f>X43/$C43</f>
        <v>1.6524378151823099E-2</v>
      </c>
      <c r="Z43" s="52">
        <v>50330.497199999998</v>
      </c>
      <c r="AA43" s="53">
        <v>15.667999999999999</v>
      </c>
      <c r="AB43" s="64">
        <f>Z43/$H43</f>
        <v>4.7881887842128663E-2</v>
      </c>
      <c r="AC43" s="66">
        <v>38512.050000000003</v>
      </c>
      <c r="AD43" s="65">
        <f>AC43/$C43</f>
        <v>1.9810922470121931E-3</v>
      </c>
      <c r="AE43" s="52">
        <v>3562.5297999999998</v>
      </c>
      <c r="AF43" s="53">
        <v>9.25</v>
      </c>
      <c r="AG43" s="64">
        <f>AE43/$H43</f>
        <v>3.3892105543881067E-3</v>
      </c>
      <c r="AH43" s="66">
        <v>10220</v>
      </c>
      <c r="AI43" s="65">
        <f>AH43/$C43</f>
        <v>5.2572539671257728E-4</v>
      </c>
      <c r="AJ43" s="52">
        <v>947.05679999999995</v>
      </c>
      <c r="AK43" s="53">
        <v>9.2669999999999995</v>
      </c>
      <c r="AL43" s="64">
        <f>AJ43/$H43</f>
        <v>9.0098190958712158E-4</v>
      </c>
      <c r="AM43" s="52">
        <v>52017.45</v>
      </c>
      <c r="AN43" s="65">
        <f>AM43/$C43</f>
        <v>2.675821383290279E-3</v>
      </c>
      <c r="AO43" s="52">
        <v>13538.2412</v>
      </c>
      <c r="AP43" s="53">
        <v>26.026</v>
      </c>
      <c r="AQ43" s="64">
        <f>AO43/$H43</f>
        <v>1.2879597516038158E-2</v>
      </c>
      <c r="AR43" s="66">
        <v>106000.96000000001</v>
      </c>
      <c r="AS43" s="65">
        <f>AR43/$C43</f>
        <v>5.4527785467626258E-3</v>
      </c>
      <c r="AT43" s="52">
        <v>14792.818499999999</v>
      </c>
      <c r="AU43" s="53">
        <v>13.955</v>
      </c>
      <c r="AV43" s="64">
        <f>AT43/$H43</f>
        <v>1.4073138865911421E-2</v>
      </c>
      <c r="AW43" s="66">
        <v>53989.25</v>
      </c>
      <c r="AX43" s="65">
        <f>AW43/$C43</f>
        <v>2.7772524339006368E-3</v>
      </c>
      <c r="AY43" s="52">
        <v>3753.4423999999999</v>
      </c>
      <c r="AZ43" s="53">
        <v>6.952</v>
      </c>
      <c r="BA43" s="64">
        <f>AY43/$H43</f>
        <v>3.5708351400647446E-3</v>
      </c>
      <c r="BB43" s="66">
        <v>0</v>
      </c>
      <c r="BC43" s="65">
        <f>BB43/$C43</f>
        <v>0</v>
      </c>
      <c r="BD43" s="52">
        <v>0</v>
      </c>
      <c r="BE43" s="53">
        <v>0</v>
      </c>
      <c r="BF43" s="64">
        <f>BD43/$H43</f>
        <v>0</v>
      </c>
    </row>
    <row r="44" spans="1:58">
      <c r="A44" s="69"/>
      <c r="B44" s="68">
        <v>43252</v>
      </c>
      <c r="C44" s="52">
        <v>19712127.460000001</v>
      </c>
      <c r="D44" s="52">
        <f>C44/30</f>
        <v>657070.91533333331</v>
      </c>
      <c r="E44" s="52">
        <v>1201412.3600000001</v>
      </c>
      <c r="F44" s="64">
        <f>E44/C44</f>
        <v>6.0947879037304073E-2</v>
      </c>
      <c r="G44" s="52">
        <v>-79315.149999999994</v>
      </c>
      <c r="H44" s="52">
        <v>1122097.21</v>
      </c>
      <c r="I44" s="64">
        <f>H44/$C44</f>
        <v>5.6924206292647418E-2</v>
      </c>
      <c r="J44" s="66">
        <v>2057610.69</v>
      </c>
      <c r="K44" s="65">
        <f>J44/$C44</f>
        <v>0.10438298424030178</v>
      </c>
      <c r="L44" s="52">
        <v>69270.546400000007</v>
      </c>
      <c r="M44" s="65">
        <f>L44/J44</f>
        <v>3.3665526105912683E-2</v>
      </c>
      <c r="N44" s="64">
        <f>L44/$H44</f>
        <v>6.1733106350028273E-2</v>
      </c>
      <c r="O44" s="52">
        <v>3206754.8110000002</v>
      </c>
      <c r="P44" s="65">
        <f>O44/$C44</f>
        <v>0.16267928550620278</v>
      </c>
      <c r="Q44" s="52">
        <v>37443.920700000002</v>
      </c>
      <c r="R44" s="53">
        <v>1.1679999999999999</v>
      </c>
      <c r="S44" s="64">
        <f>Q44/$H44</f>
        <v>3.3369587203589963E-2</v>
      </c>
      <c r="T44" s="66">
        <v>14447761.959000001</v>
      </c>
      <c r="U44" s="52">
        <v>1015382.7429</v>
      </c>
      <c r="V44" s="64">
        <f>U44/T44</f>
        <v>7.0279586954814385E-2</v>
      </c>
      <c r="W44" s="67">
        <v>138393.5</v>
      </c>
      <c r="X44" s="66">
        <v>392455.26789999998</v>
      </c>
      <c r="Y44" s="65">
        <f>X44/$C44</f>
        <v>1.9909330877469881E-2</v>
      </c>
      <c r="Z44" s="52">
        <v>66421.146200000003</v>
      </c>
      <c r="AA44" s="53">
        <v>16.925000000000001</v>
      </c>
      <c r="AB44" s="64">
        <f>Z44/$H44</f>
        <v>5.9193753988569318E-2</v>
      </c>
      <c r="AC44" s="66">
        <v>49434.06</v>
      </c>
      <c r="AD44" s="65">
        <f>AC44/$C44</f>
        <v>2.5077993281198067E-3</v>
      </c>
      <c r="AE44" s="52">
        <v>4994.0537000000004</v>
      </c>
      <c r="AF44" s="53">
        <v>10.102</v>
      </c>
      <c r="AG44" s="64">
        <f>AE44/$H44</f>
        <v>4.4506426497575918E-3</v>
      </c>
      <c r="AH44" s="66">
        <v>13070.46</v>
      </c>
      <c r="AI44" s="65">
        <f>AH44/$C44</f>
        <v>6.6306693818425622E-4</v>
      </c>
      <c r="AJ44" s="52">
        <v>2007.6706999999999</v>
      </c>
      <c r="AK44" s="53">
        <v>15.36</v>
      </c>
      <c r="AL44" s="64">
        <f>AJ44/$H44</f>
        <v>1.7892128080418273E-3</v>
      </c>
      <c r="AM44" s="52">
        <v>65067.25</v>
      </c>
      <c r="AN44" s="65">
        <f>AM44/$C44</f>
        <v>3.3008740498474839E-3</v>
      </c>
      <c r="AO44" s="52">
        <v>16521.345799999999</v>
      </c>
      <c r="AP44" s="53">
        <v>25.390999999999998</v>
      </c>
      <c r="AQ44" s="64">
        <f>AO44/$H44</f>
        <v>1.4723631475743532E-2</v>
      </c>
      <c r="AR44" s="66">
        <v>116611.64</v>
      </c>
      <c r="AS44" s="65">
        <f>AR44/$C44</f>
        <v>5.9157308228971845E-3</v>
      </c>
      <c r="AT44" s="52">
        <v>15893.782300000001</v>
      </c>
      <c r="AU44" s="53">
        <v>13.63</v>
      </c>
      <c r="AV44" s="64">
        <f>AT44/$H44</f>
        <v>1.4164354173913329E-2</v>
      </c>
      <c r="AW44" s="66">
        <v>53558.71</v>
      </c>
      <c r="AX44" s="65">
        <f>AW44/$C44</f>
        <v>2.717043612298152E-3</v>
      </c>
      <c r="AY44" s="52">
        <v>4473.1593999999996</v>
      </c>
      <c r="AZ44" s="53">
        <v>8.3520000000000003</v>
      </c>
      <c r="BA44" s="64">
        <f>AY44/$H44</f>
        <v>3.9864276999672776E-3</v>
      </c>
      <c r="BB44" s="66">
        <v>0</v>
      </c>
      <c r="BC44" s="65">
        <f>BB44/$C44</f>
        <v>0</v>
      </c>
      <c r="BD44" s="52">
        <v>0</v>
      </c>
      <c r="BE44" s="53">
        <v>0</v>
      </c>
      <c r="BF44" s="64">
        <f>BD44/$H44</f>
        <v>0</v>
      </c>
    </row>
    <row r="45" spans="1:58">
      <c r="A45" s="69"/>
      <c r="B45" s="68">
        <v>43282</v>
      </c>
      <c r="C45" s="52">
        <v>18919856.170000002</v>
      </c>
      <c r="D45" s="52">
        <f>C45/31</f>
        <v>610317.940967742</v>
      </c>
      <c r="E45" s="52">
        <v>1222844.8</v>
      </c>
      <c r="F45" s="64">
        <f>E45/C45</f>
        <v>6.463288034604546E-2</v>
      </c>
      <c r="G45" s="52">
        <v>-16674.400000000001</v>
      </c>
      <c r="H45" s="52">
        <v>1206170.3999999999</v>
      </c>
      <c r="I45" s="64">
        <f>H45/$C45</f>
        <v>6.3751562864021491E-2</v>
      </c>
      <c r="J45" s="66">
        <v>1787206.0093</v>
      </c>
      <c r="K45" s="65">
        <f>J45/$C45</f>
        <v>9.4461923665881645E-2</v>
      </c>
      <c r="L45" s="52">
        <v>65265.788099999998</v>
      </c>
      <c r="M45" s="65">
        <f>L45/J45</f>
        <v>3.6518335189328753E-2</v>
      </c>
      <c r="N45" s="64">
        <f>L45/$H45</f>
        <v>5.4109923523243487E-2</v>
      </c>
      <c r="O45" s="52">
        <v>2945163.9926</v>
      </c>
      <c r="P45" s="65">
        <f>O45/$C45</f>
        <v>0.15566524217398423</v>
      </c>
      <c r="Q45" s="52">
        <v>52344.170599999998</v>
      </c>
      <c r="R45" s="53">
        <v>1.7769999999999999</v>
      </c>
      <c r="S45" s="64">
        <f>Q45/$H45</f>
        <v>4.3396994819305798E-2</v>
      </c>
      <c r="T45" s="66">
        <v>14187486.168099999</v>
      </c>
      <c r="U45" s="52">
        <v>1088560.4413000001</v>
      </c>
      <c r="V45" s="64">
        <f>U45/T45</f>
        <v>7.6726801943785158E-2</v>
      </c>
      <c r="W45" s="67">
        <v>118189.29</v>
      </c>
      <c r="X45" s="66">
        <v>332861.51789999998</v>
      </c>
      <c r="Y45" s="65">
        <f>X45/$C45</f>
        <v>1.7593237227024858E-2</v>
      </c>
      <c r="Z45" s="52">
        <v>49048.298199999997</v>
      </c>
      <c r="AA45" s="53">
        <v>14.734999999999999</v>
      </c>
      <c r="AB45" s="64">
        <f>Z45/$H45</f>
        <v>4.0664485051200065E-2</v>
      </c>
      <c r="AC45" s="66">
        <v>69847.240000000005</v>
      </c>
      <c r="AD45" s="65">
        <f>AC45/$C45</f>
        <v>3.691742652396707E-3</v>
      </c>
      <c r="AE45" s="52">
        <v>8038.5815000000002</v>
      </c>
      <c r="AF45" s="53">
        <v>11.509</v>
      </c>
      <c r="AG45" s="64">
        <f>AE45/$H45</f>
        <v>6.6645488067026025E-3</v>
      </c>
      <c r="AH45" s="66">
        <v>10563.1</v>
      </c>
      <c r="AI45" s="65">
        <f>AH45/$C45</f>
        <v>5.5830762692314899E-4</v>
      </c>
      <c r="AJ45" s="52">
        <v>1649.0014000000001</v>
      </c>
      <c r="AK45" s="53">
        <v>15.611000000000001</v>
      </c>
      <c r="AL45" s="64">
        <f>AJ45/$H45</f>
        <v>1.3671380096875203E-3</v>
      </c>
      <c r="AM45" s="52">
        <v>67190.09</v>
      </c>
      <c r="AN45" s="65">
        <f>AM45/$C45</f>
        <v>3.5513002528285071E-3</v>
      </c>
      <c r="AO45" s="52">
        <v>16224.9589</v>
      </c>
      <c r="AP45" s="53">
        <v>24.148</v>
      </c>
      <c r="AQ45" s="64">
        <f>AO45/$H45</f>
        <v>1.3451630797771194E-2</v>
      </c>
      <c r="AR45" s="66">
        <v>90758.27</v>
      </c>
      <c r="AS45" s="65">
        <f>AR45/$C45</f>
        <v>4.7969851982231004E-3</v>
      </c>
      <c r="AT45" s="52">
        <v>10542.94</v>
      </c>
      <c r="AU45" s="53">
        <v>11.617000000000001</v>
      </c>
      <c r="AV45" s="64">
        <f>AT45/$H45</f>
        <v>8.7408379446220884E-3</v>
      </c>
      <c r="AW45" s="66">
        <v>44614.82</v>
      </c>
      <c r="AX45" s="65">
        <f>AW45/$C45</f>
        <v>2.3580950932778678E-3</v>
      </c>
      <c r="AY45" s="52">
        <v>4609.1286</v>
      </c>
      <c r="AZ45" s="53">
        <v>10.331</v>
      </c>
      <c r="BA45" s="64">
        <f>AY45/$H45</f>
        <v>3.8212914195208244E-3</v>
      </c>
      <c r="BB45" s="66">
        <v>0</v>
      </c>
      <c r="BC45" s="65">
        <f>BB45/$C45</f>
        <v>0</v>
      </c>
      <c r="BD45" s="52">
        <v>0</v>
      </c>
      <c r="BE45" s="53">
        <v>0</v>
      </c>
      <c r="BF45" s="64">
        <f>BD45/$H45</f>
        <v>0</v>
      </c>
    </row>
    <row r="46" spans="1:58">
      <c r="A46" s="69"/>
      <c r="B46" s="68">
        <v>43313</v>
      </c>
      <c r="C46" s="52">
        <v>18869744.469999999</v>
      </c>
      <c r="D46" s="52">
        <f>C46/31</f>
        <v>608701.43451612897</v>
      </c>
      <c r="E46" s="52">
        <v>1214125.52</v>
      </c>
      <c r="F46" s="64">
        <f>E46/C46</f>
        <v>6.4342446286449376E-2</v>
      </c>
      <c r="G46" s="52">
        <v>-30164.99</v>
      </c>
      <c r="H46" s="52">
        <v>1183960.53</v>
      </c>
      <c r="I46" s="64">
        <f>H46/$C46</f>
        <v>6.2743856011527654E-2</v>
      </c>
      <c r="J46" s="66">
        <v>2212523.3791</v>
      </c>
      <c r="K46" s="65">
        <f>J46/$C46</f>
        <v>0.11725242928528115</v>
      </c>
      <c r="L46" s="52">
        <v>69114.541800000006</v>
      </c>
      <c r="M46" s="65">
        <f>L46/J46</f>
        <v>3.1237880897834445E-2</v>
      </c>
      <c r="N46" s="64">
        <f>L46/$H46</f>
        <v>5.8375714433655995E-2</v>
      </c>
      <c r="O46" s="52">
        <v>1726923.0981000001</v>
      </c>
      <c r="P46" s="65">
        <f>O46/$C46</f>
        <v>9.1518096646488412E-2</v>
      </c>
      <c r="Q46" s="52">
        <v>48092.161599999999</v>
      </c>
      <c r="R46" s="53">
        <v>2.7850000000000001</v>
      </c>
      <c r="S46" s="64">
        <f>Q46/$H46</f>
        <v>4.061973383521493E-2</v>
      </c>
      <c r="T46" s="66">
        <v>14930297.992799999</v>
      </c>
      <c r="U46" s="52">
        <v>1066753.8266</v>
      </c>
      <c r="V46" s="64">
        <f>U46/T46</f>
        <v>7.1448930698800012E-2</v>
      </c>
      <c r="W46" s="67">
        <v>166564.69</v>
      </c>
      <c r="X46" s="66">
        <v>311697.14289999998</v>
      </c>
      <c r="Y46" s="65">
        <f>X46/$C46</f>
        <v>1.6518355264192933E-2</v>
      </c>
      <c r="Z46" s="52">
        <v>48953.892599999999</v>
      </c>
      <c r="AA46" s="53">
        <v>15.706</v>
      </c>
      <c r="AB46" s="64">
        <f>Z46/$H46</f>
        <v>4.1347571443112213E-2</v>
      </c>
      <c r="AC46" s="66">
        <v>74549.05</v>
      </c>
      <c r="AD46" s="65">
        <f>AC46/$C46</f>
        <v>3.9507185758938905E-3</v>
      </c>
      <c r="AE46" s="52">
        <v>9205.4613000000008</v>
      </c>
      <c r="AF46" s="53">
        <v>12.348000000000001</v>
      </c>
      <c r="AG46" s="64">
        <f>AE46/$H46</f>
        <v>7.7751420480208075E-3</v>
      </c>
      <c r="AH46" s="66">
        <v>13470.73</v>
      </c>
      <c r="AI46" s="65">
        <f>AH46/$C46</f>
        <v>7.1387983135735595E-4</v>
      </c>
      <c r="AJ46" s="52">
        <v>2590.0801000000001</v>
      </c>
      <c r="AK46" s="53">
        <v>19.227</v>
      </c>
      <c r="AL46" s="64">
        <f>AJ46/$H46</f>
        <v>2.1876405795385762E-3</v>
      </c>
      <c r="AM46" s="52">
        <v>72564.990000000005</v>
      </c>
      <c r="AN46" s="65">
        <f>AM46/$C46</f>
        <v>3.8455735378593609E-3</v>
      </c>
      <c r="AO46" s="52">
        <v>16883.431499999999</v>
      </c>
      <c r="AP46" s="53">
        <v>23.266999999999999</v>
      </c>
      <c r="AQ46" s="64">
        <f>AO46/$H46</f>
        <v>1.4260130360933567E-2</v>
      </c>
      <c r="AR46" s="66">
        <v>95669.85</v>
      </c>
      <c r="AS46" s="65">
        <f>AR46/$C46</f>
        <v>5.0700130122111825E-3</v>
      </c>
      <c r="AT46" s="52">
        <v>10492.63</v>
      </c>
      <c r="AU46" s="53">
        <v>10.968</v>
      </c>
      <c r="AV46" s="64">
        <f>AT46/$H46</f>
        <v>8.8623140164985053E-3</v>
      </c>
      <c r="AW46" s="66">
        <v>45184.35</v>
      </c>
      <c r="AX46" s="65">
        <f>AW46/$C46</f>
        <v>2.3945395801112297E-3</v>
      </c>
      <c r="AY46" s="52">
        <v>6317.3319000000001</v>
      </c>
      <c r="AZ46" s="53">
        <v>13.981</v>
      </c>
      <c r="BA46" s="64">
        <f>AY46/$H46</f>
        <v>5.3357622487634785E-3</v>
      </c>
      <c r="BB46" s="66">
        <v>0</v>
      </c>
      <c r="BC46" s="65">
        <f>BB46/$C46</f>
        <v>0</v>
      </c>
      <c r="BD46" s="52">
        <v>0</v>
      </c>
      <c r="BE46" s="53">
        <v>0</v>
      </c>
      <c r="BF46" s="64">
        <f>BD46/$H46</f>
        <v>0</v>
      </c>
    </row>
    <row r="47" spans="1:58">
      <c r="A47" s="69"/>
      <c r="B47" s="68">
        <v>43344</v>
      </c>
      <c r="C47" s="52">
        <v>18521084.890000001</v>
      </c>
      <c r="D47" s="52">
        <f>C47/30</f>
        <v>617369.49633333331</v>
      </c>
      <c r="E47" s="52">
        <v>1104102.21</v>
      </c>
      <c r="F47" s="64">
        <f>E47/C47</f>
        <v>5.9613257892691403E-2</v>
      </c>
      <c r="G47" s="52">
        <v>-5840.9</v>
      </c>
      <c r="H47" s="52">
        <v>1098261.31</v>
      </c>
      <c r="I47" s="64">
        <f>H47/$C47</f>
        <v>5.9297892997238998E-2</v>
      </c>
      <c r="J47" s="66">
        <v>1621390.61</v>
      </c>
      <c r="K47" s="65">
        <f>J47/$C47</f>
        <v>8.7542960881056689E-2</v>
      </c>
      <c r="L47" s="52">
        <v>58616.183499999999</v>
      </c>
      <c r="M47" s="65">
        <f>L47/J47</f>
        <v>3.6151796574176533E-2</v>
      </c>
      <c r="N47" s="64">
        <f>L47/$H47</f>
        <v>5.3371800468870197E-2</v>
      </c>
      <c r="O47" s="52">
        <v>2113372.7425000002</v>
      </c>
      <c r="P47" s="65">
        <f>O47/$C47</f>
        <v>0.11410631477862634</v>
      </c>
      <c r="Q47" s="52">
        <v>39303.567000000003</v>
      </c>
      <c r="R47" s="53">
        <v>1.86</v>
      </c>
      <c r="S47" s="64">
        <f>Q47/$H47</f>
        <v>3.5787081491562331E-2</v>
      </c>
      <c r="T47" s="66">
        <v>14786321.5375</v>
      </c>
      <c r="U47" s="52">
        <v>1000341.5595</v>
      </c>
      <c r="V47" s="64">
        <f>U47/T47</f>
        <v>6.7653172356830341E-2</v>
      </c>
      <c r="W47" s="67">
        <v>163569.26</v>
      </c>
      <c r="X47" s="66">
        <v>254959.86610000001</v>
      </c>
      <c r="Y47" s="65">
        <f>X47/$C47</f>
        <v>1.3765925031619462E-2</v>
      </c>
      <c r="Z47" s="52">
        <v>46918.154900000001</v>
      </c>
      <c r="AA47" s="53">
        <v>18.402000000000001</v>
      </c>
      <c r="AB47" s="64">
        <f>Z47/$H47</f>
        <v>4.2720393109359371E-2</v>
      </c>
      <c r="AC47" s="66">
        <v>104418.94</v>
      </c>
      <c r="AD47" s="65">
        <f>AC47/$C47</f>
        <v>5.6378414450429098E-3</v>
      </c>
      <c r="AE47" s="52">
        <v>13246.6335</v>
      </c>
      <c r="AF47" s="53">
        <v>12.686</v>
      </c>
      <c r="AG47" s="64">
        <f>AE47/$H47</f>
        <v>1.2061458761576513E-2</v>
      </c>
      <c r="AH47" s="66">
        <v>8881.6299999999992</v>
      </c>
      <c r="AI47" s="65">
        <f>AH47/$C47</f>
        <v>4.7954156318323529E-4</v>
      </c>
      <c r="AJ47" s="52">
        <v>1240.0009</v>
      </c>
      <c r="AK47" s="53">
        <v>13.961</v>
      </c>
      <c r="AL47" s="64">
        <f>AJ47/$H47</f>
        <v>1.1290581655835621E-3</v>
      </c>
      <c r="AM47" s="52">
        <v>55986.43</v>
      </c>
      <c r="AN47" s="65">
        <f>AM47/$C47</f>
        <v>3.0228483014096263E-3</v>
      </c>
      <c r="AO47" s="52">
        <v>12727.567499999999</v>
      </c>
      <c r="AP47" s="53">
        <v>22.733000000000001</v>
      </c>
      <c r="AQ47" s="64">
        <f>AO47/$H47</f>
        <v>1.1588833535436115E-2</v>
      </c>
      <c r="AR47" s="66">
        <v>84005.67</v>
      </c>
      <c r="AS47" s="65">
        <f>AR47/$C47</f>
        <v>4.5356776073823173E-3</v>
      </c>
      <c r="AT47" s="52">
        <v>12578.2706</v>
      </c>
      <c r="AU47" s="53">
        <v>14.973000000000001</v>
      </c>
      <c r="AV47" s="64">
        <f>AT47/$H47</f>
        <v>1.1452894211487792E-2</v>
      </c>
      <c r="AW47" s="66">
        <v>44448.15</v>
      </c>
      <c r="AX47" s="65">
        <f>AW47/$C47</f>
        <v>2.3998675166160854E-3</v>
      </c>
      <c r="AY47" s="52">
        <v>4734.4718000000003</v>
      </c>
      <c r="AZ47" s="53">
        <v>10.651999999999999</v>
      </c>
      <c r="BA47" s="64">
        <f>AY47/$H47</f>
        <v>4.3108791659063365E-3</v>
      </c>
      <c r="BB47" s="66">
        <v>0</v>
      </c>
      <c r="BC47" s="65">
        <f>BB47/$C47</f>
        <v>0</v>
      </c>
      <c r="BD47" s="52">
        <v>0</v>
      </c>
      <c r="BE47" s="53">
        <v>0</v>
      </c>
      <c r="BF47" s="64">
        <f>BD47/$H47</f>
        <v>0</v>
      </c>
    </row>
    <row r="48" spans="1:58">
      <c r="A48" s="69"/>
      <c r="B48" s="68">
        <v>43374</v>
      </c>
      <c r="C48" s="132">
        <v>17242822.260000002</v>
      </c>
      <c r="D48" s="52">
        <f>C48/31</f>
        <v>556220.0729032259</v>
      </c>
      <c r="E48" s="132">
        <v>1117087.78</v>
      </c>
      <c r="F48" s="64">
        <f>E48/C48</f>
        <v>6.4785669257371323E-2</v>
      </c>
      <c r="G48" s="132">
        <v>-36789.800000000003</v>
      </c>
      <c r="H48" s="52">
        <f>G48+E48</f>
        <v>1080297.98</v>
      </c>
      <c r="I48" s="64">
        <f>H48/$C48</f>
        <v>6.2652039423156461E-2</v>
      </c>
      <c r="J48" s="132">
        <v>1827361.9452</v>
      </c>
      <c r="K48" s="65">
        <f>J48/$C48</f>
        <v>0.10597812339799643</v>
      </c>
      <c r="L48" s="132">
        <v>67372.078999999998</v>
      </c>
      <c r="M48" s="65">
        <f>L48/J48</f>
        <v>3.686849185897121E-2</v>
      </c>
      <c r="N48" s="64">
        <f>L48/$H48</f>
        <v>6.236434784410131E-2</v>
      </c>
      <c r="O48" s="132">
        <v>1493155.1177999999</v>
      </c>
      <c r="P48" s="65">
        <f>O48/$C48</f>
        <v>8.6595749540597525E-2</v>
      </c>
      <c r="Q48" s="132">
        <v>26213.253100000002</v>
      </c>
      <c r="R48" s="53">
        <v>3.012</v>
      </c>
      <c r="S48" s="65">
        <f>Q48/$H48</f>
        <v>2.4264835800211347E-2</v>
      </c>
      <c r="T48" s="66">
        <f>C48-(J48+O48)</f>
        <v>13922305.197000001</v>
      </c>
      <c r="U48" s="52">
        <f>H48-(L48+Q48)</f>
        <v>986712.64789999998</v>
      </c>
      <c r="V48" s="64">
        <f>U48/T48</f>
        <v>7.0872792539601728E-2</v>
      </c>
      <c r="W48" s="67"/>
      <c r="X48" s="66"/>
      <c r="Y48" s="65">
        <f>X48/$C48</f>
        <v>0</v>
      </c>
      <c r="Z48" s="52"/>
      <c r="AA48" s="65" t="e">
        <f>Z48/X48</f>
        <v>#DIV/0!</v>
      </c>
      <c r="AB48" s="64">
        <f>Z48/$H48</f>
        <v>0</v>
      </c>
      <c r="AC48" s="66"/>
      <c r="AD48" s="65">
        <f>AC48/$C48</f>
        <v>0</v>
      </c>
      <c r="AE48" s="52"/>
      <c r="AF48" s="65" t="e">
        <f>AE48/AC48</f>
        <v>#DIV/0!</v>
      </c>
      <c r="AG48" s="64">
        <f>AE48/$H48</f>
        <v>0</v>
      </c>
      <c r="AH48" s="66"/>
      <c r="AI48" s="65">
        <f>AH48/$C48</f>
        <v>0</v>
      </c>
      <c r="AJ48" s="52"/>
      <c r="AK48" s="65" t="e">
        <f>AJ48/AH48</f>
        <v>#DIV/0!</v>
      </c>
      <c r="AL48" s="64">
        <f>AJ48/$H48</f>
        <v>0</v>
      </c>
      <c r="AM48" s="52"/>
      <c r="AN48" s="65">
        <f>AM48/$C48</f>
        <v>0</v>
      </c>
      <c r="AO48" s="52"/>
      <c r="AP48" s="65" t="e">
        <f>AO48/AM48</f>
        <v>#DIV/0!</v>
      </c>
      <c r="AQ48" s="64"/>
      <c r="AR48" s="66"/>
      <c r="AS48" s="65">
        <f>AR48/$C48</f>
        <v>0</v>
      </c>
      <c r="AT48" s="52"/>
      <c r="AU48" s="65" t="e">
        <f>AT48/AR48</f>
        <v>#DIV/0!</v>
      </c>
      <c r="AV48" s="64">
        <f>AT48/$H48</f>
        <v>0</v>
      </c>
      <c r="AW48" s="66"/>
      <c r="AX48" s="65">
        <f>AW48/$C48</f>
        <v>0</v>
      </c>
      <c r="AY48" s="52"/>
      <c r="AZ48" s="65" t="e">
        <f>AY48/AW48</f>
        <v>#DIV/0!</v>
      </c>
      <c r="BA48" s="64">
        <f>AY48/$H48</f>
        <v>0</v>
      </c>
      <c r="BB48" s="66"/>
      <c r="BC48" s="65">
        <f>BB48/$C48</f>
        <v>0</v>
      </c>
      <c r="BD48" s="52"/>
      <c r="BE48" s="65" t="e">
        <f>BD48/BB48</f>
        <v>#DIV/0!</v>
      </c>
      <c r="BF48" s="64">
        <f>BD48/$H48</f>
        <v>0</v>
      </c>
    </row>
    <row r="49" spans="1:58">
      <c r="A49" s="69"/>
      <c r="B49" s="68">
        <v>43009</v>
      </c>
      <c r="C49" s="132">
        <v>19391268.809999999</v>
      </c>
      <c r="D49" s="52">
        <f>C49/31</f>
        <v>625524.80032258062</v>
      </c>
      <c r="E49" s="132">
        <v>1184090.95</v>
      </c>
      <c r="F49" s="64">
        <f>E49/C49</f>
        <v>6.1063098119158096E-2</v>
      </c>
      <c r="G49" s="132">
        <v>-113219.1</v>
      </c>
      <c r="H49" s="52">
        <f>G49+E49</f>
        <v>1070871.8499999999</v>
      </c>
      <c r="I49" s="64">
        <f>H49/$C49</f>
        <v>5.5224434279811316E-2</v>
      </c>
      <c r="J49" s="132">
        <v>2480524.3758</v>
      </c>
      <c r="K49" s="65">
        <f>J49/$C49</f>
        <v>0.12791965291723478</v>
      </c>
      <c r="L49" s="132">
        <v>79991.916500000007</v>
      </c>
      <c r="M49" s="65">
        <f>L49/J49</f>
        <v>3.2247986466249344E-2</v>
      </c>
      <c r="N49" s="64">
        <f>L49/$H49</f>
        <v>7.4697935611996918E-2</v>
      </c>
      <c r="O49" s="132">
        <v>2191537.4503000001</v>
      </c>
      <c r="P49" s="65">
        <f>O49/$C49</f>
        <v>0.1130167124066597</v>
      </c>
      <c r="Q49" s="132">
        <v>29666.784100000001</v>
      </c>
      <c r="R49" s="53">
        <v>2.8460000000000001</v>
      </c>
      <c r="S49" s="65">
        <f>Q49/$H49</f>
        <v>2.7703393361213115E-2</v>
      </c>
      <c r="T49" s="66">
        <f>C49-(J49+O49)</f>
        <v>14719206.983899999</v>
      </c>
      <c r="U49" s="52">
        <f>H49-(L49+Q49)</f>
        <v>961213.14939999988</v>
      </c>
      <c r="V49" s="64">
        <f>U49/T49</f>
        <v>6.5303324455684569E-2</v>
      </c>
      <c r="W49" s="67"/>
      <c r="X49" s="66"/>
      <c r="Y49" s="65">
        <f>X49/$C49</f>
        <v>0</v>
      </c>
      <c r="Z49" s="52"/>
      <c r="AA49" s="65" t="e">
        <f>Z49/X49</f>
        <v>#DIV/0!</v>
      </c>
      <c r="AB49" s="64">
        <f>Z49/$H49</f>
        <v>0</v>
      </c>
      <c r="AC49" s="66"/>
      <c r="AD49" s="65">
        <f>AC49/$C49</f>
        <v>0</v>
      </c>
      <c r="AE49" s="52"/>
      <c r="AF49" s="65" t="e">
        <f>AE49/AC49</f>
        <v>#DIV/0!</v>
      </c>
      <c r="AG49" s="64">
        <f>AE49/$H49</f>
        <v>0</v>
      </c>
      <c r="AH49" s="66"/>
      <c r="AI49" s="65">
        <f>AH49/$C49</f>
        <v>0</v>
      </c>
      <c r="AJ49" s="52"/>
      <c r="AK49" s="65" t="e">
        <f>AJ49/AH49</f>
        <v>#DIV/0!</v>
      </c>
      <c r="AL49" s="64">
        <f>AJ49/$H49</f>
        <v>0</v>
      </c>
      <c r="AM49" s="52"/>
      <c r="AN49" s="65">
        <f>AM49/$C49</f>
        <v>0</v>
      </c>
      <c r="AO49" s="52"/>
      <c r="AP49" s="65" t="e">
        <f>AO49/AM49</f>
        <v>#DIV/0!</v>
      </c>
      <c r="AQ49" s="64"/>
      <c r="AR49" s="66"/>
      <c r="AS49" s="65">
        <f>AR49/$C49</f>
        <v>0</v>
      </c>
      <c r="AT49" s="52"/>
      <c r="AU49" s="65" t="e">
        <f>AT49/AR49</f>
        <v>#DIV/0!</v>
      </c>
      <c r="AV49" s="64">
        <f>AT49/$H49</f>
        <v>0</v>
      </c>
      <c r="AW49" s="66"/>
      <c r="AX49" s="65">
        <f>AW49/$C49</f>
        <v>0</v>
      </c>
      <c r="AY49" s="52"/>
      <c r="AZ49" s="65" t="e">
        <f>AY49/AW49</f>
        <v>#DIV/0!</v>
      </c>
      <c r="BA49" s="64">
        <f>AY49/$H49</f>
        <v>0</v>
      </c>
      <c r="BB49" s="66"/>
      <c r="BC49" s="65">
        <f>BB49/$C49</f>
        <v>0</v>
      </c>
      <c r="BD49" s="52"/>
      <c r="BE49" s="65" t="e">
        <f>BD49/BB49</f>
        <v>#DIV/0!</v>
      </c>
      <c r="BF49" s="64">
        <f>BD49/$H49</f>
        <v>0</v>
      </c>
    </row>
    <row r="50" spans="1:58" s="25" customFormat="1" ht="15.75" thickBot="1">
      <c r="A50" s="63"/>
      <c r="B50" s="62" t="s">
        <v>106</v>
      </c>
      <c r="C50" s="56">
        <f>C48/C49-1</f>
        <v>-0.11079453186127008</v>
      </c>
      <c r="D50" s="60"/>
      <c r="E50" s="56">
        <f>E48/E49-1</f>
        <v>-5.6586168486466248E-2</v>
      </c>
      <c r="F50" s="59"/>
      <c r="G50" s="56">
        <f>G48/G49-1</f>
        <v>-0.67505659380793515</v>
      </c>
      <c r="H50" s="56">
        <f>H48/H49-1</f>
        <v>8.8022950645310072E-3</v>
      </c>
      <c r="I50" s="59"/>
      <c r="J50" s="57">
        <f>J48/J49-1</f>
        <v>-0.26331627174167438</v>
      </c>
      <c r="K50" s="55"/>
      <c r="L50" s="56">
        <f>L48/L49-1</f>
        <v>-0.15776390980706168</v>
      </c>
      <c r="M50" s="55"/>
      <c r="N50" s="54"/>
      <c r="O50" s="56">
        <f>O48/O49-1</f>
        <v>-0.3186723240364423</v>
      </c>
      <c r="P50" s="55"/>
      <c r="Q50" s="56">
        <f>Q48/Q49-1</f>
        <v>-0.11641069650013058</v>
      </c>
      <c r="R50" s="55"/>
      <c r="S50" s="54"/>
      <c r="T50" s="61"/>
      <c r="U50" s="60"/>
      <c r="V50" s="59"/>
      <c r="W50" s="58"/>
      <c r="X50" s="57" t="e">
        <f>X48/X49-1</f>
        <v>#DIV/0!</v>
      </c>
      <c r="Y50" s="55"/>
      <c r="Z50" s="56" t="e">
        <f>Z48/Z49-1</f>
        <v>#DIV/0!</v>
      </c>
      <c r="AA50" s="55"/>
      <c r="AB50" s="54"/>
      <c r="AC50" s="57" t="e">
        <f>AC48/AC49-1</f>
        <v>#DIV/0!</v>
      </c>
      <c r="AD50" s="55"/>
      <c r="AE50" s="56" t="e">
        <f>AE48/AE49-1</f>
        <v>#DIV/0!</v>
      </c>
      <c r="AF50" s="55"/>
      <c r="AG50" s="54"/>
      <c r="AH50" s="57" t="e">
        <f>AH48/AH49-1</f>
        <v>#DIV/0!</v>
      </c>
      <c r="AI50" s="55"/>
      <c r="AJ50" s="56" t="e">
        <f>AJ48/AJ49-1</f>
        <v>#DIV/0!</v>
      </c>
      <c r="AK50" s="55"/>
      <c r="AL50" s="54"/>
      <c r="AM50" s="56" t="e">
        <f>AM48/AM49-1</f>
        <v>#DIV/0!</v>
      </c>
      <c r="AN50" s="55"/>
      <c r="AO50" s="56" t="e">
        <f>AO48/AO49-1</f>
        <v>#DIV/0!</v>
      </c>
      <c r="AP50" s="55"/>
      <c r="AQ50" s="54"/>
      <c r="AR50" s="56" t="e">
        <f>AR48/AR49-1</f>
        <v>#DIV/0!</v>
      </c>
      <c r="AS50" s="55"/>
      <c r="AT50" s="56" t="e">
        <f>AT48/AT49-1</f>
        <v>#DIV/0!</v>
      </c>
      <c r="AU50" s="55"/>
      <c r="AV50" s="54"/>
      <c r="AW50" s="56" t="e">
        <f>AW48/AW49-1</f>
        <v>#DIV/0!</v>
      </c>
      <c r="AX50" s="55"/>
      <c r="AY50" s="56" t="e">
        <f>AY48/AY49-1</f>
        <v>#DIV/0!</v>
      </c>
      <c r="AZ50" s="55"/>
      <c r="BA50" s="54"/>
      <c r="BB50" s="56" t="e">
        <f>BB48/BB49-1</f>
        <v>#DIV/0!</v>
      </c>
      <c r="BC50" s="55"/>
      <c r="BD50" s="56" t="e">
        <f>BD48/BD49-1</f>
        <v>#DIV/0!</v>
      </c>
      <c r="BE50" s="55"/>
      <c r="BF50" s="54"/>
    </row>
    <row r="51" spans="1:58">
      <c r="A51" s="77" t="s">
        <v>51</v>
      </c>
      <c r="B51" s="76">
        <v>43101</v>
      </c>
      <c r="C51" s="72">
        <v>15444314.779999999</v>
      </c>
      <c r="D51" s="72">
        <f>C51/31</f>
        <v>498203.70258064516</v>
      </c>
      <c r="E51" s="72">
        <v>1372323</v>
      </c>
      <c r="F51" s="70">
        <f>E51/C51</f>
        <v>8.8856192038841625E-2</v>
      </c>
      <c r="G51" s="72">
        <v>-65781.039999999994</v>
      </c>
      <c r="H51" s="72">
        <v>1306541.96</v>
      </c>
      <c r="I51" s="70">
        <f>H51/$C51</f>
        <v>8.4596952251448476E-2</v>
      </c>
      <c r="J51" s="74">
        <v>1170130.0963000001</v>
      </c>
      <c r="K51" s="73">
        <f>J51/$C51</f>
        <v>7.5764455268374178E-2</v>
      </c>
      <c r="L51" s="72">
        <v>57824.484100000001</v>
      </c>
      <c r="M51" s="71">
        <v>4.9420000000000002</v>
      </c>
      <c r="N51" s="70">
        <f>L51/$H51</f>
        <v>4.4257655605641634E-2</v>
      </c>
      <c r="O51" s="72">
        <v>4201188.4738999996</v>
      </c>
      <c r="P51" s="73">
        <f>O51/$C51</f>
        <v>0.27202168135943677</v>
      </c>
      <c r="Q51" s="72">
        <v>496466.58179999999</v>
      </c>
      <c r="R51" s="71">
        <v>11.817</v>
      </c>
      <c r="S51" s="70">
        <f>Q51/$H51</f>
        <v>0.37998517996314485</v>
      </c>
      <c r="T51" s="74">
        <v>10072996.209799999</v>
      </c>
      <c r="U51" s="72">
        <v>752250.89410000003</v>
      </c>
      <c r="V51" s="70">
        <f>U51/T51</f>
        <v>7.4679954050626621E-2</v>
      </c>
      <c r="W51" s="75">
        <v>29836.58</v>
      </c>
      <c r="X51" s="74">
        <v>297846.41070000001</v>
      </c>
      <c r="Y51" s="73">
        <f>X51/$C51</f>
        <v>1.9285181307344478E-2</v>
      </c>
      <c r="Z51" s="72">
        <v>42078.483999999997</v>
      </c>
      <c r="AA51" s="71">
        <v>14.128</v>
      </c>
      <c r="AB51" s="70">
        <f>Z51/$H51</f>
        <v>3.2205995129310654E-2</v>
      </c>
      <c r="AC51" s="74">
        <v>149177.16</v>
      </c>
      <c r="AD51" s="73">
        <f>AC51/$C51</f>
        <v>9.6590338985566831E-3</v>
      </c>
      <c r="AE51" s="72">
        <v>15900.3207</v>
      </c>
      <c r="AF51" s="71">
        <v>10.659000000000001</v>
      </c>
      <c r="AG51" s="70">
        <f>AE51/$H51</f>
        <v>1.2169774248964801E-2</v>
      </c>
      <c r="AH51" s="74">
        <v>142181.51</v>
      </c>
      <c r="AI51" s="73">
        <f>AH51/$C51</f>
        <v>9.2060743403211062E-3</v>
      </c>
      <c r="AJ51" s="72">
        <v>21258.456300000002</v>
      </c>
      <c r="AK51" s="71">
        <v>14.952</v>
      </c>
      <c r="AL51" s="70">
        <f>AJ51/$H51</f>
        <v>1.6270779623487944E-2</v>
      </c>
      <c r="AM51" s="72">
        <v>177331.53</v>
      </c>
      <c r="AN51" s="73">
        <f>AM51/$C51</f>
        <v>1.1481994023434429E-2</v>
      </c>
      <c r="AO51" s="72">
        <v>40643.660100000001</v>
      </c>
      <c r="AP51" s="71">
        <v>22.92</v>
      </c>
      <c r="AQ51" s="70">
        <f>AO51/$H51</f>
        <v>3.1107810804637304E-2</v>
      </c>
      <c r="AR51" s="74">
        <v>406723.87</v>
      </c>
      <c r="AS51" s="73">
        <f>AR51/$C51</f>
        <v>2.6334860160108702E-2</v>
      </c>
      <c r="AT51" s="72">
        <v>63928.499499999998</v>
      </c>
      <c r="AU51" s="71">
        <v>15.718</v>
      </c>
      <c r="AV51" s="70">
        <f>AT51/$H51</f>
        <v>4.8929541841886193E-2</v>
      </c>
      <c r="AW51" s="74">
        <v>133973.57</v>
      </c>
      <c r="AX51" s="73">
        <f>AW51/$C51</f>
        <v>8.6746205259615929E-3</v>
      </c>
      <c r="AY51" s="72">
        <v>13277.1929</v>
      </c>
      <c r="AZ51" s="71">
        <v>9.91</v>
      </c>
      <c r="BA51" s="70">
        <f>AY51/$H51</f>
        <v>1.0162086872433857E-2</v>
      </c>
      <c r="BB51" s="74">
        <v>27303.040000000001</v>
      </c>
      <c r="BC51" s="73">
        <f>BB51/$C51</f>
        <v>1.7678375757632675E-3</v>
      </c>
      <c r="BD51" s="72">
        <v>2155.6712000000002</v>
      </c>
      <c r="BE51" s="71">
        <v>7.8949999999999996</v>
      </c>
      <c r="BF51" s="70">
        <f>BD51/$H51</f>
        <v>1.6499058323392846E-3</v>
      </c>
    </row>
    <row r="52" spans="1:58">
      <c r="A52" s="69"/>
      <c r="B52" s="68">
        <v>43132</v>
      </c>
      <c r="C52" s="52">
        <v>14739758.74</v>
      </c>
      <c r="D52" s="52">
        <f>C52/28</f>
        <v>526419.95499999996</v>
      </c>
      <c r="E52" s="52">
        <v>1019940.01</v>
      </c>
      <c r="F52" s="64">
        <f>E52/C52</f>
        <v>6.919651996963419E-2</v>
      </c>
      <c r="G52" s="52">
        <v>-78228.88</v>
      </c>
      <c r="H52" s="52">
        <v>941711.13</v>
      </c>
      <c r="I52" s="64">
        <f>H52/$C52</f>
        <v>6.3889182083044047E-2</v>
      </c>
      <c r="J52" s="66">
        <v>1559322.9963</v>
      </c>
      <c r="K52" s="65">
        <f>J52/$C52</f>
        <v>0.10579026589277811</v>
      </c>
      <c r="L52" s="52">
        <v>67348.956200000001</v>
      </c>
      <c r="M52" s="53">
        <v>4.319</v>
      </c>
      <c r="N52" s="64">
        <f>L52/$H52</f>
        <v>7.1517638535290542E-2</v>
      </c>
      <c r="O52" s="52">
        <v>3143509.0093</v>
      </c>
      <c r="P52" s="65">
        <f>O52/$C52</f>
        <v>0.21326733121956107</v>
      </c>
      <c r="Q52" s="52">
        <v>112086.8844</v>
      </c>
      <c r="R52" s="53">
        <v>3.5659999999999998</v>
      </c>
      <c r="S52" s="64">
        <f>Q52/$H52</f>
        <v>0.11902469964435909</v>
      </c>
      <c r="T52" s="66">
        <v>10036926.7344</v>
      </c>
      <c r="U52" s="52">
        <v>762275.28940000001</v>
      </c>
      <c r="V52" s="64">
        <f>U52/T52</f>
        <v>7.5947081170516115E-2</v>
      </c>
      <c r="W52" s="67">
        <v>51793.05</v>
      </c>
      <c r="X52" s="66">
        <v>283214.26789999998</v>
      </c>
      <c r="Y52" s="65">
        <f>X52/$C52</f>
        <v>1.9214308245862101E-2</v>
      </c>
      <c r="Z52" s="52">
        <v>37163.4277</v>
      </c>
      <c r="AA52" s="53">
        <v>13.122</v>
      </c>
      <c r="AB52" s="64">
        <f>Z52/$H52</f>
        <v>3.9463723551828471E-2</v>
      </c>
      <c r="AC52" s="66">
        <v>203936.37</v>
      </c>
      <c r="AD52" s="65">
        <f>AC52/$C52</f>
        <v>1.383580108720287E-2</v>
      </c>
      <c r="AE52" s="52">
        <v>22723.803899999999</v>
      </c>
      <c r="AF52" s="53">
        <v>11.143000000000001</v>
      </c>
      <c r="AG52" s="64">
        <f>AE52/$H52</f>
        <v>2.4130333789301184E-2</v>
      </c>
      <c r="AH52" s="66">
        <v>139458.37</v>
      </c>
      <c r="AI52" s="65">
        <f>AH52/$C52</f>
        <v>9.4613739926112245E-3</v>
      </c>
      <c r="AJ52" s="52">
        <v>20693.657299999999</v>
      </c>
      <c r="AK52" s="53">
        <v>14.839</v>
      </c>
      <c r="AL52" s="64">
        <f>AJ52/$H52</f>
        <v>2.1974527687699728E-2</v>
      </c>
      <c r="AM52" s="52">
        <v>172672.5</v>
      </c>
      <c r="AN52" s="65">
        <f>AM52/$C52</f>
        <v>1.1714743982302114E-2</v>
      </c>
      <c r="AO52" s="52">
        <v>39889.936999999998</v>
      </c>
      <c r="AP52" s="53">
        <v>23.100999999999999</v>
      </c>
      <c r="AQ52" s="64">
        <f>AO52/$H52</f>
        <v>4.235899494996942E-2</v>
      </c>
      <c r="AR52" s="66">
        <v>413158.48</v>
      </c>
      <c r="AS52" s="65">
        <f>AR52/$C52</f>
        <v>2.8030206415712335E-2</v>
      </c>
      <c r="AT52" s="52">
        <v>65804.639899999995</v>
      </c>
      <c r="AU52" s="53">
        <v>15.927</v>
      </c>
      <c r="AV52" s="64">
        <f>AT52/$H52</f>
        <v>6.9877734056302376E-2</v>
      </c>
      <c r="AW52" s="66">
        <v>140598.03</v>
      </c>
      <c r="AX52" s="65">
        <f>AW52/$C52</f>
        <v>9.538692761534304E-3</v>
      </c>
      <c r="AY52" s="52">
        <v>9233.6978999999992</v>
      </c>
      <c r="AZ52" s="53">
        <v>6.5670000000000002</v>
      </c>
      <c r="BA52" s="64">
        <f>AY52/$H52</f>
        <v>9.8052339043715013E-3</v>
      </c>
      <c r="BB52" s="66">
        <v>30639.49</v>
      </c>
      <c r="BC52" s="65">
        <f>BB52/$C52</f>
        <v>2.0786968457531213E-3</v>
      </c>
      <c r="BD52" s="52">
        <v>637.50720000000001</v>
      </c>
      <c r="BE52" s="53">
        <v>2.081</v>
      </c>
      <c r="BF52" s="64">
        <f>BD52/$H52</f>
        <v>6.7696683164400961E-4</v>
      </c>
    </row>
    <row r="53" spans="1:58">
      <c r="A53" s="69"/>
      <c r="B53" s="68">
        <v>43160</v>
      </c>
      <c r="C53" s="52">
        <v>18508583.739999998</v>
      </c>
      <c r="D53" s="52">
        <f>C53/31</f>
        <v>597051.08838709677</v>
      </c>
      <c r="E53" s="52">
        <v>1138931.8700000001</v>
      </c>
      <c r="F53" s="64">
        <f>E53/C53</f>
        <v>6.153533333501833E-2</v>
      </c>
      <c r="G53" s="52">
        <v>-173594.55</v>
      </c>
      <c r="H53" s="52">
        <v>965337.32</v>
      </c>
      <c r="I53" s="64">
        <f>H53/$C53</f>
        <v>5.2156195933768405E-2</v>
      </c>
      <c r="J53" s="66">
        <v>3016094.6434999998</v>
      </c>
      <c r="K53" s="65">
        <f>J53/$C53</f>
        <v>0.16295653335061713</v>
      </c>
      <c r="L53" s="52">
        <v>111350.408</v>
      </c>
      <c r="M53" s="53">
        <v>3.6920000000000002</v>
      </c>
      <c r="N53" s="64">
        <f>L53/$H53</f>
        <v>0.11534870318698547</v>
      </c>
      <c r="O53" s="52">
        <v>3614480.4506000001</v>
      </c>
      <c r="P53" s="65">
        <f>O53/$C53</f>
        <v>0.19528671136455092</v>
      </c>
      <c r="Q53" s="52">
        <v>56066.216999999997</v>
      </c>
      <c r="R53" s="53">
        <v>1.5509999999999999</v>
      </c>
      <c r="S53" s="64">
        <f>Q53/$H53</f>
        <v>5.8079404824004942E-2</v>
      </c>
      <c r="T53" s="66">
        <v>11878008.6459</v>
      </c>
      <c r="U53" s="52">
        <v>797920.69499999995</v>
      </c>
      <c r="V53" s="64">
        <f>U53/T53</f>
        <v>6.7176301919549694E-2</v>
      </c>
      <c r="W53" s="67">
        <v>62223.084000000003</v>
      </c>
      <c r="X53" s="66">
        <v>332749.19640000002</v>
      </c>
      <c r="Y53" s="65">
        <f>X53/$C53</f>
        <v>1.7978101462235385E-2</v>
      </c>
      <c r="Z53" s="52">
        <v>49199.968000000001</v>
      </c>
      <c r="AA53" s="53">
        <v>14.786</v>
      </c>
      <c r="AB53" s="64">
        <f>Z53/$H53</f>
        <v>5.09666071959178E-2</v>
      </c>
      <c r="AC53" s="66">
        <v>204553.36</v>
      </c>
      <c r="AD53" s="65">
        <f>AC53/$C53</f>
        <v>1.1051810493632075E-2</v>
      </c>
      <c r="AE53" s="52">
        <v>23679.143700000001</v>
      </c>
      <c r="AF53" s="53">
        <v>11.576000000000001</v>
      </c>
      <c r="AG53" s="64">
        <f>AE53/$H53</f>
        <v>2.452939838687683E-2</v>
      </c>
      <c r="AH53" s="66">
        <v>122198.69</v>
      </c>
      <c r="AI53" s="65">
        <f>AH53/$C53</f>
        <v>6.6022712335309141E-3</v>
      </c>
      <c r="AJ53" s="52">
        <v>15267.592199999999</v>
      </c>
      <c r="AK53" s="53">
        <v>12.494</v>
      </c>
      <c r="AL53" s="64">
        <f>AJ53/$H53</f>
        <v>1.5815810581113761E-2</v>
      </c>
      <c r="AM53" s="52">
        <v>196956.26</v>
      </c>
      <c r="AN53" s="65">
        <f>AM53/$C53</f>
        <v>1.064134688892193E-2</v>
      </c>
      <c r="AO53" s="52">
        <v>48973.730900000002</v>
      </c>
      <c r="AP53" s="53">
        <v>24.864999999999998</v>
      </c>
      <c r="AQ53" s="64">
        <f>AO53/$H53</f>
        <v>5.0732246527048185E-2</v>
      </c>
      <c r="AR53" s="66">
        <v>450853.6</v>
      </c>
      <c r="AS53" s="65">
        <f>AR53/$C53</f>
        <v>2.4359162555783968E-2</v>
      </c>
      <c r="AT53" s="52">
        <v>69793.962100000004</v>
      </c>
      <c r="AU53" s="53">
        <v>15.48</v>
      </c>
      <c r="AV53" s="64">
        <f>AT53/$H53</f>
        <v>7.2300076516258596E-2</v>
      </c>
      <c r="AW53" s="66">
        <v>132967.1</v>
      </c>
      <c r="AX53" s="65">
        <f>AW53/$C53</f>
        <v>7.1840774998163104E-3</v>
      </c>
      <c r="AY53" s="52">
        <v>7865.8791000000001</v>
      </c>
      <c r="AZ53" s="53">
        <v>5.9160000000000004</v>
      </c>
      <c r="BA53" s="64">
        <f>AY53/$H53</f>
        <v>8.1483217700523587E-3</v>
      </c>
      <c r="BB53" s="66">
        <v>33966.620000000003</v>
      </c>
      <c r="BC53" s="65">
        <f>BB53/$C53</f>
        <v>1.8351820148503706E-3</v>
      </c>
      <c r="BD53" s="52">
        <v>1511.8489999999999</v>
      </c>
      <c r="BE53" s="53">
        <v>4.4509999999999996</v>
      </c>
      <c r="BF53" s="64">
        <f>BD53/$H53</f>
        <v>1.5661354520096664E-3</v>
      </c>
    </row>
    <row r="54" spans="1:58">
      <c r="A54" s="69"/>
      <c r="B54" s="68">
        <v>43191</v>
      </c>
      <c r="C54" s="52">
        <v>15816080.51</v>
      </c>
      <c r="D54" s="52">
        <f>C54/30</f>
        <v>527202.68366666662</v>
      </c>
      <c r="E54" s="52">
        <v>1004146.48</v>
      </c>
      <c r="F54" s="64">
        <f>E54/C54</f>
        <v>6.3488958554877767E-2</v>
      </c>
      <c r="G54" s="52">
        <v>-33783.46</v>
      </c>
      <c r="H54" s="52">
        <v>970363.02</v>
      </c>
      <c r="I54" s="64">
        <f>H54/$C54</f>
        <v>6.1352938826182042E-2</v>
      </c>
      <c r="J54" s="66">
        <v>1455718.6507000001</v>
      </c>
      <c r="K54" s="65">
        <f>J54/$C54</f>
        <v>9.2040417332195285E-2</v>
      </c>
      <c r="L54" s="52">
        <v>77828.558499999999</v>
      </c>
      <c r="M54" s="53">
        <v>5.3460000000000001</v>
      </c>
      <c r="N54" s="64">
        <f>L54/$H54</f>
        <v>8.020561057654485E-2</v>
      </c>
      <c r="O54" s="52">
        <v>3691717.9377000001</v>
      </c>
      <c r="P54" s="65">
        <f>O54/$C54</f>
        <v>0.23341547454603848</v>
      </c>
      <c r="Q54" s="52">
        <v>44067.960299999999</v>
      </c>
      <c r="R54" s="53">
        <v>1.194</v>
      </c>
      <c r="S54" s="64">
        <f>Q54/$H54</f>
        <v>4.5413890875602408E-2</v>
      </c>
      <c r="T54" s="66">
        <v>10668643.921599999</v>
      </c>
      <c r="U54" s="52">
        <v>848466.50120000006</v>
      </c>
      <c r="V54" s="64">
        <f>U54/T54</f>
        <v>7.9528992385074729E-2</v>
      </c>
      <c r="W54" s="67">
        <v>40605.599999999999</v>
      </c>
      <c r="X54" s="66">
        <v>309264.91070000001</v>
      </c>
      <c r="Y54" s="65">
        <f>X54/$C54</f>
        <v>1.9553827543079445E-2</v>
      </c>
      <c r="Z54" s="52">
        <v>51498.250599999999</v>
      </c>
      <c r="AA54" s="53">
        <v>16.652000000000001</v>
      </c>
      <c r="AB54" s="64">
        <f>Z54/$H54</f>
        <v>5.3071118270768394E-2</v>
      </c>
      <c r="AC54" s="66">
        <v>204416.09</v>
      </c>
      <c r="AD54" s="65">
        <f>AC54/$C54</f>
        <v>1.2924573181753485E-2</v>
      </c>
      <c r="AE54" s="52">
        <v>20039.009900000001</v>
      </c>
      <c r="AF54" s="53">
        <v>9.8030000000000008</v>
      </c>
      <c r="AG54" s="64">
        <f>AE54/$H54</f>
        <v>2.0651044492606491E-2</v>
      </c>
      <c r="AH54" s="66">
        <v>86649.279999999999</v>
      </c>
      <c r="AI54" s="65">
        <f>AH54/$C54</f>
        <v>5.4785558245745176E-3</v>
      </c>
      <c r="AJ54" s="52">
        <v>7074.4187000000002</v>
      </c>
      <c r="AK54" s="53">
        <v>8.1639999999999997</v>
      </c>
      <c r="AL54" s="64">
        <f>AJ54/$H54</f>
        <v>7.2904867087783291E-3</v>
      </c>
      <c r="AM54" s="52">
        <v>168550.87</v>
      </c>
      <c r="AN54" s="65">
        <f>AM54/$C54</f>
        <v>1.065693045084278E-2</v>
      </c>
      <c r="AO54" s="52">
        <v>40763.199500000002</v>
      </c>
      <c r="AP54" s="53">
        <v>24.184999999999999</v>
      </c>
      <c r="AQ54" s="64">
        <f>AO54/$H54</f>
        <v>4.2008195551392714E-2</v>
      </c>
      <c r="AR54" s="66">
        <v>478040.44</v>
      </c>
      <c r="AS54" s="65">
        <f>AR54/$C54</f>
        <v>3.0224962480290257E-2</v>
      </c>
      <c r="AT54" s="52">
        <v>63402.3298</v>
      </c>
      <c r="AU54" s="53">
        <v>13.263</v>
      </c>
      <c r="AV54" s="64">
        <f>AT54/$H54</f>
        <v>6.5338773730268487E-2</v>
      </c>
      <c r="AW54" s="66">
        <v>133620.54</v>
      </c>
      <c r="AX54" s="65">
        <f>AW54/$C54</f>
        <v>8.448397813574357E-3</v>
      </c>
      <c r="AY54" s="52">
        <v>10397.169</v>
      </c>
      <c r="AZ54" s="53">
        <v>7.7809999999999997</v>
      </c>
      <c r="BA54" s="64">
        <f>AY54/$H54</f>
        <v>1.0714720971126867E-2</v>
      </c>
      <c r="BB54" s="66">
        <v>26103.31</v>
      </c>
      <c r="BC54" s="65">
        <f>BB54/$C54</f>
        <v>1.6504284979768356E-3</v>
      </c>
      <c r="BD54" s="52">
        <v>879.64089999999999</v>
      </c>
      <c r="BE54" s="53">
        <v>3.37</v>
      </c>
      <c r="BF54" s="64">
        <f>BD54/$H54</f>
        <v>9.0650703073989769E-4</v>
      </c>
    </row>
    <row r="55" spans="1:58">
      <c r="A55" s="69"/>
      <c r="B55" s="68">
        <v>43221</v>
      </c>
      <c r="C55" s="52">
        <v>17143838.039999999</v>
      </c>
      <c r="D55" s="52">
        <f>C55/31</f>
        <v>553027.03354838712</v>
      </c>
      <c r="E55" s="52">
        <v>1126270.25</v>
      </c>
      <c r="F55" s="64">
        <f>E55/C55</f>
        <v>6.5695338895070426E-2</v>
      </c>
      <c r="G55" s="52">
        <v>-73601.3</v>
      </c>
      <c r="H55" s="52">
        <v>1052668.95</v>
      </c>
      <c r="I55" s="64">
        <f>H55/$C55</f>
        <v>6.140217537892699E-2</v>
      </c>
      <c r="J55" s="66">
        <v>1932308.1924000001</v>
      </c>
      <c r="K55" s="65">
        <f>J55/$C55</f>
        <v>0.11271152864904224</v>
      </c>
      <c r="L55" s="52">
        <v>71260.865999999995</v>
      </c>
      <c r="M55" s="53">
        <v>3.6880000000000002</v>
      </c>
      <c r="N55" s="64">
        <f>L55/$H55</f>
        <v>6.7695419343374766E-2</v>
      </c>
      <c r="O55" s="52">
        <v>3843535.5781999999</v>
      </c>
      <c r="P55" s="65">
        <f>O55/$C55</f>
        <v>0.2241934139387145</v>
      </c>
      <c r="Q55" s="52">
        <v>42158.205600000001</v>
      </c>
      <c r="R55" s="53">
        <v>1.097</v>
      </c>
      <c r="S55" s="64">
        <f>Q55/$H55</f>
        <v>4.0048873484869109E-2</v>
      </c>
      <c r="T55" s="66">
        <v>11367994.269400001</v>
      </c>
      <c r="U55" s="52">
        <v>939249.87840000005</v>
      </c>
      <c r="V55" s="64">
        <f>U55/T55</f>
        <v>8.2622304000296909E-2</v>
      </c>
      <c r="W55" s="67">
        <v>41011.406000000003</v>
      </c>
      <c r="X55" s="66">
        <v>334983.48210000002</v>
      </c>
      <c r="Y55" s="65">
        <f>X55/$C55</f>
        <v>1.953958508698091E-2</v>
      </c>
      <c r="Z55" s="52">
        <v>56474.716699999997</v>
      </c>
      <c r="AA55" s="53">
        <v>16.859000000000002</v>
      </c>
      <c r="AB55" s="64">
        <f>Z55/$H55</f>
        <v>5.3649076188672609E-2</v>
      </c>
      <c r="AC55" s="66">
        <v>219015.42</v>
      </c>
      <c r="AD55" s="65">
        <f>AC55/$C55</f>
        <v>1.2775168517632591E-2</v>
      </c>
      <c r="AE55" s="52">
        <v>21191.685399999998</v>
      </c>
      <c r="AF55" s="53">
        <v>9.6760000000000002</v>
      </c>
      <c r="AG55" s="64">
        <f>AE55/$H55</f>
        <v>2.0131386415453784E-2</v>
      </c>
      <c r="AH55" s="66">
        <v>81339.03</v>
      </c>
      <c r="AI55" s="65">
        <f>AH55/$C55</f>
        <v>4.7445052741527183E-3</v>
      </c>
      <c r="AJ55" s="52">
        <v>7763.0081</v>
      </c>
      <c r="AK55" s="53">
        <v>9.5440000000000005</v>
      </c>
      <c r="AL55" s="64">
        <f>AJ55/$H55</f>
        <v>7.3745958784098269E-3</v>
      </c>
      <c r="AM55" s="52">
        <v>184519.92</v>
      </c>
      <c r="AN55" s="65">
        <f>AM55/$C55</f>
        <v>1.0763046149262387E-2</v>
      </c>
      <c r="AO55" s="52">
        <v>44577.8969</v>
      </c>
      <c r="AP55" s="53">
        <v>24.158999999999999</v>
      </c>
      <c r="AQ55" s="64">
        <f>AO55/$H55</f>
        <v>4.2347498612930495E-2</v>
      </c>
      <c r="AR55" s="66">
        <v>495867.77</v>
      </c>
      <c r="AS55" s="65">
        <f>AR55/$C55</f>
        <v>2.8923964916318122E-2</v>
      </c>
      <c r="AT55" s="52">
        <v>72765.289900000003</v>
      </c>
      <c r="AU55" s="53">
        <v>14.673999999999999</v>
      </c>
      <c r="AV55" s="64">
        <f>AT55/$H55</f>
        <v>6.9124571309907082E-2</v>
      </c>
      <c r="AW55" s="66">
        <v>164593.35999999999</v>
      </c>
      <c r="AX55" s="65">
        <f>AW55/$C55</f>
        <v>9.6007299891640828E-3</v>
      </c>
      <c r="AY55" s="52">
        <v>12113.773499999999</v>
      </c>
      <c r="AZ55" s="53">
        <v>7.36</v>
      </c>
      <c r="BA55" s="64">
        <f>AY55/$H55</f>
        <v>1.1507676273723092E-2</v>
      </c>
      <c r="BB55" s="66">
        <v>31652.22</v>
      </c>
      <c r="BC55" s="65">
        <f>BB55/$C55</f>
        <v>1.846273858056116E-3</v>
      </c>
      <c r="BD55" s="52">
        <v>1905.8175000000001</v>
      </c>
      <c r="BE55" s="53">
        <v>6.0209999999999999</v>
      </c>
      <c r="BF55" s="64">
        <f>BD55/$H55</f>
        <v>1.8104623490604527E-3</v>
      </c>
    </row>
    <row r="56" spans="1:58">
      <c r="A56" s="69"/>
      <c r="B56" s="68">
        <v>43252</v>
      </c>
      <c r="C56" s="52">
        <v>17888784.140000001</v>
      </c>
      <c r="D56" s="52">
        <f>C56/30</f>
        <v>596292.80466666666</v>
      </c>
      <c r="E56" s="52">
        <v>1156219.1100000001</v>
      </c>
      <c r="F56" s="64">
        <f>E56/C56</f>
        <v>6.4633744862215112E-2</v>
      </c>
      <c r="G56" s="52">
        <v>14309.75</v>
      </c>
      <c r="H56" s="52">
        <v>1170528.8600000001</v>
      </c>
      <c r="I56" s="64">
        <f>H56/$C56</f>
        <v>6.5433673459262848E-2</v>
      </c>
      <c r="J56" s="66">
        <v>2033478.2446000001</v>
      </c>
      <c r="K56" s="65">
        <f>J56/$C56</f>
        <v>0.11367336252065703</v>
      </c>
      <c r="L56" s="52">
        <v>67804.7016</v>
      </c>
      <c r="M56" s="53">
        <v>3.3340000000000001</v>
      </c>
      <c r="N56" s="64">
        <f>L56/$H56</f>
        <v>5.7926552618275465E-2</v>
      </c>
      <c r="O56" s="52">
        <v>3983464.0745999999</v>
      </c>
      <c r="P56" s="65">
        <f>O56/$C56</f>
        <v>0.2226794198769956</v>
      </c>
      <c r="Q56" s="52">
        <v>44280.326099999998</v>
      </c>
      <c r="R56" s="53">
        <v>1.1120000000000001</v>
      </c>
      <c r="S56" s="64">
        <f>Q56/$H56</f>
        <v>3.7829333058904666E-2</v>
      </c>
      <c r="T56" s="66">
        <v>11871841.820800001</v>
      </c>
      <c r="U56" s="52">
        <v>1058443.8322999999</v>
      </c>
      <c r="V56" s="64">
        <f>U56/T56</f>
        <v>8.9155823357211408E-2</v>
      </c>
      <c r="W56" s="67">
        <v>31998.53</v>
      </c>
      <c r="X56" s="66">
        <v>416807.33039999998</v>
      </c>
      <c r="Y56" s="65">
        <f>X56/$C56</f>
        <v>2.3299925089263221E-2</v>
      </c>
      <c r="Z56" s="52">
        <v>78524.684999999998</v>
      </c>
      <c r="AA56" s="53">
        <v>18.84</v>
      </c>
      <c r="AB56" s="64">
        <f>Z56/$H56</f>
        <v>6.7084791911922612E-2</v>
      </c>
      <c r="AC56" s="66">
        <v>196622.5</v>
      </c>
      <c r="AD56" s="65">
        <f>AC56/$C56</f>
        <v>1.0991384236134005E-2</v>
      </c>
      <c r="AE56" s="52">
        <v>20164.111099999998</v>
      </c>
      <c r="AF56" s="53">
        <v>10.255000000000001</v>
      </c>
      <c r="AG56" s="64">
        <f>AE56/$H56</f>
        <v>1.7226496320646035E-2</v>
      </c>
      <c r="AH56" s="66">
        <v>113887.02</v>
      </c>
      <c r="AI56" s="65">
        <f>AH56/$C56</f>
        <v>6.3663924338683425E-3</v>
      </c>
      <c r="AJ56" s="52">
        <v>17859.4444</v>
      </c>
      <c r="AK56" s="53">
        <v>15.682</v>
      </c>
      <c r="AL56" s="64">
        <f>AJ56/$H56</f>
        <v>1.5257585703610929E-2</v>
      </c>
      <c r="AM56" s="52">
        <v>248040.24</v>
      </c>
      <c r="AN56" s="65">
        <f>AM56/$C56</f>
        <v>1.3865684669164999E-2</v>
      </c>
      <c r="AO56" s="52">
        <v>58715.1803</v>
      </c>
      <c r="AP56" s="53">
        <v>23.672000000000001</v>
      </c>
      <c r="AQ56" s="64">
        <f>AO56/$H56</f>
        <v>5.0161241047914015E-2</v>
      </c>
      <c r="AR56" s="66">
        <v>599033.11</v>
      </c>
      <c r="AS56" s="65">
        <f>AR56/$C56</f>
        <v>3.3486519000502625E-2</v>
      </c>
      <c r="AT56" s="52">
        <v>82479.483500000002</v>
      </c>
      <c r="AU56" s="53">
        <v>13.769</v>
      </c>
      <c r="AV56" s="64">
        <f>AT56/$H56</f>
        <v>7.0463434365898497E-2</v>
      </c>
      <c r="AW56" s="66">
        <v>153239.64000000001</v>
      </c>
      <c r="AX56" s="65">
        <f>AW56/$C56</f>
        <v>8.5662412157654893E-3</v>
      </c>
      <c r="AY56" s="52">
        <v>15169.434600000001</v>
      </c>
      <c r="AZ56" s="53">
        <v>9.8989999999999991</v>
      </c>
      <c r="BA56" s="64">
        <f>AY56/$H56</f>
        <v>1.2959470815610646E-2</v>
      </c>
      <c r="BB56" s="66">
        <v>37674.97</v>
      </c>
      <c r="BC56" s="65">
        <f>BB56/$C56</f>
        <v>2.1060665557340666E-3</v>
      </c>
      <c r="BD56" s="52">
        <v>2959.6397999999999</v>
      </c>
      <c r="BE56" s="53">
        <v>7.8559999999999999</v>
      </c>
      <c r="BF56" s="64">
        <f>BD56/$H56</f>
        <v>2.5284637578265262E-3</v>
      </c>
    </row>
    <row r="57" spans="1:58">
      <c r="A57" s="69"/>
      <c r="B57" s="68">
        <v>43282</v>
      </c>
      <c r="C57" s="52">
        <v>16580418.91</v>
      </c>
      <c r="D57" s="52">
        <f>C57/31</f>
        <v>534852.2229032258</v>
      </c>
      <c r="E57" s="52">
        <v>1358485.14</v>
      </c>
      <c r="F57" s="64">
        <f>E57/C57</f>
        <v>8.1933101170361192E-2</v>
      </c>
      <c r="G57" s="52">
        <v>-67584</v>
      </c>
      <c r="H57" s="52">
        <v>1290901.1499999999</v>
      </c>
      <c r="I57" s="64">
        <f>H57/$C57</f>
        <v>7.7856968331567925E-2</v>
      </c>
      <c r="J57" s="66">
        <v>2174025.0281000002</v>
      </c>
      <c r="K57" s="65">
        <f>J57/$C57</f>
        <v>0.13112003019349527</v>
      </c>
      <c r="L57" s="52">
        <v>67276.334900000002</v>
      </c>
      <c r="M57" s="53">
        <v>3.0950000000000002</v>
      </c>
      <c r="N57" s="64">
        <f>L57/$H57</f>
        <v>5.2115791282702016E-2</v>
      </c>
      <c r="O57" s="52">
        <v>2401627.7858000002</v>
      </c>
      <c r="P57" s="65">
        <f>O57/$C57</f>
        <v>0.14484723207756398</v>
      </c>
      <c r="Q57" s="52">
        <v>36669.4997</v>
      </c>
      <c r="R57" s="53">
        <v>1.5269999999999999</v>
      </c>
      <c r="S57" s="64">
        <f>Q57/$H57</f>
        <v>2.8406125209509654E-2</v>
      </c>
      <c r="T57" s="66">
        <v>12004766.096100001</v>
      </c>
      <c r="U57" s="52">
        <v>1186955.3154</v>
      </c>
      <c r="V57" s="64">
        <f>U57/T57</f>
        <v>9.8873672831127232E-2</v>
      </c>
      <c r="W57" s="67">
        <v>28975.7</v>
      </c>
      <c r="X57" s="66">
        <v>308251.69640000002</v>
      </c>
      <c r="Y57" s="65">
        <f>X57/$C57</f>
        <v>1.8591309307274914E-2</v>
      </c>
      <c r="Z57" s="52">
        <v>57278.187599999997</v>
      </c>
      <c r="AA57" s="53">
        <v>18.582000000000001</v>
      </c>
      <c r="AB57" s="64">
        <f>Z57/$H57</f>
        <v>4.4370699956383181E-2</v>
      </c>
      <c r="AC57" s="66">
        <v>256573.19</v>
      </c>
      <c r="AD57" s="65">
        <f>AC57/$C57</f>
        <v>1.547446969782261E-2</v>
      </c>
      <c r="AE57" s="52">
        <v>28546.647099999998</v>
      </c>
      <c r="AF57" s="53">
        <v>11.125999999999999</v>
      </c>
      <c r="AG57" s="64">
        <f>AE57/$H57</f>
        <v>2.2113735896819055E-2</v>
      </c>
      <c r="AH57" s="66">
        <v>148797.26999999999</v>
      </c>
      <c r="AI57" s="65">
        <f>AH57/$C57</f>
        <v>8.9742768748898877E-3</v>
      </c>
      <c r="AJ57" s="52">
        <v>24826.0645</v>
      </c>
      <c r="AK57" s="53">
        <v>16.684000000000001</v>
      </c>
      <c r="AL57" s="64">
        <f>AJ57/$H57</f>
        <v>1.9231576716776496E-2</v>
      </c>
      <c r="AM57" s="52">
        <v>298206.96000000002</v>
      </c>
      <c r="AN57" s="65">
        <f>AM57/$C57</f>
        <v>1.7985490090370704E-2</v>
      </c>
      <c r="AO57" s="52">
        <v>70272.883100000006</v>
      </c>
      <c r="AP57" s="53">
        <v>23.565000000000001</v>
      </c>
      <c r="AQ57" s="64">
        <f>AO57/$H57</f>
        <v>5.443707529426247E-2</v>
      </c>
      <c r="AR57" s="66">
        <v>594254.30000000005</v>
      </c>
      <c r="AS57" s="65">
        <f>AR57/$C57</f>
        <v>3.5840728948144537E-2</v>
      </c>
      <c r="AT57" s="52">
        <v>69955.045100000003</v>
      </c>
      <c r="AU57" s="53">
        <v>11.772</v>
      </c>
      <c r="AV57" s="64">
        <f>AT57/$H57</f>
        <v>5.4190861244488013E-2</v>
      </c>
      <c r="AW57" s="66">
        <v>144128.14000000001</v>
      </c>
      <c r="AX57" s="65">
        <f>AW57/$C57</f>
        <v>8.6926718065653517E-3</v>
      </c>
      <c r="AY57" s="52">
        <v>12801.246499999999</v>
      </c>
      <c r="AZ57" s="53">
        <v>8.8819999999999997</v>
      </c>
      <c r="BA57" s="64">
        <f>AY57/$H57</f>
        <v>9.9165195569002329E-3</v>
      </c>
      <c r="BB57" s="66">
        <v>29521.8</v>
      </c>
      <c r="BC57" s="65">
        <f>BB57/$C57</f>
        <v>1.7805219614924674E-3</v>
      </c>
      <c r="BD57" s="52">
        <v>2651.2293</v>
      </c>
      <c r="BE57" s="53">
        <v>8.9809999999999999</v>
      </c>
      <c r="BF57" s="64">
        <f>BD57/$H57</f>
        <v>2.0537818097071184E-3</v>
      </c>
    </row>
    <row r="58" spans="1:58">
      <c r="A58" s="69"/>
      <c r="B58" s="68">
        <v>43313</v>
      </c>
      <c r="C58" s="52">
        <v>17321260.760000002</v>
      </c>
      <c r="D58" s="52">
        <f>C58/31</f>
        <v>558750.34709677426</v>
      </c>
      <c r="E58" s="52">
        <v>1223644.74</v>
      </c>
      <c r="F58" s="64">
        <f>E58/C58</f>
        <v>7.0644092075893436E-2</v>
      </c>
      <c r="G58" s="52">
        <v>-130085.5</v>
      </c>
      <c r="H58" s="52">
        <v>1093559.24</v>
      </c>
      <c r="I58" s="64">
        <f>H58/$C58</f>
        <v>6.313392859516076E-2</v>
      </c>
      <c r="J58" s="66">
        <v>2419881.6014</v>
      </c>
      <c r="K58" s="65">
        <f>J58/$C58</f>
        <v>0.13970585830497018</v>
      </c>
      <c r="L58" s="52">
        <v>69217.326799999995</v>
      </c>
      <c r="M58" s="53">
        <v>2.86</v>
      </c>
      <c r="N58" s="64">
        <f>L58/$H58</f>
        <v>6.3295452379882045E-2</v>
      </c>
      <c r="O58" s="52">
        <v>2927316.4630999998</v>
      </c>
      <c r="P58" s="65">
        <f>O58/$C58</f>
        <v>0.16900135063263141</v>
      </c>
      <c r="Q58" s="52">
        <v>40178.876400000001</v>
      </c>
      <c r="R58" s="53">
        <v>1.373</v>
      </c>
      <c r="S58" s="64">
        <f>Q58/$H58</f>
        <v>3.6741380741293905E-2</v>
      </c>
      <c r="T58" s="66">
        <v>11974062.695499999</v>
      </c>
      <c r="U58" s="52">
        <v>984163.0368</v>
      </c>
      <c r="V58" s="64">
        <f>U58/T58</f>
        <v>8.2191237997263925E-2</v>
      </c>
      <c r="W58" s="67">
        <v>33552.800000000003</v>
      </c>
      <c r="X58" s="66">
        <v>352095.41960000002</v>
      </c>
      <c r="Y58" s="65">
        <f>X58/$C58</f>
        <v>2.0327355178041902E-2</v>
      </c>
      <c r="Z58" s="52">
        <v>57671.981399999997</v>
      </c>
      <c r="AA58" s="53">
        <v>16.38</v>
      </c>
      <c r="AB58" s="64">
        <f>Z58/$H58</f>
        <v>5.2737866674694274E-2</v>
      </c>
      <c r="AC58" s="66">
        <v>275537.40000000002</v>
      </c>
      <c r="AD58" s="65">
        <f>AC58/$C58</f>
        <v>1.5907467927294226E-2</v>
      </c>
      <c r="AE58" s="52">
        <v>28594.602699999999</v>
      </c>
      <c r="AF58" s="53">
        <v>10.378</v>
      </c>
      <c r="AG58" s="64">
        <f>AE58/$H58</f>
        <v>2.6148197238953421E-2</v>
      </c>
      <c r="AH58" s="66">
        <v>134784.62</v>
      </c>
      <c r="AI58" s="65">
        <f>AH58/$C58</f>
        <v>7.7814555110940998E-3</v>
      </c>
      <c r="AJ58" s="52">
        <v>30308.771000000001</v>
      </c>
      <c r="AK58" s="53">
        <v>22.486999999999998</v>
      </c>
      <c r="AL58" s="64">
        <f>AJ58/$H58</f>
        <v>2.7715710216119613E-2</v>
      </c>
      <c r="AM58" s="52">
        <v>297899.90999999997</v>
      </c>
      <c r="AN58" s="65">
        <f>AM58/$C58</f>
        <v>1.7198511940189735E-2</v>
      </c>
      <c r="AO58" s="52">
        <v>69967.585800000001</v>
      </c>
      <c r="AP58" s="53">
        <v>23.486999999999998</v>
      </c>
      <c r="AQ58" s="64">
        <f>AO58/$H58</f>
        <v>6.3981523122606507E-2</v>
      </c>
      <c r="AR58" s="66">
        <v>573207.31999999995</v>
      </c>
      <c r="AS58" s="65">
        <f>AR58/$C58</f>
        <v>3.3092701965650673E-2</v>
      </c>
      <c r="AT58" s="52">
        <v>68511.861600000004</v>
      </c>
      <c r="AU58" s="53">
        <v>11.952</v>
      </c>
      <c r="AV58" s="64">
        <f>AT58/$H58</f>
        <v>6.265034311264199E-2</v>
      </c>
      <c r="AW58" s="66">
        <v>146676.43</v>
      </c>
      <c r="AX58" s="65">
        <f>AW58/$C58</f>
        <v>8.467999646926393E-3</v>
      </c>
      <c r="AY58" s="52">
        <v>19131.221000000001</v>
      </c>
      <c r="AZ58" s="53">
        <v>13.042999999999999</v>
      </c>
      <c r="BA58" s="64">
        <f>AY58/$H58</f>
        <v>1.74944532497389E-2</v>
      </c>
      <c r="BB58" s="66">
        <v>36402.97</v>
      </c>
      <c r="BC58" s="65">
        <f>BB58/$C58</f>
        <v>2.101635123701007E-3</v>
      </c>
      <c r="BD58" s="52">
        <v>526.86099999999999</v>
      </c>
      <c r="BE58" s="53">
        <v>1.4470000000000001</v>
      </c>
      <c r="BF58" s="64">
        <f>BD58/$H58</f>
        <v>4.8178551351273844E-4</v>
      </c>
    </row>
    <row r="59" spans="1:58">
      <c r="A59" s="69"/>
      <c r="B59" s="68">
        <v>43344</v>
      </c>
      <c r="C59" s="52">
        <v>17184323.890000001</v>
      </c>
      <c r="D59" s="52">
        <f>C59/30</f>
        <v>572810.79633333336</v>
      </c>
      <c r="E59" s="52">
        <v>1191423.22</v>
      </c>
      <c r="F59" s="64">
        <f>E59/C59</f>
        <v>6.9331981149012192E-2</v>
      </c>
      <c r="G59" s="52">
        <v>-52333.06</v>
      </c>
      <c r="H59" s="52">
        <v>1139090.1599999999</v>
      </c>
      <c r="I59" s="64">
        <f>H59/$C59</f>
        <v>6.6286585802940182E-2</v>
      </c>
      <c r="J59" s="66">
        <v>2201684.5388000002</v>
      </c>
      <c r="K59" s="65">
        <f>J59/$C59</f>
        <v>0.12812168537402957</v>
      </c>
      <c r="L59" s="52">
        <v>62704.959000000003</v>
      </c>
      <c r="M59" s="53">
        <v>2.8479999999999999</v>
      </c>
      <c r="N59" s="64">
        <f>L59/$H59</f>
        <v>5.5048284325447956E-2</v>
      </c>
      <c r="O59" s="52">
        <v>2612554.0137999998</v>
      </c>
      <c r="P59" s="65">
        <f>O59/$C59</f>
        <v>0.15203123675527974</v>
      </c>
      <c r="Q59" s="52">
        <v>36345.825499999999</v>
      </c>
      <c r="R59" s="53">
        <v>1.391</v>
      </c>
      <c r="S59" s="64">
        <f>Q59/$H59</f>
        <v>3.1907768828413022E-2</v>
      </c>
      <c r="T59" s="66">
        <v>12370085.337400001</v>
      </c>
      <c r="U59" s="52">
        <v>1040039.3755</v>
      </c>
      <c r="V59" s="64">
        <f>U59/T59</f>
        <v>8.4076976603833203E-2</v>
      </c>
      <c r="W59" s="67">
        <v>33644.18</v>
      </c>
      <c r="X59" s="66">
        <v>338279.90179999999</v>
      </c>
      <c r="Y59" s="65">
        <f>X59/$C59</f>
        <v>1.9685377438495195E-2</v>
      </c>
      <c r="Z59" s="52">
        <v>66224.044599999994</v>
      </c>
      <c r="AA59" s="53">
        <v>19.577000000000002</v>
      </c>
      <c r="AB59" s="64">
        <f>Z59/$H59</f>
        <v>5.8137667171139461E-2</v>
      </c>
      <c r="AC59" s="66">
        <v>260462.46</v>
      </c>
      <c r="AD59" s="65">
        <f>AC59/$C59</f>
        <v>1.5156980377422342E-2</v>
      </c>
      <c r="AE59" s="52">
        <v>25134.025600000001</v>
      </c>
      <c r="AF59" s="53">
        <v>9.65</v>
      </c>
      <c r="AG59" s="64">
        <f>AE59/$H59</f>
        <v>2.2065001070679078E-2</v>
      </c>
      <c r="AH59" s="66">
        <v>162621.26</v>
      </c>
      <c r="AI59" s="65">
        <f>AH59/$C59</f>
        <v>9.4633493316913959E-3</v>
      </c>
      <c r="AJ59" s="52">
        <v>22615.263999999999</v>
      </c>
      <c r="AK59" s="53">
        <v>13.907</v>
      </c>
      <c r="AL59" s="64">
        <f>AJ59/$H59</f>
        <v>1.9853796296510892E-2</v>
      </c>
      <c r="AM59" s="52">
        <v>208926.17</v>
      </c>
      <c r="AN59" s="65">
        <f>AM59/$C59</f>
        <v>1.2157951126699812E-2</v>
      </c>
      <c r="AO59" s="52">
        <v>47061.269099999998</v>
      </c>
      <c r="AP59" s="53">
        <v>22.524999999999999</v>
      </c>
      <c r="AQ59" s="64">
        <f>AO59/$H59</f>
        <v>4.1314788550188164E-2</v>
      </c>
      <c r="AR59" s="66">
        <v>466846.74</v>
      </c>
      <c r="AS59" s="65">
        <f>AR59/$C59</f>
        <v>2.7167012388056192E-2</v>
      </c>
      <c r="AT59" s="52">
        <v>63709.917500000003</v>
      </c>
      <c r="AU59" s="53">
        <v>13.647</v>
      </c>
      <c r="AV59" s="64">
        <f>AT59/$H59</f>
        <v>5.5930530995017998E-2</v>
      </c>
      <c r="AW59" s="66">
        <v>144497.60000000001</v>
      </c>
      <c r="AX59" s="65">
        <f>AW59/$C59</f>
        <v>8.4086869477644609E-3</v>
      </c>
      <c r="AY59" s="52">
        <v>11357.1636</v>
      </c>
      <c r="AZ59" s="53">
        <v>7.86</v>
      </c>
      <c r="BA59" s="64">
        <f>AY59/$H59</f>
        <v>9.9703816245765835E-3</v>
      </c>
      <c r="BB59" s="66">
        <v>32956.019999999997</v>
      </c>
      <c r="BC59" s="65">
        <f>BB59/$C59</f>
        <v>1.9177955566339127E-3</v>
      </c>
      <c r="BD59" s="52">
        <v>2230.5958000000001</v>
      </c>
      <c r="BE59" s="53">
        <v>6.7679999999999998</v>
      </c>
      <c r="BF59" s="64">
        <f>BD59/$H59</f>
        <v>1.9582258528157248E-3</v>
      </c>
    </row>
    <row r="60" spans="1:58">
      <c r="A60" s="69"/>
      <c r="B60" s="68">
        <v>43374</v>
      </c>
      <c r="C60" s="132">
        <v>16913176.800000001</v>
      </c>
      <c r="D60" s="52">
        <f>C60/31</f>
        <v>545586.34838709678</v>
      </c>
      <c r="E60" s="132">
        <v>1229157.54</v>
      </c>
      <c r="F60" s="64">
        <f>E60/C60</f>
        <v>7.2674551595771172E-2</v>
      </c>
      <c r="G60" s="132">
        <v>-103977.05</v>
      </c>
      <c r="H60" s="52">
        <f>G60+E60</f>
        <v>1125180.49</v>
      </c>
      <c r="I60" s="64">
        <f>H60/$C60</f>
        <v>6.6526856740479409E-2</v>
      </c>
      <c r="J60" s="132">
        <v>2171616.5022999998</v>
      </c>
      <c r="K60" s="65">
        <f>J60/$C60</f>
        <v>0.1283979070271411</v>
      </c>
      <c r="L60" s="132">
        <v>72733.445900000006</v>
      </c>
      <c r="M60" s="65">
        <f>L60/J60</f>
        <v>3.3492767172733605E-2</v>
      </c>
      <c r="N60" s="64">
        <f>L60/$H60</f>
        <v>6.4641581103134851E-2</v>
      </c>
      <c r="O60" s="132">
        <v>3015900.6647999999</v>
      </c>
      <c r="P60" s="65">
        <f>O60/$C60</f>
        <v>0.17831662853545052</v>
      </c>
      <c r="Q60" s="132">
        <v>39969.6538</v>
      </c>
      <c r="R60" s="53">
        <v>3.012</v>
      </c>
      <c r="S60" s="65">
        <f>Q60/$H60</f>
        <v>3.5522882022243379E-2</v>
      </c>
      <c r="T60" s="66">
        <f>C60-(J60+O60)</f>
        <v>11725659.632900001</v>
      </c>
      <c r="U60" s="52">
        <f>H60-(L60+Q60)</f>
        <v>1012477.3903</v>
      </c>
      <c r="V60" s="64">
        <f>U60/T60</f>
        <v>8.6347158454026615E-2</v>
      </c>
      <c r="W60" s="67"/>
      <c r="X60" s="66"/>
      <c r="Y60" s="65">
        <f>X60/$C60</f>
        <v>0</v>
      </c>
      <c r="Z60" s="52"/>
      <c r="AA60" s="65" t="e">
        <f>Z60/X60</f>
        <v>#DIV/0!</v>
      </c>
      <c r="AB60" s="64">
        <f>Z60/$H60</f>
        <v>0</v>
      </c>
      <c r="AC60" s="66"/>
      <c r="AD60" s="65">
        <f>AC60/$C60</f>
        <v>0</v>
      </c>
      <c r="AE60" s="52"/>
      <c r="AF60" s="65" t="e">
        <f>AE60/AC60</f>
        <v>#DIV/0!</v>
      </c>
      <c r="AG60" s="64">
        <f>AE60/$H60</f>
        <v>0</v>
      </c>
      <c r="AH60" s="66"/>
      <c r="AI60" s="65">
        <f>AH60/$C60</f>
        <v>0</v>
      </c>
      <c r="AJ60" s="52"/>
      <c r="AK60" s="65" t="e">
        <f>AJ60/AH60</f>
        <v>#DIV/0!</v>
      </c>
      <c r="AL60" s="64">
        <f>AJ60/$H60</f>
        <v>0</v>
      </c>
      <c r="AM60" s="52"/>
      <c r="AN60" s="65">
        <f>AM60/$C60</f>
        <v>0</v>
      </c>
      <c r="AO60" s="52"/>
      <c r="AP60" s="65" t="e">
        <f>AO60/AM60</f>
        <v>#DIV/0!</v>
      </c>
      <c r="AQ60" s="64"/>
      <c r="AR60" s="66"/>
      <c r="AS60" s="65">
        <f>AR60/$C60</f>
        <v>0</v>
      </c>
      <c r="AT60" s="52"/>
      <c r="AU60" s="65" t="e">
        <f>AT60/AR60</f>
        <v>#DIV/0!</v>
      </c>
      <c r="AV60" s="64">
        <f>AT60/$H60</f>
        <v>0</v>
      </c>
      <c r="AW60" s="66"/>
      <c r="AX60" s="65">
        <f>AW60/$C60</f>
        <v>0</v>
      </c>
      <c r="AY60" s="52"/>
      <c r="AZ60" s="65" t="e">
        <f>AY60/AW60</f>
        <v>#DIV/0!</v>
      </c>
      <c r="BA60" s="64">
        <f>AY60/$H60</f>
        <v>0</v>
      </c>
      <c r="BB60" s="66"/>
      <c r="BC60" s="65">
        <f>BB60/$C60</f>
        <v>0</v>
      </c>
      <c r="BD60" s="52"/>
      <c r="BE60" s="65" t="e">
        <f>BD60/BB60</f>
        <v>#DIV/0!</v>
      </c>
      <c r="BF60" s="64">
        <f>BD60/$H60</f>
        <v>0</v>
      </c>
    </row>
    <row r="61" spans="1:58">
      <c r="A61" s="69"/>
      <c r="B61" s="68">
        <v>43009</v>
      </c>
      <c r="C61" s="132">
        <v>15161973.74</v>
      </c>
      <c r="D61" s="52">
        <f>C61/31</f>
        <v>489095.92709677422</v>
      </c>
      <c r="E61" s="132">
        <v>969963.29</v>
      </c>
      <c r="F61" s="64">
        <f>E61/C61</f>
        <v>6.3973418410629701E-2</v>
      </c>
      <c r="G61" s="132">
        <v>-110130.36</v>
      </c>
      <c r="H61" s="52">
        <f>G61+E61</f>
        <v>859832.93</v>
      </c>
      <c r="I61" s="64">
        <f>H61/$C61</f>
        <v>5.6709828465907899E-2</v>
      </c>
      <c r="J61" s="132">
        <v>2095612.8</v>
      </c>
      <c r="K61" s="65">
        <f>J61/$C61</f>
        <v>0.13821503954141529</v>
      </c>
      <c r="L61" s="132">
        <v>57549.269200000002</v>
      </c>
      <c r="M61" s="65">
        <f>L61/J61</f>
        <v>2.746178549777898E-2</v>
      </c>
      <c r="N61" s="64">
        <f>L61/$H61</f>
        <v>6.6930757350733242E-2</v>
      </c>
      <c r="O61" s="132">
        <v>3623149.5920000002</v>
      </c>
      <c r="P61" s="65">
        <f>O61/$C61</f>
        <v>0.23896292488895976</v>
      </c>
      <c r="Q61" s="132">
        <v>52652.560799999999</v>
      </c>
      <c r="R61" s="53">
        <v>2.8460000000000001</v>
      </c>
      <c r="S61" s="65">
        <f>Q61/$H61</f>
        <v>6.1235804029975908E-2</v>
      </c>
      <c r="T61" s="66">
        <f>C61-(J61+O61)</f>
        <v>9443211.3480000012</v>
      </c>
      <c r="U61" s="52">
        <f>H61-(L61+Q61)</f>
        <v>749631.10000000009</v>
      </c>
      <c r="V61" s="64">
        <f>U61/T61</f>
        <v>7.9383069209688517E-2</v>
      </c>
      <c r="W61" s="67"/>
      <c r="X61" s="66"/>
      <c r="Y61" s="65">
        <f>X61/$C61</f>
        <v>0</v>
      </c>
      <c r="Z61" s="52"/>
      <c r="AA61" s="65" t="e">
        <f>Z61/X61</f>
        <v>#DIV/0!</v>
      </c>
      <c r="AB61" s="64">
        <f>Z61/$H61</f>
        <v>0</v>
      </c>
      <c r="AC61" s="66"/>
      <c r="AD61" s="65">
        <f>AC61/$C61</f>
        <v>0</v>
      </c>
      <c r="AE61" s="52"/>
      <c r="AF61" s="65" t="e">
        <f>AE61/AC61</f>
        <v>#DIV/0!</v>
      </c>
      <c r="AG61" s="64">
        <f>AE61/$H61</f>
        <v>0</v>
      </c>
      <c r="AH61" s="66"/>
      <c r="AI61" s="65">
        <f>AH61/$C61</f>
        <v>0</v>
      </c>
      <c r="AJ61" s="52"/>
      <c r="AK61" s="65" t="e">
        <f>AJ61/AH61</f>
        <v>#DIV/0!</v>
      </c>
      <c r="AL61" s="64">
        <f>AJ61/$H61</f>
        <v>0</v>
      </c>
      <c r="AM61" s="52"/>
      <c r="AN61" s="65">
        <f>AM61/$C61</f>
        <v>0</v>
      </c>
      <c r="AO61" s="52"/>
      <c r="AP61" s="65" t="e">
        <f>AO61/AM61</f>
        <v>#DIV/0!</v>
      </c>
      <c r="AQ61" s="64"/>
      <c r="AR61" s="66"/>
      <c r="AS61" s="65">
        <f>AR61/$C61</f>
        <v>0</v>
      </c>
      <c r="AT61" s="52"/>
      <c r="AU61" s="65" t="e">
        <f>AT61/AR61</f>
        <v>#DIV/0!</v>
      </c>
      <c r="AV61" s="64">
        <f>AT61/$H61</f>
        <v>0</v>
      </c>
      <c r="AW61" s="66"/>
      <c r="AX61" s="65">
        <f>AW61/$C61</f>
        <v>0</v>
      </c>
      <c r="AY61" s="52"/>
      <c r="AZ61" s="65" t="e">
        <f>AY61/AW61</f>
        <v>#DIV/0!</v>
      </c>
      <c r="BA61" s="64">
        <f>AY61/$H61</f>
        <v>0</v>
      </c>
      <c r="BB61" s="66"/>
      <c r="BC61" s="65">
        <f>BB61/$C61</f>
        <v>0</v>
      </c>
      <c r="BD61" s="52"/>
      <c r="BE61" s="65" t="e">
        <f>BD61/BB61</f>
        <v>#DIV/0!</v>
      </c>
      <c r="BF61" s="64">
        <f>BD61/$H61</f>
        <v>0</v>
      </c>
    </row>
    <row r="62" spans="1:58" s="25" customFormat="1" ht="15.75" thickBot="1">
      <c r="A62" s="63"/>
      <c r="B62" s="62" t="s">
        <v>106</v>
      </c>
      <c r="C62" s="56">
        <f>C60/C61-1</f>
        <v>0.11549967636337577</v>
      </c>
      <c r="D62" s="60"/>
      <c r="E62" s="56">
        <f>E60/E61-1</f>
        <v>0.26722068007336652</v>
      </c>
      <c r="F62" s="59"/>
      <c r="G62" s="56">
        <f>G60/G61-1</f>
        <v>-5.5872967272603047E-2</v>
      </c>
      <c r="H62" s="56">
        <f>H60/H61-1</f>
        <v>0.30860362605558733</v>
      </c>
      <c r="I62" s="59"/>
      <c r="J62" s="57">
        <f>J60/J61-1</f>
        <v>3.6268008240835314E-2</v>
      </c>
      <c r="K62" s="55"/>
      <c r="L62" s="56">
        <f>L60/L61-1</f>
        <v>0.26384655984475991</v>
      </c>
      <c r="M62" s="55"/>
      <c r="N62" s="54"/>
      <c r="O62" s="56">
        <f>O60/O61-1</f>
        <v>-0.16760249936707561</v>
      </c>
      <c r="P62" s="55"/>
      <c r="Q62" s="56">
        <f>Q60/Q61-1</f>
        <v>-0.24087920525225426</v>
      </c>
      <c r="R62" s="55"/>
      <c r="S62" s="54"/>
      <c r="T62" s="61"/>
      <c r="U62" s="60"/>
      <c r="V62" s="59"/>
      <c r="W62" s="58"/>
      <c r="X62" s="57" t="e">
        <f>X60/X61-1</f>
        <v>#DIV/0!</v>
      </c>
      <c r="Y62" s="55"/>
      <c r="Z62" s="56" t="e">
        <f>Z60/Z61-1</f>
        <v>#DIV/0!</v>
      </c>
      <c r="AA62" s="55"/>
      <c r="AB62" s="54"/>
      <c r="AC62" s="57" t="e">
        <f>AC60/AC61-1</f>
        <v>#DIV/0!</v>
      </c>
      <c r="AD62" s="55"/>
      <c r="AE62" s="56" t="e">
        <f>AE60/AE61-1</f>
        <v>#DIV/0!</v>
      </c>
      <c r="AF62" s="55"/>
      <c r="AG62" s="54"/>
      <c r="AH62" s="57" t="e">
        <f>AH60/AH61-1</f>
        <v>#DIV/0!</v>
      </c>
      <c r="AI62" s="55"/>
      <c r="AJ62" s="56" t="e">
        <f>AJ60/AJ61-1</f>
        <v>#DIV/0!</v>
      </c>
      <c r="AK62" s="55"/>
      <c r="AL62" s="54"/>
      <c r="AM62" s="56" t="e">
        <f>AM60/AM61-1</f>
        <v>#DIV/0!</v>
      </c>
      <c r="AN62" s="55"/>
      <c r="AO62" s="56" t="e">
        <f>AO60/AO61-1</f>
        <v>#DIV/0!</v>
      </c>
      <c r="AP62" s="55"/>
      <c r="AQ62" s="54"/>
      <c r="AR62" s="56" t="e">
        <f>AR60/AR61-1</f>
        <v>#DIV/0!</v>
      </c>
      <c r="AS62" s="55"/>
      <c r="AT62" s="56" t="e">
        <f>AT60/AT61-1</f>
        <v>#DIV/0!</v>
      </c>
      <c r="AU62" s="55"/>
      <c r="AV62" s="54"/>
      <c r="AW62" s="56" t="e">
        <f>AW60/AW61-1</f>
        <v>#DIV/0!</v>
      </c>
      <c r="AX62" s="55"/>
      <c r="AY62" s="56" t="e">
        <f>AY60/AY61-1</f>
        <v>#DIV/0!</v>
      </c>
      <c r="AZ62" s="55"/>
      <c r="BA62" s="54"/>
      <c r="BB62" s="56" t="e">
        <f>BB60/BB61-1</f>
        <v>#DIV/0!</v>
      </c>
      <c r="BC62" s="55"/>
      <c r="BD62" s="56" t="e">
        <f>BD60/BD61-1</f>
        <v>#DIV/0!</v>
      </c>
      <c r="BE62" s="55"/>
      <c r="BF62" s="54"/>
    </row>
    <row r="63" spans="1:58">
      <c r="A63" s="77" t="s">
        <v>55</v>
      </c>
      <c r="B63" s="76">
        <v>43101</v>
      </c>
      <c r="C63" s="102">
        <v>45886087.729999997</v>
      </c>
      <c r="D63" s="72">
        <f>C63/31</f>
        <v>1480196.3783870966</v>
      </c>
      <c r="E63" s="102">
        <v>3596885.22</v>
      </c>
      <c r="F63" s="70">
        <f>E63/C63</f>
        <v>7.8387271566156685E-2</v>
      </c>
      <c r="G63" s="101">
        <v>-83645.600000000006</v>
      </c>
      <c r="H63" s="101">
        <v>3513239.61</v>
      </c>
      <c r="I63" s="70">
        <f>H63/$C63</f>
        <v>7.6564374602436827E-2</v>
      </c>
      <c r="J63" s="103">
        <v>3855593.7360999999</v>
      </c>
      <c r="K63" s="53">
        <v>8.4030000000000005</v>
      </c>
      <c r="L63" s="102">
        <v>185400.15489999999</v>
      </c>
      <c r="M63" s="53">
        <v>4.8090000000000002</v>
      </c>
      <c r="N63" s="70">
        <f>L63/$H63</f>
        <v>5.2771850337870921E-2</v>
      </c>
      <c r="O63" s="101">
        <v>7312898.8542999998</v>
      </c>
      <c r="P63" s="22">
        <v>15.936999999999999</v>
      </c>
      <c r="Q63" s="101">
        <v>892330.49210000003</v>
      </c>
      <c r="R63" s="22">
        <v>12.202</v>
      </c>
      <c r="S63" s="70">
        <f>Q63/$H63</f>
        <v>0.25399078661190433</v>
      </c>
      <c r="T63" s="101">
        <v>34717595.139600001</v>
      </c>
      <c r="U63" s="101">
        <v>2435508.963</v>
      </c>
      <c r="V63" s="70">
        <f>U63/T63</f>
        <v>7.0152006589361382E-2</v>
      </c>
      <c r="W63" s="104">
        <v>49751.402000000002</v>
      </c>
      <c r="X63" s="103">
        <v>759978.32140000002</v>
      </c>
      <c r="Y63" s="53">
        <v>1.6559999999999999</v>
      </c>
      <c r="Z63" s="102">
        <v>132589.7954</v>
      </c>
      <c r="AA63" s="53">
        <v>17.446999999999999</v>
      </c>
      <c r="AB63" s="96">
        <v>3.774</v>
      </c>
      <c r="AC63" s="103">
        <v>56302.62</v>
      </c>
      <c r="AD63" s="53">
        <v>0.123</v>
      </c>
      <c r="AE63" s="102">
        <v>6150.9178000000002</v>
      </c>
      <c r="AF63" s="53">
        <v>10.925000000000001</v>
      </c>
      <c r="AG63" s="96">
        <v>0.17499999999999999</v>
      </c>
      <c r="AH63" s="103">
        <v>39203.800000000003</v>
      </c>
      <c r="AI63" s="53">
        <v>8.5000000000000006E-2</v>
      </c>
      <c r="AJ63" s="102">
        <v>4959.8229000000001</v>
      </c>
      <c r="AK63" s="53">
        <v>12.651</v>
      </c>
      <c r="AL63" s="96">
        <v>0.14099999999999999</v>
      </c>
      <c r="AM63" s="101">
        <v>112836.88</v>
      </c>
      <c r="AN63" s="22">
        <v>0.246</v>
      </c>
      <c r="AO63" s="101">
        <v>27193.248</v>
      </c>
      <c r="AP63" s="22">
        <v>24.1</v>
      </c>
      <c r="AQ63" s="22">
        <v>0.77400000000000002</v>
      </c>
      <c r="AR63" s="101">
        <v>157118.53</v>
      </c>
      <c r="AS63" s="22">
        <v>0.34200000000000003</v>
      </c>
      <c r="AT63" s="101">
        <v>23699.694599999999</v>
      </c>
      <c r="AU63" s="22">
        <v>15.084</v>
      </c>
      <c r="AV63" s="22">
        <v>0.67500000000000004</v>
      </c>
      <c r="AW63" s="101">
        <v>33375.9</v>
      </c>
      <c r="AX63" s="22">
        <v>7.2999999999999995E-2</v>
      </c>
      <c r="AY63" s="101">
        <v>3359.5699</v>
      </c>
      <c r="AZ63" s="22">
        <v>10.066000000000001</v>
      </c>
      <c r="BA63" s="22">
        <v>0</v>
      </c>
      <c r="BB63" s="101">
        <v>4640.32</v>
      </c>
      <c r="BC63" s="22">
        <v>0.01</v>
      </c>
      <c r="BD63" s="101">
        <v>338.34379999999999</v>
      </c>
      <c r="BE63" s="22">
        <v>7.2910000000000004</v>
      </c>
      <c r="BF63" s="22">
        <v>0.01</v>
      </c>
    </row>
    <row r="64" spans="1:58">
      <c r="A64" s="69"/>
      <c r="B64" s="68">
        <v>43132</v>
      </c>
      <c r="C64" s="102">
        <v>45789960.170000002</v>
      </c>
      <c r="D64" s="52">
        <f>C64/28</f>
        <v>1635355.7203571429</v>
      </c>
      <c r="E64" s="102">
        <v>3170896.9</v>
      </c>
      <c r="F64" s="64">
        <f>E64/C64</f>
        <v>6.9248736802297151E-2</v>
      </c>
      <c r="G64" s="101">
        <v>-215648.49</v>
      </c>
      <c r="H64" s="101">
        <v>2955248.4</v>
      </c>
      <c r="I64" s="64">
        <f>H64/$C64</f>
        <v>6.453922189554942E-2</v>
      </c>
      <c r="J64" s="103">
        <v>4453061.0722000003</v>
      </c>
      <c r="K64" s="53">
        <v>9.7249999999999996</v>
      </c>
      <c r="L64" s="102">
        <v>202933.2732</v>
      </c>
      <c r="M64" s="53">
        <v>4.5570000000000004</v>
      </c>
      <c r="N64" s="64">
        <f>L64/$H64</f>
        <v>6.8668770178506824E-2</v>
      </c>
      <c r="O64" s="101">
        <v>6493996.2566</v>
      </c>
      <c r="P64" s="22">
        <v>14.182</v>
      </c>
      <c r="Q64" s="101">
        <v>387115.42300000001</v>
      </c>
      <c r="R64" s="22">
        <v>5.9610000000000003</v>
      </c>
      <c r="S64" s="64">
        <f>Q64/$H64</f>
        <v>0.13099251589138836</v>
      </c>
      <c r="T64" s="101">
        <v>34842902.841200002</v>
      </c>
      <c r="U64" s="101">
        <v>2365199.7037999998</v>
      </c>
      <c r="V64" s="64">
        <f>U64/T64</f>
        <v>6.7881821287383348E-2</v>
      </c>
      <c r="W64" s="104">
        <v>160552.92000000001</v>
      </c>
      <c r="X64" s="103">
        <v>777523.67859999998</v>
      </c>
      <c r="Y64" s="53">
        <v>1.698</v>
      </c>
      <c r="Z64" s="102">
        <v>114977.80160000001</v>
      </c>
      <c r="AA64" s="53">
        <v>14.788</v>
      </c>
      <c r="AB64" s="96">
        <v>3.891</v>
      </c>
      <c r="AC64" s="103">
        <v>54086.41</v>
      </c>
      <c r="AD64" s="53">
        <v>0.11799999999999999</v>
      </c>
      <c r="AE64" s="102">
        <v>6203.1625999999997</v>
      </c>
      <c r="AF64" s="53">
        <v>11.468999999999999</v>
      </c>
      <c r="AG64" s="96">
        <v>0.21</v>
      </c>
      <c r="AH64" s="103">
        <v>33023.660000000003</v>
      </c>
      <c r="AI64" s="53">
        <v>7.1999999999999995E-2</v>
      </c>
      <c r="AJ64" s="102">
        <v>4612.5748000000003</v>
      </c>
      <c r="AK64" s="53">
        <v>13.967000000000001</v>
      </c>
      <c r="AL64" s="96">
        <v>0.156</v>
      </c>
      <c r="AM64" s="101">
        <v>96149.759999999995</v>
      </c>
      <c r="AN64" s="22">
        <v>0.21</v>
      </c>
      <c r="AO64" s="101">
        <v>24418.444800000001</v>
      </c>
      <c r="AP64" s="22">
        <v>25.396000000000001</v>
      </c>
      <c r="AQ64" s="22">
        <v>0.82599999999999996</v>
      </c>
      <c r="AR64" s="101">
        <v>140673.06</v>
      </c>
      <c r="AS64" s="22">
        <v>0.307</v>
      </c>
      <c r="AT64" s="101">
        <v>21012.793900000001</v>
      </c>
      <c r="AU64" s="22">
        <v>14.936999999999999</v>
      </c>
      <c r="AV64" s="22">
        <v>0.71099999999999997</v>
      </c>
      <c r="AW64" s="101">
        <v>33864.81</v>
      </c>
      <c r="AX64" s="22">
        <v>7.3999999999999996E-2</v>
      </c>
      <c r="AY64" s="101">
        <v>2023.4490000000001</v>
      </c>
      <c r="AZ64" s="22">
        <v>5.9749999999999996</v>
      </c>
      <c r="BA64" s="22">
        <v>0</v>
      </c>
      <c r="BB64" s="101">
        <v>3902.99</v>
      </c>
      <c r="BC64" s="22">
        <v>8.9999999999999993E-3</v>
      </c>
      <c r="BD64" s="101">
        <v>315.88189999999997</v>
      </c>
      <c r="BE64" s="22">
        <v>8.093</v>
      </c>
      <c r="BF64" s="22">
        <v>1.0999999999999999E-2</v>
      </c>
    </row>
    <row r="65" spans="1:58">
      <c r="A65" s="69"/>
      <c r="B65" s="68">
        <v>43160</v>
      </c>
      <c r="C65" s="102">
        <v>51802952.829999998</v>
      </c>
      <c r="D65" s="52">
        <f>C65/31</f>
        <v>1671062.9945161289</v>
      </c>
      <c r="E65" s="102">
        <v>3222513.63</v>
      </c>
      <c r="F65" s="64">
        <f>E65/C65</f>
        <v>6.2207141754548514E-2</v>
      </c>
      <c r="G65" s="101">
        <v>-245180.22</v>
      </c>
      <c r="H65" s="101">
        <v>2977333.4</v>
      </c>
      <c r="I65" s="64">
        <f>H65/$C65</f>
        <v>5.7474202479743081E-2</v>
      </c>
      <c r="J65" s="103">
        <v>7080423.0905999998</v>
      </c>
      <c r="K65" s="53">
        <v>13.667999999999999</v>
      </c>
      <c r="L65" s="102">
        <v>215404.2078</v>
      </c>
      <c r="M65" s="53">
        <v>3.0419999999999998</v>
      </c>
      <c r="N65" s="64">
        <f>L65/$H65</f>
        <v>7.2348030556470433E-2</v>
      </c>
      <c r="O65" s="101">
        <v>7526792.5636</v>
      </c>
      <c r="P65" s="22">
        <v>14.53</v>
      </c>
      <c r="Q65" s="101">
        <v>106294.0448</v>
      </c>
      <c r="R65" s="22">
        <v>1.4119999999999999</v>
      </c>
      <c r="S65" s="64">
        <f>Q65/$H65</f>
        <v>3.5701089034906201E-2</v>
      </c>
      <c r="T65" s="101">
        <v>37195737.175800003</v>
      </c>
      <c r="U65" s="101">
        <v>2655635.1474000001</v>
      </c>
      <c r="V65" s="64">
        <f>U65/T65</f>
        <v>7.1396223036219009E-2</v>
      </c>
      <c r="W65" s="104">
        <v>59821.27</v>
      </c>
      <c r="X65" s="103">
        <v>770540.54460000002</v>
      </c>
      <c r="Y65" s="53">
        <v>1.4870000000000001</v>
      </c>
      <c r="Z65" s="102">
        <v>124652.1786</v>
      </c>
      <c r="AA65" s="53">
        <v>16.177</v>
      </c>
      <c r="AB65" s="96">
        <v>4.1870000000000003</v>
      </c>
      <c r="AC65" s="103">
        <v>69378.53</v>
      </c>
      <c r="AD65" s="53">
        <v>0.13400000000000001</v>
      </c>
      <c r="AE65" s="102">
        <v>7734.4948000000004</v>
      </c>
      <c r="AF65" s="53">
        <v>11.148</v>
      </c>
      <c r="AG65" s="96">
        <v>0.26</v>
      </c>
      <c r="AH65" s="103">
        <v>22784.85</v>
      </c>
      <c r="AI65" s="53">
        <v>4.3999999999999997E-2</v>
      </c>
      <c r="AJ65" s="102">
        <v>2659.0464000000002</v>
      </c>
      <c r="AK65" s="53">
        <v>11.67</v>
      </c>
      <c r="AL65" s="96">
        <v>8.8999999999999996E-2</v>
      </c>
      <c r="AM65" s="101">
        <v>97765.77</v>
      </c>
      <c r="AN65" s="22">
        <v>0.189</v>
      </c>
      <c r="AO65" s="101">
        <v>20556.147799999999</v>
      </c>
      <c r="AP65" s="22">
        <v>21.026</v>
      </c>
      <c r="AQ65" s="22">
        <v>0.69</v>
      </c>
      <c r="AR65" s="101">
        <v>162866.26999999999</v>
      </c>
      <c r="AS65" s="22">
        <v>0.314</v>
      </c>
      <c r="AT65" s="101">
        <v>23349.926899999999</v>
      </c>
      <c r="AU65" s="22">
        <v>14.337</v>
      </c>
      <c r="AV65" s="22">
        <v>0.78400000000000003</v>
      </c>
      <c r="AW65" s="101">
        <v>34819.980000000003</v>
      </c>
      <c r="AX65" s="22">
        <v>6.7000000000000004E-2</v>
      </c>
      <c r="AY65" s="101">
        <v>2198.1680999999999</v>
      </c>
      <c r="AZ65" s="22">
        <v>6.3129999999999997</v>
      </c>
      <c r="BA65" s="22">
        <v>0</v>
      </c>
      <c r="BB65" s="101">
        <v>763.36</v>
      </c>
      <c r="BC65" s="22">
        <v>1E-3</v>
      </c>
      <c r="BD65" s="101">
        <v>26.255500000000001</v>
      </c>
      <c r="BE65" s="22">
        <v>3.4390000000000001</v>
      </c>
      <c r="BF65" s="22">
        <v>1E-3</v>
      </c>
    </row>
    <row r="66" spans="1:58">
      <c r="A66" s="69"/>
      <c r="B66" s="68">
        <v>43191</v>
      </c>
      <c r="C66" s="102">
        <v>44432610.490000002</v>
      </c>
      <c r="D66" s="52">
        <f>C66/30</f>
        <v>1481087.0163333334</v>
      </c>
      <c r="E66" s="102">
        <v>2851471.86</v>
      </c>
      <c r="F66" s="64">
        <f>E66/C66</f>
        <v>6.4175204395018642E-2</v>
      </c>
      <c r="G66" s="101">
        <v>217624.72</v>
      </c>
      <c r="H66" s="101">
        <v>3069096.58</v>
      </c>
      <c r="I66" s="64">
        <f>H66/$C66</f>
        <v>6.9073064718777458E-2</v>
      </c>
      <c r="J66" s="103">
        <v>5153029.8300999999</v>
      </c>
      <c r="K66" s="53">
        <v>11.597</v>
      </c>
      <c r="L66" s="102">
        <v>290726.8505</v>
      </c>
      <c r="M66" s="53">
        <v>5.6420000000000003</v>
      </c>
      <c r="N66" s="64">
        <f>L66/$H66</f>
        <v>9.4727175545580258E-2</v>
      </c>
      <c r="O66" s="101">
        <v>6907815.5827000001</v>
      </c>
      <c r="P66" s="22">
        <v>15.547000000000001</v>
      </c>
      <c r="Q66" s="101">
        <v>69859.066900000005</v>
      </c>
      <c r="R66" s="22">
        <v>1.0109999999999999</v>
      </c>
      <c r="S66" s="64">
        <f>Q66/$H66</f>
        <v>2.2762094668262282E-2</v>
      </c>
      <c r="T66" s="101">
        <v>32371765.077199999</v>
      </c>
      <c r="U66" s="101">
        <v>2708510.6625999999</v>
      </c>
      <c r="V66" s="64">
        <f>U66/T66</f>
        <v>8.3668921238639879E-2</v>
      </c>
      <c r="W66" s="104">
        <v>34536.391000000003</v>
      </c>
      <c r="X66" s="103">
        <v>687792.45539999998</v>
      </c>
      <c r="Y66" s="53">
        <v>1.548</v>
      </c>
      <c r="Z66" s="102">
        <v>112901.19379999999</v>
      </c>
      <c r="AA66" s="53">
        <v>16.414999999999999</v>
      </c>
      <c r="AB66" s="96">
        <v>3.6789999999999998</v>
      </c>
      <c r="AC66" s="103">
        <v>61291.51</v>
      </c>
      <c r="AD66" s="53">
        <v>0.13800000000000001</v>
      </c>
      <c r="AE66" s="102">
        <v>4903.3158000000003</v>
      </c>
      <c r="AF66" s="53">
        <v>8</v>
      </c>
      <c r="AG66" s="96">
        <v>0.16</v>
      </c>
      <c r="AH66" s="103">
        <v>21078.67</v>
      </c>
      <c r="AI66" s="53">
        <v>4.7E-2</v>
      </c>
      <c r="AJ66" s="102">
        <v>2037.3204000000001</v>
      </c>
      <c r="AK66" s="53">
        <v>9.6649999999999991</v>
      </c>
      <c r="AL66" s="96">
        <v>6.6000000000000003E-2</v>
      </c>
      <c r="AM66" s="101">
        <v>100256.07</v>
      </c>
      <c r="AN66" s="22">
        <v>0.22600000000000001</v>
      </c>
      <c r="AO66" s="101">
        <v>25629.3295</v>
      </c>
      <c r="AP66" s="22">
        <v>25.564</v>
      </c>
      <c r="AQ66" s="22">
        <v>0.83499999999999996</v>
      </c>
      <c r="AR66" s="101">
        <v>224817.7</v>
      </c>
      <c r="AS66" s="22">
        <v>0.50600000000000001</v>
      </c>
      <c r="AT66" s="101">
        <v>30374.9594</v>
      </c>
      <c r="AU66" s="22">
        <v>13.510999999999999</v>
      </c>
      <c r="AV66" s="22">
        <v>0.99</v>
      </c>
      <c r="AW66" s="101">
        <v>39898.29</v>
      </c>
      <c r="AX66" s="22">
        <v>0.09</v>
      </c>
      <c r="AY66" s="101">
        <v>2470.2955999999999</v>
      </c>
      <c r="AZ66" s="22">
        <v>6.1909999999999998</v>
      </c>
      <c r="BA66" s="22">
        <v>0</v>
      </c>
      <c r="BB66" s="101">
        <v>363.48</v>
      </c>
      <c r="BC66" s="22">
        <v>1E-3</v>
      </c>
      <c r="BD66" s="101">
        <v>12.501799999999999</v>
      </c>
      <c r="BE66" s="22">
        <v>3.4390000000000001</v>
      </c>
      <c r="BF66" s="22">
        <v>0</v>
      </c>
    </row>
    <row r="67" spans="1:58">
      <c r="A67" s="69"/>
      <c r="B67" s="68">
        <v>43221</v>
      </c>
      <c r="C67" s="102">
        <v>48914177.899999999</v>
      </c>
      <c r="D67" s="52">
        <f>C67/31</f>
        <v>1577876.7064516128</v>
      </c>
      <c r="E67" s="102">
        <v>3193477.7</v>
      </c>
      <c r="F67" s="64">
        <f>E67/C67</f>
        <v>6.5287363237070781E-2</v>
      </c>
      <c r="G67" s="101">
        <v>-28169.77</v>
      </c>
      <c r="H67" s="101">
        <v>3165307.93</v>
      </c>
      <c r="I67" s="64">
        <f>H67/$C67</f>
        <v>6.4711461295969164E-2</v>
      </c>
      <c r="J67" s="103">
        <v>4936818.5438000001</v>
      </c>
      <c r="K67" s="53">
        <v>10.093</v>
      </c>
      <c r="L67" s="102">
        <v>212894.0618</v>
      </c>
      <c r="M67" s="53">
        <v>4.3120000000000003</v>
      </c>
      <c r="N67" s="64">
        <f>L67/$H67</f>
        <v>6.7258562676396544E-2</v>
      </c>
      <c r="O67" s="101">
        <v>7877105.9182000002</v>
      </c>
      <c r="P67" s="22">
        <v>16.103999999999999</v>
      </c>
      <c r="Q67" s="101">
        <v>79456.587899999999</v>
      </c>
      <c r="R67" s="22">
        <v>1.0089999999999999</v>
      </c>
      <c r="S67" s="64">
        <f>Q67/$H67</f>
        <v>2.5102324847112108E-2</v>
      </c>
      <c r="T67" s="101">
        <v>36100253.438000001</v>
      </c>
      <c r="U67" s="101">
        <v>2872957.2803000002</v>
      </c>
      <c r="V67" s="64">
        <f>U67/T67</f>
        <v>7.9582745457289661E-2</v>
      </c>
      <c r="W67" s="104">
        <v>43662.22</v>
      </c>
      <c r="X67" s="103">
        <v>859186.53570000001</v>
      </c>
      <c r="Y67" s="53">
        <v>1.7569999999999999</v>
      </c>
      <c r="Z67" s="102">
        <v>159016.3694</v>
      </c>
      <c r="AA67" s="53">
        <v>18.507999999999999</v>
      </c>
      <c r="AB67" s="96">
        <v>5.024</v>
      </c>
      <c r="AC67" s="103">
        <v>69502.62</v>
      </c>
      <c r="AD67" s="53">
        <v>0.14199999999999999</v>
      </c>
      <c r="AE67" s="102">
        <v>5237.0922</v>
      </c>
      <c r="AF67" s="53">
        <v>7.5350000000000001</v>
      </c>
      <c r="AG67" s="96">
        <v>0.16500000000000001</v>
      </c>
      <c r="AH67" s="103">
        <v>26102.91</v>
      </c>
      <c r="AI67" s="53">
        <v>5.2999999999999999E-2</v>
      </c>
      <c r="AJ67" s="102">
        <v>2252.0360999999998</v>
      </c>
      <c r="AK67" s="53">
        <v>8.6280000000000001</v>
      </c>
      <c r="AL67" s="96">
        <v>7.0999999999999994E-2</v>
      </c>
      <c r="AM67" s="101">
        <v>128456.87</v>
      </c>
      <c r="AN67" s="22">
        <v>0.26300000000000001</v>
      </c>
      <c r="AO67" s="101">
        <v>32711.840899999999</v>
      </c>
      <c r="AP67" s="22">
        <v>25.465</v>
      </c>
      <c r="AQ67" s="22">
        <v>1.0329999999999999</v>
      </c>
      <c r="AR67" s="101">
        <v>269663.05</v>
      </c>
      <c r="AS67" s="22">
        <v>0.55100000000000005</v>
      </c>
      <c r="AT67" s="101">
        <v>37912.9018</v>
      </c>
      <c r="AU67" s="22">
        <v>14.058999999999999</v>
      </c>
      <c r="AV67" s="22">
        <v>1.198</v>
      </c>
      <c r="AW67" s="101">
        <v>63157.79</v>
      </c>
      <c r="AX67" s="22">
        <v>0.129</v>
      </c>
      <c r="AY67" s="101">
        <v>4697.9875000000002</v>
      </c>
      <c r="AZ67" s="22">
        <v>7.4379999999999997</v>
      </c>
      <c r="BA67" s="22">
        <v>0</v>
      </c>
      <c r="BB67" s="101">
        <v>70.53</v>
      </c>
      <c r="BC67" s="22">
        <v>0</v>
      </c>
      <c r="BD67" s="101">
        <v>-28.386600000000001</v>
      </c>
      <c r="BE67" s="22">
        <v>-40.247999999999998</v>
      </c>
      <c r="BF67" s="22">
        <v>-1E-3</v>
      </c>
    </row>
    <row r="68" spans="1:58">
      <c r="A68" s="69"/>
      <c r="B68" s="68">
        <v>43252</v>
      </c>
      <c r="C68" s="102">
        <v>49737222.590000004</v>
      </c>
      <c r="D68" s="52">
        <f>C68/30</f>
        <v>1657907.4196666668</v>
      </c>
      <c r="E68" s="102">
        <v>3470137.88</v>
      </c>
      <c r="F68" s="64">
        <f>E68/C68</f>
        <v>6.9769434224453336E-2</v>
      </c>
      <c r="G68" s="101">
        <v>-119399.22</v>
      </c>
      <c r="H68" s="101">
        <v>3350738.66</v>
      </c>
      <c r="I68" s="64">
        <f>H68/$C68</f>
        <v>6.7368833350853169E-2</v>
      </c>
      <c r="J68" s="103">
        <v>5020331.7276999997</v>
      </c>
      <c r="K68" s="53">
        <v>10.093999999999999</v>
      </c>
      <c r="L68" s="102">
        <v>156438.59640000001</v>
      </c>
      <c r="M68" s="53">
        <v>3.1160000000000001</v>
      </c>
      <c r="N68" s="64">
        <f>L68/$H68</f>
        <v>4.6687794028078572E-2</v>
      </c>
      <c r="O68" s="101">
        <v>7197798.0998</v>
      </c>
      <c r="P68" s="22">
        <v>14.472</v>
      </c>
      <c r="Q68" s="101">
        <v>86028.836800000005</v>
      </c>
      <c r="R68" s="22">
        <v>1.1950000000000001</v>
      </c>
      <c r="S68" s="64">
        <f>Q68/$H68</f>
        <v>2.5674588659206268E-2</v>
      </c>
      <c r="T68" s="101">
        <v>37519092.762500003</v>
      </c>
      <c r="U68" s="101">
        <v>3108271.2267999998</v>
      </c>
      <c r="V68" s="64">
        <f>U68/T68</f>
        <v>8.284505295678922E-2</v>
      </c>
      <c r="W68" s="104">
        <v>43886.99</v>
      </c>
      <c r="X68" s="103">
        <v>946420.70539999998</v>
      </c>
      <c r="Y68" s="53">
        <v>1.903</v>
      </c>
      <c r="Z68" s="102">
        <v>184321.97579999999</v>
      </c>
      <c r="AA68" s="53">
        <v>19.475999999999999</v>
      </c>
      <c r="AB68" s="96">
        <v>5.5010000000000003</v>
      </c>
      <c r="AC68" s="103">
        <v>79369.67</v>
      </c>
      <c r="AD68" s="53">
        <v>0.16</v>
      </c>
      <c r="AE68" s="102">
        <v>6551.9114</v>
      </c>
      <c r="AF68" s="53">
        <v>8.2550000000000008</v>
      </c>
      <c r="AG68" s="96">
        <v>0.19600000000000001</v>
      </c>
      <c r="AH68" s="103">
        <v>33774.870000000003</v>
      </c>
      <c r="AI68" s="53">
        <v>6.8000000000000005E-2</v>
      </c>
      <c r="AJ68" s="102">
        <v>5263.8221000000003</v>
      </c>
      <c r="AK68" s="53">
        <v>15.585000000000001</v>
      </c>
      <c r="AL68" s="96">
        <v>0.157</v>
      </c>
      <c r="AM68" s="101">
        <v>153295.85999999999</v>
      </c>
      <c r="AN68" s="22">
        <v>0.308</v>
      </c>
      <c r="AO68" s="101">
        <v>37456.730100000001</v>
      </c>
      <c r="AP68" s="22">
        <v>24.434000000000001</v>
      </c>
      <c r="AQ68" s="22">
        <v>1.1180000000000001</v>
      </c>
      <c r="AR68" s="101">
        <v>296505.21000000002</v>
      </c>
      <c r="AS68" s="22">
        <v>0.59599999999999997</v>
      </c>
      <c r="AT68" s="101">
        <v>39973.862200000003</v>
      </c>
      <c r="AU68" s="22">
        <v>13.481999999999999</v>
      </c>
      <c r="AV68" s="22">
        <v>1.1930000000000001</v>
      </c>
      <c r="AW68" s="101">
        <v>57054.2</v>
      </c>
      <c r="AX68" s="22">
        <v>0.115</v>
      </c>
      <c r="AY68" s="101">
        <v>5030.4047</v>
      </c>
      <c r="AZ68" s="22">
        <v>8.8170000000000002</v>
      </c>
      <c r="BA68" s="22">
        <v>0</v>
      </c>
      <c r="BB68" s="101">
        <v>0</v>
      </c>
      <c r="BC68" s="22">
        <v>0</v>
      </c>
      <c r="BD68" s="101">
        <v>0</v>
      </c>
      <c r="BE68" s="22">
        <v>0</v>
      </c>
      <c r="BF68" s="22">
        <v>0</v>
      </c>
    </row>
    <row r="69" spans="1:58">
      <c r="A69" s="69"/>
      <c r="B69" s="68">
        <v>43282</v>
      </c>
      <c r="C69" s="102">
        <v>47058363.770000003</v>
      </c>
      <c r="D69" s="52">
        <f>C69/31</f>
        <v>1518011.7345161291</v>
      </c>
      <c r="E69" s="102">
        <v>3215262.91</v>
      </c>
      <c r="F69" s="64">
        <f>E69/C69</f>
        <v>6.8325004365106079E-2</v>
      </c>
      <c r="G69" s="101">
        <v>-252708.08</v>
      </c>
      <c r="H69" s="101">
        <v>2962554.82</v>
      </c>
      <c r="I69" s="64">
        <f>H69/$C69</f>
        <v>6.2954904987339286E-2</v>
      </c>
      <c r="J69" s="103">
        <v>4406488.4231000002</v>
      </c>
      <c r="K69" s="53">
        <v>9.3640000000000008</v>
      </c>
      <c r="L69" s="102">
        <v>147935.03649999999</v>
      </c>
      <c r="M69" s="53">
        <v>3.3570000000000002</v>
      </c>
      <c r="N69" s="64">
        <f>L69/$H69</f>
        <v>4.9934953271176932E-2</v>
      </c>
      <c r="O69" s="101">
        <v>5911872.4676999999</v>
      </c>
      <c r="P69" s="22">
        <v>12.563000000000001</v>
      </c>
      <c r="Q69" s="101">
        <v>130196.69289999999</v>
      </c>
      <c r="R69" s="22">
        <v>2.202</v>
      </c>
      <c r="S69" s="64">
        <f>Q69/$H69</f>
        <v>4.394743753636262E-2</v>
      </c>
      <c r="T69" s="101">
        <v>36740002.879199997</v>
      </c>
      <c r="U69" s="101">
        <v>2684423.0906000002</v>
      </c>
      <c r="V69" s="64">
        <f>U69/T69</f>
        <v>7.3065402292599183E-2</v>
      </c>
      <c r="W69" s="104">
        <v>38817.47</v>
      </c>
      <c r="X69" s="103">
        <v>859169.47320000001</v>
      </c>
      <c r="Y69" s="53">
        <v>1.8260000000000001</v>
      </c>
      <c r="Z69" s="102">
        <v>143266.7206</v>
      </c>
      <c r="AA69" s="53">
        <v>16.675000000000001</v>
      </c>
      <c r="AB69" s="96">
        <v>4.8360000000000003</v>
      </c>
      <c r="AC69" s="103">
        <v>66689.119999999995</v>
      </c>
      <c r="AD69" s="53">
        <v>0.14199999999999999</v>
      </c>
      <c r="AE69" s="102">
        <v>6325.4682000000003</v>
      </c>
      <c r="AF69" s="53">
        <v>9.4849999999999994</v>
      </c>
      <c r="AG69" s="96">
        <v>0.214</v>
      </c>
      <c r="AH69" s="103">
        <v>57752.69</v>
      </c>
      <c r="AI69" s="53">
        <v>0.123</v>
      </c>
      <c r="AJ69" s="102">
        <v>9044.1648999999998</v>
      </c>
      <c r="AK69" s="53">
        <v>15.66</v>
      </c>
      <c r="AL69" s="96">
        <v>0.30499999999999999</v>
      </c>
      <c r="AM69" s="101">
        <v>226931.53</v>
      </c>
      <c r="AN69" s="22">
        <v>0.48199999999999998</v>
      </c>
      <c r="AO69" s="101">
        <v>54812.577499999999</v>
      </c>
      <c r="AP69" s="22">
        <v>24.154</v>
      </c>
      <c r="AQ69" s="22">
        <v>1.85</v>
      </c>
      <c r="AR69" s="101">
        <v>346621.39</v>
      </c>
      <c r="AS69" s="22">
        <v>0.73699999999999999</v>
      </c>
      <c r="AT69" s="101">
        <v>36542.008199999997</v>
      </c>
      <c r="AU69" s="22">
        <v>10.542</v>
      </c>
      <c r="AV69" s="22">
        <v>1.2330000000000001</v>
      </c>
      <c r="AW69" s="101">
        <v>51048.66</v>
      </c>
      <c r="AX69" s="22">
        <v>0.108</v>
      </c>
      <c r="AY69" s="101">
        <v>4453.4790000000003</v>
      </c>
      <c r="AZ69" s="22">
        <v>8.7240000000000002</v>
      </c>
      <c r="BA69" s="22">
        <v>0</v>
      </c>
      <c r="BB69" s="101">
        <v>282.79000000000002</v>
      </c>
      <c r="BC69" s="22">
        <v>1E-3</v>
      </c>
      <c r="BD69" s="101">
        <v>-85.762299999999996</v>
      </c>
      <c r="BE69" s="22">
        <v>-30.327000000000002</v>
      </c>
      <c r="BF69" s="22">
        <v>-3.0000000000000001E-3</v>
      </c>
    </row>
    <row r="70" spans="1:58">
      <c r="A70" s="69"/>
      <c r="B70" s="68">
        <v>43313</v>
      </c>
      <c r="C70" s="102">
        <v>47079320.450000003</v>
      </c>
      <c r="D70" s="52">
        <f>C70/31</f>
        <v>1518687.756451613</v>
      </c>
      <c r="E70" s="102">
        <v>3456813.98</v>
      </c>
      <c r="F70" s="64">
        <f>E70/C70</f>
        <v>7.3425315976496847E-2</v>
      </c>
      <c r="G70" s="101">
        <v>-250990.64</v>
      </c>
      <c r="H70" s="101">
        <v>3205823.34</v>
      </c>
      <c r="I70" s="64">
        <f>H70/$C70</f>
        <v>6.8094086944281706E-2</v>
      </c>
      <c r="J70" s="103">
        <v>5030856.6848999998</v>
      </c>
      <c r="K70" s="53">
        <v>10.686</v>
      </c>
      <c r="L70" s="102">
        <v>156117.9423</v>
      </c>
      <c r="M70" s="53">
        <v>3.1030000000000002</v>
      </c>
      <c r="N70" s="64">
        <f>L70/$H70</f>
        <v>4.8698236222835659E-2</v>
      </c>
      <c r="O70" s="101">
        <v>5408274.3698000005</v>
      </c>
      <c r="P70" s="22">
        <v>11.488</v>
      </c>
      <c r="Q70" s="101">
        <v>102917.3444</v>
      </c>
      <c r="R70" s="22">
        <v>1.903</v>
      </c>
      <c r="S70" s="64">
        <f>Q70/$H70</f>
        <v>3.2103248833418252E-2</v>
      </c>
      <c r="T70" s="101">
        <v>36640189.395300001</v>
      </c>
      <c r="U70" s="101">
        <v>2946788.0532999998</v>
      </c>
      <c r="V70" s="64">
        <f>U70/T70</f>
        <v>8.0425022412083852E-2</v>
      </c>
      <c r="W70" s="104">
        <v>25856.406999999999</v>
      </c>
      <c r="X70" s="103">
        <v>832924.39289999998</v>
      </c>
      <c r="Y70" s="53">
        <v>1.7689999999999999</v>
      </c>
      <c r="Z70" s="102">
        <v>136445.76639999999</v>
      </c>
      <c r="AA70" s="53">
        <v>16.382000000000001</v>
      </c>
      <c r="AB70" s="96">
        <v>4.2560000000000002</v>
      </c>
      <c r="AC70" s="103">
        <v>92964.6</v>
      </c>
      <c r="AD70" s="53">
        <v>0.19700000000000001</v>
      </c>
      <c r="AE70" s="102">
        <v>9115.7921999999999</v>
      </c>
      <c r="AF70" s="53">
        <v>9.8059999999999992</v>
      </c>
      <c r="AG70" s="96">
        <v>0.28399999999999997</v>
      </c>
      <c r="AH70" s="103">
        <v>33162.080000000002</v>
      </c>
      <c r="AI70" s="53">
        <v>7.0000000000000007E-2</v>
      </c>
      <c r="AJ70" s="102">
        <v>6991.3873000000003</v>
      </c>
      <c r="AK70" s="53">
        <v>21.082000000000001</v>
      </c>
      <c r="AL70" s="96">
        <v>0.218</v>
      </c>
      <c r="AM70" s="101">
        <v>221400.46</v>
      </c>
      <c r="AN70" s="22">
        <v>0.47</v>
      </c>
      <c r="AO70" s="101">
        <v>52694.017899999999</v>
      </c>
      <c r="AP70" s="22">
        <v>23.8</v>
      </c>
      <c r="AQ70" s="22">
        <v>1.6439999999999999</v>
      </c>
      <c r="AR70" s="101">
        <v>365906.22</v>
      </c>
      <c r="AS70" s="22">
        <v>0.77700000000000002</v>
      </c>
      <c r="AT70" s="101">
        <v>39381.675000000003</v>
      </c>
      <c r="AU70" s="22">
        <v>10.763</v>
      </c>
      <c r="AV70" s="22">
        <v>1.228</v>
      </c>
      <c r="AW70" s="101">
        <v>59654.91</v>
      </c>
      <c r="AX70" s="22">
        <v>0.127</v>
      </c>
      <c r="AY70" s="101">
        <v>8449.4264000000003</v>
      </c>
      <c r="AZ70" s="22">
        <v>14.164</v>
      </c>
      <c r="BA70" s="22">
        <v>0</v>
      </c>
      <c r="BB70" s="101">
        <v>0</v>
      </c>
      <c r="BC70" s="22">
        <v>0</v>
      </c>
      <c r="BD70" s="101">
        <v>0</v>
      </c>
      <c r="BE70" s="22">
        <v>0</v>
      </c>
      <c r="BF70" s="22">
        <v>0</v>
      </c>
    </row>
    <row r="71" spans="1:58">
      <c r="A71" s="69"/>
      <c r="B71" s="68">
        <v>43344</v>
      </c>
      <c r="C71" s="102">
        <v>47240315.759999998</v>
      </c>
      <c r="D71" s="52">
        <f>C71/30</f>
        <v>1574677.192</v>
      </c>
      <c r="E71" s="102">
        <v>3079829.07</v>
      </c>
      <c r="F71" s="64">
        <f>E71/C71</f>
        <v>6.5194929806286286E-2</v>
      </c>
      <c r="G71" s="101">
        <v>-156057.19</v>
      </c>
      <c r="H71" s="101">
        <v>2923771.88</v>
      </c>
      <c r="I71" s="64">
        <f>H71/$C71</f>
        <v>6.189145506253492E-2</v>
      </c>
      <c r="J71" s="103">
        <v>5663659.7692</v>
      </c>
      <c r="K71" s="53">
        <v>11.989000000000001</v>
      </c>
      <c r="L71" s="102">
        <v>170634.5968</v>
      </c>
      <c r="M71" s="53">
        <v>3.0129999999999999</v>
      </c>
      <c r="N71" s="64">
        <f>L71/$H71</f>
        <v>5.8361118378359944E-2</v>
      </c>
      <c r="O71" s="101">
        <v>5007104.6193000004</v>
      </c>
      <c r="P71" s="22">
        <v>10.599</v>
      </c>
      <c r="Q71" s="101">
        <v>71151.734299999996</v>
      </c>
      <c r="R71" s="22">
        <v>1.421</v>
      </c>
      <c r="S71" s="64">
        <f>Q71/$H71</f>
        <v>2.433559703707117E-2</v>
      </c>
      <c r="T71" s="101">
        <v>36569551.3715</v>
      </c>
      <c r="U71" s="101">
        <v>2681985.5488999998</v>
      </c>
      <c r="V71" s="64">
        <f>U71/T71</f>
        <v>7.33393068362925E-2</v>
      </c>
      <c r="W71" s="104">
        <v>31557.95</v>
      </c>
      <c r="X71" s="103">
        <v>775386.65179999999</v>
      </c>
      <c r="Y71" s="53">
        <v>1.641</v>
      </c>
      <c r="Z71" s="102">
        <v>125247.8026</v>
      </c>
      <c r="AA71" s="53">
        <v>16.152999999999999</v>
      </c>
      <c r="AB71" s="96">
        <v>4.2839999999999998</v>
      </c>
      <c r="AC71" s="103">
        <v>88289.59</v>
      </c>
      <c r="AD71" s="53">
        <v>0.187</v>
      </c>
      <c r="AE71" s="102">
        <v>10990.373900000001</v>
      </c>
      <c r="AF71" s="53">
        <v>12.448</v>
      </c>
      <c r="AG71" s="96">
        <v>0.376</v>
      </c>
      <c r="AH71" s="103">
        <v>32130.7</v>
      </c>
      <c r="AI71" s="53">
        <v>6.8000000000000005E-2</v>
      </c>
      <c r="AJ71" s="102">
        <v>4449.4357</v>
      </c>
      <c r="AK71" s="53">
        <v>13.848000000000001</v>
      </c>
      <c r="AL71" s="96">
        <v>0.152</v>
      </c>
      <c r="AM71" s="101">
        <v>145061.12</v>
      </c>
      <c r="AN71" s="22">
        <v>0.307</v>
      </c>
      <c r="AO71" s="101">
        <v>33228.767200000002</v>
      </c>
      <c r="AP71" s="22">
        <v>22.907</v>
      </c>
      <c r="AQ71" s="22">
        <v>1.137</v>
      </c>
      <c r="AR71" s="101">
        <v>296014.94</v>
      </c>
      <c r="AS71" s="22">
        <v>0.627</v>
      </c>
      <c r="AT71" s="101">
        <v>38635.644800000002</v>
      </c>
      <c r="AU71" s="22">
        <v>13.052</v>
      </c>
      <c r="AV71" s="22">
        <v>1.321</v>
      </c>
      <c r="AW71" s="101">
        <v>45147.47</v>
      </c>
      <c r="AX71" s="22">
        <v>9.6000000000000002E-2</v>
      </c>
      <c r="AY71" s="101">
        <v>4635.5508</v>
      </c>
      <c r="AZ71" s="22">
        <v>10.268000000000001</v>
      </c>
      <c r="BA71" s="22">
        <v>0</v>
      </c>
      <c r="BB71" s="101">
        <v>0</v>
      </c>
      <c r="BC71" s="22">
        <v>0</v>
      </c>
      <c r="BD71" s="101">
        <v>0</v>
      </c>
      <c r="BE71" s="22">
        <v>0</v>
      </c>
      <c r="BF71" s="22">
        <v>0</v>
      </c>
    </row>
    <row r="72" spans="1:58">
      <c r="A72" s="69"/>
      <c r="B72" s="68">
        <v>43374</v>
      </c>
      <c r="C72" s="132">
        <v>48868965.780000001</v>
      </c>
      <c r="D72" s="52">
        <f>C72/31</f>
        <v>1576418.2509677419</v>
      </c>
      <c r="E72" s="132">
        <v>3086475.12</v>
      </c>
      <c r="F72" s="64">
        <f>E72/C72</f>
        <v>6.3158183741698168E-2</v>
      </c>
      <c r="G72" s="132">
        <v>-171657.94</v>
      </c>
      <c r="H72" s="52">
        <f>G72+E72</f>
        <v>2914817.18</v>
      </c>
      <c r="I72" s="64">
        <f>H72/$C72</f>
        <v>5.9645567150367472E-2</v>
      </c>
      <c r="J72" s="132">
        <v>5521726.7226999998</v>
      </c>
      <c r="K72" s="65">
        <f>J72/$C72</f>
        <v>0.1129904558970595</v>
      </c>
      <c r="L72" s="132">
        <v>168439.18369999999</v>
      </c>
      <c r="M72" s="65">
        <f>L72/J72</f>
        <v>3.0504802602334697E-2</v>
      </c>
      <c r="N72" s="64">
        <f>L72/$H72</f>
        <v>5.7787220706583042E-2</v>
      </c>
      <c r="O72" s="132">
        <v>6737622.2586000003</v>
      </c>
      <c r="P72" s="65">
        <f>O72/$C72</f>
        <v>0.13787118575276713</v>
      </c>
      <c r="Q72" s="132">
        <v>78643.932700000005</v>
      </c>
      <c r="R72" s="53">
        <v>3.012</v>
      </c>
      <c r="S72" s="65">
        <f>Q72/$H72</f>
        <v>2.6980742819692038E-2</v>
      </c>
      <c r="T72" s="66">
        <f>C72-(J72+O72)</f>
        <v>36609616.798700005</v>
      </c>
      <c r="U72" s="52">
        <f>H72-(L72+Q72)</f>
        <v>2667734.0636</v>
      </c>
      <c r="V72" s="64">
        <f>U72/T72</f>
        <v>7.2869762015502174E-2</v>
      </c>
      <c r="W72" s="67"/>
      <c r="X72" s="66"/>
      <c r="Y72" s="65">
        <f>X72/$C72</f>
        <v>0</v>
      </c>
      <c r="Z72" s="52"/>
      <c r="AA72" s="65" t="e">
        <f>Z72/X72</f>
        <v>#DIV/0!</v>
      </c>
      <c r="AB72" s="64">
        <f>Z72/$H72</f>
        <v>0</v>
      </c>
      <c r="AC72" s="66"/>
      <c r="AD72" s="65">
        <f>AC72/$C72</f>
        <v>0</v>
      </c>
      <c r="AE72" s="52"/>
      <c r="AF72" s="65" t="e">
        <f>AE72/AC72</f>
        <v>#DIV/0!</v>
      </c>
      <c r="AG72" s="64">
        <f>AE72/$H72</f>
        <v>0</v>
      </c>
      <c r="AH72" s="66"/>
      <c r="AI72" s="65">
        <f>AH72/$C72</f>
        <v>0</v>
      </c>
      <c r="AJ72" s="52"/>
      <c r="AK72" s="65" t="e">
        <f>AJ72/AH72</f>
        <v>#DIV/0!</v>
      </c>
      <c r="AL72" s="64">
        <f>AJ72/$H72</f>
        <v>0</v>
      </c>
      <c r="AM72" s="52"/>
      <c r="AN72" s="65">
        <f>AM72/$C72</f>
        <v>0</v>
      </c>
      <c r="AO72" s="52"/>
      <c r="AP72" s="65" t="e">
        <f>AO72/AM72</f>
        <v>#DIV/0!</v>
      </c>
      <c r="AQ72" s="64"/>
      <c r="AR72" s="66"/>
      <c r="AS72" s="65">
        <f>AR72/$C72</f>
        <v>0</v>
      </c>
      <c r="AT72" s="52"/>
      <c r="AU72" s="65" t="e">
        <f>AT72/AR72</f>
        <v>#DIV/0!</v>
      </c>
      <c r="AV72" s="64">
        <f>AT72/$H72</f>
        <v>0</v>
      </c>
      <c r="AW72" s="66"/>
      <c r="AX72" s="65">
        <f>AW72/$C72</f>
        <v>0</v>
      </c>
      <c r="AY72" s="52"/>
      <c r="AZ72" s="65" t="e">
        <f>AY72/AW72</f>
        <v>#DIV/0!</v>
      </c>
      <c r="BA72" s="64">
        <f>AY72/$H72</f>
        <v>0</v>
      </c>
      <c r="BB72" s="66"/>
      <c r="BC72" s="65">
        <f>BB72/$C72</f>
        <v>0</v>
      </c>
      <c r="BD72" s="52"/>
      <c r="BE72" s="65" t="e">
        <f>BD72/BB72</f>
        <v>#DIV/0!</v>
      </c>
      <c r="BF72" s="64">
        <f>BD72/$H72</f>
        <v>0</v>
      </c>
    </row>
    <row r="73" spans="1:58">
      <c r="A73" s="69"/>
      <c r="B73" s="68">
        <v>43009</v>
      </c>
      <c r="C73" s="132">
        <v>48801010.509999998</v>
      </c>
      <c r="D73" s="52">
        <f>C73/31</f>
        <v>1574226.145483871</v>
      </c>
      <c r="E73" s="132">
        <v>3251971.36</v>
      </c>
      <c r="F73" s="64">
        <f>E73/C73</f>
        <v>6.6637377505402814E-2</v>
      </c>
      <c r="G73" s="132">
        <v>-253217.09</v>
      </c>
      <c r="H73" s="52">
        <f>G73+E73</f>
        <v>2998754.27</v>
      </c>
      <c r="I73" s="64">
        <f>H73/$C73</f>
        <v>6.1448610155019519E-2</v>
      </c>
      <c r="J73" s="132">
        <v>5716350.0202000001</v>
      </c>
      <c r="K73" s="65">
        <f>J73/$C73</f>
        <v>0.11713589453293476</v>
      </c>
      <c r="L73" s="132">
        <v>193102.71220000001</v>
      </c>
      <c r="M73" s="65">
        <f>L73/J73</f>
        <v>3.3780771211984646E-2</v>
      </c>
      <c r="N73" s="64">
        <f>L73/$H73</f>
        <v>6.4394310041282585E-2</v>
      </c>
      <c r="O73" s="132">
        <v>5807059.2822000002</v>
      </c>
      <c r="P73" s="65">
        <f>O73/$C73</f>
        <v>0.11899465239577475</v>
      </c>
      <c r="Q73" s="132">
        <v>91540.068299999999</v>
      </c>
      <c r="R73" s="53">
        <v>2.8460000000000001</v>
      </c>
      <c r="S73" s="65">
        <f>Q73/$H73</f>
        <v>3.0526031831211033E-2</v>
      </c>
      <c r="T73" s="66">
        <f>C73-(J73+O73)</f>
        <v>37277601.207599998</v>
      </c>
      <c r="U73" s="52">
        <f>H73-(L73+Q73)</f>
        <v>2714111.4895000001</v>
      </c>
      <c r="V73" s="64">
        <f>U73/T73</f>
        <v>7.2808104641310947E-2</v>
      </c>
      <c r="W73" s="67"/>
      <c r="X73" s="66"/>
      <c r="Y73" s="65">
        <f>X73/$C73</f>
        <v>0</v>
      </c>
      <c r="Z73" s="52"/>
      <c r="AA73" s="65" t="e">
        <f>Z73/X73</f>
        <v>#DIV/0!</v>
      </c>
      <c r="AB73" s="64">
        <f>Z73/$H73</f>
        <v>0</v>
      </c>
      <c r="AC73" s="66"/>
      <c r="AD73" s="65">
        <f>AC73/$C73</f>
        <v>0</v>
      </c>
      <c r="AE73" s="52"/>
      <c r="AF73" s="65" t="e">
        <f>AE73/AC73</f>
        <v>#DIV/0!</v>
      </c>
      <c r="AG73" s="64">
        <f>AE73/$H73</f>
        <v>0</v>
      </c>
      <c r="AH73" s="66"/>
      <c r="AI73" s="65">
        <f>AH73/$C73</f>
        <v>0</v>
      </c>
      <c r="AJ73" s="52"/>
      <c r="AK73" s="65" t="e">
        <f>AJ73/AH73</f>
        <v>#DIV/0!</v>
      </c>
      <c r="AL73" s="64">
        <f>AJ73/$H73</f>
        <v>0</v>
      </c>
      <c r="AM73" s="52"/>
      <c r="AN73" s="65">
        <f>AM73/$C73</f>
        <v>0</v>
      </c>
      <c r="AO73" s="52"/>
      <c r="AP73" s="65" t="e">
        <f>AO73/AM73</f>
        <v>#DIV/0!</v>
      </c>
      <c r="AQ73" s="64"/>
      <c r="AR73" s="66"/>
      <c r="AS73" s="65">
        <f>AR73/$C73</f>
        <v>0</v>
      </c>
      <c r="AT73" s="52"/>
      <c r="AU73" s="65" t="e">
        <f>AT73/AR73</f>
        <v>#DIV/0!</v>
      </c>
      <c r="AV73" s="64">
        <f>AT73/$H73</f>
        <v>0</v>
      </c>
      <c r="AW73" s="66"/>
      <c r="AX73" s="65">
        <f>AW73/$C73</f>
        <v>0</v>
      </c>
      <c r="AY73" s="52"/>
      <c r="AZ73" s="65" t="e">
        <f>AY73/AW73</f>
        <v>#DIV/0!</v>
      </c>
      <c r="BA73" s="64">
        <f>AY73/$H73</f>
        <v>0</v>
      </c>
      <c r="BB73" s="66"/>
      <c r="BC73" s="65">
        <f>BB73/$C73</f>
        <v>0</v>
      </c>
      <c r="BD73" s="52"/>
      <c r="BE73" s="65" t="e">
        <f>BD73/BB73</f>
        <v>#DIV/0!</v>
      </c>
      <c r="BF73" s="64">
        <f>BD73/$H73</f>
        <v>0</v>
      </c>
    </row>
    <row r="74" spans="1:58" s="25" customFormat="1" ht="15.75" thickBot="1">
      <c r="A74" s="63"/>
      <c r="B74" s="62" t="s">
        <v>106</v>
      </c>
      <c r="C74" s="56">
        <f>C72/C73-1</f>
        <v>1.3924971899113014E-3</v>
      </c>
      <c r="D74" s="60"/>
      <c r="E74" s="56">
        <f>E72/E73-1</f>
        <v>-5.0891050897815981E-2</v>
      </c>
      <c r="F74" s="59"/>
      <c r="G74" s="56">
        <f>G72/G73-1</f>
        <v>-0.32209180667860926</v>
      </c>
      <c r="H74" s="56">
        <f>H72/H73-1</f>
        <v>-2.7990652932025628E-2</v>
      </c>
      <c r="I74" s="59"/>
      <c r="J74" s="57">
        <f>J72/J73-1</f>
        <v>-3.4046777543757067E-2</v>
      </c>
      <c r="K74" s="55"/>
      <c r="L74" s="56">
        <f>L72/L73-1</f>
        <v>-0.1277223308725749</v>
      </c>
      <c r="M74" s="55"/>
      <c r="N74" s="54"/>
      <c r="O74" s="56">
        <f>O72/O73-1</f>
        <v>0.16024685321405174</v>
      </c>
      <c r="P74" s="55"/>
      <c r="Q74" s="56">
        <f>Q72/Q73-1</f>
        <v>-0.14087968077253443</v>
      </c>
      <c r="R74" s="55"/>
      <c r="S74" s="54"/>
      <c r="T74" s="61"/>
      <c r="U74" s="60"/>
      <c r="V74" s="59"/>
      <c r="W74" s="58"/>
      <c r="X74" s="57" t="e">
        <f>X72/X73-1</f>
        <v>#DIV/0!</v>
      </c>
      <c r="Y74" s="55"/>
      <c r="Z74" s="56" t="e">
        <f>Z72/Z73-1</f>
        <v>#DIV/0!</v>
      </c>
      <c r="AA74" s="55"/>
      <c r="AB74" s="54"/>
      <c r="AC74" s="57" t="e">
        <f>AC72/AC73-1</f>
        <v>#DIV/0!</v>
      </c>
      <c r="AD74" s="55"/>
      <c r="AE74" s="56" t="e">
        <f>AE72/AE73-1</f>
        <v>#DIV/0!</v>
      </c>
      <c r="AF74" s="55"/>
      <c r="AG74" s="54"/>
      <c r="AH74" s="57" t="e">
        <f>AH72/AH73-1</f>
        <v>#DIV/0!</v>
      </c>
      <c r="AI74" s="55"/>
      <c r="AJ74" s="56" t="e">
        <f>AJ72/AJ73-1</f>
        <v>#DIV/0!</v>
      </c>
      <c r="AK74" s="55"/>
      <c r="AL74" s="54"/>
      <c r="AM74" s="56" t="e">
        <f>AM72/AM73-1</f>
        <v>#DIV/0!</v>
      </c>
      <c r="AN74" s="55"/>
      <c r="AO74" s="56" t="e">
        <f>AO72/AO73-1</f>
        <v>#DIV/0!</v>
      </c>
      <c r="AP74" s="55"/>
      <c r="AQ74" s="54"/>
      <c r="AR74" s="56" t="e">
        <f>AR72/AR73-1</f>
        <v>#DIV/0!</v>
      </c>
      <c r="AS74" s="55"/>
      <c r="AT74" s="56" t="e">
        <f>AT72/AT73-1</f>
        <v>#DIV/0!</v>
      </c>
      <c r="AU74" s="55"/>
      <c r="AV74" s="54"/>
      <c r="AW74" s="56" t="e">
        <f>AW72/AW73-1</f>
        <v>#DIV/0!</v>
      </c>
      <c r="AX74" s="55"/>
      <c r="AY74" s="56" t="e">
        <f>AY72/AY73-1</f>
        <v>#DIV/0!</v>
      </c>
      <c r="AZ74" s="55"/>
      <c r="BA74" s="54"/>
      <c r="BB74" s="56" t="e">
        <f>BB72/BB73-1</f>
        <v>#DIV/0!</v>
      </c>
      <c r="BC74" s="55"/>
      <c r="BD74" s="56" t="e">
        <f>BD72/BD73-1</f>
        <v>#DIV/0!</v>
      </c>
      <c r="BE74" s="55"/>
      <c r="BF74" s="54"/>
    </row>
    <row r="75" spans="1:58">
      <c r="A75" s="77" t="s">
        <v>52</v>
      </c>
      <c r="B75" s="76">
        <v>43101</v>
      </c>
      <c r="C75" s="72">
        <v>28674977.77</v>
      </c>
      <c r="D75" s="72">
        <f>C75/31</f>
        <v>924999.28290322574</v>
      </c>
      <c r="E75" s="72">
        <v>2359198.9</v>
      </c>
      <c r="F75" s="70">
        <f>E75/C75</f>
        <v>8.2273783049562232E-2</v>
      </c>
      <c r="G75" s="72">
        <v>-136506.4</v>
      </c>
      <c r="H75" s="72">
        <v>2222692.5099999998</v>
      </c>
      <c r="I75" s="70">
        <f>H75/$C75</f>
        <v>7.7513312401776266E-2</v>
      </c>
      <c r="J75" s="74">
        <v>1891223.558</v>
      </c>
      <c r="K75" s="73">
        <f>J75/$C75</f>
        <v>6.5953793344475195E-2</v>
      </c>
      <c r="L75" s="72">
        <v>108885.8591</v>
      </c>
      <c r="M75" s="71">
        <v>5.7569999999999997</v>
      </c>
      <c r="N75" s="70">
        <f>L75/$H75</f>
        <v>4.8988269232076553E-2</v>
      </c>
      <c r="O75" s="72">
        <v>3296433.5647</v>
      </c>
      <c r="P75" s="73">
        <f>O75/$C75</f>
        <v>0.11495853950229584</v>
      </c>
      <c r="Q75" s="72">
        <v>445790.19260000001</v>
      </c>
      <c r="R75" s="71">
        <v>13.523</v>
      </c>
      <c r="S75" s="70">
        <f>Q75/$H75</f>
        <v>0.20056314159262634</v>
      </c>
      <c r="T75" s="74">
        <v>23487320.647300001</v>
      </c>
      <c r="U75" s="72">
        <v>1668016.4583000001</v>
      </c>
      <c r="V75" s="70">
        <f>U75/T75</f>
        <v>7.1017741161197454E-2</v>
      </c>
      <c r="W75" s="75">
        <v>206950.5307</v>
      </c>
      <c r="X75" s="74">
        <v>599520.65179999999</v>
      </c>
      <c r="Y75" s="73">
        <f>X75/$C75</f>
        <v>2.0907449575330569E-2</v>
      </c>
      <c r="Z75" s="72">
        <v>155269.6189</v>
      </c>
      <c r="AA75" s="71">
        <v>25.899000000000001</v>
      </c>
      <c r="AB75" s="70">
        <f>Z75/$H75</f>
        <v>6.9856544799352396E-2</v>
      </c>
      <c r="AC75" s="74">
        <v>72786.490000000005</v>
      </c>
      <c r="AD75" s="73">
        <f>AC75/$C75</f>
        <v>2.5383276870801913E-3</v>
      </c>
      <c r="AE75" s="72">
        <v>8226.9419999999991</v>
      </c>
      <c r="AF75" s="71">
        <v>11.303000000000001</v>
      </c>
      <c r="AG75" s="70">
        <f>AE75/$H75</f>
        <v>3.7013405871422133E-3</v>
      </c>
      <c r="AH75" s="74">
        <v>60936.38</v>
      </c>
      <c r="AI75" s="73">
        <f>AH75/$C75</f>
        <v>2.125071568974402E-3</v>
      </c>
      <c r="AJ75" s="72">
        <v>8112.3859000000002</v>
      </c>
      <c r="AK75" s="71">
        <v>13.313000000000001</v>
      </c>
      <c r="AL75" s="70">
        <f>AJ75/$H75</f>
        <v>3.6498012493864935E-3</v>
      </c>
      <c r="AM75" s="72">
        <v>69242.23</v>
      </c>
      <c r="AN75" s="73">
        <f>AM75/$C75</f>
        <v>2.4147265450521743E-3</v>
      </c>
      <c r="AO75" s="72">
        <v>17492.310000000001</v>
      </c>
      <c r="AP75" s="71">
        <v>25.262</v>
      </c>
      <c r="AQ75" s="70">
        <f>AO75/$H75</f>
        <v>7.8698740024997892E-3</v>
      </c>
      <c r="AR75" s="74">
        <v>326638.03999999998</v>
      </c>
      <c r="AS75" s="73">
        <f>AR75/$C75</f>
        <v>1.1391047714838384E-2</v>
      </c>
      <c r="AT75" s="72">
        <v>52891.100899999998</v>
      </c>
      <c r="AU75" s="71">
        <v>16.193000000000001</v>
      </c>
      <c r="AV75" s="70">
        <f>AT75/$H75</f>
        <v>2.3795959477993654E-2</v>
      </c>
      <c r="AW75" s="74">
        <v>112408.16</v>
      </c>
      <c r="AX75" s="73">
        <f>AW75/$C75</f>
        <v>3.920078365940439E-3</v>
      </c>
      <c r="AY75" s="72">
        <v>10436.115299999999</v>
      </c>
      <c r="AZ75" s="71">
        <v>9.2840000000000007</v>
      </c>
      <c r="BA75" s="70">
        <f>AY75/$H75</f>
        <v>4.6952582298484466E-3</v>
      </c>
      <c r="BB75" s="74">
        <v>39357.07</v>
      </c>
      <c r="BC75" s="73">
        <f>BB75/$C75</f>
        <v>1.3725231215759022E-3</v>
      </c>
      <c r="BD75" s="72">
        <v>3895.6477</v>
      </c>
      <c r="BE75" s="71">
        <v>9.8979999999999997</v>
      </c>
      <c r="BF75" s="70">
        <f>BD75/$H75</f>
        <v>1.7526705482082182E-3</v>
      </c>
    </row>
    <row r="76" spans="1:58">
      <c r="A76" s="69"/>
      <c r="B76" s="68">
        <v>43132</v>
      </c>
      <c r="C76" s="52">
        <v>29769421.629999999</v>
      </c>
      <c r="D76" s="52">
        <f>C76/28</f>
        <v>1063193.629642857</v>
      </c>
      <c r="E76" s="52">
        <v>2346861.4500000002</v>
      </c>
      <c r="F76" s="64">
        <f>E76/C76</f>
        <v>7.8834633711357072E-2</v>
      </c>
      <c r="G76" s="52">
        <v>-214563.35</v>
      </c>
      <c r="H76" s="52">
        <v>2132298.1</v>
      </c>
      <c r="I76" s="64">
        <f>H76/$C76</f>
        <v>7.1627125528404167E-2</v>
      </c>
      <c r="J76" s="66">
        <v>1825572.9598000001</v>
      </c>
      <c r="K76" s="65">
        <f>J76/$C76</f>
        <v>6.1323763104631071E-2</v>
      </c>
      <c r="L76" s="52">
        <v>109733.2684</v>
      </c>
      <c r="M76" s="53">
        <v>6.0110000000000001</v>
      </c>
      <c r="N76" s="64">
        <f>L76/$H76</f>
        <v>5.1462442516831956E-2</v>
      </c>
      <c r="O76" s="52">
        <v>2742715.2768000001</v>
      </c>
      <c r="P76" s="65">
        <f>O76/$C76</f>
        <v>9.2131963828146438E-2</v>
      </c>
      <c r="Q76" s="52">
        <v>228502.1697</v>
      </c>
      <c r="R76" s="53">
        <v>8.3309999999999995</v>
      </c>
      <c r="S76" s="64">
        <f>Q76/$H76</f>
        <v>0.10716239427310843</v>
      </c>
      <c r="T76" s="66">
        <v>25201133.393399999</v>
      </c>
      <c r="U76" s="52">
        <v>1794062.6618999999</v>
      </c>
      <c r="V76" s="64">
        <f>U76/T76</f>
        <v>7.1189760948206102E-2</v>
      </c>
      <c r="W76" s="67">
        <v>135095.92559999999</v>
      </c>
      <c r="X76" s="66">
        <v>575721.67859999998</v>
      </c>
      <c r="Y76" s="65">
        <f>X76/$C76</f>
        <v>1.9339363920319468E-2</v>
      </c>
      <c r="Z76" s="52">
        <v>155652.65239999999</v>
      </c>
      <c r="AA76" s="53">
        <v>27.036000000000001</v>
      </c>
      <c r="AB76" s="64">
        <f>Z76/$H76</f>
        <v>7.299760404044818E-2</v>
      </c>
      <c r="AC76" s="66">
        <v>125987.33</v>
      </c>
      <c r="AD76" s="65">
        <f>AC76/$C76</f>
        <v>4.2321053988175856E-3</v>
      </c>
      <c r="AE76" s="52">
        <v>14836.2534</v>
      </c>
      <c r="AF76" s="53">
        <v>11.776</v>
      </c>
      <c r="AG76" s="64">
        <f>AE76/$H76</f>
        <v>6.9578701964795632E-3</v>
      </c>
      <c r="AH76" s="66">
        <v>40804.94</v>
      </c>
      <c r="AI76" s="65">
        <f>AH76/$C76</f>
        <v>1.3706997907839435E-3</v>
      </c>
      <c r="AJ76" s="52">
        <v>5037.0041000000001</v>
      </c>
      <c r="AK76" s="53">
        <v>12.343999999999999</v>
      </c>
      <c r="AL76" s="64">
        <f>AJ76/$H76</f>
        <v>2.3622419867090814E-3</v>
      </c>
      <c r="AM76" s="52">
        <v>66131.759999999995</v>
      </c>
      <c r="AN76" s="65">
        <f>AM76/$C76</f>
        <v>2.2214660674951111E-3</v>
      </c>
      <c r="AO76" s="52">
        <v>16537.117699999999</v>
      </c>
      <c r="AP76" s="53">
        <v>25.006</v>
      </c>
      <c r="AQ76" s="64">
        <f>AO76/$H76</f>
        <v>7.7555374175871557E-3</v>
      </c>
      <c r="AR76" s="66">
        <v>297962.63</v>
      </c>
      <c r="AS76" s="65">
        <f>AR76/$C76</f>
        <v>1.0009016423071166E-2</v>
      </c>
      <c r="AT76" s="52">
        <v>48009.582699999999</v>
      </c>
      <c r="AU76" s="53">
        <v>16.113</v>
      </c>
      <c r="AV76" s="64">
        <f>AT76/$H76</f>
        <v>2.2515417848939602E-2</v>
      </c>
      <c r="AW76" s="66">
        <v>106643.7</v>
      </c>
      <c r="AX76" s="65">
        <f>AW76/$C76</f>
        <v>3.5823235441205313E-3</v>
      </c>
      <c r="AY76" s="52">
        <v>6056.9201000000003</v>
      </c>
      <c r="AZ76" s="53">
        <v>5.68</v>
      </c>
      <c r="BA76" s="64">
        <f>AY76/$H76</f>
        <v>2.8405597228642657E-3</v>
      </c>
      <c r="BB76" s="66">
        <v>31085.27</v>
      </c>
      <c r="BC76" s="65">
        <f>BB76/$C76</f>
        <v>1.0442013414420509E-3</v>
      </c>
      <c r="BD76" s="52">
        <v>2768.3685</v>
      </c>
      <c r="BE76" s="53">
        <v>8.9060000000000006</v>
      </c>
      <c r="BF76" s="64">
        <f>BD76/$H76</f>
        <v>1.298302756073365E-3</v>
      </c>
    </row>
    <row r="77" spans="1:58">
      <c r="A77" s="69"/>
      <c r="B77" s="68">
        <v>43160</v>
      </c>
      <c r="C77" s="52">
        <v>32419249.890000001</v>
      </c>
      <c r="D77" s="52">
        <f>C77/31</f>
        <v>1045782.254516129</v>
      </c>
      <c r="E77" s="52">
        <v>2233618.88</v>
      </c>
      <c r="F77" s="64">
        <f>E77/C77</f>
        <v>6.8897919834011306E-2</v>
      </c>
      <c r="G77" s="52">
        <v>-219963.49</v>
      </c>
      <c r="H77" s="52">
        <v>2013655.39</v>
      </c>
      <c r="I77" s="64">
        <f>H77/$C77</f>
        <v>6.2112954396922347E-2</v>
      </c>
      <c r="J77" s="66">
        <v>2125270.0613000002</v>
      </c>
      <c r="K77" s="65">
        <f>J77/$C77</f>
        <v>6.5555806149467946E-2</v>
      </c>
      <c r="L77" s="52">
        <v>120254.27800000001</v>
      </c>
      <c r="M77" s="53">
        <v>5.6580000000000004</v>
      </c>
      <c r="N77" s="64">
        <f>L77/$H77</f>
        <v>5.97193931976613E-2</v>
      </c>
      <c r="O77" s="52">
        <v>2569983.9780000001</v>
      </c>
      <c r="P77" s="65">
        <f>O77/$C77</f>
        <v>7.9273394255575724E-2</v>
      </c>
      <c r="Q77" s="52">
        <v>57661.633300000001</v>
      </c>
      <c r="R77" s="53">
        <v>2.2440000000000002</v>
      </c>
      <c r="S77" s="64">
        <f>Q77/$H77</f>
        <v>2.8635303531256161E-2</v>
      </c>
      <c r="T77" s="66">
        <v>27723995.850699998</v>
      </c>
      <c r="U77" s="52">
        <v>1835739.4787000001</v>
      </c>
      <c r="V77" s="64">
        <f>U77/T77</f>
        <v>6.6214823021395378E-2</v>
      </c>
      <c r="W77" s="67">
        <v>159313.59830000001</v>
      </c>
      <c r="X77" s="66">
        <v>660185.5625</v>
      </c>
      <c r="Y77" s="65">
        <f>X77/$C77</f>
        <v>2.0363998696454725E-2</v>
      </c>
      <c r="Z77" s="52">
        <v>176302.07860000001</v>
      </c>
      <c r="AA77" s="53">
        <v>26.704999999999998</v>
      </c>
      <c r="AB77" s="64">
        <f>Z77/$H77</f>
        <v>8.7553252396379511E-2</v>
      </c>
      <c r="AC77" s="66">
        <v>141035.49</v>
      </c>
      <c r="AD77" s="65">
        <f>AC77/$C77</f>
        <v>4.3503625308586678E-3</v>
      </c>
      <c r="AE77" s="52">
        <v>16694.0573</v>
      </c>
      <c r="AF77" s="53">
        <v>11.837</v>
      </c>
      <c r="AG77" s="64">
        <f>AE77/$H77</f>
        <v>8.2904241623985124E-3</v>
      </c>
      <c r="AH77" s="66">
        <v>40210.78</v>
      </c>
      <c r="AI77" s="65">
        <f>AH77/$C77</f>
        <v>1.2403365326599787E-3</v>
      </c>
      <c r="AJ77" s="52">
        <v>4676.5123000000003</v>
      </c>
      <c r="AK77" s="53">
        <v>11.63</v>
      </c>
      <c r="AL77" s="64">
        <f>AJ77/$H77</f>
        <v>2.3223995144472068E-3</v>
      </c>
      <c r="AM77" s="52">
        <v>73148.740000000005</v>
      </c>
      <c r="AN77" s="65">
        <f>AM77/$C77</f>
        <v>2.2563365977990553E-3</v>
      </c>
      <c r="AO77" s="52">
        <v>19412.2559</v>
      </c>
      <c r="AP77" s="53">
        <v>26.538</v>
      </c>
      <c r="AQ77" s="64">
        <f>AO77/$H77</f>
        <v>9.6403068749514285E-3</v>
      </c>
      <c r="AR77" s="66">
        <v>281814.59000000003</v>
      </c>
      <c r="AS77" s="65">
        <f>AR77/$C77</f>
        <v>8.6928164888518348E-3</v>
      </c>
      <c r="AT77" s="52">
        <v>43001.765599999999</v>
      </c>
      <c r="AU77" s="53">
        <v>15.259</v>
      </c>
      <c r="AV77" s="64">
        <f>AT77/$H77</f>
        <v>2.1355076848576359E-2</v>
      </c>
      <c r="AW77" s="66">
        <v>112350.06</v>
      </c>
      <c r="AX77" s="65">
        <f>AW77/$C77</f>
        <v>3.4655354575201121E-3</v>
      </c>
      <c r="AY77" s="52">
        <v>5310.3473999999997</v>
      </c>
      <c r="AZ77" s="53">
        <v>4.7270000000000003</v>
      </c>
      <c r="BA77" s="64">
        <f>AY77/$H77</f>
        <v>2.6371679217663951E-3</v>
      </c>
      <c r="BB77" s="66">
        <v>36194.239999999998</v>
      </c>
      <c r="BC77" s="65">
        <f>BB77/$C77</f>
        <v>1.1164428579565756E-3</v>
      </c>
      <c r="BD77" s="52">
        <v>2576.3654000000001</v>
      </c>
      <c r="BE77" s="53">
        <v>7.1180000000000003</v>
      </c>
      <c r="BF77" s="64">
        <f>BD77/$H77</f>
        <v>1.2794470259382368E-3</v>
      </c>
    </row>
    <row r="78" spans="1:58">
      <c r="A78" s="69"/>
      <c r="B78" s="68">
        <v>43191</v>
      </c>
      <c r="C78" s="52">
        <v>32588698.32</v>
      </c>
      <c r="D78" s="52">
        <f>C78/30</f>
        <v>1086289.9439999999</v>
      </c>
      <c r="E78" s="52">
        <v>2327059.67</v>
      </c>
      <c r="F78" s="64">
        <f>E78/C78</f>
        <v>7.1406953636189291E-2</v>
      </c>
      <c r="G78" s="52">
        <v>-484847.45</v>
      </c>
      <c r="H78" s="52">
        <v>1842212.22</v>
      </c>
      <c r="I78" s="64">
        <f>H78/$C78</f>
        <v>5.6529174682298261E-2</v>
      </c>
      <c r="J78" s="66">
        <v>2537970.1049000002</v>
      </c>
      <c r="K78" s="65">
        <f>J78/$C78</f>
        <v>7.7878842535494069E-2</v>
      </c>
      <c r="L78" s="52">
        <v>152671.02129999999</v>
      </c>
      <c r="M78" s="53">
        <v>6.0149999999999997</v>
      </c>
      <c r="N78" s="64">
        <f>L78/$H78</f>
        <v>8.2873742581080045E-2</v>
      </c>
      <c r="O78" s="52">
        <v>1998639.3112999999</v>
      </c>
      <c r="P78" s="65">
        <f>O78/$C78</f>
        <v>6.1329215781331638E-2</v>
      </c>
      <c r="Q78" s="52">
        <v>28431.3498</v>
      </c>
      <c r="R78" s="53">
        <v>1.423</v>
      </c>
      <c r="S78" s="64">
        <f>Q78/$H78</f>
        <v>1.543326522934475E-2</v>
      </c>
      <c r="T78" s="66">
        <v>28052088.9038</v>
      </c>
      <c r="U78" s="52">
        <v>1661109.8489000001</v>
      </c>
      <c r="V78" s="64">
        <f>U78/T78</f>
        <v>5.9215192658076253E-2</v>
      </c>
      <c r="W78" s="67">
        <v>68088.926900000006</v>
      </c>
      <c r="X78" s="66">
        <v>582777.77679999999</v>
      </c>
      <c r="Y78" s="65">
        <f>X78/$C78</f>
        <v>1.7882818487486001E-2</v>
      </c>
      <c r="Z78" s="52">
        <v>154304.253</v>
      </c>
      <c r="AA78" s="53">
        <v>26.477</v>
      </c>
      <c r="AB78" s="64">
        <f>Z78/$H78</f>
        <v>8.376030259966466E-2</v>
      </c>
      <c r="AC78" s="66">
        <v>185470.73</v>
      </c>
      <c r="AD78" s="65">
        <f>AC78/$C78</f>
        <v>5.6912592267048248E-3</v>
      </c>
      <c r="AE78" s="52">
        <v>16578.174999999999</v>
      </c>
      <c r="AF78" s="53">
        <v>8.9380000000000006</v>
      </c>
      <c r="AG78" s="64">
        <f>AE78/$H78</f>
        <v>8.9990582083968578E-3</v>
      </c>
      <c r="AH78" s="66">
        <v>41258.07</v>
      </c>
      <c r="AI78" s="65">
        <f>AH78/$C78</f>
        <v>1.2660238710632858E-3</v>
      </c>
      <c r="AJ78" s="52">
        <v>4584.3195999999998</v>
      </c>
      <c r="AK78" s="53">
        <v>11.111000000000001</v>
      </c>
      <c r="AL78" s="64">
        <f>AJ78/$H78</f>
        <v>2.4884861528059999E-3</v>
      </c>
      <c r="AM78" s="52">
        <v>70938.58</v>
      </c>
      <c r="AN78" s="65">
        <f>AM78/$C78</f>
        <v>2.1767847031946134E-3</v>
      </c>
      <c r="AO78" s="52">
        <v>18934.593099999998</v>
      </c>
      <c r="AP78" s="53">
        <v>26.692</v>
      </c>
      <c r="AQ78" s="64">
        <f>AO78/$H78</f>
        <v>1.0278182336669115E-2</v>
      </c>
      <c r="AR78" s="66">
        <v>294924.95</v>
      </c>
      <c r="AS78" s="65">
        <f>AR78/$C78</f>
        <v>9.0499150074675339E-3</v>
      </c>
      <c r="AT78" s="52">
        <v>41533.858500000002</v>
      </c>
      <c r="AU78" s="53">
        <v>14.083</v>
      </c>
      <c r="AV78" s="64">
        <f>AT78/$H78</f>
        <v>2.2545642705594473E-2</v>
      </c>
      <c r="AW78" s="66">
        <v>113306.96</v>
      </c>
      <c r="AX78" s="65">
        <f>AW78/$C78</f>
        <v>3.4768789746493934E-3</v>
      </c>
      <c r="AY78" s="52">
        <v>7104.9718999999996</v>
      </c>
      <c r="AZ78" s="53">
        <v>6.2709999999999999</v>
      </c>
      <c r="BA78" s="64">
        <f>AY78/$H78</f>
        <v>3.8567608133660081E-3</v>
      </c>
      <c r="BB78" s="66">
        <v>21208.82</v>
      </c>
      <c r="BC78" s="65">
        <f>BB78/$C78</f>
        <v>6.5080291921276094E-4</v>
      </c>
      <c r="BD78" s="52">
        <v>1371.4547</v>
      </c>
      <c r="BE78" s="53">
        <v>6.4660000000000002</v>
      </c>
      <c r="BF78" s="64">
        <f>BD78/$H78</f>
        <v>7.4446075490694551E-4</v>
      </c>
    </row>
    <row r="79" spans="1:58">
      <c r="A79" s="69"/>
      <c r="B79" s="68">
        <v>43221</v>
      </c>
      <c r="C79" s="52">
        <v>34575253.32</v>
      </c>
      <c r="D79" s="52">
        <f>C79/31</f>
        <v>1115330.7522580645</v>
      </c>
      <c r="E79" s="52">
        <v>2455592.98</v>
      </c>
      <c r="F79" s="64">
        <f>E79/C79</f>
        <v>7.1021691649604382E-2</v>
      </c>
      <c r="G79" s="52">
        <v>-458187.11</v>
      </c>
      <c r="H79" s="52">
        <v>1997405.87</v>
      </c>
      <c r="I79" s="64">
        <f>H79/$C79</f>
        <v>5.7769811590783163E-2</v>
      </c>
      <c r="J79" s="66">
        <v>2773297.3371000001</v>
      </c>
      <c r="K79" s="65">
        <f>J79/$C79</f>
        <v>8.0210470518687155E-2</v>
      </c>
      <c r="L79" s="52">
        <v>177851.90849999999</v>
      </c>
      <c r="M79" s="53">
        <v>6.4130000000000003</v>
      </c>
      <c r="N79" s="64">
        <f>L79/$H79</f>
        <v>8.9041446794186088E-2</v>
      </c>
      <c r="O79" s="52">
        <v>2432266.2414000002</v>
      </c>
      <c r="P79" s="65">
        <f>O79/$C79</f>
        <v>7.0347025917321615E-2</v>
      </c>
      <c r="Q79" s="52">
        <v>19648.967400000001</v>
      </c>
      <c r="R79" s="53">
        <v>0.80800000000000005</v>
      </c>
      <c r="S79" s="64">
        <f>Q79/$H79</f>
        <v>9.83724324390816E-3</v>
      </c>
      <c r="T79" s="66">
        <v>29369689.741500001</v>
      </c>
      <c r="U79" s="52">
        <v>1799904.9941</v>
      </c>
      <c r="V79" s="64">
        <f>U79/T79</f>
        <v>6.1284440181085593E-2</v>
      </c>
      <c r="W79" s="67">
        <v>277072.9301</v>
      </c>
      <c r="X79" s="66">
        <v>625305.875</v>
      </c>
      <c r="Y79" s="65">
        <f>X79/$C79</f>
        <v>1.8085359179083521E-2</v>
      </c>
      <c r="Z79" s="52">
        <v>167951.12710000001</v>
      </c>
      <c r="AA79" s="53">
        <v>26.859000000000002</v>
      </c>
      <c r="AB79" s="64">
        <f>Z79/$H79</f>
        <v>8.4084626776429777E-2</v>
      </c>
      <c r="AC79" s="66">
        <v>175883.3</v>
      </c>
      <c r="AD79" s="65">
        <f>AC79/$C79</f>
        <v>5.0869706831116858E-3</v>
      </c>
      <c r="AE79" s="52">
        <v>17218.137200000001</v>
      </c>
      <c r="AF79" s="53">
        <v>9.7899999999999991</v>
      </c>
      <c r="AG79" s="64">
        <f>AE79/$H79</f>
        <v>8.620249624078655E-3</v>
      </c>
      <c r="AH79" s="66">
        <v>36994.660000000003</v>
      </c>
      <c r="AI79" s="65">
        <f>AH79/$C79</f>
        <v>1.0699750962807986E-3</v>
      </c>
      <c r="AJ79" s="52">
        <v>3656.2107999999998</v>
      </c>
      <c r="AK79" s="53">
        <v>9.8829999999999991</v>
      </c>
      <c r="AL79" s="64">
        <f>AJ79/$H79</f>
        <v>1.830479651088639E-3</v>
      </c>
      <c r="AM79" s="52">
        <v>63068.51</v>
      </c>
      <c r="AN79" s="65">
        <f>AM79/$C79</f>
        <v>1.8240939384099356E-3</v>
      </c>
      <c r="AO79" s="52">
        <v>16741.789400000001</v>
      </c>
      <c r="AP79" s="53">
        <v>26.545000000000002</v>
      </c>
      <c r="AQ79" s="64">
        <f>AO79/$H79</f>
        <v>8.3817663958302077E-3</v>
      </c>
      <c r="AR79" s="66">
        <v>291349.96999999997</v>
      </c>
      <c r="AS79" s="65">
        <f>AR79/$C79</f>
        <v>8.42654621510666E-3</v>
      </c>
      <c r="AT79" s="52">
        <v>46306.092299999997</v>
      </c>
      <c r="AU79" s="53">
        <v>15.894</v>
      </c>
      <c r="AV79" s="64">
        <f>AT79/$H79</f>
        <v>2.31831161585602E-2</v>
      </c>
      <c r="AW79" s="66">
        <v>111353.36</v>
      </c>
      <c r="AX79" s="65">
        <f>AW79/$C79</f>
        <v>3.220608652362001E-3</v>
      </c>
      <c r="AY79" s="52">
        <v>8754.4135000000006</v>
      </c>
      <c r="AZ79" s="53">
        <v>7.8620000000000001</v>
      </c>
      <c r="BA79" s="64">
        <f>AY79/$H79</f>
        <v>4.3828916453519783E-3</v>
      </c>
      <c r="BB79" s="66">
        <v>27718.720000000001</v>
      </c>
      <c r="BC79" s="65">
        <f>BB79/$C79</f>
        <v>8.0169246320362173E-4</v>
      </c>
      <c r="BD79" s="52">
        <v>1803.2239</v>
      </c>
      <c r="BE79" s="53">
        <v>6.5049999999999999</v>
      </c>
      <c r="BF79" s="64">
        <f>BD79/$H79</f>
        <v>9.027829181256986E-4</v>
      </c>
    </row>
    <row r="80" spans="1:58">
      <c r="A80" s="69"/>
      <c r="B80" s="68">
        <v>43252</v>
      </c>
      <c r="C80" s="52">
        <v>31622687.850000001</v>
      </c>
      <c r="D80" s="52">
        <f>C80/30</f>
        <v>1054089.595</v>
      </c>
      <c r="E80" s="52">
        <v>2390730.29</v>
      </c>
      <c r="F80" s="64">
        <f>E80/C80</f>
        <v>7.5601742057482949E-2</v>
      </c>
      <c r="G80" s="52">
        <v>-245353.52</v>
      </c>
      <c r="H80" s="52">
        <v>2145376.77</v>
      </c>
      <c r="I80" s="64">
        <f>H80/$C80</f>
        <v>6.7842960730487054E-2</v>
      </c>
      <c r="J80" s="66">
        <v>2293584.3097000001</v>
      </c>
      <c r="K80" s="65">
        <f>J80/$C80</f>
        <v>7.2529707802810955E-2</v>
      </c>
      <c r="L80" s="52">
        <v>102044.98669999999</v>
      </c>
      <c r="M80" s="53">
        <v>4.4489999999999998</v>
      </c>
      <c r="N80" s="64">
        <f>L80/$H80</f>
        <v>4.7565065552564921E-2</v>
      </c>
      <c r="O80" s="52">
        <v>2560033.1639</v>
      </c>
      <c r="P80" s="65">
        <f>O80/$C80</f>
        <v>8.0955584042802994E-2</v>
      </c>
      <c r="Q80" s="52">
        <v>24646.113700000002</v>
      </c>
      <c r="R80" s="53">
        <v>0.96299999999999997</v>
      </c>
      <c r="S80" s="64">
        <f>Q80/$H80</f>
        <v>1.1488011823676082E-2</v>
      </c>
      <c r="T80" s="66">
        <v>26769070.376400001</v>
      </c>
      <c r="U80" s="52">
        <v>2018685.6695999999</v>
      </c>
      <c r="V80" s="64">
        <f>U80/T80</f>
        <v>7.5411123405305189E-2</v>
      </c>
      <c r="W80" s="67">
        <v>146183.4325</v>
      </c>
      <c r="X80" s="66">
        <v>798585.22320000001</v>
      </c>
      <c r="Y80" s="65">
        <f>X80/$C80</f>
        <v>2.5253552986641521E-2</v>
      </c>
      <c r="Z80" s="52">
        <v>219855.86009999999</v>
      </c>
      <c r="AA80" s="53">
        <v>27.530999999999999</v>
      </c>
      <c r="AB80" s="64">
        <f>Z80/$H80</f>
        <v>0.10247890402020153</v>
      </c>
      <c r="AC80" s="66">
        <v>164136.87</v>
      </c>
      <c r="AD80" s="65">
        <f>AC80/$C80</f>
        <v>5.1904781395740842E-3</v>
      </c>
      <c r="AE80" s="52">
        <v>17146.440299999998</v>
      </c>
      <c r="AF80" s="53">
        <v>10.446</v>
      </c>
      <c r="AG80" s="64">
        <f>AE80/$H80</f>
        <v>7.9922746157077094E-3</v>
      </c>
      <c r="AH80" s="66">
        <v>61232.4</v>
      </c>
      <c r="AI80" s="65">
        <f>AH80/$C80</f>
        <v>1.9363439404787976E-3</v>
      </c>
      <c r="AJ80" s="52">
        <v>10520.470499999999</v>
      </c>
      <c r="AK80" s="53">
        <v>17.181000000000001</v>
      </c>
      <c r="AL80" s="64">
        <f>AJ80/$H80</f>
        <v>4.9037868998646796E-3</v>
      </c>
      <c r="AM80" s="52">
        <v>76128.22</v>
      </c>
      <c r="AN80" s="65">
        <f>AM80/$C80</f>
        <v>2.4073924506705078E-3</v>
      </c>
      <c r="AO80" s="52">
        <v>19825.215800000002</v>
      </c>
      <c r="AP80" s="53">
        <v>26.042000000000002</v>
      </c>
      <c r="AQ80" s="64">
        <f>AO80/$H80</f>
        <v>9.24090168087352E-3</v>
      </c>
      <c r="AR80" s="66">
        <v>312050.55</v>
      </c>
      <c r="AS80" s="65">
        <f>AR80/$C80</f>
        <v>9.8679325261720272E-3</v>
      </c>
      <c r="AT80" s="52">
        <v>47523.776400000002</v>
      </c>
      <c r="AU80" s="53">
        <v>15.23</v>
      </c>
      <c r="AV80" s="64">
        <f>AT80/$H80</f>
        <v>2.2151715756668699E-2</v>
      </c>
      <c r="AW80" s="66">
        <v>119825.1</v>
      </c>
      <c r="AX80" s="65">
        <f>AW80/$C80</f>
        <v>3.7892130032836533E-3</v>
      </c>
      <c r="AY80" s="52">
        <v>11726.658299999999</v>
      </c>
      <c r="AZ80" s="53">
        <v>9.7859999999999996</v>
      </c>
      <c r="BA80" s="64">
        <f>AY80/$H80</f>
        <v>5.4660134592582534E-3</v>
      </c>
      <c r="BB80" s="66">
        <v>10326.98</v>
      </c>
      <c r="BC80" s="65">
        <f>BB80/$C80</f>
        <v>3.2656869804949229E-4</v>
      </c>
      <c r="BD80" s="52">
        <v>221.60730000000001</v>
      </c>
      <c r="BE80" s="53">
        <v>2.1459999999999999</v>
      </c>
      <c r="BF80" s="64">
        <f>BD80/$H80</f>
        <v>1.0329528272089942E-4</v>
      </c>
    </row>
    <row r="81" spans="1:58">
      <c r="A81" s="69"/>
      <c r="B81" s="68">
        <v>43282</v>
      </c>
      <c r="C81" s="52">
        <v>31359478.09</v>
      </c>
      <c r="D81" s="52">
        <f>C81/31</f>
        <v>1011596.0674193548</v>
      </c>
      <c r="E81" s="52">
        <v>2468311.4900000002</v>
      </c>
      <c r="F81" s="64">
        <f>E81/C81</f>
        <v>7.8710222246559089E-2</v>
      </c>
      <c r="G81" s="52">
        <v>-159583.47</v>
      </c>
      <c r="H81" s="52">
        <v>2308728.02</v>
      </c>
      <c r="I81" s="64">
        <f>H81/$C81</f>
        <v>7.3621378945595839E-2</v>
      </c>
      <c r="J81" s="66">
        <v>2374433.1472999998</v>
      </c>
      <c r="K81" s="65">
        <f>J81/$C81</f>
        <v>7.5716602823730217E-2</v>
      </c>
      <c r="L81" s="52">
        <v>96846.1443</v>
      </c>
      <c r="M81" s="53">
        <v>4.0789999999999997</v>
      </c>
      <c r="N81" s="64">
        <f>L81/$H81</f>
        <v>4.1947835977665313E-2</v>
      </c>
      <c r="O81" s="52">
        <v>2081255.2973</v>
      </c>
      <c r="P81" s="65">
        <f>O81/$C81</f>
        <v>6.6367663751511111E-2</v>
      </c>
      <c r="Q81" s="52">
        <v>31665.0573</v>
      </c>
      <c r="R81" s="53">
        <v>1.5209999999999999</v>
      </c>
      <c r="S81" s="64">
        <f>Q81/$H81</f>
        <v>1.3715369253412536E-2</v>
      </c>
      <c r="T81" s="66">
        <v>26903789.645399999</v>
      </c>
      <c r="U81" s="52">
        <v>2180216.8184000002</v>
      </c>
      <c r="V81" s="64">
        <f>U81/T81</f>
        <v>8.1037535868957886E-2</v>
      </c>
      <c r="W81" s="67">
        <v>183116.95129999999</v>
      </c>
      <c r="X81" s="66">
        <v>670044.94640000002</v>
      </c>
      <c r="Y81" s="65">
        <f>X81/$C81</f>
        <v>2.1366584752367607E-2</v>
      </c>
      <c r="Z81" s="52">
        <v>168838.1691</v>
      </c>
      <c r="AA81" s="53">
        <v>25.198</v>
      </c>
      <c r="AB81" s="64">
        <f>Z81/$H81</f>
        <v>7.3130385059388681E-2</v>
      </c>
      <c r="AC81" s="66">
        <v>160133.59</v>
      </c>
      <c r="AD81" s="65">
        <f>AC81/$C81</f>
        <v>5.1063856847497679E-3</v>
      </c>
      <c r="AE81" s="52">
        <v>17892.590400000001</v>
      </c>
      <c r="AF81" s="53">
        <v>11.173999999999999</v>
      </c>
      <c r="AG81" s="64">
        <f>AE81/$H81</f>
        <v>7.7499775828943247E-3</v>
      </c>
      <c r="AH81" s="66">
        <v>70316.2</v>
      </c>
      <c r="AI81" s="65">
        <f>AH81/$C81</f>
        <v>2.2422630822552699E-3</v>
      </c>
      <c r="AJ81" s="52">
        <v>11675.306200000001</v>
      </c>
      <c r="AK81" s="53">
        <v>16.603999999999999</v>
      </c>
      <c r="AL81" s="64">
        <f>AJ81/$H81</f>
        <v>5.0570297145698436E-3</v>
      </c>
      <c r="AM81" s="52">
        <v>93551.26</v>
      </c>
      <c r="AN81" s="65">
        <f>AM81/$C81</f>
        <v>2.9831893162096945E-3</v>
      </c>
      <c r="AO81" s="52">
        <v>24304.013999999999</v>
      </c>
      <c r="AP81" s="53">
        <v>25.978999999999999</v>
      </c>
      <c r="AQ81" s="64">
        <f>AO81/$H81</f>
        <v>1.0527014784530574E-2</v>
      </c>
      <c r="AR81" s="66">
        <v>314535.08</v>
      </c>
      <c r="AS81" s="65">
        <f>AR81/$C81</f>
        <v>1.0029984526442099E-2</v>
      </c>
      <c r="AT81" s="52">
        <v>28123.948799999998</v>
      </c>
      <c r="AU81" s="53">
        <v>8.9410000000000007</v>
      </c>
      <c r="AV81" s="64">
        <f>AT81/$H81</f>
        <v>1.2181577282541925E-2</v>
      </c>
      <c r="AW81" s="66">
        <v>112528.92</v>
      </c>
      <c r="AX81" s="65">
        <f>AW81/$C81</f>
        <v>3.5883543621819248E-3</v>
      </c>
      <c r="AY81" s="52">
        <v>10208.269700000001</v>
      </c>
      <c r="AZ81" s="53">
        <v>9.0719999999999992</v>
      </c>
      <c r="BA81" s="64">
        <f>AY81/$H81</f>
        <v>4.4215990846769382E-3</v>
      </c>
      <c r="BB81" s="66">
        <v>1887.7</v>
      </c>
      <c r="BC81" s="65">
        <f>BB81/$C81</f>
        <v>6.0195517112319391E-5</v>
      </c>
      <c r="BD81" s="52">
        <v>16.8795</v>
      </c>
      <c r="BE81" s="53">
        <v>0.89400000000000002</v>
      </c>
      <c r="BF81" s="64">
        <f>BD81/$H81</f>
        <v>7.3111686841311003E-6</v>
      </c>
    </row>
    <row r="82" spans="1:58">
      <c r="A82" s="69"/>
      <c r="B82" s="68">
        <v>43313</v>
      </c>
      <c r="C82" s="52">
        <v>37884790</v>
      </c>
      <c r="D82" s="52">
        <f>C82/31</f>
        <v>1222090</v>
      </c>
      <c r="E82" s="52">
        <v>2560777.58</v>
      </c>
      <c r="F82" s="64">
        <f>E82/C82</f>
        <v>6.7593817466059594E-2</v>
      </c>
      <c r="G82" s="52">
        <v>-20392.93</v>
      </c>
      <c r="H82" s="52">
        <v>2540384.65</v>
      </c>
      <c r="I82" s="64">
        <f>H82/$C82</f>
        <v>6.7055529409031964E-2</v>
      </c>
      <c r="J82" s="66">
        <v>2435111.1494</v>
      </c>
      <c r="K82" s="65">
        <f>J82/$C82</f>
        <v>6.4276749307571726E-2</v>
      </c>
      <c r="L82" s="52">
        <v>96833.1927</v>
      </c>
      <c r="M82" s="53">
        <v>3.9769999999999999</v>
      </c>
      <c r="N82" s="64">
        <f>L82/$H82</f>
        <v>3.8117531807633935E-2</v>
      </c>
      <c r="O82" s="52">
        <v>2828176.2604999999</v>
      </c>
      <c r="P82" s="65">
        <f>O82/$C82</f>
        <v>7.4652024216050814E-2</v>
      </c>
      <c r="Q82" s="52">
        <v>40197.290999999997</v>
      </c>
      <c r="R82" s="53">
        <v>1.421</v>
      </c>
      <c r="S82" s="64">
        <f>Q82/$H82</f>
        <v>1.5823308883558242E-2</v>
      </c>
      <c r="T82" s="66">
        <v>32621502.590100002</v>
      </c>
      <c r="U82" s="52">
        <v>2403354.1663000002</v>
      </c>
      <c r="V82" s="64">
        <f>U82/T82</f>
        <v>7.3673925953042146E-2</v>
      </c>
      <c r="W82" s="67">
        <v>286655.94280000002</v>
      </c>
      <c r="X82" s="66">
        <v>578747.26789999998</v>
      </c>
      <c r="Y82" s="65">
        <f>X82/$C82</f>
        <v>1.5276507218332212E-2</v>
      </c>
      <c r="Z82" s="52">
        <v>144944.34049999999</v>
      </c>
      <c r="AA82" s="53">
        <v>25.044</v>
      </c>
      <c r="AB82" s="64">
        <f>Z82/$H82</f>
        <v>5.7056060585155874E-2</v>
      </c>
      <c r="AC82" s="66">
        <v>202075.17</v>
      </c>
      <c r="AD82" s="65">
        <f>AC82/$C82</f>
        <v>5.3339392933153384E-3</v>
      </c>
      <c r="AE82" s="52">
        <v>19907.415400000002</v>
      </c>
      <c r="AF82" s="53">
        <v>9.8510000000000009</v>
      </c>
      <c r="AG82" s="64">
        <f>AE82/$H82</f>
        <v>7.8363784004127097E-3</v>
      </c>
      <c r="AH82" s="66">
        <v>67052.639999999999</v>
      </c>
      <c r="AI82" s="65">
        <f>AH82/$C82</f>
        <v>1.7699092432609499E-3</v>
      </c>
      <c r="AJ82" s="52">
        <v>12793.1232</v>
      </c>
      <c r="AK82" s="53">
        <v>19.079000000000001</v>
      </c>
      <c r="AL82" s="64">
        <f>AJ82/$H82</f>
        <v>5.0359000555289923E-3</v>
      </c>
      <c r="AM82" s="52">
        <v>85145.8</v>
      </c>
      <c r="AN82" s="65">
        <f>AM82/$C82</f>
        <v>2.2474929912505784E-3</v>
      </c>
      <c r="AO82" s="52">
        <v>21440.916000000001</v>
      </c>
      <c r="AP82" s="53">
        <v>25.181000000000001</v>
      </c>
      <c r="AQ82" s="64">
        <f>AO82/$H82</f>
        <v>8.440027379318326E-3</v>
      </c>
      <c r="AR82" s="66">
        <v>283564.15999999997</v>
      </c>
      <c r="AS82" s="65">
        <f>AR82/$C82</f>
        <v>7.4849077954503634E-3</v>
      </c>
      <c r="AT82" s="52">
        <v>31181.2893</v>
      </c>
      <c r="AU82" s="53">
        <v>10.996</v>
      </c>
      <c r="AV82" s="64">
        <f>AT82/$H82</f>
        <v>1.2274239375521341E-2</v>
      </c>
      <c r="AW82" s="66">
        <v>86790.96</v>
      </c>
      <c r="AX82" s="65">
        <f>AW82/$C82</f>
        <v>2.2909183342444293E-3</v>
      </c>
      <c r="AY82" s="52">
        <v>9090.8775999999998</v>
      </c>
      <c r="AZ82" s="53">
        <v>10.474</v>
      </c>
      <c r="BA82" s="64">
        <f>AY82/$H82</f>
        <v>3.5785437453339989E-3</v>
      </c>
      <c r="BB82" s="66">
        <v>0</v>
      </c>
      <c r="BC82" s="65">
        <f>BB82/$C82</f>
        <v>0</v>
      </c>
      <c r="BD82" s="52">
        <v>0</v>
      </c>
      <c r="BE82" s="53">
        <v>0</v>
      </c>
      <c r="BF82" s="64">
        <f>BD82/$H82</f>
        <v>0</v>
      </c>
    </row>
    <row r="83" spans="1:58">
      <c r="A83" s="69"/>
      <c r="B83" s="68">
        <v>43344</v>
      </c>
      <c r="C83" s="52">
        <v>40790539.439999998</v>
      </c>
      <c r="D83" s="52">
        <f>C83/30</f>
        <v>1359684.6479999998</v>
      </c>
      <c r="E83" s="52">
        <v>2343866.4</v>
      </c>
      <c r="F83" s="64">
        <f>E83/C83</f>
        <v>5.7461029743126141E-2</v>
      </c>
      <c r="G83" s="52">
        <v>-320226.94</v>
      </c>
      <c r="H83" s="52">
        <v>2023639.46</v>
      </c>
      <c r="I83" s="64">
        <f>H83/$C83</f>
        <v>4.9610509882484652E-2</v>
      </c>
      <c r="J83" s="66">
        <v>2830228.3791</v>
      </c>
      <c r="K83" s="65">
        <f>J83/$C83</f>
        <v>6.9384431242030184E-2</v>
      </c>
      <c r="L83" s="52">
        <v>121043.1612</v>
      </c>
      <c r="M83" s="53">
        <v>4.2770000000000001</v>
      </c>
      <c r="N83" s="64">
        <f>L83/$H83</f>
        <v>5.9814588316043214E-2</v>
      </c>
      <c r="O83" s="52">
        <v>2036902.5785000001</v>
      </c>
      <c r="P83" s="65">
        <f>O83/$C83</f>
        <v>4.9935661711366673E-2</v>
      </c>
      <c r="Q83" s="52">
        <v>38466.157899999998</v>
      </c>
      <c r="R83" s="53">
        <v>1.8879999999999999</v>
      </c>
      <c r="S83" s="64">
        <f>Q83/$H83</f>
        <v>1.9008404738263009E-2</v>
      </c>
      <c r="T83" s="66">
        <v>35923408.4824</v>
      </c>
      <c r="U83" s="52">
        <v>1864130.1409</v>
      </c>
      <c r="V83" s="64">
        <f>U83/T83</f>
        <v>5.1891794783707555E-2</v>
      </c>
      <c r="W83" s="67">
        <v>456194.24440000003</v>
      </c>
      <c r="X83" s="66">
        <v>1377073.5116000001</v>
      </c>
      <c r="Y83" s="65">
        <f>X83/$C83</f>
        <v>3.3759629818712694E-2</v>
      </c>
      <c r="Z83" s="52">
        <v>62874.645400000001</v>
      </c>
      <c r="AA83" s="53">
        <v>4.5659999999999998</v>
      </c>
      <c r="AB83" s="64">
        <f>Z83/$H83</f>
        <v>3.1070082711275062E-2</v>
      </c>
      <c r="AC83" s="66">
        <v>212816.92</v>
      </c>
      <c r="AD83" s="65">
        <f>AC83/$C83</f>
        <v>5.2173107519952926E-3</v>
      </c>
      <c r="AE83" s="52">
        <v>22129.806700000001</v>
      </c>
      <c r="AF83" s="53">
        <v>10.398999999999999</v>
      </c>
      <c r="AG83" s="64">
        <f>AE83/$H83</f>
        <v>1.0935646955609377E-2</v>
      </c>
      <c r="AH83" s="66">
        <v>52732.61</v>
      </c>
      <c r="AI83" s="65">
        <f>AH83/$C83</f>
        <v>1.2927656933188134E-3</v>
      </c>
      <c r="AJ83" s="52">
        <v>7439.152</v>
      </c>
      <c r="AK83" s="53">
        <v>14.106999999999999</v>
      </c>
      <c r="AL83" s="64">
        <f>AJ83/$H83</f>
        <v>3.6761251927751992E-3</v>
      </c>
      <c r="AM83" s="52">
        <v>66084.320000000007</v>
      </c>
      <c r="AN83" s="65">
        <f>AM83/$C83</f>
        <v>1.6200893860990825E-3</v>
      </c>
      <c r="AO83" s="52">
        <v>16788.106100000001</v>
      </c>
      <c r="AP83" s="53">
        <v>25.404</v>
      </c>
      <c r="AQ83" s="64">
        <f>AO83/$H83</f>
        <v>8.2959966099890158E-3</v>
      </c>
      <c r="AR83" s="66">
        <v>241513.22</v>
      </c>
      <c r="AS83" s="65">
        <f>AR83/$C83</f>
        <v>5.9208145642508326E-3</v>
      </c>
      <c r="AT83" s="52">
        <v>29403.389200000001</v>
      </c>
      <c r="AU83" s="53">
        <v>12.175000000000001</v>
      </c>
      <c r="AV83" s="64">
        <f>AT83/$H83</f>
        <v>1.4529954461354496E-2</v>
      </c>
      <c r="AW83" s="66">
        <v>85687.17</v>
      </c>
      <c r="AX83" s="65">
        <f>AW83/$C83</f>
        <v>2.1006628295769359E-3</v>
      </c>
      <c r="AY83" s="52">
        <v>5330.5658999999996</v>
      </c>
      <c r="AZ83" s="53">
        <v>6.2210000000000001</v>
      </c>
      <c r="BA83" s="64">
        <f>AY83/$H83</f>
        <v>2.6341480314877827E-3</v>
      </c>
      <c r="BB83" s="66">
        <v>0</v>
      </c>
      <c r="BC83" s="65">
        <f>BB83/$C83</f>
        <v>0</v>
      </c>
      <c r="BD83" s="52">
        <v>0</v>
      </c>
      <c r="BE83" s="53">
        <v>0</v>
      </c>
      <c r="BF83" s="64">
        <f>BD83/$H83</f>
        <v>0</v>
      </c>
    </row>
    <row r="84" spans="1:58">
      <c r="A84" s="69"/>
      <c r="B84" s="68">
        <v>43374</v>
      </c>
      <c r="C84" s="131">
        <v>37639858.670000002</v>
      </c>
      <c r="D84" s="52">
        <f>C84/31</f>
        <v>1214188.9893548388</v>
      </c>
      <c r="E84" s="132">
        <v>2545141.06</v>
      </c>
      <c r="F84" s="64">
        <f>E84/C84</f>
        <v>6.7618241670725165E-2</v>
      </c>
      <c r="G84" s="132">
        <v>-129621.71</v>
      </c>
      <c r="H84" s="52">
        <f>G84+E84</f>
        <v>2415519.35</v>
      </c>
      <c r="I84" s="64">
        <f>H84/$C84</f>
        <v>6.4174506370429998E-2</v>
      </c>
      <c r="J84" s="132">
        <v>2254382.4986999999</v>
      </c>
      <c r="K84" s="65">
        <f>J84/$C84</f>
        <v>5.9893489995933608E-2</v>
      </c>
      <c r="L84" s="133">
        <v>104211.4421</v>
      </c>
      <c r="M84" s="65">
        <f>L84/J84</f>
        <v>4.622615823184132E-2</v>
      </c>
      <c r="N84" s="64">
        <f>L84/$H84</f>
        <v>4.3142457997697267E-2</v>
      </c>
      <c r="O84" s="132">
        <v>2244916.8865</v>
      </c>
      <c r="P84" s="65">
        <f>O84/$C84</f>
        <v>5.9642011575597662E-2</v>
      </c>
      <c r="Q84" s="132">
        <v>32166.306400000001</v>
      </c>
      <c r="R84" s="53">
        <v>3.012</v>
      </c>
      <c r="S84" s="65">
        <f>Q84/$H84</f>
        <v>1.3316517791505169E-2</v>
      </c>
      <c r="T84" s="66">
        <f>C84-(J84+O84)</f>
        <v>33140559.2848</v>
      </c>
      <c r="U84" s="52">
        <f>H84-(L84+Q84)</f>
        <v>2279141.6014999999</v>
      </c>
      <c r="V84" s="64">
        <f>U84/T84</f>
        <v>6.877197158665134E-2</v>
      </c>
      <c r="W84" s="67"/>
      <c r="X84" s="66"/>
      <c r="Y84" s="65">
        <f>X84/$C84</f>
        <v>0</v>
      </c>
      <c r="Z84" s="52"/>
      <c r="AA84" s="65" t="e">
        <f>Z84/X84</f>
        <v>#DIV/0!</v>
      </c>
      <c r="AB84" s="64">
        <f>Z84/$H84</f>
        <v>0</v>
      </c>
      <c r="AC84" s="66"/>
      <c r="AD84" s="65">
        <f>AC84/$C84</f>
        <v>0</v>
      </c>
      <c r="AE84" s="52"/>
      <c r="AF84" s="65" t="e">
        <f>AE84/AC84</f>
        <v>#DIV/0!</v>
      </c>
      <c r="AG84" s="64">
        <f>AE84/$H84</f>
        <v>0</v>
      </c>
      <c r="AH84" s="66"/>
      <c r="AI84" s="65">
        <f>AH84/$C84</f>
        <v>0</v>
      </c>
      <c r="AJ84" s="52"/>
      <c r="AK84" s="65" t="e">
        <f>AJ84/AH84</f>
        <v>#DIV/0!</v>
      </c>
      <c r="AL84" s="64">
        <f>AJ84/$H84</f>
        <v>0</v>
      </c>
      <c r="AM84" s="52"/>
      <c r="AN84" s="65">
        <f>AM84/$C84</f>
        <v>0</v>
      </c>
      <c r="AO84" s="52"/>
      <c r="AP84" s="65" t="e">
        <f>AO84/AM84</f>
        <v>#DIV/0!</v>
      </c>
      <c r="AQ84" s="64"/>
      <c r="AR84" s="66"/>
      <c r="AS84" s="65">
        <f>AR84/$C84</f>
        <v>0</v>
      </c>
      <c r="AT84" s="52"/>
      <c r="AU84" s="65" t="e">
        <f>AT84/AR84</f>
        <v>#DIV/0!</v>
      </c>
      <c r="AV84" s="64">
        <f>AT84/$H84</f>
        <v>0</v>
      </c>
      <c r="AW84" s="66"/>
      <c r="AX84" s="65">
        <f>AW84/$C84</f>
        <v>0</v>
      </c>
      <c r="AY84" s="52"/>
      <c r="AZ84" s="65" t="e">
        <f>AY84/AW84</f>
        <v>#DIV/0!</v>
      </c>
      <c r="BA84" s="64">
        <f>AY84/$H84</f>
        <v>0</v>
      </c>
      <c r="BB84" s="66"/>
      <c r="BC84" s="65">
        <f>BB84/$C84</f>
        <v>0</v>
      </c>
      <c r="BD84" s="52"/>
      <c r="BE84" s="65" t="e">
        <f>BD84/BB84</f>
        <v>#DIV/0!</v>
      </c>
      <c r="BF84" s="64">
        <f>BD84/$H84</f>
        <v>0</v>
      </c>
    </row>
    <row r="85" spans="1:58">
      <c r="A85" s="69"/>
      <c r="B85" s="68">
        <v>43009</v>
      </c>
      <c r="C85" s="131">
        <v>35104061.030000001</v>
      </c>
      <c r="D85" s="52">
        <f>C85/31</f>
        <v>1132389.0654838709</v>
      </c>
      <c r="E85" s="132">
        <v>2381094.98</v>
      </c>
      <c r="F85" s="64">
        <f>E85/C85</f>
        <v>6.7829616008390353E-2</v>
      </c>
      <c r="G85" s="132">
        <v>-60450.53</v>
      </c>
      <c r="H85" s="52">
        <f>G85+E85</f>
        <v>2320644.4500000002</v>
      </c>
      <c r="I85" s="64">
        <f>H85/$C85</f>
        <v>6.6107577924296931E-2</v>
      </c>
      <c r="J85" s="132">
        <v>3335384.3530000001</v>
      </c>
      <c r="K85" s="65">
        <f>J85/$C85</f>
        <v>9.5014202207248155E-2</v>
      </c>
      <c r="L85" s="133">
        <v>110307.94190000001</v>
      </c>
      <c r="M85" s="65">
        <f>L85/J85</f>
        <v>3.3072033152876039E-2</v>
      </c>
      <c r="N85" s="64">
        <f>L85/$H85</f>
        <v>4.753332286641325E-2</v>
      </c>
      <c r="O85" s="132">
        <v>3468389.4125999999</v>
      </c>
      <c r="P85" s="65">
        <f>O85/$C85</f>
        <v>9.8803081775521856E-2</v>
      </c>
      <c r="Q85" s="132">
        <v>64901.263800000001</v>
      </c>
      <c r="R85" s="53">
        <v>2.8460000000000001</v>
      </c>
      <c r="S85" s="65">
        <f>Q85/$H85</f>
        <v>2.7966914018215928E-2</v>
      </c>
      <c r="T85" s="66">
        <f>C85-(J85+O85)</f>
        <v>28300287.264400002</v>
      </c>
      <c r="U85" s="52">
        <f>H85-(L85+Q85)</f>
        <v>2145435.2443000004</v>
      </c>
      <c r="V85" s="64">
        <f>U85/T85</f>
        <v>7.5809663140728054E-2</v>
      </c>
      <c r="W85" s="67"/>
      <c r="X85" s="66"/>
      <c r="Y85" s="65">
        <f>X85/$C85</f>
        <v>0</v>
      </c>
      <c r="Z85" s="52"/>
      <c r="AA85" s="65" t="e">
        <f>Z85/X85</f>
        <v>#DIV/0!</v>
      </c>
      <c r="AB85" s="64">
        <f>Z85/$H85</f>
        <v>0</v>
      </c>
      <c r="AC85" s="66"/>
      <c r="AD85" s="65">
        <f>AC85/$C85</f>
        <v>0</v>
      </c>
      <c r="AE85" s="52"/>
      <c r="AF85" s="65" t="e">
        <f>AE85/AC85</f>
        <v>#DIV/0!</v>
      </c>
      <c r="AG85" s="64">
        <f>AE85/$H85</f>
        <v>0</v>
      </c>
      <c r="AH85" s="66"/>
      <c r="AI85" s="65">
        <f>AH85/$C85</f>
        <v>0</v>
      </c>
      <c r="AJ85" s="52"/>
      <c r="AK85" s="65" t="e">
        <f>AJ85/AH85</f>
        <v>#DIV/0!</v>
      </c>
      <c r="AL85" s="64">
        <f>AJ85/$H85</f>
        <v>0</v>
      </c>
      <c r="AM85" s="52"/>
      <c r="AN85" s="65">
        <f>AM85/$C85</f>
        <v>0</v>
      </c>
      <c r="AO85" s="52"/>
      <c r="AP85" s="65" t="e">
        <f>AO85/AM85</f>
        <v>#DIV/0!</v>
      </c>
      <c r="AQ85" s="64"/>
      <c r="AR85" s="66"/>
      <c r="AS85" s="65">
        <f>AR85/$C85</f>
        <v>0</v>
      </c>
      <c r="AT85" s="52"/>
      <c r="AU85" s="65" t="e">
        <f>AT85/AR85</f>
        <v>#DIV/0!</v>
      </c>
      <c r="AV85" s="64">
        <f>AT85/$H85</f>
        <v>0</v>
      </c>
      <c r="AW85" s="66"/>
      <c r="AX85" s="65">
        <f>AW85/$C85</f>
        <v>0</v>
      </c>
      <c r="AY85" s="52"/>
      <c r="AZ85" s="65" t="e">
        <f>AY85/AW85</f>
        <v>#DIV/0!</v>
      </c>
      <c r="BA85" s="64">
        <f>AY85/$H85</f>
        <v>0</v>
      </c>
      <c r="BB85" s="66"/>
      <c r="BC85" s="65">
        <f>BB85/$C85</f>
        <v>0</v>
      </c>
      <c r="BD85" s="52"/>
      <c r="BE85" s="65" t="e">
        <f>BD85/BB85</f>
        <v>#DIV/0!</v>
      </c>
      <c r="BF85" s="64">
        <f>BD85/$H85</f>
        <v>0</v>
      </c>
    </row>
    <row r="86" spans="1:58" s="25" customFormat="1" ht="15.75" thickBot="1">
      <c r="A86" s="63"/>
      <c r="B86" s="62" t="s">
        <v>106</v>
      </c>
      <c r="C86" s="56">
        <f>C84/C85-1</f>
        <v>7.223658931748389E-2</v>
      </c>
      <c r="D86" s="60"/>
      <c r="E86" s="56">
        <f>E84/E85-1</f>
        <v>6.8895227354601296E-2</v>
      </c>
      <c r="F86" s="59"/>
      <c r="G86" s="56">
        <f>G84/G85-1</f>
        <v>1.144260935346638</v>
      </c>
      <c r="H86" s="56">
        <f>H84/H85-1</f>
        <v>4.0882996962330775E-2</v>
      </c>
      <c r="I86" s="59"/>
      <c r="J86" s="57">
        <f>J84/J85-1</f>
        <v>-0.32410113494946891</v>
      </c>
      <c r="K86" s="55"/>
      <c r="L86" s="56">
        <f>L84/L85-1</f>
        <v>-5.5268004234244605E-2</v>
      </c>
      <c r="M86" s="55"/>
      <c r="N86" s="54"/>
      <c r="O86" s="56">
        <f>O84/O85-1</f>
        <v>-0.35274946972659893</v>
      </c>
      <c r="P86" s="55"/>
      <c r="Q86" s="56">
        <f>Q84/Q85-1</f>
        <v>-0.50438089311906431</v>
      </c>
      <c r="R86" s="55"/>
      <c r="S86" s="54"/>
      <c r="T86" s="61"/>
      <c r="U86" s="60"/>
      <c r="V86" s="59"/>
      <c r="W86" s="58"/>
      <c r="X86" s="57" t="e">
        <f>X84/X85-1</f>
        <v>#DIV/0!</v>
      </c>
      <c r="Y86" s="55"/>
      <c r="Z86" s="56" t="e">
        <f>Z84/Z85-1</f>
        <v>#DIV/0!</v>
      </c>
      <c r="AA86" s="55"/>
      <c r="AB86" s="54"/>
      <c r="AC86" s="57" t="e">
        <f>AC84/AC85-1</f>
        <v>#DIV/0!</v>
      </c>
      <c r="AD86" s="55"/>
      <c r="AE86" s="56" t="e">
        <f>AE84/AE85-1</f>
        <v>#DIV/0!</v>
      </c>
      <c r="AF86" s="55"/>
      <c r="AG86" s="54"/>
      <c r="AH86" s="57" t="e">
        <f>AH84/AH85-1</f>
        <v>#DIV/0!</v>
      </c>
      <c r="AI86" s="55"/>
      <c r="AJ86" s="56" t="e">
        <f>AJ84/AJ85-1</f>
        <v>#DIV/0!</v>
      </c>
      <c r="AK86" s="55"/>
      <c r="AL86" s="54"/>
      <c r="AM86" s="56" t="e">
        <f>AM84/AM85-1</f>
        <v>#DIV/0!</v>
      </c>
      <c r="AN86" s="55"/>
      <c r="AO86" s="56" t="e">
        <f>AO84/AO85-1</f>
        <v>#DIV/0!</v>
      </c>
      <c r="AP86" s="55"/>
      <c r="AQ86" s="54"/>
      <c r="AR86" s="56" t="e">
        <f>AR84/AR85-1</f>
        <v>#DIV/0!</v>
      </c>
      <c r="AS86" s="55"/>
      <c r="AT86" s="56" t="e">
        <f>AT84/AT85-1</f>
        <v>#DIV/0!</v>
      </c>
      <c r="AU86" s="55"/>
      <c r="AV86" s="54"/>
      <c r="AW86" s="56" t="e">
        <f>AW84/AW85-1</f>
        <v>#DIV/0!</v>
      </c>
      <c r="AX86" s="55"/>
      <c r="AY86" s="56" t="e">
        <f>AY84/AY85-1</f>
        <v>#DIV/0!</v>
      </c>
      <c r="AZ86" s="55"/>
      <c r="BA86" s="54"/>
      <c r="BB86" s="56" t="e">
        <f>BB84/BB85-1</f>
        <v>#DIV/0!</v>
      </c>
      <c r="BC86" s="55"/>
      <c r="BD86" s="56" t="e">
        <f>BD84/BD85-1</f>
        <v>#DIV/0!</v>
      </c>
      <c r="BE86" s="55"/>
      <c r="BF86" s="54"/>
    </row>
    <row r="87" spans="1:58">
      <c r="A87" s="77" t="s">
        <v>54</v>
      </c>
      <c r="B87" s="76">
        <v>43101</v>
      </c>
      <c r="C87" s="72">
        <v>11558744.92</v>
      </c>
      <c r="D87" s="72">
        <f>C87/31</f>
        <v>372862.73935483873</v>
      </c>
      <c r="E87" s="72">
        <v>428754.1</v>
      </c>
      <c r="F87" s="70">
        <f>E87/C87</f>
        <v>3.7093482291328216E-2</v>
      </c>
      <c r="G87" s="72">
        <v>60682.89</v>
      </c>
      <c r="H87" s="72">
        <v>489436.98</v>
      </c>
      <c r="I87" s="70">
        <f>H87/$C87</f>
        <v>4.2343436366791977E-2</v>
      </c>
      <c r="J87" s="74">
        <v>1632287.2863</v>
      </c>
      <c r="K87" s="73">
        <f>J87/$C87</f>
        <v>0.14121665436838796</v>
      </c>
      <c r="L87" s="72">
        <v>73317.053599999999</v>
      </c>
      <c r="M87" s="71">
        <v>4.492</v>
      </c>
      <c r="N87" s="70">
        <f>L87/$H87</f>
        <v>0.14979876183446539</v>
      </c>
      <c r="O87" s="72">
        <v>3019374.6943999999</v>
      </c>
      <c r="P87" s="73">
        <f>O87/$C87</f>
        <v>0.26121994345386074</v>
      </c>
      <c r="Q87" s="72">
        <v>241923.89019999999</v>
      </c>
      <c r="R87" s="71">
        <v>8.0120000000000005</v>
      </c>
      <c r="S87" s="70">
        <f>Q87/$H87</f>
        <v>0.49429017439589468</v>
      </c>
      <c r="T87" s="74">
        <v>6907082.9392999997</v>
      </c>
      <c r="U87" s="72">
        <v>174196.0362</v>
      </c>
      <c r="V87" s="70">
        <f>U87/T87</f>
        <v>2.5219913779934131E-2</v>
      </c>
      <c r="W87" s="75">
        <v>70690.080000000002</v>
      </c>
      <c r="X87" s="74">
        <v>171409.60709999999</v>
      </c>
      <c r="Y87" s="73">
        <f>X87/$C87</f>
        <v>1.4829430728539686E-2</v>
      </c>
      <c r="Z87" s="72">
        <v>24412.526999999998</v>
      </c>
      <c r="AA87" s="71">
        <v>14.242000000000001</v>
      </c>
      <c r="AB87" s="70">
        <f>Z87/$H87</f>
        <v>4.9878795427350013E-2</v>
      </c>
      <c r="AC87" s="74">
        <v>25716.32</v>
      </c>
      <c r="AD87" s="73">
        <f>AC87/$C87</f>
        <v>2.2248367083093309E-3</v>
      </c>
      <c r="AE87" s="72">
        <v>2702.3481000000002</v>
      </c>
      <c r="AF87" s="71">
        <v>10.507999999999999</v>
      </c>
      <c r="AG87" s="70">
        <f>AE87/$H87</f>
        <v>5.5213402550824834E-3</v>
      </c>
      <c r="AH87" s="74">
        <v>16776.939999999999</v>
      </c>
      <c r="AI87" s="73">
        <f>AH87/$C87</f>
        <v>1.4514499728228278E-3</v>
      </c>
      <c r="AJ87" s="72">
        <v>2256.0318000000002</v>
      </c>
      <c r="AK87" s="71">
        <v>13.446999999999999</v>
      </c>
      <c r="AL87" s="70">
        <f>AJ87/$H87</f>
        <v>4.6094428745453607E-3</v>
      </c>
      <c r="AM87" s="72">
        <v>126971.08</v>
      </c>
      <c r="AN87" s="73">
        <f>AM87/$C87</f>
        <v>1.0984850074881659E-2</v>
      </c>
      <c r="AO87" s="72">
        <v>29919.1698</v>
      </c>
      <c r="AP87" s="71">
        <v>23.564</v>
      </c>
      <c r="AQ87" s="70">
        <f>AO87/$H87</f>
        <v>6.1129769556848769E-2</v>
      </c>
      <c r="AR87" s="74">
        <v>88979.33</v>
      </c>
      <c r="AS87" s="73">
        <f>AR87/$C87</f>
        <v>7.6980096555327397E-3</v>
      </c>
      <c r="AT87" s="72">
        <v>14050.408799999999</v>
      </c>
      <c r="AU87" s="71">
        <v>15.791</v>
      </c>
      <c r="AV87" s="70">
        <f>AT87/$H87</f>
        <v>2.8707288934317957E-2</v>
      </c>
      <c r="AW87" s="74">
        <v>12026.16</v>
      </c>
      <c r="AX87" s="73">
        <f>AW87/$C87</f>
        <v>1.0404382208652459E-3</v>
      </c>
      <c r="AY87" s="72">
        <v>1207.8873000000001</v>
      </c>
      <c r="AZ87" s="71">
        <v>10.044</v>
      </c>
      <c r="BA87" s="70">
        <f>AY87/$H87</f>
        <v>2.4679118034767215E-3</v>
      </c>
      <c r="BB87" s="74">
        <v>0</v>
      </c>
      <c r="BC87" s="73">
        <f>BB87/$C87</f>
        <v>0</v>
      </c>
      <c r="BD87" s="72">
        <v>0</v>
      </c>
      <c r="BE87" s="71">
        <v>0</v>
      </c>
      <c r="BF87" s="70">
        <f>BD87/$H87</f>
        <v>0</v>
      </c>
    </row>
    <row r="88" spans="1:58">
      <c r="A88" s="69"/>
      <c r="B88" s="68">
        <v>43132</v>
      </c>
      <c r="C88" s="52">
        <v>11622958.960000001</v>
      </c>
      <c r="D88" s="52">
        <f>C88/28</f>
        <v>415105.67714285717</v>
      </c>
      <c r="E88" s="52">
        <v>619987.19999999995</v>
      </c>
      <c r="F88" s="64">
        <f>E88/C88</f>
        <v>5.3341597620164008E-2</v>
      </c>
      <c r="G88" s="52">
        <v>-145116.76999999999</v>
      </c>
      <c r="H88" s="52">
        <v>474870.43</v>
      </c>
      <c r="I88" s="64">
        <f>H88/$C88</f>
        <v>4.0856242513997484E-2</v>
      </c>
      <c r="J88" s="66">
        <v>1661187.4165000001</v>
      </c>
      <c r="K88" s="65">
        <f>J88/$C88</f>
        <v>0.14292293573580681</v>
      </c>
      <c r="L88" s="52">
        <v>61933.142</v>
      </c>
      <c r="M88" s="53">
        <v>3.7280000000000002</v>
      </c>
      <c r="N88" s="64">
        <f>L88/$H88</f>
        <v>0.13042113824606852</v>
      </c>
      <c r="O88" s="52">
        <v>3115938.4273999999</v>
      </c>
      <c r="P88" s="65">
        <f>O88/$C88</f>
        <v>0.26808478272386499</v>
      </c>
      <c r="Q88" s="52">
        <v>95929.133799999996</v>
      </c>
      <c r="R88" s="53">
        <v>3.0790000000000002</v>
      </c>
      <c r="S88" s="64">
        <f>Q88/$H88</f>
        <v>0.20201117555371892</v>
      </c>
      <c r="T88" s="66">
        <v>6845833.1161000002</v>
      </c>
      <c r="U88" s="52">
        <v>317008.15419999999</v>
      </c>
      <c r="V88" s="64">
        <f>U88/T88</f>
        <v>4.6306731236912806E-2</v>
      </c>
      <c r="W88" s="67">
        <v>66922.31</v>
      </c>
      <c r="X88" s="66">
        <v>136702.10709999999</v>
      </c>
      <c r="Y88" s="65">
        <f>X88/$C88</f>
        <v>1.1761386026609526E-2</v>
      </c>
      <c r="Z88" s="52">
        <v>21573.538499999999</v>
      </c>
      <c r="AA88" s="53">
        <v>15.781000000000001</v>
      </c>
      <c r="AB88" s="64">
        <f>Z88/$H88</f>
        <v>4.5430368237500067E-2</v>
      </c>
      <c r="AC88" s="66">
        <v>13921.7</v>
      </c>
      <c r="AD88" s="65">
        <f>AC88/$C88</f>
        <v>1.1977758889032504E-3</v>
      </c>
      <c r="AE88" s="52">
        <v>1549.8072999999999</v>
      </c>
      <c r="AF88" s="53">
        <v>11.132</v>
      </c>
      <c r="AG88" s="64">
        <f>AE88/$H88</f>
        <v>3.2636424634820914E-3</v>
      </c>
      <c r="AH88" s="66">
        <v>10437.700000000001</v>
      </c>
      <c r="AI88" s="65">
        <f>AH88/$C88</f>
        <v>8.980243357927162E-4</v>
      </c>
      <c r="AJ88" s="52">
        <v>1320.2280000000001</v>
      </c>
      <c r="AK88" s="53">
        <v>12.648999999999999</v>
      </c>
      <c r="AL88" s="64">
        <f>AJ88/$H88</f>
        <v>2.780185744561943E-3</v>
      </c>
      <c r="AM88" s="52">
        <v>94458.17</v>
      </c>
      <c r="AN88" s="65">
        <f>AM88/$C88</f>
        <v>8.1268608385415813E-3</v>
      </c>
      <c r="AO88" s="52">
        <v>23018.4159</v>
      </c>
      <c r="AP88" s="53">
        <v>24.369</v>
      </c>
      <c r="AQ88" s="64">
        <f>AO88/$H88</f>
        <v>4.8473045373661192E-2</v>
      </c>
      <c r="AR88" s="66">
        <v>87294.69</v>
      </c>
      <c r="AS88" s="65">
        <f>AR88/$C88</f>
        <v>7.5105392955805463E-3</v>
      </c>
      <c r="AT88" s="52">
        <v>15039.126899999999</v>
      </c>
      <c r="AU88" s="53">
        <v>17.228000000000002</v>
      </c>
      <c r="AV88" s="64">
        <f>AT88/$H88</f>
        <v>3.166995868746765E-2</v>
      </c>
      <c r="AW88" s="66">
        <v>17089.259999999998</v>
      </c>
      <c r="AX88" s="65">
        <f>AW88/$C88</f>
        <v>1.4703020167938369E-3</v>
      </c>
      <c r="AY88" s="52">
        <v>1010.7831</v>
      </c>
      <c r="AZ88" s="53">
        <v>5.915</v>
      </c>
      <c r="BA88" s="64">
        <f>AY88/$H88</f>
        <v>2.128545043328977E-3</v>
      </c>
      <c r="BB88" s="66">
        <v>0</v>
      </c>
      <c r="BC88" s="65">
        <f>BB88/$C88</f>
        <v>0</v>
      </c>
      <c r="BD88" s="52">
        <v>0</v>
      </c>
      <c r="BE88" s="53">
        <v>0</v>
      </c>
      <c r="BF88" s="64">
        <f>BD88/$H88</f>
        <v>0</v>
      </c>
    </row>
    <row r="89" spans="1:58">
      <c r="A89" s="69"/>
      <c r="B89" s="68">
        <v>43160</v>
      </c>
      <c r="C89" s="52">
        <v>14617594.92</v>
      </c>
      <c r="D89" s="52">
        <f>C89/31</f>
        <v>471535.32</v>
      </c>
      <c r="E89" s="52">
        <v>678564.47</v>
      </c>
      <c r="F89" s="64">
        <f>E89/C89</f>
        <v>4.6421074993094689E-2</v>
      </c>
      <c r="G89" s="52">
        <v>-51922.84</v>
      </c>
      <c r="H89" s="52">
        <v>626641.63</v>
      </c>
      <c r="I89" s="64">
        <f>H89/$C89</f>
        <v>4.2868996810317958E-2</v>
      </c>
      <c r="J89" s="66">
        <v>2350393.7096000002</v>
      </c>
      <c r="K89" s="65">
        <f>J89/$C89</f>
        <v>0.16079209490093055</v>
      </c>
      <c r="L89" s="52">
        <v>63509.286800000002</v>
      </c>
      <c r="M89" s="53">
        <v>2.702</v>
      </c>
      <c r="N89" s="64">
        <f>L89/$H89</f>
        <v>0.10134865569017494</v>
      </c>
      <c r="O89" s="52">
        <v>4043742.8514</v>
      </c>
      <c r="P89" s="65">
        <f>O89/$C89</f>
        <v>0.27663530652825069</v>
      </c>
      <c r="Q89" s="52">
        <v>65894.572700000004</v>
      </c>
      <c r="R89" s="53">
        <v>1.63</v>
      </c>
      <c r="S89" s="64">
        <f>Q89/$H89</f>
        <v>0.1051551150535594</v>
      </c>
      <c r="T89" s="66">
        <v>8223458.3590000002</v>
      </c>
      <c r="U89" s="52">
        <v>497237.77049999998</v>
      </c>
      <c r="V89" s="64">
        <f>U89/T89</f>
        <v>6.0465773497327679E-2</v>
      </c>
      <c r="W89" s="67">
        <v>107712.48</v>
      </c>
      <c r="X89" s="66">
        <v>191162.66070000001</v>
      </c>
      <c r="Y89" s="65">
        <f>X89/$C89</f>
        <v>1.3077572729727826E-2</v>
      </c>
      <c r="Z89" s="52">
        <v>27234.419300000001</v>
      </c>
      <c r="AA89" s="53">
        <v>14.247</v>
      </c>
      <c r="AB89" s="64">
        <f>Z89/$H89</f>
        <v>4.3460916090110387E-2</v>
      </c>
      <c r="AC89" s="66">
        <v>33257.730000000003</v>
      </c>
      <c r="AD89" s="65">
        <f>AC89/$C89</f>
        <v>2.2751848154237949E-3</v>
      </c>
      <c r="AE89" s="52">
        <v>3853.2003</v>
      </c>
      <c r="AF89" s="53">
        <v>11.586</v>
      </c>
      <c r="AG89" s="64">
        <f>AE89/$H89</f>
        <v>6.1489695473950553E-3</v>
      </c>
      <c r="AH89" s="66">
        <v>14458.72</v>
      </c>
      <c r="AI89" s="65">
        <f>AH89/$C89</f>
        <v>9.8913125443210741E-4</v>
      </c>
      <c r="AJ89" s="52">
        <v>1714.8123000000001</v>
      </c>
      <c r="AK89" s="53">
        <v>11.86</v>
      </c>
      <c r="AL89" s="64">
        <f>AJ89/$H89</f>
        <v>2.7365119358571822E-3</v>
      </c>
      <c r="AM89" s="52">
        <v>99100.59</v>
      </c>
      <c r="AN89" s="65">
        <f>AM89/$C89</f>
        <v>6.7795414048865982E-3</v>
      </c>
      <c r="AO89" s="52">
        <v>25592.898700000002</v>
      </c>
      <c r="AP89" s="53">
        <v>25.824999999999999</v>
      </c>
      <c r="AQ89" s="64">
        <f>AO89/$H89</f>
        <v>4.0841363667460141E-2</v>
      </c>
      <c r="AR89" s="66">
        <v>88421.43</v>
      </c>
      <c r="AS89" s="65">
        <f>AR89/$C89</f>
        <v>6.0489725213975212E-3</v>
      </c>
      <c r="AT89" s="52">
        <v>14392.189399999999</v>
      </c>
      <c r="AU89" s="53">
        <v>16.277000000000001</v>
      </c>
      <c r="AV89" s="64">
        <f>AT89/$H89</f>
        <v>2.2967177268449272E-2</v>
      </c>
      <c r="AW89" s="66">
        <v>15817.54</v>
      </c>
      <c r="AX89" s="65">
        <f>AW89/$C89</f>
        <v>1.0820890910281157E-3</v>
      </c>
      <c r="AY89" s="52">
        <v>960.19880000000001</v>
      </c>
      <c r="AZ89" s="53">
        <v>6.07</v>
      </c>
      <c r="BA89" s="64">
        <f>AY89/$H89</f>
        <v>1.5322933460389474E-3</v>
      </c>
      <c r="BB89" s="66">
        <v>0</v>
      </c>
      <c r="BC89" s="65">
        <f>BB89/$C89</f>
        <v>0</v>
      </c>
      <c r="BD89" s="52">
        <v>0</v>
      </c>
      <c r="BE89" s="53">
        <v>0</v>
      </c>
      <c r="BF89" s="64">
        <f>BD89/$H89</f>
        <v>0</v>
      </c>
    </row>
    <row r="90" spans="1:58">
      <c r="A90" s="69"/>
      <c r="B90" s="68">
        <v>43191</v>
      </c>
      <c r="C90" s="52">
        <v>12114287.970000001</v>
      </c>
      <c r="D90" s="52">
        <f>C90/30</f>
        <v>403809.59900000005</v>
      </c>
      <c r="E90" s="52">
        <v>472505.57</v>
      </c>
      <c r="F90" s="64">
        <f>E90/C90</f>
        <v>3.9003990260931529E-2</v>
      </c>
      <c r="G90" s="52">
        <v>-369869.86</v>
      </c>
      <c r="H90" s="52">
        <v>102635.71</v>
      </c>
      <c r="I90" s="64">
        <f>H90/$C90</f>
        <v>8.4722858045118768E-3</v>
      </c>
      <c r="J90" s="66">
        <v>1531467.33</v>
      </c>
      <c r="K90" s="65">
        <f>J90/$C90</f>
        <v>0.12641827021056029</v>
      </c>
      <c r="L90" s="52">
        <v>65259.111799999999</v>
      </c>
      <c r="M90" s="53">
        <v>4.2610000000000001</v>
      </c>
      <c r="N90" s="64">
        <f>L90/$H90</f>
        <v>0.63583241934020818</v>
      </c>
      <c r="O90" s="52">
        <v>3415648.1992000001</v>
      </c>
      <c r="P90" s="65">
        <f>O90/$C90</f>
        <v>0.28195203941482661</v>
      </c>
      <c r="Q90" s="52">
        <v>46569.253700000001</v>
      </c>
      <c r="R90" s="53">
        <v>1.363</v>
      </c>
      <c r="S90" s="64">
        <f>Q90/$H90</f>
        <v>0.45373343936530469</v>
      </c>
      <c r="T90" s="66">
        <v>7167172.4408</v>
      </c>
      <c r="U90" s="52">
        <v>-9192.6555000000008</v>
      </c>
      <c r="V90" s="64">
        <f>U90/T90</f>
        <v>-1.2826055987811445E-3</v>
      </c>
      <c r="W90" s="67">
        <v>26851.73</v>
      </c>
      <c r="X90" s="66">
        <v>184609.73209999999</v>
      </c>
      <c r="Y90" s="65">
        <f>X90/$C90</f>
        <v>1.5239008066934699E-2</v>
      </c>
      <c r="Z90" s="52">
        <v>24657.205399999999</v>
      </c>
      <c r="AA90" s="53">
        <v>13.356</v>
      </c>
      <c r="AB90" s="64">
        <f>Z90/$H90</f>
        <v>0.24024002367207278</v>
      </c>
      <c r="AC90" s="66">
        <v>32771.18</v>
      </c>
      <c r="AD90" s="65">
        <f>AC90/$C90</f>
        <v>2.7051676566674844E-3</v>
      </c>
      <c r="AE90" s="52">
        <v>2996.7262999999998</v>
      </c>
      <c r="AF90" s="53">
        <v>9.1440000000000001</v>
      </c>
      <c r="AG90" s="64">
        <f>AE90/$H90</f>
        <v>2.9197696396312742E-2</v>
      </c>
      <c r="AH90" s="66">
        <v>9646.56</v>
      </c>
      <c r="AI90" s="65">
        <f>AH90/$C90</f>
        <v>7.9629607814251085E-4</v>
      </c>
      <c r="AJ90" s="52">
        <v>980.61090000000002</v>
      </c>
      <c r="AK90" s="53">
        <v>10.164999999999999</v>
      </c>
      <c r="AL90" s="64">
        <f>AJ90/$H90</f>
        <v>9.5542857354423711E-3</v>
      </c>
      <c r="AM90" s="52">
        <v>86662.53</v>
      </c>
      <c r="AN90" s="65">
        <f>AM90/$C90</f>
        <v>7.1537452481410671E-3</v>
      </c>
      <c r="AO90" s="52">
        <v>22447.139500000001</v>
      </c>
      <c r="AP90" s="53">
        <v>25.902000000000001</v>
      </c>
      <c r="AQ90" s="64">
        <f>AO90/$H90</f>
        <v>0.21870691497140712</v>
      </c>
      <c r="AR90" s="66">
        <v>88816.25</v>
      </c>
      <c r="AS90" s="65">
        <f>AR90/$C90</f>
        <v>7.3315287056033218E-3</v>
      </c>
      <c r="AT90" s="52">
        <v>14208.549000000001</v>
      </c>
      <c r="AU90" s="53">
        <v>15.997999999999999</v>
      </c>
      <c r="AV90" s="64">
        <f>AT90/$H90</f>
        <v>0.13843670005303221</v>
      </c>
      <c r="AW90" s="66">
        <v>16765.150000000001</v>
      </c>
      <c r="AX90" s="65">
        <f>AW90/$C90</f>
        <v>1.383915426273295E-3</v>
      </c>
      <c r="AY90" s="52">
        <v>1120.0479</v>
      </c>
      <c r="AZ90" s="53">
        <v>6.681</v>
      </c>
      <c r="BA90" s="64">
        <f>AY90/$H90</f>
        <v>1.091284797464742E-2</v>
      </c>
      <c r="BB90" s="66">
        <v>0</v>
      </c>
      <c r="BC90" s="65">
        <f>BB90/$C90</f>
        <v>0</v>
      </c>
      <c r="BD90" s="52">
        <v>0</v>
      </c>
      <c r="BE90" s="53">
        <v>0</v>
      </c>
      <c r="BF90" s="64">
        <f>BD90/$H90</f>
        <v>0</v>
      </c>
    </row>
    <row r="91" spans="1:58">
      <c r="A91" s="69"/>
      <c r="B91" s="68">
        <v>43221</v>
      </c>
      <c r="C91" s="52">
        <v>13801501.539999999</v>
      </c>
      <c r="D91" s="52">
        <f>C91/31</f>
        <v>445209.72709677415</v>
      </c>
      <c r="E91" s="52">
        <v>701584.11</v>
      </c>
      <c r="F91" s="64">
        <f>E91/C91</f>
        <v>5.0833897164496496E-2</v>
      </c>
      <c r="G91" s="52">
        <v>-278071.65000000002</v>
      </c>
      <c r="H91" s="52">
        <v>423512.47</v>
      </c>
      <c r="I91" s="64">
        <f>H91/$C91</f>
        <v>3.068597056433035E-2</v>
      </c>
      <c r="J91" s="66">
        <v>1737253.0974999999</v>
      </c>
      <c r="K91" s="65">
        <f>J91/$C91</f>
        <v>0.12587420958980672</v>
      </c>
      <c r="L91" s="52">
        <v>61689.010699999999</v>
      </c>
      <c r="M91" s="53">
        <v>3.5510000000000002</v>
      </c>
      <c r="N91" s="64">
        <f>L91/$H91</f>
        <v>0.14566043521693706</v>
      </c>
      <c r="O91" s="52">
        <v>4219282.5564000001</v>
      </c>
      <c r="P91" s="65">
        <f>O91/$C91</f>
        <v>0.30571184911812144</v>
      </c>
      <c r="Q91" s="52">
        <v>29386.895199999999</v>
      </c>
      <c r="R91" s="53">
        <v>0.69599999999999995</v>
      </c>
      <c r="S91" s="64">
        <f>Q91/$H91</f>
        <v>6.9388500414167262E-2</v>
      </c>
      <c r="T91" s="66">
        <v>7844965.8860999998</v>
      </c>
      <c r="U91" s="52">
        <v>332436.56410000002</v>
      </c>
      <c r="V91" s="64">
        <f>U91/T91</f>
        <v>4.2375781988934255E-2</v>
      </c>
      <c r="W91" s="67">
        <v>97285.5</v>
      </c>
      <c r="X91" s="66">
        <v>184202.66070000001</v>
      </c>
      <c r="Y91" s="65">
        <f>X91/$C91</f>
        <v>1.3346566688134429E-2</v>
      </c>
      <c r="Z91" s="52">
        <v>25270.915400000002</v>
      </c>
      <c r="AA91" s="53">
        <v>13.718999999999999</v>
      </c>
      <c r="AB91" s="64">
        <f>Z91/$H91</f>
        <v>5.966982601480425E-2</v>
      </c>
      <c r="AC91" s="66">
        <v>35163.33</v>
      </c>
      <c r="AD91" s="65">
        <f>AC91/$C91</f>
        <v>2.5477901732712488E-3</v>
      </c>
      <c r="AE91" s="52">
        <v>3838.6806000000001</v>
      </c>
      <c r="AF91" s="53">
        <v>10.917</v>
      </c>
      <c r="AG91" s="64">
        <f>AE91/$H91</f>
        <v>9.0639139858148688E-3</v>
      </c>
      <c r="AH91" s="66">
        <v>5479</v>
      </c>
      <c r="AI91" s="65">
        <f>AH91/$C91</f>
        <v>3.9698579057652306E-4</v>
      </c>
      <c r="AJ91" s="52">
        <v>468.29300000000001</v>
      </c>
      <c r="AK91" s="53">
        <v>8.5470000000000006</v>
      </c>
      <c r="AL91" s="64">
        <f>AJ91/$H91</f>
        <v>1.1057360365327614E-3</v>
      </c>
      <c r="AM91" s="52">
        <v>104334.43</v>
      </c>
      <c r="AN91" s="65">
        <f>AM91/$C91</f>
        <v>7.5596433980472536E-3</v>
      </c>
      <c r="AO91" s="52">
        <v>26361.981199999998</v>
      </c>
      <c r="AP91" s="53">
        <v>25.266999999999999</v>
      </c>
      <c r="AQ91" s="64">
        <f>AO91/$H91</f>
        <v>6.2246056650941115E-2</v>
      </c>
      <c r="AR91" s="66">
        <v>99943.24</v>
      </c>
      <c r="AS91" s="65">
        <f>AR91/$C91</f>
        <v>7.2414758430697545E-3</v>
      </c>
      <c r="AT91" s="52">
        <v>14664.837600000001</v>
      </c>
      <c r="AU91" s="53">
        <v>14.673</v>
      </c>
      <c r="AV91" s="64">
        <f>AT91/$H91</f>
        <v>3.4626696115937272E-2</v>
      </c>
      <c r="AW91" s="66">
        <v>13376.61</v>
      </c>
      <c r="AX91" s="65">
        <f>AW91/$C91</f>
        <v>9.6921410769918316E-4</v>
      </c>
      <c r="AY91" s="52">
        <v>715.65030000000002</v>
      </c>
      <c r="AZ91" s="53">
        <v>5.35</v>
      </c>
      <c r="BA91" s="64">
        <f>AY91/$H91</f>
        <v>1.6897974692457109E-3</v>
      </c>
      <c r="BB91" s="66">
        <v>0</v>
      </c>
      <c r="BC91" s="65">
        <f>BB91/$C91</f>
        <v>0</v>
      </c>
      <c r="BD91" s="52">
        <v>0</v>
      </c>
      <c r="BE91" s="53">
        <v>0</v>
      </c>
      <c r="BF91" s="64">
        <f>BD91/$H91</f>
        <v>0</v>
      </c>
    </row>
    <row r="92" spans="1:58">
      <c r="A92" s="69"/>
      <c r="B92" s="68">
        <v>43252</v>
      </c>
      <c r="C92" s="52">
        <v>14162515.16</v>
      </c>
      <c r="D92" s="52">
        <f>C92/30</f>
        <v>472083.83866666665</v>
      </c>
      <c r="E92" s="52">
        <v>643362.66</v>
      </c>
      <c r="F92" s="64">
        <f>E92/C92</f>
        <v>4.5427147136766065E-2</v>
      </c>
      <c r="G92" s="52">
        <v>11194.98</v>
      </c>
      <c r="H92" s="52">
        <v>654557.64</v>
      </c>
      <c r="I92" s="64">
        <f>H92/$C92</f>
        <v>4.6217612663088582E-2</v>
      </c>
      <c r="J92" s="66">
        <v>1669889.3918999999</v>
      </c>
      <c r="K92" s="65">
        <f>J92/$C92</f>
        <v>0.1179090982805345</v>
      </c>
      <c r="L92" s="52">
        <v>47366.478799999997</v>
      </c>
      <c r="M92" s="53">
        <v>2.8370000000000002</v>
      </c>
      <c r="N92" s="64">
        <f>L92/$H92</f>
        <v>7.2364106543772067E-2</v>
      </c>
      <c r="O92" s="52">
        <v>4289110.3079000004</v>
      </c>
      <c r="P92" s="65">
        <f>O92/$C92</f>
        <v>0.302849476907462</v>
      </c>
      <c r="Q92" s="52">
        <v>39003.997499999998</v>
      </c>
      <c r="R92" s="53">
        <v>0.90900000000000003</v>
      </c>
      <c r="S92" s="64">
        <f>Q92/$H92</f>
        <v>5.958833128889917E-2</v>
      </c>
      <c r="T92" s="66">
        <v>8203515.4601999996</v>
      </c>
      <c r="U92" s="52">
        <v>568187.16370000003</v>
      </c>
      <c r="V92" s="64">
        <f>U92/T92</f>
        <v>6.9261424136591782E-2</v>
      </c>
      <c r="W92" s="67">
        <v>96419.5</v>
      </c>
      <c r="X92" s="66">
        <v>210554.28570000001</v>
      </c>
      <c r="Y92" s="65">
        <f>X92/$C92</f>
        <v>1.4867012202372111E-2</v>
      </c>
      <c r="Z92" s="52">
        <v>32024.8802</v>
      </c>
      <c r="AA92" s="53">
        <v>15.21</v>
      </c>
      <c r="AB92" s="64">
        <f>Z92/$H92</f>
        <v>4.8925989466718313E-2</v>
      </c>
      <c r="AC92" s="66">
        <v>42370.21</v>
      </c>
      <c r="AD92" s="65">
        <f>AC92/$C92</f>
        <v>2.9917150676504554E-3</v>
      </c>
      <c r="AE92" s="52">
        <v>4324.6944000000003</v>
      </c>
      <c r="AF92" s="53">
        <v>10.207000000000001</v>
      </c>
      <c r="AG92" s="64">
        <f>AE92/$H92</f>
        <v>6.6070489987711395E-3</v>
      </c>
      <c r="AH92" s="66">
        <v>5727.7</v>
      </c>
      <c r="AI92" s="65">
        <f>AH92/$C92</f>
        <v>4.0442675155448872E-4</v>
      </c>
      <c r="AJ92" s="52">
        <v>901.30650000000003</v>
      </c>
      <c r="AK92" s="53">
        <v>15.736000000000001</v>
      </c>
      <c r="AL92" s="64">
        <f>AJ92/$H92</f>
        <v>1.3769704070675883E-3</v>
      </c>
      <c r="AM92" s="52">
        <v>128974.6</v>
      </c>
      <c r="AN92" s="65">
        <f>AM92/$C92</f>
        <v>9.1067581247341097E-3</v>
      </c>
      <c r="AO92" s="52">
        <v>32124.645499999999</v>
      </c>
      <c r="AP92" s="53">
        <v>24.908000000000001</v>
      </c>
      <c r="AQ92" s="64">
        <f>AO92/$H92</f>
        <v>4.9078405837566876E-2</v>
      </c>
      <c r="AR92" s="66">
        <v>104465.24</v>
      </c>
      <c r="AS92" s="65">
        <f>AR92/$C92</f>
        <v>7.3761785120659319E-3</v>
      </c>
      <c r="AT92" s="52">
        <v>16934.831999999999</v>
      </c>
      <c r="AU92" s="53">
        <v>16.210999999999999</v>
      </c>
      <c r="AV92" s="64">
        <f>AT92/$H92</f>
        <v>2.5872178346279785E-2</v>
      </c>
      <c r="AW92" s="66">
        <v>16731.55</v>
      </c>
      <c r="AX92" s="65">
        <f>AW92/$C92</f>
        <v>1.1813967936469272E-3</v>
      </c>
      <c r="AY92" s="52">
        <v>1576.3496</v>
      </c>
      <c r="AZ92" s="53">
        <v>9.4209999999999994</v>
      </c>
      <c r="BA92" s="64">
        <f>AY92/$H92</f>
        <v>2.408267054983882E-3</v>
      </c>
      <c r="BB92" s="66">
        <v>105.04</v>
      </c>
      <c r="BC92" s="65">
        <f>BB92/$C92</f>
        <v>7.4167616989862416E-6</v>
      </c>
      <c r="BD92" s="52">
        <v>23.078600000000002</v>
      </c>
      <c r="BE92" s="53">
        <v>21.971</v>
      </c>
      <c r="BF92" s="64">
        <f>BD92/$H92</f>
        <v>3.5258315829909189E-5</v>
      </c>
    </row>
    <row r="93" spans="1:58">
      <c r="A93" s="69"/>
      <c r="B93" s="68">
        <v>43282</v>
      </c>
      <c r="C93" s="52">
        <v>12076122.130000001</v>
      </c>
      <c r="D93" s="52">
        <f>C93/31</f>
        <v>389552.32677419356</v>
      </c>
      <c r="E93" s="52">
        <v>722938.91</v>
      </c>
      <c r="F93" s="64">
        <f>E93/C93</f>
        <v>5.9865153914272315E-2</v>
      </c>
      <c r="G93" s="52">
        <v>-140622.19</v>
      </c>
      <c r="H93" s="52">
        <v>582316.72</v>
      </c>
      <c r="I93" s="64">
        <f>H93/$C93</f>
        <v>4.8220506030937263E-2</v>
      </c>
      <c r="J93" s="66">
        <v>1471712.2993999999</v>
      </c>
      <c r="K93" s="65">
        <f>J93/$C93</f>
        <v>0.12186961042269616</v>
      </c>
      <c r="L93" s="52">
        <v>47085.653700000003</v>
      </c>
      <c r="M93" s="53">
        <v>3.1989999999999998</v>
      </c>
      <c r="N93" s="64">
        <f>L93/$H93</f>
        <v>8.0859182095956314E-2</v>
      </c>
      <c r="O93" s="52">
        <v>3103201.0123999999</v>
      </c>
      <c r="P93" s="65">
        <f>O93/$C93</f>
        <v>0.25696999243580848</v>
      </c>
      <c r="Q93" s="52">
        <v>48872.575400000002</v>
      </c>
      <c r="R93" s="53">
        <v>1.575</v>
      </c>
      <c r="S93" s="64">
        <f>Q93/$H93</f>
        <v>8.3927824363346462E-2</v>
      </c>
      <c r="T93" s="66">
        <v>7501208.8181999996</v>
      </c>
      <c r="U93" s="52">
        <v>486358.49089999998</v>
      </c>
      <c r="V93" s="64">
        <f>U93/T93</f>
        <v>6.4837348577733267E-2</v>
      </c>
      <c r="W93" s="67">
        <v>53608.85</v>
      </c>
      <c r="X93" s="66">
        <v>182576.60709999999</v>
      </c>
      <c r="Y93" s="65">
        <f>X93/$C93</f>
        <v>1.5118810917491109E-2</v>
      </c>
      <c r="Z93" s="52">
        <v>27463.02</v>
      </c>
      <c r="AA93" s="53">
        <v>15.042</v>
      </c>
      <c r="AB93" s="64">
        <f>Z93/$H93</f>
        <v>4.7161654571759512E-2</v>
      </c>
      <c r="AC93" s="66">
        <v>40073.43</v>
      </c>
      <c r="AD93" s="65">
        <f>AC93/$C93</f>
        <v>3.3184021798229359E-3</v>
      </c>
      <c r="AE93" s="52">
        <v>4783.4038</v>
      </c>
      <c r="AF93" s="53">
        <v>11.936999999999999</v>
      </c>
      <c r="AG93" s="64">
        <f>AE93/$H93</f>
        <v>8.2144366385358131E-3</v>
      </c>
      <c r="AH93" s="66">
        <v>12787.66</v>
      </c>
      <c r="AI93" s="65">
        <f>AH93/$C93</f>
        <v>1.0589210561420513E-3</v>
      </c>
      <c r="AJ93" s="52">
        <v>2156.2640999999999</v>
      </c>
      <c r="AK93" s="53">
        <v>16.861999999999998</v>
      </c>
      <c r="AL93" s="64">
        <f>AJ93/$H93</f>
        <v>3.7029060405478309E-3</v>
      </c>
      <c r="AM93" s="52">
        <v>168017.95</v>
      </c>
      <c r="AN93" s="65">
        <f>AM93/$C93</f>
        <v>1.3913237063295582E-2</v>
      </c>
      <c r="AO93" s="52">
        <v>41906.184600000001</v>
      </c>
      <c r="AP93" s="53">
        <v>24.940999999999999</v>
      </c>
      <c r="AQ93" s="64">
        <f>AO93/$H93</f>
        <v>7.1964591021875524E-2</v>
      </c>
      <c r="AR93" s="66">
        <v>121010</v>
      </c>
      <c r="AS93" s="65">
        <f>AR93/$C93</f>
        <v>1.0020600876450394E-2</v>
      </c>
      <c r="AT93" s="52">
        <v>17562.310000000001</v>
      </c>
      <c r="AU93" s="53">
        <v>14.513</v>
      </c>
      <c r="AV93" s="64">
        <f>AT93/$H93</f>
        <v>3.0159377872577661E-2</v>
      </c>
      <c r="AW93" s="66">
        <v>15788.43</v>
      </c>
      <c r="AX93" s="65">
        <f>AW93/$C93</f>
        <v>1.3074089372430021E-3</v>
      </c>
      <c r="AY93" s="52">
        <v>1315.8312000000001</v>
      </c>
      <c r="AZ93" s="53">
        <v>8.3339999999999996</v>
      </c>
      <c r="BA93" s="64">
        <f>AY93/$H93</f>
        <v>2.2596486667942491E-3</v>
      </c>
      <c r="BB93" s="66">
        <v>0</v>
      </c>
      <c r="BC93" s="65">
        <f>BB93/$C93</f>
        <v>0</v>
      </c>
      <c r="BD93" s="52">
        <v>0</v>
      </c>
      <c r="BE93" s="53">
        <v>0</v>
      </c>
      <c r="BF93" s="64">
        <f>BD93/$H93</f>
        <v>0</v>
      </c>
    </row>
    <row r="94" spans="1:58">
      <c r="A94" s="69"/>
      <c r="B94" s="68">
        <v>43313</v>
      </c>
      <c r="C94" s="52">
        <v>11280232.810000001</v>
      </c>
      <c r="D94" s="52">
        <f>C94/31</f>
        <v>363878.47774193552</v>
      </c>
      <c r="E94" s="52">
        <v>629964.51</v>
      </c>
      <c r="F94" s="64">
        <f>E94/C94</f>
        <v>5.584676492151229E-2</v>
      </c>
      <c r="G94" s="52">
        <v>-16138.7</v>
      </c>
      <c r="H94" s="52">
        <v>613825.81000000006</v>
      </c>
      <c r="I94" s="64">
        <f>H94/$C94</f>
        <v>5.4416058634520328E-2</v>
      </c>
      <c r="J94" s="66">
        <v>1566254.7986999999</v>
      </c>
      <c r="K94" s="65">
        <f>J94/$C94</f>
        <v>0.13884951003063561</v>
      </c>
      <c r="L94" s="52">
        <v>49497.222199999997</v>
      </c>
      <c r="M94" s="53">
        <v>3.16</v>
      </c>
      <c r="N94" s="64">
        <f>L94/$H94</f>
        <v>8.0637244953906367E-2</v>
      </c>
      <c r="O94" s="52">
        <v>2362882.1222999999</v>
      </c>
      <c r="P94" s="65">
        <f>O94/$C94</f>
        <v>0.20947104214066303</v>
      </c>
      <c r="Q94" s="52">
        <v>37719.169199999997</v>
      </c>
      <c r="R94" s="53">
        <v>1.5960000000000001</v>
      </c>
      <c r="S94" s="64">
        <f>Q94/$H94</f>
        <v>6.1449304648822103E-2</v>
      </c>
      <c r="T94" s="66">
        <v>7351095.8890000004</v>
      </c>
      <c r="U94" s="52">
        <v>526609.41859999998</v>
      </c>
      <c r="V94" s="64">
        <f>U94/T94</f>
        <v>7.1636858850937499E-2</v>
      </c>
      <c r="W94" s="67">
        <v>60219.05</v>
      </c>
      <c r="X94" s="66">
        <v>181393.94639999999</v>
      </c>
      <c r="Y94" s="65">
        <f>X94/$C94</f>
        <v>1.6080691724659535E-2</v>
      </c>
      <c r="Z94" s="52">
        <v>25393.608100000001</v>
      </c>
      <c r="AA94" s="53">
        <v>13.999000000000001</v>
      </c>
      <c r="AB94" s="64">
        <f>Z94/$H94</f>
        <v>4.1369404294029279E-2</v>
      </c>
      <c r="AC94" s="66">
        <v>63990.29</v>
      </c>
      <c r="AD94" s="65">
        <f>AC94/$C94</f>
        <v>5.6727809680729453E-3</v>
      </c>
      <c r="AE94" s="52">
        <v>8017.0819000000001</v>
      </c>
      <c r="AF94" s="53">
        <v>12.529</v>
      </c>
      <c r="AG94" s="64">
        <f>AE94/$H94</f>
        <v>1.3060841967528214E-2</v>
      </c>
      <c r="AH94" s="66">
        <v>13921.52</v>
      </c>
      <c r="AI94" s="65">
        <f>AH94/$C94</f>
        <v>1.234151833077282E-3</v>
      </c>
      <c r="AJ94" s="52">
        <v>2511.6815000000001</v>
      </c>
      <c r="AK94" s="53">
        <v>18.042000000000002</v>
      </c>
      <c r="AL94" s="64">
        <f>AJ94/$H94</f>
        <v>4.0918473271757665E-3</v>
      </c>
      <c r="AM94" s="52">
        <v>175992.3</v>
      </c>
      <c r="AN94" s="65">
        <f>AM94/$C94</f>
        <v>1.5601832246226483E-2</v>
      </c>
      <c r="AO94" s="52">
        <v>41811.806900000003</v>
      </c>
      <c r="AP94" s="53">
        <v>23.757999999999999</v>
      </c>
      <c r="AQ94" s="64">
        <f>AO94/$H94</f>
        <v>6.811672989117222E-2</v>
      </c>
      <c r="AR94" s="66">
        <v>120882.19</v>
      </c>
      <c r="AS94" s="65">
        <f>AR94/$C94</f>
        <v>1.0716285030290967E-2</v>
      </c>
      <c r="AT94" s="52">
        <v>15976.4966</v>
      </c>
      <c r="AU94" s="53">
        <v>13.217000000000001</v>
      </c>
      <c r="AV94" s="64">
        <f>AT94/$H94</f>
        <v>2.6027736761346024E-2</v>
      </c>
      <c r="AW94" s="66">
        <v>12625.55</v>
      </c>
      <c r="AX94" s="65">
        <f>AW94/$C94</f>
        <v>1.1192632468371899E-3</v>
      </c>
      <c r="AY94" s="52">
        <v>1351.1643999999999</v>
      </c>
      <c r="AZ94" s="53">
        <v>10.702</v>
      </c>
      <c r="BA94" s="64">
        <f>AY94/$H94</f>
        <v>2.2012179644254446E-3</v>
      </c>
      <c r="BB94" s="66">
        <v>71.239999999999995</v>
      </c>
      <c r="BC94" s="65">
        <f>BB94/$C94</f>
        <v>6.3154724906781412E-6</v>
      </c>
      <c r="BD94" s="52">
        <v>15.6523</v>
      </c>
      <c r="BE94" s="53">
        <v>21.971</v>
      </c>
      <c r="BF94" s="64">
        <f>BD94/$H94</f>
        <v>2.5499579432803582E-5</v>
      </c>
    </row>
    <row r="95" spans="1:58">
      <c r="A95" s="69"/>
      <c r="B95" s="68">
        <v>43344</v>
      </c>
      <c r="C95" s="52">
        <v>15320532.66</v>
      </c>
      <c r="D95" s="52">
        <f>C95/30</f>
        <v>510684.42200000002</v>
      </c>
      <c r="E95" s="52">
        <v>833938.89</v>
      </c>
      <c r="F95" s="64">
        <f>E95/C95</f>
        <v>5.4432760825432032E-2</v>
      </c>
      <c r="G95" s="52">
        <v>-131596.54999999999</v>
      </c>
      <c r="H95" s="52">
        <v>702342.34</v>
      </c>
      <c r="I95" s="64">
        <f>H95/$C95</f>
        <v>4.5843206341887072E-2</v>
      </c>
      <c r="J95" s="66">
        <v>3523338.7738999999</v>
      </c>
      <c r="K95" s="65">
        <f>J95/$C95</f>
        <v>0.22997495270507129</v>
      </c>
      <c r="L95" s="52">
        <v>116073.8437</v>
      </c>
      <c r="M95" s="53">
        <v>3.294</v>
      </c>
      <c r="N95" s="64">
        <f>L95/$H95</f>
        <v>0.1652667610783653</v>
      </c>
      <c r="O95" s="52">
        <v>2562648.1497999998</v>
      </c>
      <c r="P95" s="65">
        <f>O95/$C95</f>
        <v>0.16726886764784324</v>
      </c>
      <c r="Q95" s="52">
        <v>38043.115299999998</v>
      </c>
      <c r="R95" s="53">
        <v>1.4850000000000001</v>
      </c>
      <c r="S95" s="64">
        <f>Q95/$H95</f>
        <v>5.4166057111123329E-2</v>
      </c>
      <c r="T95" s="66">
        <v>9234545.7363000009</v>
      </c>
      <c r="U95" s="52">
        <v>548225.38100000005</v>
      </c>
      <c r="V95" s="64">
        <f>U95/T95</f>
        <v>5.9366794713570516E-2</v>
      </c>
      <c r="W95" s="67">
        <v>53475.35</v>
      </c>
      <c r="X95" s="66">
        <v>303872.27679999999</v>
      </c>
      <c r="Y95" s="65">
        <f>X95/$C95</f>
        <v>1.9834315395141099E-2</v>
      </c>
      <c r="Z95" s="52">
        <v>44032.832799999996</v>
      </c>
      <c r="AA95" s="53">
        <v>14.491</v>
      </c>
      <c r="AB95" s="64">
        <f>Z95/$H95</f>
        <v>6.2694259326584234E-2</v>
      </c>
      <c r="AC95" s="66">
        <v>85044.99</v>
      </c>
      <c r="AD95" s="65">
        <f>AC95/$C95</f>
        <v>5.5510465521895246E-3</v>
      </c>
      <c r="AE95" s="52">
        <v>12138.188399999999</v>
      </c>
      <c r="AF95" s="53">
        <v>14.273</v>
      </c>
      <c r="AG95" s="64">
        <f>AE95/$H95</f>
        <v>1.7282438646657697E-2</v>
      </c>
      <c r="AH95" s="66">
        <v>17266.400000000001</v>
      </c>
      <c r="AI95" s="65">
        <f>AH95/$C95</f>
        <v>1.1270104234091297E-3</v>
      </c>
      <c r="AJ95" s="52">
        <v>2461.3213000000001</v>
      </c>
      <c r="AK95" s="53">
        <v>14.255000000000001</v>
      </c>
      <c r="AL95" s="64">
        <f>AJ95/$H95</f>
        <v>3.5044467061461798E-3</v>
      </c>
      <c r="AM95" s="52">
        <v>117786.98</v>
      </c>
      <c r="AN95" s="65">
        <f>AM95/$C95</f>
        <v>7.6881778599987658E-3</v>
      </c>
      <c r="AO95" s="52">
        <v>27671.130799999999</v>
      </c>
      <c r="AP95" s="53">
        <v>23.492999999999999</v>
      </c>
      <c r="AQ95" s="64">
        <f>AO95/$H95</f>
        <v>3.9398352091374697E-2</v>
      </c>
      <c r="AR95" s="66">
        <v>106673.61</v>
      </c>
      <c r="AS95" s="65">
        <f>AR95/$C95</f>
        <v>6.9627872847078933E-3</v>
      </c>
      <c r="AT95" s="52">
        <v>16226.7395</v>
      </c>
      <c r="AU95" s="53">
        <v>15.212</v>
      </c>
      <c r="AV95" s="64">
        <f>AT95/$H95</f>
        <v>2.3103746671459393E-2</v>
      </c>
      <c r="AW95" s="66">
        <v>9108.67</v>
      </c>
      <c r="AX95" s="65">
        <f>AW95/$C95</f>
        <v>5.9454003344032555E-4</v>
      </c>
      <c r="AY95" s="52">
        <v>643.25080000000003</v>
      </c>
      <c r="AZ95" s="53">
        <v>7.0620000000000003</v>
      </c>
      <c r="BA95" s="64">
        <f>AY95/$H95</f>
        <v>9.1586504666655872E-4</v>
      </c>
      <c r="BB95" s="66">
        <v>0</v>
      </c>
      <c r="BC95" s="65">
        <f>BB95/$C95</f>
        <v>0</v>
      </c>
      <c r="BD95" s="52">
        <v>0</v>
      </c>
      <c r="BE95" s="53">
        <v>0</v>
      </c>
      <c r="BF95" s="64">
        <f>BD95/$H95</f>
        <v>0</v>
      </c>
    </row>
    <row r="96" spans="1:58">
      <c r="A96" s="69"/>
      <c r="B96" s="68">
        <v>43374</v>
      </c>
      <c r="C96" s="132">
        <v>9531930.5399999991</v>
      </c>
      <c r="D96" s="52">
        <f>C96/31</f>
        <v>307481.63032258063</v>
      </c>
      <c r="E96" s="132">
        <v>595899.61</v>
      </c>
      <c r="F96" s="64">
        <f>E96/C96</f>
        <v>6.2516151109091075E-2</v>
      </c>
      <c r="G96" s="132">
        <v>-347083.94</v>
      </c>
      <c r="H96" s="52">
        <f>G96+E96</f>
        <v>248815.66999999998</v>
      </c>
      <c r="I96" s="64">
        <f>H96/$C96</f>
        <v>2.6103386817168308E-2</v>
      </c>
      <c r="J96" s="132">
        <v>807828.81920000003</v>
      </c>
      <c r="K96" s="65">
        <f>J96/$C96</f>
        <v>8.4749759328397303E-2</v>
      </c>
      <c r="L96" s="133">
        <v>33331.847500000003</v>
      </c>
      <c r="M96" s="65">
        <f>L96/J96</f>
        <v>4.1261027965069162E-2</v>
      </c>
      <c r="N96" s="64">
        <f>L96/$H96</f>
        <v>0.13396201091354096</v>
      </c>
      <c r="O96" s="132">
        <v>2494198.2536999998</v>
      </c>
      <c r="P96" s="65">
        <f>O96/$C96</f>
        <v>0.26166769084534264</v>
      </c>
      <c r="Q96" s="132">
        <v>28786.715100000001</v>
      </c>
      <c r="R96" s="53">
        <v>3.012</v>
      </c>
      <c r="S96" s="65">
        <f>Q96/$H96</f>
        <v>0.11569494437388128</v>
      </c>
      <c r="T96" s="66">
        <f>C96-(J96+O96)</f>
        <v>6229903.4670999991</v>
      </c>
      <c r="U96" s="52">
        <f>H96-(L96+Q96)</f>
        <v>186697.10739999998</v>
      </c>
      <c r="V96" s="64">
        <f>U96/T96</f>
        <v>2.9967897317501598E-2</v>
      </c>
      <c r="W96" s="67"/>
      <c r="X96" s="66"/>
      <c r="Y96" s="65">
        <f>X96/$C96</f>
        <v>0</v>
      </c>
      <c r="Z96" s="52"/>
      <c r="AA96" s="65" t="e">
        <f>Z96/X96</f>
        <v>#DIV/0!</v>
      </c>
      <c r="AB96" s="64">
        <f>Z96/$H96</f>
        <v>0</v>
      </c>
      <c r="AC96" s="66"/>
      <c r="AD96" s="65">
        <f>AC96/$C96</f>
        <v>0</v>
      </c>
      <c r="AE96" s="52"/>
      <c r="AF96" s="65" t="e">
        <f>AE96/AC96</f>
        <v>#DIV/0!</v>
      </c>
      <c r="AG96" s="64">
        <f>AE96/$H96</f>
        <v>0</v>
      </c>
      <c r="AH96" s="66"/>
      <c r="AI96" s="65">
        <f>AH96/$C96</f>
        <v>0</v>
      </c>
      <c r="AJ96" s="52"/>
      <c r="AK96" s="65" t="e">
        <f>AJ96/AH96</f>
        <v>#DIV/0!</v>
      </c>
      <c r="AL96" s="64">
        <f>AJ96/$H96</f>
        <v>0</v>
      </c>
      <c r="AM96" s="52"/>
      <c r="AN96" s="65">
        <f>AM96/$C96</f>
        <v>0</v>
      </c>
      <c r="AO96" s="52"/>
      <c r="AP96" s="65" t="e">
        <f>AO96/AM96</f>
        <v>#DIV/0!</v>
      </c>
      <c r="AQ96" s="64"/>
      <c r="AR96" s="66"/>
      <c r="AS96" s="65">
        <f>AR96/$C96</f>
        <v>0</v>
      </c>
      <c r="AT96" s="52"/>
      <c r="AU96" s="65" t="e">
        <f>AT96/AR96</f>
        <v>#DIV/0!</v>
      </c>
      <c r="AV96" s="64">
        <f>AT96/$H96</f>
        <v>0</v>
      </c>
      <c r="AW96" s="66"/>
      <c r="AX96" s="65">
        <f>AW96/$C96</f>
        <v>0</v>
      </c>
      <c r="AY96" s="52"/>
      <c r="AZ96" s="65" t="e">
        <f>AY96/AW96</f>
        <v>#DIV/0!</v>
      </c>
      <c r="BA96" s="64">
        <f>AY96/$H96</f>
        <v>0</v>
      </c>
      <c r="BB96" s="66"/>
      <c r="BC96" s="65">
        <f>BB96/$C96</f>
        <v>0</v>
      </c>
      <c r="BD96" s="52"/>
      <c r="BE96" s="65" t="e">
        <f>BD96/BB96</f>
        <v>#DIV/0!</v>
      </c>
      <c r="BF96" s="64">
        <f>BD96/$H96</f>
        <v>0</v>
      </c>
    </row>
    <row r="97" spans="1:58">
      <c r="A97" s="69"/>
      <c r="B97" s="68">
        <v>43009</v>
      </c>
      <c r="C97" s="132">
        <v>13577554.119999999</v>
      </c>
      <c r="D97" s="52">
        <f>C97/31</f>
        <v>437985.61677419354</v>
      </c>
      <c r="E97" s="132">
        <v>691710.18</v>
      </c>
      <c r="F97" s="64">
        <f>E97/C97</f>
        <v>5.0945124128144524E-2</v>
      </c>
      <c r="G97" s="132">
        <v>-122254.14</v>
      </c>
      <c r="H97" s="52">
        <f>G97+E97</f>
        <v>569456.04</v>
      </c>
      <c r="I97" s="64">
        <f>H97/$C97</f>
        <v>4.1940988411247083E-2</v>
      </c>
      <c r="J97" s="132">
        <v>2496730.5269999998</v>
      </c>
      <c r="K97" s="65">
        <f>J97/$C97</f>
        <v>0.1838866194112434</v>
      </c>
      <c r="L97" s="133">
        <v>59477.546900000001</v>
      </c>
      <c r="M97" s="65">
        <f>L97/J97</f>
        <v>2.3822173140754011E-2</v>
      </c>
      <c r="N97" s="64">
        <f>L97/$H97</f>
        <v>0.10444624821259249</v>
      </c>
      <c r="O97" s="132">
        <v>3969043.9160000002</v>
      </c>
      <c r="P97" s="65">
        <f>O97/$C97</f>
        <v>0.29232392527557832</v>
      </c>
      <c r="Q97" s="132">
        <v>68825.617800000007</v>
      </c>
      <c r="R97" s="53">
        <v>2.8460000000000001</v>
      </c>
      <c r="S97" s="65">
        <f>Q97/$H97</f>
        <v>0.12086203844637419</v>
      </c>
      <c r="T97" s="66">
        <f>C97-(J97+O97)</f>
        <v>7111779.6769999992</v>
      </c>
      <c r="U97" s="52">
        <f>H97-(L97+Q97)</f>
        <v>441152.87530000001</v>
      </c>
      <c r="V97" s="64">
        <f>U97/T97</f>
        <v>6.203129108832206E-2</v>
      </c>
      <c r="W97" s="67"/>
      <c r="X97" s="66"/>
      <c r="Y97" s="65">
        <f>X97/$C97</f>
        <v>0</v>
      </c>
      <c r="Z97" s="52"/>
      <c r="AA97" s="65" t="e">
        <f>Z97/X97</f>
        <v>#DIV/0!</v>
      </c>
      <c r="AB97" s="64">
        <f>Z97/$H97</f>
        <v>0</v>
      </c>
      <c r="AC97" s="66"/>
      <c r="AD97" s="65">
        <f>AC97/$C97</f>
        <v>0</v>
      </c>
      <c r="AE97" s="52"/>
      <c r="AF97" s="65" t="e">
        <f>AE97/AC97</f>
        <v>#DIV/0!</v>
      </c>
      <c r="AG97" s="64">
        <f>AE97/$H97</f>
        <v>0</v>
      </c>
      <c r="AH97" s="66"/>
      <c r="AI97" s="65">
        <f>AH97/$C97</f>
        <v>0</v>
      </c>
      <c r="AJ97" s="52"/>
      <c r="AK97" s="65" t="e">
        <f>AJ97/AH97</f>
        <v>#DIV/0!</v>
      </c>
      <c r="AL97" s="64">
        <f>AJ97/$H97</f>
        <v>0</v>
      </c>
      <c r="AM97" s="52"/>
      <c r="AN97" s="65">
        <f>AM97/$C97</f>
        <v>0</v>
      </c>
      <c r="AO97" s="52"/>
      <c r="AP97" s="65" t="e">
        <f>AO97/AM97</f>
        <v>#DIV/0!</v>
      </c>
      <c r="AQ97" s="64"/>
      <c r="AR97" s="66"/>
      <c r="AS97" s="65">
        <f>AR97/$C97</f>
        <v>0</v>
      </c>
      <c r="AT97" s="52"/>
      <c r="AU97" s="65" t="e">
        <f>AT97/AR97</f>
        <v>#DIV/0!</v>
      </c>
      <c r="AV97" s="64">
        <f>AT97/$H97</f>
        <v>0</v>
      </c>
      <c r="AW97" s="66"/>
      <c r="AX97" s="65">
        <f>AW97/$C97</f>
        <v>0</v>
      </c>
      <c r="AY97" s="52"/>
      <c r="AZ97" s="65" t="e">
        <f>AY97/AW97</f>
        <v>#DIV/0!</v>
      </c>
      <c r="BA97" s="64">
        <f>AY97/$H97</f>
        <v>0</v>
      </c>
      <c r="BB97" s="66"/>
      <c r="BC97" s="65">
        <f>BB97/$C97</f>
        <v>0</v>
      </c>
      <c r="BD97" s="52"/>
      <c r="BE97" s="65" t="e">
        <f>BD97/BB97</f>
        <v>#DIV/0!</v>
      </c>
      <c r="BF97" s="64">
        <f>BD97/$H97</f>
        <v>0</v>
      </c>
    </row>
    <row r="98" spans="1:58" s="25" customFormat="1" ht="15.75" thickBot="1">
      <c r="A98" s="63"/>
      <c r="B98" s="62" t="s">
        <v>106</v>
      </c>
      <c r="C98" s="56">
        <f>C96/C97-1</f>
        <v>-0.29796409163567383</v>
      </c>
      <c r="D98" s="60"/>
      <c r="E98" s="56">
        <f>E96/E97-1</f>
        <v>-0.13851259208011091</v>
      </c>
      <c r="F98" s="59"/>
      <c r="G98" s="56">
        <f>G96/G97-1</f>
        <v>1.8390362894868018</v>
      </c>
      <c r="H98" s="56">
        <f>H96/H97-1</f>
        <v>-0.56306430607005242</v>
      </c>
      <c r="I98" s="59"/>
      <c r="J98" s="57">
        <f>J96/J97-1</f>
        <v>-0.67644533101829607</v>
      </c>
      <c r="K98" s="55"/>
      <c r="L98" s="56">
        <f>L96/L97-1</f>
        <v>-0.43958940411511827</v>
      </c>
      <c r="M98" s="55"/>
      <c r="N98" s="54"/>
      <c r="O98" s="56">
        <f>O96/O97-1</f>
        <v>-0.37158713622557971</v>
      </c>
      <c r="P98" s="55"/>
      <c r="Q98" s="56">
        <f>Q96/Q97-1</f>
        <v>-0.58174418159745167</v>
      </c>
      <c r="R98" s="55"/>
      <c r="S98" s="54"/>
      <c r="T98" s="61"/>
      <c r="U98" s="60"/>
      <c r="V98" s="59"/>
      <c r="W98" s="58"/>
      <c r="X98" s="57" t="e">
        <f>X96/X97-1</f>
        <v>#DIV/0!</v>
      </c>
      <c r="Y98" s="55"/>
      <c r="Z98" s="56" t="e">
        <f>Z96/Z97-1</f>
        <v>#DIV/0!</v>
      </c>
      <c r="AA98" s="55"/>
      <c r="AB98" s="54"/>
      <c r="AC98" s="57" t="e">
        <f>AC96/AC97-1</f>
        <v>#DIV/0!</v>
      </c>
      <c r="AD98" s="55"/>
      <c r="AE98" s="56" t="e">
        <f>AE96/AE97-1</f>
        <v>#DIV/0!</v>
      </c>
      <c r="AF98" s="55"/>
      <c r="AG98" s="54"/>
      <c r="AH98" s="57" t="e">
        <f>AH96/AH97-1</f>
        <v>#DIV/0!</v>
      </c>
      <c r="AI98" s="55"/>
      <c r="AJ98" s="56" t="e">
        <f>AJ96/AJ97-1</f>
        <v>#DIV/0!</v>
      </c>
      <c r="AK98" s="55"/>
      <c r="AL98" s="54"/>
      <c r="AM98" s="56" t="e">
        <f>AM96/AM97-1</f>
        <v>#DIV/0!</v>
      </c>
      <c r="AN98" s="55"/>
      <c r="AO98" s="56" t="e">
        <f>AO96/AO97-1</f>
        <v>#DIV/0!</v>
      </c>
      <c r="AP98" s="55"/>
      <c r="AQ98" s="54"/>
      <c r="AR98" s="56" t="e">
        <f>AR96/AR97-1</f>
        <v>#DIV/0!</v>
      </c>
      <c r="AS98" s="55"/>
      <c r="AT98" s="56" t="e">
        <f>AT96/AT97-1</f>
        <v>#DIV/0!</v>
      </c>
      <c r="AU98" s="55"/>
      <c r="AV98" s="54"/>
      <c r="AW98" s="56" t="e">
        <f>AW96/AW97-1</f>
        <v>#DIV/0!</v>
      </c>
      <c r="AX98" s="55"/>
      <c r="AY98" s="56" t="e">
        <f>AY96/AY97-1</f>
        <v>#DIV/0!</v>
      </c>
      <c r="AZ98" s="55"/>
      <c r="BA98" s="54"/>
      <c r="BB98" s="56" t="e">
        <f>BB96/BB97-1</f>
        <v>#DIV/0!</v>
      </c>
      <c r="BC98" s="55"/>
      <c r="BD98" s="56" t="e">
        <f>BD96/BD97-1</f>
        <v>#DIV/0!</v>
      </c>
      <c r="BE98" s="55"/>
      <c r="BF98" s="54"/>
    </row>
    <row r="99" spans="1:58">
      <c r="A99" s="77" t="s">
        <v>56</v>
      </c>
      <c r="B99" s="76">
        <v>43101</v>
      </c>
      <c r="C99" s="72">
        <v>12794202.52</v>
      </c>
      <c r="D99" s="72">
        <v>412716.21</v>
      </c>
      <c r="E99" s="72">
        <v>1226010.3</v>
      </c>
      <c r="F99" s="70">
        <f>E99/C99</f>
        <v>9.5825456731944869E-2</v>
      </c>
      <c r="G99" s="72">
        <v>-35731.040000000001</v>
      </c>
      <c r="H99" s="72">
        <v>1190279.26</v>
      </c>
      <c r="I99" s="70">
        <f>H99/$C99</f>
        <v>9.3032704315829454E-2</v>
      </c>
      <c r="J99" s="74">
        <v>1222061.2138</v>
      </c>
      <c r="K99" s="73">
        <f>J99/$C99</f>
        <v>9.5516794570795968E-2</v>
      </c>
      <c r="L99" s="72">
        <v>57907.300300000003</v>
      </c>
      <c r="M99" s="71">
        <v>4.7380000000000004</v>
      </c>
      <c r="N99" s="70">
        <f>L99/$H99</f>
        <v>4.8650180042622941E-2</v>
      </c>
      <c r="O99" s="72">
        <v>4191151.0370999998</v>
      </c>
      <c r="P99" s="73">
        <f>O99/$C99</f>
        <v>0.32758204589526851</v>
      </c>
      <c r="Q99" s="72">
        <v>604937.41540000006</v>
      </c>
      <c r="R99" s="71">
        <v>14.433999999999999</v>
      </c>
      <c r="S99" s="70">
        <f>Q99/$H99</f>
        <v>0.50823150140413276</v>
      </c>
      <c r="T99" s="74">
        <v>7380990.2691000002</v>
      </c>
      <c r="U99" s="72">
        <v>527434.54429999995</v>
      </c>
      <c r="V99" s="70">
        <f>U99/T99</f>
        <v>7.1458506930711971E-2</v>
      </c>
      <c r="W99" s="75">
        <v>53105.23</v>
      </c>
      <c r="X99" s="74">
        <v>114870.3036</v>
      </c>
      <c r="Y99" s="73">
        <f>X99/$C99</f>
        <v>8.9783089974098673E-3</v>
      </c>
      <c r="Z99" s="72">
        <v>13460.1703</v>
      </c>
      <c r="AA99" s="71">
        <v>11.718</v>
      </c>
      <c r="AB99" s="70">
        <f>Z99/$H99</f>
        <v>1.1308413707889022E-2</v>
      </c>
      <c r="AC99" s="74">
        <v>51122.41</v>
      </c>
      <c r="AD99" s="73">
        <f>AC99/$C99</f>
        <v>3.9957480679303804E-3</v>
      </c>
      <c r="AE99" s="72">
        <v>5051.9025000000001</v>
      </c>
      <c r="AF99" s="71">
        <v>9.8819999999999997</v>
      </c>
      <c r="AG99" s="70">
        <f>AE99/$H99</f>
        <v>4.244300198929787E-3</v>
      </c>
      <c r="AH99" s="74">
        <v>21793.9</v>
      </c>
      <c r="AI99" s="73">
        <f>AH99/$C99</f>
        <v>1.703419964310523E-3</v>
      </c>
      <c r="AJ99" s="72">
        <v>3164.7894999999999</v>
      </c>
      <c r="AK99" s="71">
        <v>14.521000000000001</v>
      </c>
      <c r="AL99" s="70">
        <f>AJ99/$H99</f>
        <v>2.6588630133738528E-3</v>
      </c>
      <c r="AM99" s="72">
        <v>122404.8</v>
      </c>
      <c r="AN99" s="73">
        <f>AM99/$C99</f>
        <v>9.5672082576976434E-3</v>
      </c>
      <c r="AO99" s="72">
        <v>28526.8449</v>
      </c>
      <c r="AP99" s="71">
        <v>23.305</v>
      </c>
      <c r="AQ99" s="70">
        <f>AO99/$H99</f>
        <v>2.3966514295141125E-2</v>
      </c>
      <c r="AR99" s="74">
        <v>148579.79999999999</v>
      </c>
      <c r="AS99" s="73">
        <f>AR99/$C99</f>
        <v>1.161305675502157E-2</v>
      </c>
      <c r="AT99" s="72">
        <v>23324.7215</v>
      </c>
      <c r="AU99" s="71">
        <v>15.698</v>
      </c>
      <c r="AV99" s="70">
        <f>AT99/$H99</f>
        <v>1.9596007662941214E-2</v>
      </c>
      <c r="AW99" s="74">
        <v>37013.480000000003</v>
      </c>
      <c r="AX99" s="73">
        <f>AW99/$C99</f>
        <v>2.8929884408301523E-3</v>
      </c>
      <c r="AY99" s="72">
        <v>4171.1403</v>
      </c>
      <c r="AZ99" s="71">
        <v>11.269</v>
      </c>
      <c r="BA99" s="70">
        <f>AY99/$H99</f>
        <v>3.5043375451236543E-3</v>
      </c>
      <c r="BB99" s="74">
        <v>129.94999999999999</v>
      </c>
      <c r="BC99" s="73">
        <f>BB99/$C99</f>
        <v>1.0156944115654032E-5</v>
      </c>
      <c r="BD99" s="72">
        <v>-19.3184</v>
      </c>
      <c r="BE99" s="71">
        <v>-14.866</v>
      </c>
      <c r="BF99" s="70">
        <f>BD99/$H99</f>
        <v>-1.6230140815861984E-5</v>
      </c>
    </row>
    <row r="100" spans="1:58">
      <c r="A100" s="69"/>
      <c r="B100" s="68">
        <v>43132</v>
      </c>
      <c r="C100" s="52">
        <v>12525759.4</v>
      </c>
      <c r="D100" s="52">
        <v>404056.75</v>
      </c>
      <c r="E100" s="52">
        <v>952498.78</v>
      </c>
      <c r="F100" s="64">
        <f>E100/C100</f>
        <v>7.6043196231280002E-2</v>
      </c>
      <c r="G100" s="52">
        <v>-4851.01</v>
      </c>
      <c r="H100" s="52">
        <v>947647.77</v>
      </c>
      <c r="I100" s="64">
        <f>H100/$C100</f>
        <v>7.5655913524891746E-2</v>
      </c>
      <c r="J100" s="66">
        <v>1712688.8376</v>
      </c>
      <c r="K100" s="65">
        <f>J100/$C100</f>
        <v>0.13673333351748718</v>
      </c>
      <c r="L100" s="52">
        <v>69551.525999999998</v>
      </c>
      <c r="M100" s="53">
        <v>4.0609999999999999</v>
      </c>
      <c r="N100" s="64">
        <f>L100/$H100</f>
        <v>7.3393858142039414E-2</v>
      </c>
      <c r="O100" s="52">
        <v>3994112.2445999999</v>
      </c>
      <c r="P100" s="65">
        <f>O100/$C100</f>
        <v>0.31887186373706011</v>
      </c>
      <c r="Q100" s="52">
        <v>357571.67340000003</v>
      </c>
      <c r="R100" s="53">
        <v>8.952</v>
      </c>
      <c r="S100" s="64">
        <f>Q100/$H100</f>
        <v>0.37732550502387613</v>
      </c>
      <c r="T100" s="66">
        <v>6818958.3178000003</v>
      </c>
      <c r="U100" s="52">
        <v>520524.57059999998</v>
      </c>
      <c r="V100" s="64">
        <f>U100/T100</f>
        <v>7.6334910163805891E-2</v>
      </c>
      <c r="W100" s="67">
        <v>65144.5</v>
      </c>
      <c r="X100" s="66">
        <v>111139.3125</v>
      </c>
      <c r="Y100" s="65">
        <f>X100/$C100</f>
        <v>8.8728602355239231E-3</v>
      </c>
      <c r="Z100" s="52">
        <v>14137.0344</v>
      </c>
      <c r="AA100" s="53">
        <v>12.72</v>
      </c>
      <c r="AB100" s="64">
        <f>Z100/$H100</f>
        <v>1.4918026346434604E-2</v>
      </c>
      <c r="AC100" s="66">
        <v>45125.94</v>
      </c>
      <c r="AD100" s="65">
        <f>AC100/$C100</f>
        <v>3.6026510296852739E-3</v>
      </c>
      <c r="AE100" s="52">
        <v>4829.6776</v>
      </c>
      <c r="AF100" s="53">
        <v>10.702999999999999</v>
      </c>
      <c r="AG100" s="64">
        <f>AE100/$H100</f>
        <v>5.0964902286426529E-3</v>
      </c>
      <c r="AH100" s="66">
        <v>17207.75</v>
      </c>
      <c r="AI100" s="65">
        <f>AH100/$C100</f>
        <v>1.3737889616497025E-3</v>
      </c>
      <c r="AJ100" s="52">
        <v>2680.0221000000001</v>
      </c>
      <c r="AK100" s="53">
        <v>15.574999999999999</v>
      </c>
      <c r="AL100" s="64">
        <f>AJ100/$H100</f>
        <v>2.8280783059300612E-3</v>
      </c>
      <c r="AM100" s="52">
        <v>88022.05</v>
      </c>
      <c r="AN100" s="65">
        <f>AM100/$C100</f>
        <v>7.0272825135057277E-3</v>
      </c>
      <c r="AO100" s="52">
        <v>21256.911800000002</v>
      </c>
      <c r="AP100" s="53">
        <v>24.15</v>
      </c>
      <c r="AQ100" s="64">
        <f>AO100/$H100</f>
        <v>2.2431237082951191E-2</v>
      </c>
      <c r="AR100" s="66">
        <v>104866.12</v>
      </c>
      <c r="AS100" s="65">
        <f>AR100/$C100</f>
        <v>8.3720369081973587E-3</v>
      </c>
      <c r="AT100" s="52">
        <v>12954.258099999999</v>
      </c>
      <c r="AU100" s="53">
        <v>12.353</v>
      </c>
      <c r="AV100" s="64">
        <f>AT100/$H100</f>
        <v>1.3669908282483479E-2</v>
      </c>
      <c r="AW100" s="66">
        <v>30430.78</v>
      </c>
      <c r="AX100" s="65">
        <f>AW100/$C100</f>
        <v>2.4294558939077179E-3</v>
      </c>
      <c r="AY100" s="52">
        <v>2820.9301</v>
      </c>
      <c r="AZ100" s="53">
        <v>9.27</v>
      </c>
      <c r="BA100" s="64">
        <f>AY100/$H100</f>
        <v>2.976770683478736E-3</v>
      </c>
      <c r="BB100" s="66">
        <v>239.91</v>
      </c>
      <c r="BC100" s="65">
        <f>BB100/$C100</f>
        <v>1.9153329737436917E-5</v>
      </c>
      <c r="BD100" s="52">
        <v>-12.982699999999999</v>
      </c>
      <c r="BE100" s="53">
        <v>-5.4109999999999996</v>
      </c>
      <c r="BF100" s="64">
        <f>BD100/$H100</f>
        <v>-1.3699921438109857E-5</v>
      </c>
    </row>
    <row r="101" spans="1:58">
      <c r="A101" s="69"/>
      <c r="B101" s="68">
        <v>43160</v>
      </c>
      <c r="C101" s="52">
        <v>14131178.23</v>
      </c>
      <c r="D101" s="52">
        <v>455844.46</v>
      </c>
      <c r="E101" s="52">
        <v>596201.67000000004</v>
      </c>
      <c r="F101" s="64">
        <f>E101/C101</f>
        <v>4.2190513791290567E-2</v>
      </c>
      <c r="G101" s="52">
        <v>-193236.76</v>
      </c>
      <c r="H101" s="52">
        <v>402964.91</v>
      </c>
      <c r="I101" s="64">
        <f>H101/$C101</f>
        <v>2.8516016388818836E-2</v>
      </c>
      <c r="J101" s="66">
        <v>1900528.2615</v>
      </c>
      <c r="K101" s="65">
        <f>J101/$C101</f>
        <v>0.13449184707508993</v>
      </c>
      <c r="L101" s="52">
        <v>68482.915299999993</v>
      </c>
      <c r="M101" s="53">
        <v>3.6030000000000002</v>
      </c>
      <c r="N101" s="64">
        <f>L101/$H101</f>
        <v>0.16994758997749954</v>
      </c>
      <c r="O101" s="52">
        <v>4649525.9890000001</v>
      </c>
      <c r="P101" s="65">
        <f>O101/$C101</f>
        <v>0.32902606656883132</v>
      </c>
      <c r="Q101" s="52">
        <v>111950.32369999999</v>
      </c>
      <c r="R101" s="53">
        <v>2.4079999999999999</v>
      </c>
      <c r="S101" s="64">
        <f>Q101/$H101</f>
        <v>0.27781655653342124</v>
      </c>
      <c r="T101" s="66">
        <v>7581123.9795000004</v>
      </c>
      <c r="U101" s="52">
        <v>222531.671</v>
      </c>
      <c r="V101" s="64">
        <f>U101/T101</f>
        <v>2.9353387650926755E-2</v>
      </c>
      <c r="W101" s="67">
        <v>55821.5</v>
      </c>
      <c r="X101" s="66">
        <v>107927.72319999999</v>
      </c>
      <c r="Y101" s="65">
        <f>X101/$C101</f>
        <v>7.6375601130607203E-3</v>
      </c>
      <c r="Z101" s="52">
        <v>12131.0514</v>
      </c>
      <c r="AA101" s="53">
        <v>11.24</v>
      </c>
      <c r="AB101" s="64">
        <f>Z101/$H101</f>
        <v>3.0104485772719021E-2</v>
      </c>
      <c r="AC101" s="66">
        <v>56748.37</v>
      </c>
      <c r="AD101" s="65">
        <f>AC101/$C101</f>
        <v>4.0158272067876959E-3</v>
      </c>
      <c r="AE101" s="52">
        <v>6574.4296000000004</v>
      </c>
      <c r="AF101" s="53">
        <v>11.585000000000001</v>
      </c>
      <c r="AG101" s="64">
        <f>AE101/$H101</f>
        <v>1.6315141683180306E-2</v>
      </c>
      <c r="AH101" s="66">
        <v>23344.09</v>
      </c>
      <c r="AI101" s="65">
        <f>AH101/$C101</f>
        <v>1.6519563775964066E-3</v>
      </c>
      <c r="AJ101" s="52">
        <v>3112.2831999999999</v>
      </c>
      <c r="AK101" s="53">
        <v>13.332000000000001</v>
      </c>
      <c r="AL101" s="64">
        <f>AJ101/$H101</f>
        <v>7.7234595935412841E-3</v>
      </c>
      <c r="AM101" s="52">
        <v>79828.490000000005</v>
      </c>
      <c r="AN101" s="65">
        <f>AM101/$C101</f>
        <v>5.649103613351001E-3</v>
      </c>
      <c r="AO101" s="52">
        <v>19709.581399999999</v>
      </c>
      <c r="AP101" s="53">
        <v>24.69</v>
      </c>
      <c r="AQ101" s="64">
        <f>AO101/$H101</f>
        <v>4.8911408688165924E-2</v>
      </c>
      <c r="AR101" s="66">
        <v>90441.63</v>
      </c>
      <c r="AS101" s="65">
        <f>AR101/$C101</f>
        <v>6.4001478523563991E-3</v>
      </c>
      <c r="AT101" s="52">
        <v>11909.7515</v>
      </c>
      <c r="AU101" s="53">
        <v>13.167999999999999</v>
      </c>
      <c r="AV101" s="64">
        <f>AT101/$H101</f>
        <v>2.9555306689110973E-2</v>
      </c>
      <c r="AW101" s="66">
        <v>35925.599999999999</v>
      </c>
      <c r="AX101" s="65">
        <f>AW101/$C101</f>
        <v>2.5422933187362394E-3</v>
      </c>
      <c r="AY101" s="52">
        <v>2383.5216999999998</v>
      </c>
      <c r="AZ101" s="53">
        <v>6.6349999999999998</v>
      </c>
      <c r="BA101" s="64">
        <f>AY101/$H101</f>
        <v>5.9149609329507127E-3</v>
      </c>
      <c r="BB101" s="66">
        <v>0</v>
      </c>
      <c r="BC101" s="65">
        <f>BB101/$C101</f>
        <v>0</v>
      </c>
      <c r="BD101" s="52">
        <v>0</v>
      </c>
      <c r="BE101" s="53">
        <v>0</v>
      </c>
      <c r="BF101" s="64">
        <f>BD101/$H101</f>
        <v>0</v>
      </c>
    </row>
    <row r="102" spans="1:58">
      <c r="A102" s="69"/>
      <c r="B102" s="68">
        <v>43191</v>
      </c>
      <c r="C102" s="52">
        <v>13409318.83</v>
      </c>
      <c r="D102" s="52">
        <v>432558.67</v>
      </c>
      <c r="E102" s="52">
        <v>688853.11</v>
      </c>
      <c r="F102" s="64">
        <f>E102/C102</f>
        <v>5.1371223157052788E-2</v>
      </c>
      <c r="G102" s="52">
        <v>-687229.03</v>
      </c>
      <c r="H102" s="52">
        <v>1624.08</v>
      </c>
      <c r="I102" s="64">
        <f>H102/$C102</f>
        <v>1.2111577184416906E-4</v>
      </c>
      <c r="J102" s="66">
        <v>1838540.2283000001</v>
      </c>
      <c r="K102" s="65">
        <f>J102/$C102</f>
        <v>0.13710914414136577</v>
      </c>
      <c r="L102" s="52">
        <v>75720.008300000001</v>
      </c>
      <c r="M102" s="53">
        <v>4.1180000000000003</v>
      </c>
      <c r="N102" s="64">
        <f>L102/$H102</f>
        <v>46.623324158908432</v>
      </c>
      <c r="O102" s="52">
        <v>4616630.4325999999</v>
      </c>
      <c r="P102" s="65">
        <f>O102/$C102</f>
        <v>0.34428523112385417</v>
      </c>
      <c r="Q102" s="52">
        <v>37836.274299999997</v>
      </c>
      <c r="R102" s="53">
        <v>0.82</v>
      </c>
      <c r="S102" s="64">
        <f>Q102/$H102</f>
        <v>23.297050822619575</v>
      </c>
      <c r="T102" s="66">
        <v>6954148.1690999996</v>
      </c>
      <c r="U102" s="52">
        <v>-111932.2026</v>
      </c>
      <c r="V102" s="64">
        <f>U102/T102</f>
        <v>-1.6095746003422614E-2</v>
      </c>
      <c r="W102" s="67">
        <v>75674.960000000006</v>
      </c>
      <c r="X102" s="66">
        <v>106569.41959999999</v>
      </c>
      <c r="Y102" s="65">
        <f>X102/$C102</f>
        <v>7.9474148501546219E-3</v>
      </c>
      <c r="Z102" s="52">
        <v>14104.2958</v>
      </c>
      <c r="AA102" s="53">
        <v>13.234999999999999</v>
      </c>
      <c r="AB102" s="64">
        <f>Z102/$H102</f>
        <v>8.684483399832521</v>
      </c>
      <c r="AC102" s="66">
        <v>73733.81</v>
      </c>
      <c r="AD102" s="65">
        <f>AC102/$C102</f>
        <v>5.4986991460773552E-3</v>
      </c>
      <c r="AE102" s="52">
        <v>5390.1576999999997</v>
      </c>
      <c r="AF102" s="53">
        <v>7.31</v>
      </c>
      <c r="AG102" s="64">
        <f>AE102/$H102</f>
        <v>3.3188991305847004</v>
      </c>
      <c r="AH102" s="66">
        <v>25130.48</v>
      </c>
      <c r="AI102" s="65">
        <f>AH102/$C102</f>
        <v>1.8741056364307508E-3</v>
      </c>
      <c r="AJ102" s="52">
        <v>2348.5799000000002</v>
      </c>
      <c r="AK102" s="53">
        <v>9.3460000000000001</v>
      </c>
      <c r="AL102" s="64">
        <f>AJ102/$H102</f>
        <v>1.4460986527757256</v>
      </c>
      <c r="AM102" s="52">
        <v>50118.35</v>
      </c>
      <c r="AN102" s="65">
        <f>AM102/$C102</f>
        <v>3.7375761315983267E-3</v>
      </c>
      <c r="AO102" s="52">
        <v>12777.3372</v>
      </c>
      <c r="AP102" s="53">
        <v>25.494</v>
      </c>
      <c r="AQ102" s="64">
        <f>AO102/$H102</f>
        <v>7.8674309147332648</v>
      </c>
      <c r="AR102" s="66">
        <v>93576.4</v>
      </c>
      <c r="AS102" s="65">
        <f>AR102/$C102</f>
        <v>6.9784603667299031E-3</v>
      </c>
      <c r="AT102" s="52">
        <v>13674.652599999999</v>
      </c>
      <c r="AU102" s="53">
        <v>14.613</v>
      </c>
      <c r="AV102" s="64">
        <f>AT102/$H102</f>
        <v>8.4199378109452745</v>
      </c>
      <c r="AW102" s="66">
        <v>24869.47</v>
      </c>
      <c r="AX102" s="65">
        <f>AW102/$C102</f>
        <v>1.8546408147415198E-3</v>
      </c>
      <c r="AY102" s="52">
        <v>1429.6424999999999</v>
      </c>
      <c r="AZ102" s="53">
        <v>5.7489999999999997</v>
      </c>
      <c r="BA102" s="64">
        <f>AY102/$H102</f>
        <v>0.88027837298655243</v>
      </c>
      <c r="BB102" s="66">
        <v>0</v>
      </c>
      <c r="BC102" s="65">
        <f>BB102/$C102</f>
        <v>0</v>
      </c>
      <c r="BD102" s="52">
        <v>0</v>
      </c>
      <c r="BE102" s="53">
        <v>0</v>
      </c>
      <c r="BF102" s="64">
        <f>BD102/$H102</f>
        <v>0</v>
      </c>
    </row>
    <row r="103" spans="1:58">
      <c r="A103" s="69"/>
      <c r="B103" s="68">
        <v>43221</v>
      </c>
      <c r="C103" s="52">
        <v>14185039.16</v>
      </c>
      <c r="D103" s="52">
        <v>457581.91</v>
      </c>
      <c r="E103" s="52">
        <v>677627.23</v>
      </c>
      <c r="F103" s="64">
        <f>E103/C103</f>
        <v>4.7770557582302788E-2</v>
      </c>
      <c r="G103" s="52">
        <v>-523881.59</v>
      </c>
      <c r="H103" s="52">
        <v>153745.64000000001</v>
      </c>
      <c r="I103" s="64">
        <f>H103/$C103</f>
        <v>1.0838577057548286E-2</v>
      </c>
      <c r="J103" s="66">
        <v>1644414.1235</v>
      </c>
      <c r="K103" s="65">
        <f>J103/$C103</f>
        <v>0.11592594880788472</v>
      </c>
      <c r="L103" s="52">
        <v>66554.811199999996</v>
      </c>
      <c r="M103" s="53">
        <v>4.0469999999999997</v>
      </c>
      <c r="N103" s="64">
        <f>L103/$H103</f>
        <v>0.43288909656234797</v>
      </c>
      <c r="O103" s="52">
        <v>4881758.1374000004</v>
      </c>
      <c r="P103" s="65">
        <f>O103/$C103</f>
        <v>0.34414837226293565</v>
      </c>
      <c r="Q103" s="52">
        <v>31961.094700000001</v>
      </c>
      <c r="R103" s="53">
        <v>0.65500000000000003</v>
      </c>
      <c r="S103" s="64">
        <f>Q103/$H103</f>
        <v>0.20788293378595971</v>
      </c>
      <c r="T103" s="66">
        <v>7658866.8991</v>
      </c>
      <c r="U103" s="52">
        <v>55229.734100000001</v>
      </c>
      <c r="V103" s="64">
        <f>U103/T103</f>
        <v>7.2112147694445633E-3</v>
      </c>
      <c r="W103" s="67">
        <v>58003.74</v>
      </c>
      <c r="X103" s="66">
        <v>106478.34819999999</v>
      </c>
      <c r="Y103" s="65">
        <f>X103/$C103</f>
        <v>7.5063838033140821E-3</v>
      </c>
      <c r="Z103" s="52">
        <v>14348.4223</v>
      </c>
      <c r="AA103" s="53">
        <v>13.475</v>
      </c>
      <c r="AB103" s="64">
        <f>Z103/$H103</f>
        <v>9.3325718374843006E-2</v>
      </c>
      <c r="AC103" s="66">
        <v>91174.69</v>
      </c>
      <c r="AD103" s="65">
        <f>AC103/$C103</f>
        <v>6.4275247302172413E-3</v>
      </c>
      <c r="AE103" s="52">
        <v>7407.1140999999998</v>
      </c>
      <c r="AF103" s="53">
        <v>8.1240000000000006</v>
      </c>
      <c r="AG103" s="64">
        <f>AE103/$H103</f>
        <v>4.8177718080330598E-2</v>
      </c>
      <c r="AH103" s="66">
        <v>55946.49</v>
      </c>
      <c r="AI103" s="65">
        <f>AH103/$C103</f>
        <v>3.9440490342643507E-3</v>
      </c>
      <c r="AJ103" s="52">
        <v>5918.5730000000003</v>
      </c>
      <c r="AK103" s="53">
        <v>10.579000000000001</v>
      </c>
      <c r="AL103" s="64">
        <f>AJ103/$H103</f>
        <v>3.8495875395230722E-2</v>
      </c>
      <c r="AM103" s="52">
        <v>49237.18</v>
      </c>
      <c r="AN103" s="65">
        <f>AM103/$C103</f>
        <v>3.4710640869319953E-3</v>
      </c>
      <c r="AO103" s="52">
        <v>13516.992200000001</v>
      </c>
      <c r="AP103" s="53">
        <v>27.452999999999999</v>
      </c>
      <c r="AQ103" s="64">
        <f>AO103/$H103</f>
        <v>8.7917889573974256E-2</v>
      </c>
      <c r="AR103" s="66">
        <v>99282.44</v>
      </c>
      <c r="AS103" s="65">
        <f>AR103/$C103</f>
        <v>6.9990952354903472E-3</v>
      </c>
      <c r="AT103" s="52">
        <v>16710.396499999999</v>
      </c>
      <c r="AU103" s="53">
        <v>16.831</v>
      </c>
      <c r="AV103" s="64">
        <f>AT103/$H103</f>
        <v>0.10868858785198721</v>
      </c>
      <c r="AW103" s="66">
        <v>30507.58</v>
      </c>
      <c r="AX103" s="65">
        <f>AW103/$C103</f>
        <v>2.1506870482266615E-3</v>
      </c>
      <c r="AY103" s="52">
        <v>1599.4227000000001</v>
      </c>
      <c r="AZ103" s="53">
        <v>5.2430000000000003</v>
      </c>
      <c r="BA103" s="64">
        <f>AY103/$H103</f>
        <v>1.0403044274946593E-2</v>
      </c>
      <c r="BB103" s="66">
        <v>0</v>
      </c>
      <c r="BC103" s="65">
        <f>BB103/$C103</f>
        <v>0</v>
      </c>
      <c r="BD103" s="52">
        <v>0</v>
      </c>
      <c r="BE103" s="53">
        <v>0</v>
      </c>
      <c r="BF103" s="64">
        <f>BD103/$H103</f>
        <v>0</v>
      </c>
    </row>
    <row r="104" spans="1:58">
      <c r="A104" s="69"/>
      <c r="B104" s="68">
        <v>43252</v>
      </c>
      <c r="C104" s="52">
        <v>15641961.470000001</v>
      </c>
      <c r="D104" s="52">
        <v>504579.4</v>
      </c>
      <c r="E104" s="52">
        <v>675931.21</v>
      </c>
      <c r="F104" s="64">
        <f>E104/C104</f>
        <v>4.3212688593842953E-2</v>
      </c>
      <c r="G104" s="52">
        <v>14932.34</v>
      </c>
      <c r="H104" s="52">
        <v>690863.55</v>
      </c>
      <c r="I104" s="64">
        <f>H104/$C104</f>
        <v>4.4167322066674293E-2</v>
      </c>
      <c r="J104" s="66">
        <v>2174963.9432000001</v>
      </c>
      <c r="K104" s="65">
        <f>J104/$C104</f>
        <v>0.13904675237638212</v>
      </c>
      <c r="L104" s="52">
        <v>66641.411900000006</v>
      </c>
      <c r="M104" s="53">
        <v>3.0640000000000001</v>
      </c>
      <c r="N104" s="64">
        <f>L104/$H104</f>
        <v>9.6461033296661836E-2</v>
      </c>
      <c r="O104" s="52">
        <v>5244930.7344000004</v>
      </c>
      <c r="P104" s="65">
        <f>O104/$C104</f>
        <v>0.33531157485967139</v>
      </c>
      <c r="Q104" s="52">
        <v>38731.220800000003</v>
      </c>
      <c r="R104" s="53">
        <v>0.73799999999999999</v>
      </c>
      <c r="S104" s="64">
        <f>Q104/$H104</f>
        <v>5.6062041194675852E-2</v>
      </c>
      <c r="T104" s="66">
        <v>8222066.7923999997</v>
      </c>
      <c r="U104" s="52">
        <v>585490.91729999997</v>
      </c>
      <c r="V104" s="64">
        <f>U104/T104</f>
        <v>7.1209700928383815E-2</v>
      </c>
      <c r="W104" s="67">
        <v>183167.13</v>
      </c>
      <c r="X104" s="66">
        <v>141281.47320000001</v>
      </c>
      <c r="Y104" s="65">
        <f>X104/$C104</f>
        <v>9.0322095135553348E-3</v>
      </c>
      <c r="Z104" s="52">
        <v>24998.269499999999</v>
      </c>
      <c r="AA104" s="53">
        <v>17.693999999999999</v>
      </c>
      <c r="AB104" s="64">
        <f>Z104/$H104</f>
        <v>3.6184090910571266E-2</v>
      </c>
      <c r="AC104" s="66">
        <v>108030.1</v>
      </c>
      <c r="AD104" s="65">
        <f>AC104/$C104</f>
        <v>6.9064292356935467E-3</v>
      </c>
      <c r="AE104" s="52">
        <v>10386.896199999999</v>
      </c>
      <c r="AF104" s="53">
        <v>9.6150000000000002</v>
      </c>
      <c r="AG104" s="64">
        <f>AE104/$H104</f>
        <v>1.5034656554105363E-2</v>
      </c>
      <c r="AH104" s="66">
        <v>87192.14</v>
      </c>
      <c r="AI104" s="65">
        <f>AH104/$C104</f>
        <v>5.5742459260769419E-3</v>
      </c>
      <c r="AJ104" s="52">
        <v>12603.096100000001</v>
      </c>
      <c r="AK104" s="53">
        <v>14.454000000000001</v>
      </c>
      <c r="AL104" s="64">
        <f>AJ104/$H104</f>
        <v>1.8242525749115002E-2</v>
      </c>
      <c r="AM104" s="52">
        <v>79761.64</v>
      </c>
      <c r="AN104" s="65">
        <f>AM104/$C104</f>
        <v>5.0992095942044282E-3</v>
      </c>
      <c r="AO104" s="52">
        <v>22459.411199999999</v>
      </c>
      <c r="AP104" s="53">
        <v>28.158000000000001</v>
      </c>
      <c r="AQ104" s="64">
        <f>AO104/$H104</f>
        <v>3.2509185352158174E-2</v>
      </c>
      <c r="AR104" s="66">
        <v>111755.79</v>
      </c>
      <c r="AS104" s="65">
        <f>AR104/$C104</f>
        <v>7.144614837105847E-3</v>
      </c>
      <c r="AT104" s="52">
        <v>17853.964199999999</v>
      </c>
      <c r="AU104" s="53">
        <v>15.976000000000001</v>
      </c>
      <c r="AV104" s="64">
        <f>AT104/$H104</f>
        <v>2.5842967399278768E-2</v>
      </c>
      <c r="AW104" s="66">
        <v>40668.800000000003</v>
      </c>
      <c r="AX104" s="65">
        <f>AW104/$C104</f>
        <v>2.5999808321993008E-3</v>
      </c>
      <c r="AY104" s="52">
        <v>3675.6563999999998</v>
      </c>
      <c r="AZ104" s="53">
        <v>9.0380000000000003</v>
      </c>
      <c r="BA104" s="64">
        <f>AY104/$H104</f>
        <v>5.3203796900270677E-3</v>
      </c>
      <c r="BB104" s="66">
        <v>0</v>
      </c>
      <c r="BC104" s="65">
        <f>BB104/$C104</f>
        <v>0</v>
      </c>
      <c r="BD104" s="52">
        <v>0</v>
      </c>
      <c r="BE104" s="53">
        <v>0</v>
      </c>
      <c r="BF104" s="64">
        <f>BD104/$H104</f>
        <v>0</v>
      </c>
    </row>
    <row r="105" spans="1:58">
      <c r="A105" s="69"/>
      <c r="B105" s="68">
        <v>43282</v>
      </c>
      <c r="C105" s="52">
        <v>13731443.18</v>
      </c>
      <c r="D105" s="52">
        <v>442949.78</v>
      </c>
      <c r="E105" s="52">
        <v>685518.42</v>
      </c>
      <c r="F105" s="64">
        <f>E105/C105</f>
        <v>4.9923260870238698E-2</v>
      </c>
      <c r="G105" s="52">
        <v>-77594.42</v>
      </c>
      <c r="H105" s="52">
        <v>607924</v>
      </c>
      <c r="I105" s="64">
        <f>H105/$C105</f>
        <v>4.4272404002330075E-2</v>
      </c>
      <c r="J105" s="66">
        <v>1921677.5608000001</v>
      </c>
      <c r="K105" s="65">
        <f>J105/$C105</f>
        <v>0.13994723901992653</v>
      </c>
      <c r="L105" s="52">
        <v>63739.152099999999</v>
      </c>
      <c r="M105" s="53">
        <v>3.3170000000000002</v>
      </c>
      <c r="N105" s="64">
        <f>L105/$H105</f>
        <v>0.10484723764812706</v>
      </c>
      <c r="O105" s="52">
        <v>4229378.8635999998</v>
      </c>
      <c r="P105" s="65">
        <f>O105/$C105</f>
        <v>0.30800687212252659</v>
      </c>
      <c r="Q105" s="52">
        <v>49641.7091</v>
      </c>
      <c r="R105" s="53">
        <v>1.1739999999999999</v>
      </c>
      <c r="S105" s="64">
        <f>Q105/$H105</f>
        <v>8.165775508122726E-2</v>
      </c>
      <c r="T105" s="66">
        <v>7580386.7555999998</v>
      </c>
      <c r="U105" s="52">
        <v>494543.13880000002</v>
      </c>
      <c r="V105" s="64">
        <f>U105/T105</f>
        <v>6.5239829410373679E-2</v>
      </c>
      <c r="W105" s="67">
        <v>46740.790500000003</v>
      </c>
      <c r="X105" s="66">
        <v>134962.00889999999</v>
      </c>
      <c r="Y105" s="65">
        <f>X105/$C105</f>
        <v>9.8286834916648576E-3</v>
      </c>
      <c r="Z105" s="52">
        <v>19098.8174</v>
      </c>
      <c r="AA105" s="53">
        <v>14.151</v>
      </c>
      <c r="AB105" s="64">
        <f>Z105/$H105</f>
        <v>3.1416455675380477E-2</v>
      </c>
      <c r="AC105" s="66">
        <v>122084.58</v>
      </c>
      <c r="AD105" s="65">
        <f>AC105/$C105</f>
        <v>8.890877557416365E-3</v>
      </c>
      <c r="AE105" s="52">
        <v>11262.7844</v>
      </c>
      <c r="AF105" s="53">
        <v>9.2249999999999996</v>
      </c>
      <c r="AG105" s="64">
        <f>AE105/$H105</f>
        <v>1.8526632276402971E-2</v>
      </c>
      <c r="AH105" s="66">
        <v>96289.49</v>
      </c>
      <c r="AI105" s="65">
        <f>AH105/$C105</f>
        <v>7.0123357565391757E-3</v>
      </c>
      <c r="AJ105" s="52">
        <v>15318.109899999999</v>
      </c>
      <c r="AK105" s="53">
        <v>15.907999999999999</v>
      </c>
      <c r="AL105" s="64">
        <f>AJ105/$H105</f>
        <v>2.5197409380119884E-2</v>
      </c>
      <c r="AM105" s="52">
        <v>108501.68</v>
      </c>
      <c r="AN105" s="65">
        <f>AM105/$C105</f>
        <v>7.9016952972600796E-3</v>
      </c>
      <c r="AO105" s="52">
        <v>26255.89</v>
      </c>
      <c r="AP105" s="53">
        <v>24.199000000000002</v>
      </c>
      <c r="AQ105" s="64">
        <f>AO105/$H105</f>
        <v>4.3189428283798632E-2</v>
      </c>
      <c r="AR105" s="66">
        <v>113464.85</v>
      </c>
      <c r="AS105" s="65">
        <f>AR105/$C105</f>
        <v>8.2631409177196195E-3</v>
      </c>
      <c r="AT105" s="52">
        <v>13056.0597</v>
      </c>
      <c r="AU105" s="53">
        <v>11.507</v>
      </c>
      <c r="AV105" s="64">
        <f>AT105/$H105</f>
        <v>2.1476466959685751E-2</v>
      </c>
      <c r="AW105" s="66">
        <v>38801.01</v>
      </c>
      <c r="AX105" s="65">
        <f>AW105/$C105</f>
        <v>2.8257051710714651E-3</v>
      </c>
      <c r="AY105" s="52">
        <v>3963.9926999999998</v>
      </c>
      <c r="AZ105" s="53">
        <v>10.215999999999999</v>
      </c>
      <c r="BA105" s="64">
        <f>AY105/$H105</f>
        <v>6.5205399030141926E-3</v>
      </c>
      <c r="BB105" s="66">
        <v>163.80000000000001</v>
      </c>
      <c r="BC105" s="65">
        <f>BB105/$C105</f>
        <v>1.192882626048925E-5</v>
      </c>
      <c r="BD105" s="52">
        <v>40.4377</v>
      </c>
      <c r="BE105" s="53">
        <v>24.687000000000001</v>
      </c>
      <c r="BF105" s="64">
        <f>BD105/$H105</f>
        <v>6.6517689711213896E-5</v>
      </c>
    </row>
    <row r="106" spans="1:58">
      <c r="A106" s="69"/>
      <c r="B106" s="68">
        <v>43313</v>
      </c>
      <c r="C106" s="52">
        <v>13320524.76</v>
      </c>
      <c r="D106" s="52">
        <v>429694.35</v>
      </c>
      <c r="E106" s="52">
        <v>537227.03</v>
      </c>
      <c r="F106" s="64">
        <f>E106/C106</f>
        <v>4.0330770722579255E-2</v>
      </c>
      <c r="G106" s="52">
        <v>8070.07</v>
      </c>
      <c r="H106" s="52">
        <v>545297.1</v>
      </c>
      <c r="I106" s="64">
        <f>H106/$C106</f>
        <v>4.093660796588617E-2</v>
      </c>
      <c r="J106" s="66">
        <v>1673558.6856</v>
      </c>
      <c r="K106" s="65">
        <f>J106/$C106</f>
        <v>0.12563759429549681</v>
      </c>
      <c r="L106" s="52">
        <v>59511.813300000002</v>
      </c>
      <c r="M106" s="53">
        <v>3.556</v>
      </c>
      <c r="N106" s="64">
        <f>L106/$H106</f>
        <v>0.1091364932987907</v>
      </c>
      <c r="O106" s="52">
        <v>4559030.7847999996</v>
      </c>
      <c r="P106" s="65">
        <f>O106/$C106</f>
        <v>0.3422560947816593</v>
      </c>
      <c r="Q106" s="52">
        <v>42252.457999999999</v>
      </c>
      <c r="R106" s="53">
        <v>0.92700000000000005</v>
      </c>
      <c r="S106" s="64">
        <f>Q106/$H106</f>
        <v>7.7485205771312557E-2</v>
      </c>
      <c r="T106" s="66">
        <v>7087935.2895999998</v>
      </c>
      <c r="U106" s="52">
        <v>443532.82870000001</v>
      </c>
      <c r="V106" s="64">
        <f>U106/T106</f>
        <v>6.2575744639032996E-2</v>
      </c>
      <c r="W106" s="67">
        <v>47540.05</v>
      </c>
      <c r="X106" s="66">
        <v>109833.9286</v>
      </c>
      <c r="Y106" s="65">
        <f>X106/$C106</f>
        <v>8.2454655938044297E-3</v>
      </c>
      <c r="Z106" s="52">
        <v>16540.190900000001</v>
      </c>
      <c r="AA106" s="53">
        <v>15.058999999999999</v>
      </c>
      <c r="AB106" s="64">
        <f>Z106/$H106</f>
        <v>3.0332438775119108E-2</v>
      </c>
      <c r="AC106" s="66">
        <v>176716.66</v>
      </c>
      <c r="AD106" s="65">
        <f>AC106/$C106</f>
        <v>1.3266493864465443E-2</v>
      </c>
      <c r="AE106" s="52">
        <v>10918.681399999999</v>
      </c>
      <c r="AF106" s="53">
        <v>6.1790000000000003</v>
      </c>
      <c r="AG106" s="64">
        <f>AE106/$H106</f>
        <v>2.0023362310197506E-2</v>
      </c>
      <c r="AH106" s="66">
        <v>83618.3</v>
      </c>
      <c r="AI106" s="65">
        <f>AH106/$C106</f>
        <v>6.2774028430994042E-3</v>
      </c>
      <c r="AJ106" s="52">
        <v>16444.781500000001</v>
      </c>
      <c r="AK106" s="53">
        <v>19.666</v>
      </c>
      <c r="AL106" s="64">
        <f>AJ106/$H106</f>
        <v>3.0157471037348269E-2</v>
      </c>
      <c r="AM106" s="52">
        <v>126862.5</v>
      </c>
      <c r="AN106" s="65">
        <f>AM106/$C106</f>
        <v>9.5238365068734728E-3</v>
      </c>
      <c r="AO106" s="52">
        <v>30322.049599999998</v>
      </c>
      <c r="AP106" s="53">
        <v>23.902000000000001</v>
      </c>
      <c r="AQ106" s="64">
        <f>AO106/$H106</f>
        <v>5.5606475075697263E-2</v>
      </c>
      <c r="AR106" s="66">
        <v>90386.97</v>
      </c>
      <c r="AS106" s="65">
        <f>AR106/$C106</f>
        <v>6.7855412326863918E-3</v>
      </c>
      <c r="AT106" s="52">
        <v>8197.3642</v>
      </c>
      <c r="AU106" s="53">
        <v>9.0690000000000008</v>
      </c>
      <c r="AV106" s="64">
        <f>AT106/$H106</f>
        <v>1.5032840262675155E-2</v>
      </c>
      <c r="AW106" s="66">
        <v>40899.82</v>
      </c>
      <c r="AX106" s="65">
        <f>AW106/$C106</f>
        <v>3.0704360929396297E-3</v>
      </c>
      <c r="AY106" s="52">
        <v>5599.9373999999998</v>
      </c>
      <c r="AZ106" s="53">
        <v>13.692</v>
      </c>
      <c r="BA106" s="64">
        <f>AY106/$H106</f>
        <v>1.0269516195849933E-2</v>
      </c>
      <c r="BB106" s="66">
        <v>0</v>
      </c>
      <c r="BC106" s="65">
        <f>BB106/$C106</f>
        <v>0</v>
      </c>
      <c r="BD106" s="52">
        <v>0</v>
      </c>
      <c r="BE106" s="53">
        <v>0</v>
      </c>
      <c r="BF106" s="64">
        <f>BD106/$H106</f>
        <v>0</v>
      </c>
    </row>
    <row r="107" spans="1:58">
      <c r="A107" s="69"/>
      <c r="B107" s="68">
        <v>43344</v>
      </c>
      <c r="C107" s="52">
        <v>13709761.970000001</v>
      </c>
      <c r="D107" s="52">
        <v>442250.39</v>
      </c>
      <c r="E107" s="52">
        <v>607832.99</v>
      </c>
      <c r="F107" s="64">
        <f>E107/C107</f>
        <v>4.4335779959569929E-2</v>
      </c>
      <c r="G107" s="52">
        <v>-60567.94</v>
      </c>
      <c r="H107" s="52">
        <v>547265.05000000005</v>
      </c>
      <c r="I107" s="64">
        <f>H107/$C107</f>
        <v>3.9917910405558997E-2</v>
      </c>
      <c r="J107" s="66">
        <v>1641018.5008</v>
      </c>
      <c r="K107" s="65">
        <f>J107/$C107</f>
        <v>0.11969708185969329</v>
      </c>
      <c r="L107" s="52">
        <v>55360.909800000001</v>
      </c>
      <c r="M107" s="53">
        <v>3.3740000000000001</v>
      </c>
      <c r="N107" s="64">
        <f>L107/$H107</f>
        <v>0.10115922769049475</v>
      </c>
      <c r="O107" s="52">
        <v>4765143.5417999998</v>
      </c>
      <c r="P107" s="65">
        <f>O107/$C107</f>
        <v>0.3475730324295338</v>
      </c>
      <c r="Q107" s="52">
        <v>23747.942899999998</v>
      </c>
      <c r="R107" s="53">
        <v>0.498</v>
      </c>
      <c r="S107" s="64">
        <f>Q107/$H107</f>
        <v>4.3393859885625795E-2</v>
      </c>
      <c r="T107" s="66">
        <v>7303599.9274000004</v>
      </c>
      <c r="U107" s="52">
        <v>468156.1973</v>
      </c>
      <c r="V107" s="64">
        <f>U107/T107</f>
        <v>6.409937591785074E-2</v>
      </c>
      <c r="W107" s="67">
        <v>38249</v>
      </c>
      <c r="X107" s="66">
        <v>85269.732099999994</v>
      </c>
      <c r="Y107" s="65">
        <f>X107/$C107</f>
        <v>6.2196362188190486E-3</v>
      </c>
      <c r="Z107" s="52">
        <v>14076.376899999999</v>
      </c>
      <c r="AA107" s="53">
        <v>16.507999999999999</v>
      </c>
      <c r="AB107" s="64">
        <f>Z107/$H107</f>
        <v>2.5721315293202075E-2</v>
      </c>
      <c r="AC107" s="66">
        <v>132569.26</v>
      </c>
      <c r="AD107" s="65">
        <f>AC107/$C107</f>
        <v>9.6696981530453221E-3</v>
      </c>
      <c r="AE107" s="52">
        <v>10351.3194</v>
      </c>
      <c r="AF107" s="53">
        <v>7.8079999999999998</v>
      </c>
      <c r="AG107" s="64">
        <f>AE107/$H107</f>
        <v>1.8914636335720689E-2</v>
      </c>
      <c r="AH107" s="66">
        <v>63260.63</v>
      </c>
      <c r="AI107" s="65">
        <f>AH107/$C107</f>
        <v>4.6142763191971007E-3</v>
      </c>
      <c r="AJ107" s="52">
        <v>8784.3371999999999</v>
      </c>
      <c r="AK107" s="53">
        <v>13.885999999999999</v>
      </c>
      <c r="AL107" s="64">
        <f>AJ107/$H107</f>
        <v>1.6051339657082064E-2</v>
      </c>
      <c r="AM107" s="52">
        <v>97482.94</v>
      </c>
      <c r="AN107" s="65">
        <f>AM107/$C107</f>
        <v>7.110476477513927E-3</v>
      </c>
      <c r="AO107" s="52">
        <v>23037.5733</v>
      </c>
      <c r="AP107" s="53">
        <v>23.632000000000001</v>
      </c>
      <c r="AQ107" s="64">
        <f>AO107/$H107</f>
        <v>4.2095824134941555E-2</v>
      </c>
      <c r="AR107" s="66">
        <v>87206.31</v>
      </c>
      <c r="AS107" s="65">
        <f>AR107/$C107</f>
        <v>6.3608916180183687E-3</v>
      </c>
      <c r="AT107" s="52">
        <v>9892.6092000000008</v>
      </c>
      <c r="AU107" s="53">
        <v>11.343999999999999</v>
      </c>
      <c r="AV107" s="64">
        <f>AT107/$H107</f>
        <v>1.8076449793386223E-2</v>
      </c>
      <c r="AW107" s="66">
        <v>44438.86</v>
      </c>
      <c r="AX107" s="65">
        <f>AW107/$C107</f>
        <v>3.2414027389565244E-3</v>
      </c>
      <c r="AY107" s="52">
        <v>4362.6441999999997</v>
      </c>
      <c r="AZ107" s="53">
        <v>9.8170000000000002</v>
      </c>
      <c r="BA107" s="64">
        <f>AY107/$H107</f>
        <v>7.9717208325289536E-3</v>
      </c>
      <c r="BB107" s="66">
        <v>0</v>
      </c>
      <c r="BC107" s="65">
        <f>BB107/$C107</f>
        <v>0</v>
      </c>
      <c r="BD107" s="52">
        <v>0</v>
      </c>
      <c r="BE107" s="53">
        <v>0</v>
      </c>
      <c r="BF107" s="64">
        <f>BD107/$H107</f>
        <v>0</v>
      </c>
    </row>
    <row r="108" spans="1:58">
      <c r="A108" s="69"/>
      <c r="B108" s="68">
        <v>43374</v>
      </c>
      <c r="C108" s="132">
        <v>13753509.789999999</v>
      </c>
      <c r="D108" s="52">
        <f>C108/31</f>
        <v>443661.60612903221</v>
      </c>
      <c r="E108" s="132">
        <v>614968.57999999996</v>
      </c>
      <c r="F108" s="64">
        <f>E108/C108</f>
        <v>4.4713574163239102E-2</v>
      </c>
      <c r="G108" s="132">
        <v>-100823.58</v>
      </c>
      <c r="H108" s="52">
        <f>G108+E108</f>
        <v>514144.99999999994</v>
      </c>
      <c r="I108" s="64">
        <f>H108/$C108</f>
        <v>3.7382821392531247E-2</v>
      </c>
      <c r="J108" s="132">
        <v>1525777.6058</v>
      </c>
      <c r="K108" s="65">
        <f>J108/$C108</f>
        <v>0.11093732647861082</v>
      </c>
      <c r="L108" s="132">
        <v>54390.825900000003</v>
      </c>
      <c r="M108" s="65">
        <f>L108/J108</f>
        <v>3.5647938266521913E-2</v>
      </c>
      <c r="N108" s="64">
        <f>L108/$H108</f>
        <v>0.10578888426416674</v>
      </c>
      <c r="O108" s="132">
        <v>4900845.1771</v>
      </c>
      <c r="P108" s="65">
        <f>O108/$C108</f>
        <v>0.35633414684180048</v>
      </c>
      <c r="Q108" s="132">
        <v>17197.389599999999</v>
      </c>
      <c r="R108" s="53">
        <v>3.012</v>
      </c>
      <c r="S108" s="65">
        <f>Q108/$H108</f>
        <v>3.3448520553540348E-2</v>
      </c>
      <c r="T108" s="66">
        <f>C108-(J108+O108)</f>
        <v>7326887.0070999991</v>
      </c>
      <c r="U108" s="52">
        <f>H108-(L108+Q108)</f>
        <v>442556.78449999995</v>
      </c>
      <c r="V108" s="64">
        <f>U108/T108</f>
        <v>6.0401748255588986E-2</v>
      </c>
      <c r="W108" s="67"/>
      <c r="X108" s="66"/>
      <c r="Y108" s="65">
        <f>X108/$C108</f>
        <v>0</v>
      </c>
      <c r="Z108" s="52"/>
      <c r="AA108" s="65" t="e">
        <f>Z108/X108</f>
        <v>#DIV/0!</v>
      </c>
      <c r="AB108" s="64">
        <f>Z108/$H108</f>
        <v>0</v>
      </c>
      <c r="AC108" s="66"/>
      <c r="AD108" s="65">
        <f>AC108/$C108</f>
        <v>0</v>
      </c>
      <c r="AE108" s="52"/>
      <c r="AF108" s="65" t="e">
        <f>AE108/AC108</f>
        <v>#DIV/0!</v>
      </c>
      <c r="AG108" s="64">
        <f>AE108/$H108</f>
        <v>0</v>
      </c>
      <c r="AH108" s="66"/>
      <c r="AI108" s="65">
        <f>AH108/$C108</f>
        <v>0</v>
      </c>
      <c r="AJ108" s="52"/>
      <c r="AK108" s="65" t="e">
        <f>AJ108/AH108</f>
        <v>#DIV/0!</v>
      </c>
      <c r="AL108" s="64">
        <f>AJ108/$H108</f>
        <v>0</v>
      </c>
      <c r="AM108" s="52"/>
      <c r="AN108" s="65">
        <f>AM108/$C108</f>
        <v>0</v>
      </c>
      <c r="AO108" s="52"/>
      <c r="AP108" s="65" t="e">
        <f>AO108/AM108</f>
        <v>#DIV/0!</v>
      </c>
      <c r="AQ108" s="64"/>
      <c r="AR108" s="66"/>
      <c r="AS108" s="65">
        <f>AR108/$C108</f>
        <v>0</v>
      </c>
      <c r="AT108" s="52"/>
      <c r="AU108" s="65" t="e">
        <f>AT108/AR108</f>
        <v>#DIV/0!</v>
      </c>
      <c r="AV108" s="64">
        <f>AT108/$H108</f>
        <v>0</v>
      </c>
      <c r="AW108" s="66"/>
      <c r="AX108" s="65">
        <f>AW108/$C108</f>
        <v>0</v>
      </c>
      <c r="AY108" s="52"/>
      <c r="AZ108" s="65" t="e">
        <f>AY108/AW108</f>
        <v>#DIV/0!</v>
      </c>
      <c r="BA108" s="64">
        <f>AY108/$H108</f>
        <v>0</v>
      </c>
      <c r="BB108" s="66"/>
      <c r="BC108" s="65">
        <f>BB108/$C108</f>
        <v>0</v>
      </c>
      <c r="BD108" s="52"/>
      <c r="BE108" s="65" t="e">
        <f>BD108/BB108</f>
        <v>#DIV/0!</v>
      </c>
      <c r="BF108" s="64">
        <f>BD108/$H108</f>
        <v>0</v>
      </c>
    </row>
    <row r="109" spans="1:58">
      <c r="A109" s="69"/>
      <c r="B109" s="68">
        <v>43009</v>
      </c>
      <c r="C109" s="132">
        <v>14503737.32</v>
      </c>
      <c r="D109" s="52">
        <f>C109/31</f>
        <v>467862.49419354839</v>
      </c>
      <c r="E109" s="132">
        <v>676588.24</v>
      </c>
      <c r="F109" s="64">
        <f>E109/C109</f>
        <v>4.6649234267847312E-2</v>
      </c>
      <c r="G109" s="132">
        <v>-9576.18</v>
      </c>
      <c r="H109" s="52">
        <f>G109+E109</f>
        <v>667012.05999999994</v>
      </c>
      <c r="I109" s="64">
        <f>H109/$C109</f>
        <v>4.5988978239437664E-2</v>
      </c>
      <c r="J109" s="132">
        <v>1955447.6051</v>
      </c>
      <c r="K109" s="65">
        <f>J109/$C109</f>
        <v>0.13482370522551632</v>
      </c>
      <c r="L109" s="132">
        <v>49732.281799999997</v>
      </c>
      <c r="M109" s="65">
        <f>L109/J109</f>
        <v>2.5432684399363761E-2</v>
      </c>
      <c r="N109" s="64">
        <f>L109/$H109</f>
        <v>7.4559794016318084E-2</v>
      </c>
      <c r="O109" s="132">
        <v>5004376.4620000003</v>
      </c>
      <c r="P109" s="65">
        <f>O109/$C109</f>
        <v>0.34504047829790674</v>
      </c>
      <c r="Q109" s="132">
        <v>48713.975400000003</v>
      </c>
      <c r="R109" s="53">
        <v>2.8460000000000001</v>
      </c>
      <c r="S109" s="65">
        <f>Q109/$H109</f>
        <v>7.3033125368078058E-2</v>
      </c>
      <c r="T109" s="66">
        <f>C109-(J109+O109)</f>
        <v>7543913.2528999997</v>
      </c>
      <c r="U109" s="52">
        <f>H109-(L109+Q109)</f>
        <v>568565.80279999995</v>
      </c>
      <c r="V109" s="64">
        <f>U109/T109</f>
        <v>7.536748948981277E-2</v>
      </c>
      <c r="W109" s="67"/>
      <c r="X109" s="66"/>
      <c r="Y109" s="65">
        <f>X109/$C109</f>
        <v>0</v>
      </c>
      <c r="Z109" s="52"/>
      <c r="AA109" s="65" t="e">
        <f>Z109/X109</f>
        <v>#DIV/0!</v>
      </c>
      <c r="AB109" s="64">
        <f>Z109/$H109</f>
        <v>0</v>
      </c>
      <c r="AC109" s="66"/>
      <c r="AD109" s="65">
        <f>AC109/$C109</f>
        <v>0</v>
      </c>
      <c r="AE109" s="52"/>
      <c r="AF109" s="65" t="e">
        <f>AE109/AC109</f>
        <v>#DIV/0!</v>
      </c>
      <c r="AG109" s="64">
        <f>AE109/$H109</f>
        <v>0</v>
      </c>
      <c r="AH109" s="66"/>
      <c r="AI109" s="65">
        <f>AH109/$C109</f>
        <v>0</v>
      </c>
      <c r="AJ109" s="52"/>
      <c r="AK109" s="65" t="e">
        <f>AJ109/AH109</f>
        <v>#DIV/0!</v>
      </c>
      <c r="AL109" s="64">
        <f>AJ109/$H109</f>
        <v>0</v>
      </c>
      <c r="AM109" s="52"/>
      <c r="AN109" s="65">
        <f>AM109/$C109</f>
        <v>0</v>
      </c>
      <c r="AO109" s="52"/>
      <c r="AP109" s="65" t="e">
        <f>AO109/AM109</f>
        <v>#DIV/0!</v>
      </c>
      <c r="AQ109" s="64"/>
      <c r="AR109" s="66"/>
      <c r="AS109" s="65">
        <f>AR109/$C109</f>
        <v>0</v>
      </c>
      <c r="AT109" s="52"/>
      <c r="AU109" s="65" t="e">
        <f>AT109/AR109</f>
        <v>#DIV/0!</v>
      </c>
      <c r="AV109" s="64">
        <f>AT109/$H109</f>
        <v>0</v>
      </c>
      <c r="AW109" s="66"/>
      <c r="AX109" s="65">
        <f>AW109/$C109</f>
        <v>0</v>
      </c>
      <c r="AY109" s="52"/>
      <c r="AZ109" s="65" t="e">
        <f>AY109/AW109</f>
        <v>#DIV/0!</v>
      </c>
      <c r="BA109" s="64">
        <f>AY109/$H109</f>
        <v>0</v>
      </c>
      <c r="BB109" s="66"/>
      <c r="BC109" s="65">
        <f>BB109/$C109</f>
        <v>0</v>
      </c>
      <c r="BD109" s="52"/>
      <c r="BE109" s="65" t="e">
        <f>BD109/BB109</f>
        <v>#DIV/0!</v>
      </c>
      <c r="BF109" s="64">
        <f>BD109/$H109</f>
        <v>0</v>
      </c>
    </row>
    <row r="110" spans="1:58" s="25" customFormat="1" ht="15.75" thickBot="1">
      <c r="A110" s="63"/>
      <c r="B110" s="62" t="s">
        <v>106</v>
      </c>
      <c r="C110" s="56">
        <f>C108/C109-1</f>
        <v>-5.172649734668533E-2</v>
      </c>
      <c r="D110" s="60"/>
      <c r="E110" s="56">
        <f>E108/E109-1</f>
        <v>-9.1074092567733689E-2</v>
      </c>
      <c r="F110" s="59"/>
      <c r="G110" s="56">
        <f>G108/G109-1</f>
        <v>9.5285802898441752</v>
      </c>
      <c r="H110" s="56">
        <f>H108/H109-1</f>
        <v>-0.22918185317368922</v>
      </c>
      <c r="I110" s="59"/>
      <c r="J110" s="57">
        <f>J108/J109-1</f>
        <v>-0.21972974278593727</v>
      </c>
      <c r="K110" s="55"/>
      <c r="L110" s="56">
        <f>L108/L109-1</f>
        <v>9.3672438331594998E-2</v>
      </c>
      <c r="M110" s="55"/>
      <c r="N110" s="54"/>
      <c r="O110" s="56">
        <f>O108/O109-1</f>
        <v>-2.0688148800584893E-2</v>
      </c>
      <c r="P110" s="55"/>
      <c r="Q110" s="56">
        <f>Q108/Q109-1</f>
        <v>-0.64697215821971299</v>
      </c>
      <c r="R110" s="55"/>
      <c r="S110" s="54"/>
      <c r="T110" s="61"/>
      <c r="U110" s="60"/>
      <c r="V110" s="59"/>
      <c r="W110" s="58"/>
      <c r="X110" s="57" t="e">
        <f>X108/X109-1</f>
        <v>#DIV/0!</v>
      </c>
      <c r="Y110" s="55"/>
      <c r="Z110" s="56" t="e">
        <f>Z108/Z109-1</f>
        <v>#DIV/0!</v>
      </c>
      <c r="AA110" s="55"/>
      <c r="AB110" s="54"/>
      <c r="AC110" s="57" t="e">
        <f>AC108/AC109-1</f>
        <v>#DIV/0!</v>
      </c>
      <c r="AD110" s="55"/>
      <c r="AE110" s="56" t="e">
        <f>AE108/AE109-1</f>
        <v>#DIV/0!</v>
      </c>
      <c r="AF110" s="55"/>
      <c r="AG110" s="54"/>
      <c r="AH110" s="57" t="e">
        <f>AH108/AH109-1</f>
        <v>#DIV/0!</v>
      </c>
      <c r="AI110" s="55"/>
      <c r="AJ110" s="56" t="e">
        <f>AJ108/AJ109-1</f>
        <v>#DIV/0!</v>
      </c>
      <c r="AK110" s="55"/>
      <c r="AL110" s="54"/>
      <c r="AM110" s="56" t="e">
        <f>AM108/AM109-1</f>
        <v>#DIV/0!</v>
      </c>
      <c r="AN110" s="55"/>
      <c r="AO110" s="56" t="e">
        <f>AO108/AO109-1</f>
        <v>#DIV/0!</v>
      </c>
      <c r="AP110" s="55"/>
      <c r="AQ110" s="54"/>
      <c r="AR110" s="56" t="e">
        <f>AR108/AR109-1</f>
        <v>#DIV/0!</v>
      </c>
      <c r="AS110" s="55"/>
      <c r="AT110" s="56" t="e">
        <f>AT108/AT109-1</f>
        <v>#DIV/0!</v>
      </c>
      <c r="AU110" s="55"/>
      <c r="AV110" s="54"/>
      <c r="AW110" s="56" t="e">
        <f>AW108/AW109-1</f>
        <v>#DIV/0!</v>
      </c>
      <c r="AX110" s="55"/>
      <c r="AY110" s="56" t="e">
        <f>AY108/AY109-1</f>
        <v>#DIV/0!</v>
      </c>
      <c r="AZ110" s="55"/>
      <c r="BA110" s="54"/>
      <c r="BB110" s="56" t="e">
        <f>BB108/BB109-1</f>
        <v>#DIV/0!</v>
      </c>
      <c r="BC110" s="55"/>
      <c r="BD110" s="56" t="e">
        <f>BD108/BD109-1</f>
        <v>#DIV/0!</v>
      </c>
      <c r="BE110" s="55"/>
      <c r="BF110" s="54"/>
    </row>
    <row r="111" spans="1:58">
      <c r="A111" s="77" t="s">
        <v>59</v>
      </c>
      <c r="B111" s="76">
        <v>43101</v>
      </c>
      <c r="C111" s="72">
        <v>21718663.030000001</v>
      </c>
      <c r="D111" s="72">
        <v>700602.03</v>
      </c>
      <c r="E111" s="72">
        <v>1805004.52</v>
      </c>
      <c r="F111" s="70">
        <f>E111/C111</f>
        <v>8.3108454581515737E-2</v>
      </c>
      <c r="G111" s="72">
        <v>-73797.63</v>
      </c>
      <c r="H111" s="72">
        <v>1731206.89</v>
      </c>
      <c r="I111" s="70">
        <f>H111/$C111</f>
        <v>7.9710564485883997E-2</v>
      </c>
      <c r="J111" s="74">
        <v>1382241.6242</v>
      </c>
      <c r="K111" s="73">
        <f>J111/$C111</f>
        <v>6.36430346698003E-2</v>
      </c>
      <c r="L111" s="72">
        <v>76009.569399999993</v>
      </c>
      <c r="M111" s="71">
        <v>5.4989999999999997</v>
      </c>
      <c r="N111" s="70">
        <f>L111/$H111</f>
        <v>4.3905537714212767E-2</v>
      </c>
      <c r="O111" s="72">
        <v>5088283.2110000001</v>
      </c>
      <c r="P111" s="73">
        <f>O111/$C111</f>
        <v>0.23428160398140307</v>
      </c>
      <c r="Q111" s="72">
        <v>690008.66209999996</v>
      </c>
      <c r="R111" s="71">
        <v>13.561</v>
      </c>
      <c r="S111" s="70">
        <f>Q111/$H111</f>
        <v>0.39857088490446108</v>
      </c>
      <c r="T111" s="74">
        <v>15248138.194800001</v>
      </c>
      <c r="U111" s="72">
        <v>965188.65850000002</v>
      </c>
      <c r="V111" s="70">
        <f>U111/T111</f>
        <v>6.3298787443384644E-2</v>
      </c>
      <c r="W111" s="75">
        <v>1108</v>
      </c>
      <c r="X111" s="74">
        <v>180301.28570000001</v>
      </c>
      <c r="Y111" s="73">
        <f>X111/$C111</f>
        <v>8.3016751745238534E-3</v>
      </c>
      <c r="Z111" s="72">
        <v>26729.996599999999</v>
      </c>
      <c r="AA111" s="71">
        <v>14.824999999999999</v>
      </c>
      <c r="AB111" s="70">
        <f>Z111/$H111</f>
        <v>1.5440093702492138E-2</v>
      </c>
      <c r="AC111" s="74">
        <v>76444.3</v>
      </c>
      <c r="AD111" s="73">
        <f>AC111/$C111</f>
        <v>3.519751648359176E-3</v>
      </c>
      <c r="AE111" s="72">
        <v>8015.4452000000001</v>
      </c>
      <c r="AF111" s="71">
        <v>10.484999999999999</v>
      </c>
      <c r="AG111" s="70">
        <f>AE111/$H111</f>
        <v>4.6299753347215479E-3</v>
      </c>
      <c r="AH111" s="74">
        <v>17017.18</v>
      </c>
      <c r="AI111" s="73">
        <f>AH111/$C111</f>
        <v>7.8352797207149264E-4</v>
      </c>
      <c r="AJ111" s="72">
        <v>2349.355</v>
      </c>
      <c r="AK111" s="71">
        <v>13.805999999999999</v>
      </c>
      <c r="AL111" s="70">
        <f>AJ111/$H111</f>
        <v>1.3570619511570914E-3</v>
      </c>
      <c r="AM111" s="72">
        <v>42363</v>
      </c>
      <c r="AN111" s="73">
        <f>AM111/$C111</f>
        <v>1.9505344293745874E-3</v>
      </c>
      <c r="AO111" s="72">
        <v>10405.8094</v>
      </c>
      <c r="AP111" s="71">
        <v>24.562999999999999</v>
      </c>
      <c r="AQ111" s="70">
        <f>AO111/$H111</f>
        <v>6.0107255002895699E-3</v>
      </c>
      <c r="AR111" s="74">
        <v>99876.2</v>
      </c>
      <c r="AS111" s="73">
        <f>AR111/$C111</f>
        <v>4.5986348175318598E-3</v>
      </c>
      <c r="AT111" s="72">
        <v>16976.6774</v>
      </c>
      <c r="AU111" s="71">
        <v>16.998000000000001</v>
      </c>
      <c r="AV111" s="70">
        <f>AT111/$H111</f>
        <v>9.8062672336060308E-3</v>
      </c>
      <c r="AW111" s="74">
        <v>28101.360000000001</v>
      </c>
      <c r="AX111" s="73">
        <f>AW111/$C111</f>
        <v>1.2938807495278864E-3</v>
      </c>
      <c r="AY111" s="72">
        <v>2079.4645999999998</v>
      </c>
      <c r="AZ111" s="71">
        <v>7.4</v>
      </c>
      <c r="BA111" s="70">
        <f>AY111/$H111</f>
        <v>1.2011646973054734E-3</v>
      </c>
      <c r="BB111" s="74">
        <v>139.26</v>
      </c>
      <c r="BC111" s="73">
        <f>BB111/$C111</f>
        <v>6.4119968990558987E-6</v>
      </c>
      <c r="BD111" s="72">
        <v>61.19</v>
      </c>
      <c r="BE111" s="71">
        <v>43.939</v>
      </c>
      <c r="BF111" s="70">
        <f>BD111/$H111</f>
        <v>3.5345284467993311E-5</v>
      </c>
    </row>
    <row r="112" spans="1:58">
      <c r="A112" s="69"/>
      <c r="B112" s="68">
        <v>43132</v>
      </c>
      <c r="C112" s="52">
        <v>21608974.02</v>
      </c>
      <c r="D112" s="52">
        <v>697063.68</v>
      </c>
      <c r="E112" s="52">
        <v>1211983.8500000001</v>
      </c>
      <c r="F112" s="64">
        <f>E112/C112</f>
        <v>5.6087061277331304E-2</v>
      </c>
      <c r="G112" s="52">
        <v>-36419.79</v>
      </c>
      <c r="H112" s="52">
        <v>1175564.06</v>
      </c>
      <c r="I112" s="64">
        <f>H112/$C112</f>
        <v>5.4401660111764998E-2</v>
      </c>
      <c r="J112" s="66">
        <v>1845810.3319999999</v>
      </c>
      <c r="K112" s="65">
        <f>J112/$C112</f>
        <v>8.5418693654387576E-2</v>
      </c>
      <c r="L112" s="52">
        <v>83259.104500000001</v>
      </c>
      <c r="M112" s="53">
        <v>4.5110000000000001</v>
      </c>
      <c r="N112" s="64">
        <f>L112/$H112</f>
        <v>7.082481281368877E-2</v>
      </c>
      <c r="O112" s="52">
        <v>5729407.7978999997</v>
      </c>
      <c r="P112" s="65">
        <f>O112/$C112</f>
        <v>0.26514020483328804</v>
      </c>
      <c r="Q112" s="52">
        <v>139311.96220000001</v>
      </c>
      <c r="R112" s="53">
        <v>2.4319999999999999</v>
      </c>
      <c r="S112" s="64">
        <f>Q112/$H112</f>
        <v>0.11850648292190899</v>
      </c>
      <c r="T112" s="66">
        <v>14033755.8901</v>
      </c>
      <c r="U112" s="52">
        <v>952992.99329999997</v>
      </c>
      <c r="V112" s="64">
        <f>U112/T112</f>
        <v>6.7907194678530874E-2</v>
      </c>
      <c r="W112" s="67">
        <v>4945.5</v>
      </c>
      <c r="X112" s="66">
        <v>218060.71429999999</v>
      </c>
      <c r="Y112" s="65">
        <f>X112/$C112</f>
        <v>1.0091210906088173E-2</v>
      </c>
      <c r="Z112" s="52">
        <v>27729.782999999999</v>
      </c>
      <c r="AA112" s="53">
        <v>12.717000000000001</v>
      </c>
      <c r="AB112" s="64">
        <f>Z112/$H112</f>
        <v>2.3588491638643665E-2</v>
      </c>
      <c r="AC112" s="66">
        <v>87087.44</v>
      </c>
      <c r="AD112" s="65">
        <f>AC112/$C112</f>
        <v>4.0301515434928549E-3</v>
      </c>
      <c r="AE112" s="52">
        <v>9914.8219000000008</v>
      </c>
      <c r="AF112" s="53">
        <v>11.385</v>
      </c>
      <c r="AG112" s="64">
        <f>AE112/$H112</f>
        <v>8.4340975003948312E-3</v>
      </c>
      <c r="AH112" s="66">
        <v>13718.99</v>
      </c>
      <c r="AI112" s="65">
        <f>AH112/$C112</f>
        <v>6.3487465843137703E-4</v>
      </c>
      <c r="AJ112" s="52">
        <v>2166.5758000000001</v>
      </c>
      <c r="AK112" s="53">
        <v>15.792999999999999</v>
      </c>
      <c r="AL112" s="64">
        <f>AJ112/$H112</f>
        <v>1.843009559172811E-3</v>
      </c>
      <c r="AM112" s="52">
        <v>47847.98</v>
      </c>
      <c r="AN112" s="65">
        <f>AM112/$C112</f>
        <v>2.2142643123970033E-3</v>
      </c>
      <c r="AO112" s="52">
        <v>11655.159299999999</v>
      </c>
      <c r="AP112" s="53">
        <v>24.359000000000002</v>
      </c>
      <c r="AQ112" s="64">
        <f>AO112/$H112</f>
        <v>9.9145250323491498E-3</v>
      </c>
      <c r="AR112" s="66">
        <v>82841.25</v>
      </c>
      <c r="AS112" s="65">
        <f>AR112/$C112</f>
        <v>3.8336503122881724E-3</v>
      </c>
      <c r="AT112" s="52">
        <v>12663.463400000001</v>
      </c>
      <c r="AU112" s="53">
        <v>15.286</v>
      </c>
      <c r="AV112" s="64">
        <f>AT112/$H112</f>
        <v>1.0772244432174968E-2</v>
      </c>
      <c r="AW112" s="66">
        <v>26577.07</v>
      </c>
      <c r="AX112" s="65">
        <f>AW112/$C112</f>
        <v>1.2299089246625879E-3</v>
      </c>
      <c r="AY112" s="52">
        <v>972.07659999999998</v>
      </c>
      <c r="AZ112" s="53">
        <v>3.6579999999999999</v>
      </c>
      <c r="BA112" s="64">
        <f>AY112/$H112</f>
        <v>8.269022787239684E-4</v>
      </c>
      <c r="BB112" s="66">
        <v>0</v>
      </c>
      <c r="BC112" s="65">
        <f>BB112/$C112</f>
        <v>0</v>
      </c>
      <c r="BD112" s="52">
        <v>0</v>
      </c>
      <c r="BE112" s="53">
        <v>0</v>
      </c>
      <c r="BF112" s="64">
        <f>BD112/$H112</f>
        <v>0</v>
      </c>
    </row>
    <row r="113" spans="1:58">
      <c r="A113" s="69"/>
      <c r="B113" s="68">
        <v>43160</v>
      </c>
      <c r="C113" s="52">
        <v>26383891.699999999</v>
      </c>
      <c r="D113" s="52">
        <v>851093.28</v>
      </c>
      <c r="E113" s="52">
        <v>1322652.05</v>
      </c>
      <c r="F113" s="64">
        <f>E113/C113</f>
        <v>5.0131044541848239E-2</v>
      </c>
      <c r="G113" s="52">
        <v>-241031.97</v>
      </c>
      <c r="H113" s="52">
        <v>1081620.08</v>
      </c>
      <c r="I113" s="64">
        <f>H113/$C113</f>
        <v>4.0995471490659588E-2</v>
      </c>
      <c r="J113" s="66">
        <v>2531052.3091000002</v>
      </c>
      <c r="K113" s="65">
        <f>J113/$C113</f>
        <v>9.5931727505537037E-2</v>
      </c>
      <c r="L113" s="52">
        <v>100540.58130000001</v>
      </c>
      <c r="M113" s="53">
        <v>3.972</v>
      </c>
      <c r="N113" s="64">
        <f>L113/$H113</f>
        <v>9.2953693407762911E-2</v>
      </c>
      <c r="O113" s="52">
        <v>7667352.6675000004</v>
      </c>
      <c r="P113" s="65">
        <f>O113/$C113</f>
        <v>0.29060734309715197</v>
      </c>
      <c r="Q113" s="52">
        <v>90521.730800000005</v>
      </c>
      <c r="R113" s="53">
        <v>1.181</v>
      </c>
      <c r="S113" s="64">
        <f>Q113/$H113</f>
        <v>8.3690874895739731E-2</v>
      </c>
      <c r="T113" s="66">
        <v>16185486.7234</v>
      </c>
      <c r="U113" s="52">
        <v>890557.76789999998</v>
      </c>
      <c r="V113" s="64">
        <f>U113/T113</f>
        <v>5.5021994896976761E-2</v>
      </c>
      <c r="W113" s="67">
        <v>8218</v>
      </c>
      <c r="X113" s="66">
        <v>243677.32139999999</v>
      </c>
      <c r="Y113" s="65">
        <f>X113/$C113</f>
        <v>9.235836933032893E-3</v>
      </c>
      <c r="Z113" s="52">
        <v>30055.502700000001</v>
      </c>
      <c r="AA113" s="53">
        <v>12.334</v>
      </c>
      <c r="AB113" s="64">
        <f>Z113/$H113</f>
        <v>2.7787485879515107E-2</v>
      </c>
      <c r="AC113" s="66">
        <v>136711.17000000001</v>
      </c>
      <c r="AD113" s="65">
        <f>AC113/$C113</f>
        <v>5.1816150382394122E-3</v>
      </c>
      <c r="AE113" s="52">
        <v>14881.5445</v>
      </c>
      <c r="AF113" s="53">
        <v>10.885</v>
      </c>
      <c r="AG113" s="64">
        <f>AE113/$H113</f>
        <v>1.375856899772053E-2</v>
      </c>
      <c r="AH113" s="66">
        <v>17243.07</v>
      </c>
      <c r="AI113" s="65">
        <f>AH113/$C113</f>
        <v>6.5354536002738372E-4</v>
      </c>
      <c r="AJ113" s="52">
        <v>2367.8526999999999</v>
      </c>
      <c r="AK113" s="53">
        <v>13.731999999999999</v>
      </c>
      <c r="AL113" s="64">
        <f>AJ113/$H113</f>
        <v>2.1891722831181163E-3</v>
      </c>
      <c r="AM113" s="52">
        <v>50793.82</v>
      </c>
      <c r="AN113" s="65">
        <f>AM113/$C113</f>
        <v>1.9251830085400177E-3</v>
      </c>
      <c r="AO113" s="52">
        <v>13762.4656</v>
      </c>
      <c r="AP113" s="53">
        <v>27.094999999999999</v>
      </c>
      <c r="AQ113" s="64">
        <f>AO113/$H113</f>
        <v>1.2723936855906002E-2</v>
      </c>
      <c r="AR113" s="66">
        <v>99753.08</v>
      </c>
      <c r="AS113" s="65">
        <f>AR113/$C113</f>
        <v>3.7808326813288128E-3</v>
      </c>
      <c r="AT113" s="52">
        <v>17284.8786</v>
      </c>
      <c r="AU113" s="53">
        <v>17.327999999999999</v>
      </c>
      <c r="AV113" s="64">
        <f>AT113/$H113</f>
        <v>1.5980545220647159E-2</v>
      </c>
      <c r="AW113" s="66">
        <v>30987.96</v>
      </c>
      <c r="AX113" s="65">
        <f>AW113/$C113</f>
        <v>1.1745030017690681E-3</v>
      </c>
      <c r="AY113" s="52">
        <v>1085.1026999999999</v>
      </c>
      <c r="AZ113" s="53">
        <v>3.5019999999999998</v>
      </c>
      <c r="BA113" s="64">
        <f>AY113/$H113</f>
        <v>1.0032198181823694E-3</v>
      </c>
      <c r="BB113" s="66">
        <v>0</v>
      </c>
      <c r="BC113" s="65">
        <f>BB113/$C113</f>
        <v>0</v>
      </c>
      <c r="BD113" s="52">
        <v>0</v>
      </c>
      <c r="BE113" s="53">
        <v>0</v>
      </c>
      <c r="BF113" s="64">
        <f>BD113/$H113</f>
        <v>0</v>
      </c>
    </row>
    <row r="114" spans="1:58">
      <c r="A114" s="69"/>
      <c r="B114" s="68">
        <v>43191</v>
      </c>
      <c r="C114" s="52">
        <v>24693678.399999999</v>
      </c>
      <c r="D114" s="52">
        <v>796570.27</v>
      </c>
      <c r="E114" s="52">
        <v>1242462.3799999999</v>
      </c>
      <c r="F114" s="64">
        <f>E114/C114</f>
        <v>5.0314998027997319E-2</v>
      </c>
      <c r="G114" s="52">
        <v>2311.37</v>
      </c>
      <c r="H114" s="52">
        <v>1244773.76</v>
      </c>
      <c r="I114" s="64">
        <f>H114/$C114</f>
        <v>5.0408600121721846E-2</v>
      </c>
      <c r="J114" s="66">
        <v>1737650.4678</v>
      </c>
      <c r="K114" s="65">
        <f>J114/$C114</f>
        <v>7.0368231077310869E-2</v>
      </c>
      <c r="L114" s="52">
        <v>98083.814799999993</v>
      </c>
      <c r="M114" s="53">
        <v>5.6449999999999996</v>
      </c>
      <c r="N114" s="64">
        <f>L114/$H114</f>
        <v>7.8796499373508633E-2</v>
      </c>
      <c r="O114" s="52">
        <v>7758708.2426000005</v>
      </c>
      <c r="P114" s="65">
        <f>O114/$C114</f>
        <v>0.31419815699065723</v>
      </c>
      <c r="Q114" s="52">
        <v>59550.426299999999</v>
      </c>
      <c r="R114" s="53">
        <v>0.76800000000000002</v>
      </c>
      <c r="S114" s="64">
        <f>Q114/$H114</f>
        <v>4.784036120748561E-2</v>
      </c>
      <c r="T114" s="66">
        <v>15197319.6896</v>
      </c>
      <c r="U114" s="52">
        <v>1087139.5189</v>
      </c>
      <c r="V114" s="64">
        <f>U114/T114</f>
        <v>7.1534950971911412E-2</v>
      </c>
      <c r="W114" s="67">
        <v>7801.1</v>
      </c>
      <c r="X114" s="66">
        <v>210955.9375</v>
      </c>
      <c r="Y114" s="65">
        <f>X114/$C114</f>
        <v>8.5429126468254332E-3</v>
      </c>
      <c r="Z114" s="52">
        <v>24350.319</v>
      </c>
      <c r="AA114" s="53">
        <v>11.542999999999999</v>
      </c>
      <c r="AB114" s="64">
        <f>Z114/$H114</f>
        <v>1.9562043949255484E-2</v>
      </c>
      <c r="AC114" s="66">
        <v>153600.92000000001</v>
      </c>
      <c r="AD114" s="65">
        <f>AC114/$C114</f>
        <v>6.22025271050748E-3</v>
      </c>
      <c r="AE114" s="52">
        <v>11653.452799999999</v>
      </c>
      <c r="AF114" s="53">
        <v>7.5869999999999997</v>
      </c>
      <c r="AG114" s="64">
        <f>AE114/$H114</f>
        <v>9.3619042869284123E-3</v>
      </c>
      <c r="AH114" s="66">
        <v>17725.46</v>
      </c>
      <c r="AI114" s="65">
        <f>AH114/$C114</f>
        <v>7.178136733164874E-4</v>
      </c>
      <c r="AJ114" s="52">
        <v>1718.2154</v>
      </c>
      <c r="AK114" s="53">
        <v>9.6929999999999996</v>
      </c>
      <c r="AL114" s="64">
        <f>AJ114/$H114</f>
        <v>1.3803435252362647E-3</v>
      </c>
      <c r="AM114" s="52">
        <v>35055.72</v>
      </c>
      <c r="AN114" s="65">
        <f>AM114/$C114</f>
        <v>1.4196232506210984E-3</v>
      </c>
      <c r="AO114" s="52">
        <v>8985.2013999999999</v>
      </c>
      <c r="AP114" s="53">
        <v>25.631</v>
      </c>
      <c r="AQ114" s="64">
        <f>AO114/$H114</f>
        <v>7.2183409457474423E-3</v>
      </c>
      <c r="AR114" s="66">
        <v>90746.34</v>
      </c>
      <c r="AS114" s="65">
        <f>AR114/$C114</f>
        <v>3.6748814222833646E-3</v>
      </c>
      <c r="AT114" s="52">
        <v>14995.501</v>
      </c>
      <c r="AU114" s="53">
        <v>16.524999999999999</v>
      </c>
      <c r="AV114" s="64">
        <f>AT114/$H114</f>
        <v>1.2046768241644168E-2</v>
      </c>
      <c r="AW114" s="66">
        <v>30410.49</v>
      </c>
      <c r="AX114" s="65">
        <f>AW114/$C114</f>
        <v>1.2315091136847398E-3</v>
      </c>
      <c r="AY114" s="52">
        <v>1110.2197000000001</v>
      </c>
      <c r="AZ114" s="53">
        <v>3.6509999999999998</v>
      </c>
      <c r="BA114" s="64">
        <f>AY114/$H114</f>
        <v>8.9190480686225269E-4</v>
      </c>
      <c r="BB114" s="66">
        <v>0</v>
      </c>
      <c r="BC114" s="65">
        <f>BB114/$C114</f>
        <v>0</v>
      </c>
      <c r="BD114" s="52">
        <v>0</v>
      </c>
      <c r="BE114" s="53">
        <v>0</v>
      </c>
      <c r="BF114" s="64">
        <f>BD114/$H114</f>
        <v>0</v>
      </c>
    </row>
    <row r="115" spans="1:58">
      <c r="A115" s="69"/>
      <c r="B115" s="68">
        <v>43221</v>
      </c>
      <c r="C115" s="52">
        <v>26257067.210000001</v>
      </c>
      <c r="D115" s="52">
        <v>847002.17</v>
      </c>
      <c r="E115" s="52">
        <v>1382747.95</v>
      </c>
      <c r="F115" s="64">
        <f>E115/C115</f>
        <v>5.2661934363841693E-2</v>
      </c>
      <c r="G115" s="52">
        <v>-160735.10999999999</v>
      </c>
      <c r="H115" s="52">
        <v>1222012.8400000001</v>
      </c>
      <c r="I115" s="64">
        <f>H115/$C115</f>
        <v>4.6540340176857098E-2</v>
      </c>
      <c r="J115" s="66">
        <v>1493362.4324</v>
      </c>
      <c r="K115" s="65">
        <f>J115/$C115</f>
        <v>5.6874685221175544E-2</v>
      </c>
      <c r="L115" s="52">
        <v>79995.161999999997</v>
      </c>
      <c r="M115" s="53">
        <v>5.3570000000000002</v>
      </c>
      <c r="N115" s="64">
        <f>L115/$H115</f>
        <v>6.5461801530661487E-2</v>
      </c>
      <c r="O115" s="52">
        <v>7833147.0998</v>
      </c>
      <c r="P115" s="65">
        <f>O115/$C115</f>
        <v>0.29832528656577256</v>
      </c>
      <c r="Q115" s="52">
        <v>62467.959600000002</v>
      </c>
      <c r="R115" s="53">
        <v>0.79700000000000004</v>
      </c>
      <c r="S115" s="64">
        <f>Q115/$H115</f>
        <v>5.1118906082852612E-2</v>
      </c>
      <c r="T115" s="66">
        <v>16930557.6778</v>
      </c>
      <c r="U115" s="52">
        <v>1079549.7183999999</v>
      </c>
      <c r="V115" s="64">
        <f>U115/T115</f>
        <v>6.3763388007918198E-2</v>
      </c>
      <c r="W115" s="67">
        <v>10980.35</v>
      </c>
      <c r="X115" s="66">
        <v>139747.72320000001</v>
      </c>
      <c r="Y115" s="65">
        <f>X115/$C115</f>
        <v>5.3222898841793383E-3</v>
      </c>
      <c r="Z115" s="52">
        <v>22612.956300000002</v>
      </c>
      <c r="AA115" s="53">
        <v>16.181000000000001</v>
      </c>
      <c r="AB115" s="64">
        <f>Z115/$H115</f>
        <v>1.8504679787161648E-2</v>
      </c>
      <c r="AC115" s="66">
        <v>126137.42</v>
      </c>
      <c r="AD115" s="65">
        <f>AC115/$C115</f>
        <v>4.8039416965791433E-3</v>
      </c>
      <c r="AE115" s="52">
        <v>12451.9673</v>
      </c>
      <c r="AF115" s="53">
        <v>9.8719999999999999</v>
      </c>
      <c r="AG115" s="64">
        <f>AE115/$H115</f>
        <v>1.0189718873984989E-2</v>
      </c>
      <c r="AH115" s="66">
        <v>14553.58</v>
      </c>
      <c r="AI115" s="65">
        <f>AH115/$C115</f>
        <v>5.5427286998973257E-4</v>
      </c>
      <c r="AJ115" s="52">
        <v>1310.9024999999999</v>
      </c>
      <c r="AK115" s="53">
        <v>9.0069999999999997</v>
      </c>
      <c r="AL115" s="64">
        <f>AJ115/$H115</f>
        <v>1.0727403649866722E-3</v>
      </c>
      <c r="AM115" s="52">
        <v>35690.75</v>
      </c>
      <c r="AN115" s="65">
        <f>AM115/$C115</f>
        <v>1.3592816636584296E-3</v>
      </c>
      <c r="AO115" s="52">
        <v>9293.3845000000001</v>
      </c>
      <c r="AP115" s="53">
        <v>26.039000000000001</v>
      </c>
      <c r="AQ115" s="64">
        <f>AO115/$H115</f>
        <v>7.6049810573185139E-3</v>
      </c>
      <c r="AR115" s="66">
        <v>122105.04</v>
      </c>
      <c r="AS115" s="65">
        <f>AR115/$C115</f>
        <v>4.6503685664290905E-3</v>
      </c>
      <c r="AT115" s="52">
        <v>18040.290799999999</v>
      </c>
      <c r="AU115" s="53">
        <v>14.773999999999999</v>
      </c>
      <c r="AV115" s="64">
        <f>AT115/$H115</f>
        <v>1.4762766977145672E-2</v>
      </c>
      <c r="AW115" s="66">
        <v>26140.86</v>
      </c>
      <c r="AX115" s="65">
        <f>AW115/$C115</f>
        <v>9.9557425019821929E-4</v>
      </c>
      <c r="AY115" s="52">
        <v>1056.6976</v>
      </c>
      <c r="AZ115" s="53">
        <v>4.0419999999999998</v>
      </c>
      <c r="BA115" s="64">
        <f>AY115/$H115</f>
        <v>8.6471890098961635E-4</v>
      </c>
      <c r="BB115" s="66">
        <v>0</v>
      </c>
      <c r="BC115" s="65">
        <f>BB115/$C115</f>
        <v>0</v>
      </c>
      <c r="BD115" s="52">
        <v>0</v>
      </c>
      <c r="BE115" s="53">
        <v>0</v>
      </c>
      <c r="BF115" s="64">
        <f>BD115/$H115</f>
        <v>0</v>
      </c>
    </row>
    <row r="116" spans="1:58">
      <c r="A116" s="69"/>
      <c r="B116" s="68">
        <v>43252</v>
      </c>
      <c r="C116" s="52">
        <v>27908032.120000001</v>
      </c>
      <c r="D116" s="52">
        <v>900259.1</v>
      </c>
      <c r="E116" s="52">
        <v>1357973.48</v>
      </c>
      <c r="F116" s="64">
        <f>E116/C116</f>
        <v>4.8658876203128004E-2</v>
      </c>
      <c r="G116" s="52">
        <v>-237493.15</v>
      </c>
      <c r="H116" s="52">
        <v>1120480.32</v>
      </c>
      <c r="I116" s="64">
        <f>H116/$C116</f>
        <v>4.0149026458838694E-2</v>
      </c>
      <c r="J116" s="66">
        <v>1634307.1157</v>
      </c>
      <c r="K116" s="65">
        <f>J116/$C116</f>
        <v>5.8560457028024947E-2</v>
      </c>
      <c r="L116" s="52">
        <v>74118.484100000001</v>
      </c>
      <c r="M116" s="53">
        <v>4.5350000000000001</v>
      </c>
      <c r="N116" s="64">
        <f>L116/$H116</f>
        <v>6.6148849539811636E-2</v>
      </c>
      <c r="O116" s="52">
        <v>9163878.0145999994</v>
      </c>
      <c r="P116" s="65">
        <f>O116/$C116</f>
        <v>0.32835987772970926</v>
      </c>
      <c r="Q116" s="52">
        <v>98303.577399999995</v>
      </c>
      <c r="R116" s="53">
        <v>1.073</v>
      </c>
      <c r="S116" s="64">
        <f>Q116/$H116</f>
        <v>8.773342614353101E-2</v>
      </c>
      <c r="T116" s="66">
        <v>17109846.989700001</v>
      </c>
      <c r="U116" s="52">
        <v>948058.2585</v>
      </c>
      <c r="V116" s="64">
        <f>U116/T116</f>
        <v>5.5410095664252521E-2</v>
      </c>
      <c r="W116" s="67">
        <v>7413.85</v>
      </c>
      <c r="X116" s="66">
        <v>210297.85709999999</v>
      </c>
      <c r="Y116" s="65">
        <f>X116/$C116</f>
        <v>7.5353882422004312E-3</v>
      </c>
      <c r="Z116" s="52">
        <v>32110.045699999999</v>
      </c>
      <c r="AA116" s="53">
        <v>15.269</v>
      </c>
      <c r="AB116" s="64">
        <f>Z116/$H116</f>
        <v>2.8657393732716339E-2</v>
      </c>
      <c r="AC116" s="66">
        <v>144306.31</v>
      </c>
      <c r="AD116" s="65">
        <f>AC116/$C116</f>
        <v>5.1707805616500058E-3</v>
      </c>
      <c r="AE116" s="52">
        <v>14732.1574</v>
      </c>
      <c r="AF116" s="53">
        <v>10.209</v>
      </c>
      <c r="AG116" s="64">
        <f>AE116/$H116</f>
        <v>1.3148073319127996E-2</v>
      </c>
      <c r="AH116" s="66">
        <v>23795.56</v>
      </c>
      <c r="AI116" s="65">
        <f>AH116/$C116</f>
        <v>8.5264198843125027E-4</v>
      </c>
      <c r="AJ116" s="52">
        <v>3645.2869999999998</v>
      </c>
      <c r="AK116" s="53">
        <v>15.319000000000001</v>
      </c>
      <c r="AL116" s="64">
        <f>AJ116/$H116</f>
        <v>3.2533253239110881E-3</v>
      </c>
      <c r="AM116" s="52">
        <v>51008.04</v>
      </c>
      <c r="AN116" s="65">
        <f>AM116/$C116</f>
        <v>1.8277189799937783E-3</v>
      </c>
      <c r="AO116" s="52">
        <v>12740.1801</v>
      </c>
      <c r="AP116" s="53">
        <v>24.977</v>
      </c>
      <c r="AQ116" s="64">
        <f>AO116/$H116</f>
        <v>1.137028457581477E-2</v>
      </c>
      <c r="AR116" s="66">
        <v>105214.83</v>
      </c>
      <c r="AS116" s="65">
        <f>AR116/$C116</f>
        <v>3.7700555004234384E-3</v>
      </c>
      <c r="AT116" s="52">
        <v>14975.59</v>
      </c>
      <c r="AU116" s="53">
        <v>14.233000000000001</v>
      </c>
      <c r="AV116" s="64">
        <f>AT116/$H116</f>
        <v>1.3365330682470174E-2</v>
      </c>
      <c r="AW116" s="66">
        <v>30118.37</v>
      </c>
      <c r="AX116" s="65">
        <f>AW116/$C116</f>
        <v>1.0792007788473191E-3</v>
      </c>
      <c r="AY116" s="52">
        <v>2940.174</v>
      </c>
      <c r="AZ116" s="53">
        <v>9.7620000000000005</v>
      </c>
      <c r="BA116" s="64">
        <f>AY116/$H116</f>
        <v>2.6240300231243686E-3</v>
      </c>
      <c r="BB116" s="66">
        <v>0</v>
      </c>
      <c r="BC116" s="65">
        <f>BB116/$C116</f>
        <v>0</v>
      </c>
      <c r="BD116" s="52">
        <v>0</v>
      </c>
      <c r="BE116" s="53">
        <v>0</v>
      </c>
      <c r="BF116" s="64">
        <f>BD116/$H116</f>
        <v>0</v>
      </c>
    </row>
    <row r="117" spans="1:58">
      <c r="A117" s="69"/>
      <c r="B117" s="68">
        <v>43282</v>
      </c>
      <c r="C117" s="52">
        <v>25822973.289999999</v>
      </c>
      <c r="D117" s="52">
        <v>832999.14</v>
      </c>
      <c r="E117" s="52">
        <v>1386937.65</v>
      </c>
      <c r="F117" s="64">
        <f>E117/C117</f>
        <v>5.3709448343700006E-2</v>
      </c>
      <c r="G117" s="52">
        <v>-49117.51</v>
      </c>
      <c r="H117" s="52">
        <v>1337820.1299999999</v>
      </c>
      <c r="I117" s="64">
        <f>H117/$C117</f>
        <v>5.180736218776455E-2</v>
      </c>
      <c r="J117" s="66">
        <v>1656617.8259999999</v>
      </c>
      <c r="K117" s="65">
        <f>J117/$C117</f>
        <v>6.4152869129192366E-2</v>
      </c>
      <c r="L117" s="52">
        <v>73604.268200000006</v>
      </c>
      <c r="M117" s="53">
        <v>4.4429999999999996</v>
      </c>
      <c r="N117" s="64">
        <f>L117/$H117</f>
        <v>5.5018060013792745E-2</v>
      </c>
      <c r="O117" s="52">
        <v>8041655.1835000003</v>
      </c>
      <c r="P117" s="65">
        <f>O117/$C117</f>
        <v>0.31141476596012857</v>
      </c>
      <c r="Q117" s="52">
        <v>141897.0717</v>
      </c>
      <c r="R117" s="53">
        <v>1.7649999999999999</v>
      </c>
      <c r="S117" s="64">
        <f>Q117/$H117</f>
        <v>0.10606588174151634</v>
      </c>
      <c r="T117" s="66">
        <v>16124700.2805</v>
      </c>
      <c r="U117" s="52">
        <v>1122318.7901000001</v>
      </c>
      <c r="V117" s="64">
        <f>U117/T117</f>
        <v>6.9602458996230021E-2</v>
      </c>
      <c r="W117" s="67">
        <v>8151.3</v>
      </c>
      <c r="X117" s="66">
        <v>182644.77679999999</v>
      </c>
      <c r="Y117" s="65">
        <f>X117/$C117</f>
        <v>7.0729568879943647E-3</v>
      </c>
      <c r="Z117" s="52">
        <v>23857.867200000001</v>
      </c>
      <c r="AA117" s="53">
        <v>13.061999999999999</v>
      </c>
      <c r="AB117" s="64">
        <f>Z117/$H117</f>
        <v>1.7833389306229085E-2</v>
      </c>
      <c r="AC117" s="66">
        <v>164018.87</v>
      </c>
      <c r="AD117" s="65">
        <f>AC117/$C117</f>
        <v>6.3516647815113009E-3</v>
      </c>
      <c r="AE117" s="52">
        <v>18102.516500000002</v>
      </c>
      <c r="AF117" s="53">
        <v>11.037000000000001</v>
      </c>
      <c r="AG117" s="64">
        <f>AE117/$H117</f>
        <v>1.3531353052670843E-2</v>
      </c>
      <c r="AH117" s="66">
        <v>35984.089999999997</v>
      </c>
      <c r="AI117" s="65">
        <f>AH117/$C117</f>
        <v>1.3934913534505691E-3</v>
      </c>
      <c r="AJ117" s="52">
        <v>5530.0589</v>
      </c>
      <c r="AK117" s="53">
        <v>15.368</v>
      </c>
      <c r="AL117" s="64">
        <f>AJ117/$H117</f>
        <v>4.1336340932469004E-3</v>
      </c>
      <c r="AM117" s="52">
        <v>69682.81</v>
      </c>
      <c r="AN117" s="65">
        <f>AM117/$C117</f>
        <v>2.6984812793414774E-3</v>
      </c>
      <c r="AO117" s="52">
        <v>17724.044999999998</v>
      </c>
      <c r="AP117" s="53">
        <v>25.434999999999999</v>
      </c>
      <c r="AQ117" s="64">
        <f>AO117/$H117</f>
        <v>1.3248451419250209E-2</v>
      </c>
      <c r="AR117" s="66">
        <v>134296.95000000001</v>
      </c>
      <c r="AS117" s="65">
        <f>AR117/$C117</f>
        <v>5.2006772609723756E-3</v>
      </c>
      <c r="AT117" s="52">
        <v>18160.804199999999</v>
      </c>
      <c r="AU117" s="53">
        <v>13.523</v>
      </c>
      <c r="AV117" s="64">
        <f>AT117/$H117</f>
        <v>1.3574922213197674E-2</v>
      </c>
      <c r="AW117" s="66">
        <v>32037.32</v>
      </c>
      <c r="AX117" s="65">
        <f>AW117/$C117</f>
        <v>1.2406518660810651E-3</v>
      </c>
      <c r="AY117" s="52">
        <v>2775.2788999999998</v>
      </c>
      <c r="AZ117" s="53">
        <v>8.6630000000000003</v>
      </c>
      <c r="BA117" s="64">
        <f>AY117/$H117</f>
        <v>2.0744783530802454E-3</v>
      </c>
      <c r="BB117" s="66">
        <v>0</v>
      </c>
      <c r="BC117" s="65">
        <f>BB117/$C117</f>
        <v>0</v>
      </c>
      <c r="BD117" s="52">
        <v>0</v>
      </c>
      <c r="BE117" s="53">
        <v>0</v>
      </c>
      <c r="BF117" s="64">
        <f>BD117/$H117</f>
        <v>0</v>
      </c>
    </row>
    <row r="118" spans="1:58">
      <c r="A118" s="69"/>
      <c r="B118" s="68">
        <v>43313</v>
      </c>
      <c r="C118" s="52">
        <v>22479223.109999999</v>
      </c>
      <c r="D118" s="52">
        <v>725136.23</v>
      </c>
      <c r="E118" s="52">
        <v>1346014.7</v>
      </c>
      <c r="F118" s="64">
        <f>E118/C118</f>
        <v>5.9878168093861671E-2</v>
      </c>
      <c r="G118" s="52">
        <v>133708.53</v>
      </c>
      <c r="H118" s="52">
        <v>1479723.23</v>
      </c>
      <c r="I118" s="64">
        <f>H118/$C118</f>
        <v>6.5826262000208427E-2</v>
      </c>
      <c r="J118" s="66">
        <v>1584885.6105</v>
      </c>
      <c r="K118" s="65">
        <f>J118/$C118</f>
        <v>7.0504465512198036E-2</v>
      </c>
      <c r="L118" s="52">
        <v>68564.540099999998</v>
      </c>
      <c r="M118" s="53">
        <v>4.3259999999999996</v>
      </c>
      <c r="N118" s="64">
        <f>L118/$H118</f>
        <v>4.6336057115221471E-2</v>
      </c>
      <c r="O118" s="52">
        <v>4591053.4057</v>
      </c>
      <c r="P118" s="65">
        <f>O118/$C118</f>
        <v>0.20423541255114133</v>
      </c>
      <c r="Q118" s="52">
        <v>91267.0236</v>
      </c>
      <c r="R118" s="53">
        <v>1.988</v>
      </c>
      <c r="S118" s="64">
        <f>Q118/$H118</f>
        <v>6.1678442123261117E-2</v>
      </c>
      <c r="T118" s="66">
        <v>16303284.093800001</v>
      </c>
      <c r="U118" s="52">
        <v>1319891.6662999999</v>
      </c>
      <c r="V118" s="64">
        <f>U118/T118</f>
        <v>8.0958637456482976E-2</v>
      </c>
      <c r="W118" s="67">
        <v>6295.85</v>
      </c>
      <c r="X118" s="66">
        <v>144736.20540000001</v>
      </c>
      <c r="Y118" s="65">
        <f>X118/$C118</f>
        <v>6.4386658156176824E-3</v>
      </c>
      <c r="Z118" s="52">
        <v>22894.699199999999</v>
      </c>
      <c r="AA118" s="53">
        <v>15.818</v>
      </c>
      <c r="AB118" s="64">
        <f>Z118/$H118</f>
        <v>1.5472284773146393E-2</v>
      </c>
      <c r="AC118" s="66">
        <v>190244.74</v>
      </c>
      <c r="AD118" s="65">
        <f>AC118/$C118</f>
        <v>8.4631367849793988E-3</v>
      </c>
      <c r="AE118" s="52">
        <v>18275.528399999999</v>
      </c>
      <c r="AF118" s="53">
        <v>9.6059999999999999</v>
      </c>
      <c r="AG118" s="64">
        <f>AE118/$H118</f>
        <v>1.235063965306539E-2</v>
      </c>
      <c r="AH118" s="66">
        <v>29773.58</v>
      </c>
      <c r="AI118" s="65">
        <f>AH118/$C118</f>
        <v>1.3244932822769604E-3</v>
      </c>
      <c r="AJ118" s="52">
        <v>6563.8941999999997</v>
      </c>
      <c r="AK118" s="53">
        <v>22.045999999999999</v>
      </c>
      <c r="AL118" s="64">
        <f>AJ118/$H118</f>
        <v>4.4358931906475505E-3</v>
      </c>
      <c r="AM118" s="52">
        <v>66683.05</v>
      </c>
      <c r="AN118" s="65">
        <f>AM118/$C118</f>
        <v>2.9664303643276578E-3</v>
      </c>
      <c r="AO118" s="52">
        <v>16282.362499999999</v>
      </c>
      <c r="AP118" s="53">
        <v>24.417999999999999</v>
      </c>
      <c r="AQ118" s="64">
        <f>AO118/$H118</f>
        <v>1.1003654041438547E-2</v>
      </c>
      <c r="AR118" s="66">
        <v>105936.36</v>
      </c>
      <c r="AS118" s="65">
        <f>AR118/$C118</f>
        <v>4.712634394952629E-3</v>
      </c>
      <c r="AT118" s="52">
        <v>12252.8837</v>
      </c>
      <c r="AU118" s="53">
        <v>11.566000000000001</v>
      </c>
      <c r="AV118" s="64">
        <f>AT118/$H118</f>
        <v>8.2805239869080116E-3</v>
      </c>
      <c r="AW118" s="66">
        <v>38405.760000000002</v>
      </c>
      <c r="AX118" s="65">
        <f>AW118/$C118</f>
        <v>1.7085003254812218E-3</v>
      </c>
      <c r="AY118" s="52">
        <v>5437.6273000000001</v>
      </c>
      <c r="AZ118" s="53">
        <v>14.157999999999999</v>
      </c>
      <c r="BA118" s="64">
        <f>AY118/$H118</f>
        <v>3.6747597048942728E-3</v>
      </c>
      <c r="BB118" s="66">
        <v>0</v>
      </c>
      <c r="BC118" s="65">
        <f>BB118/$C118</f>
        <v>0</v>
      </c>
      <c r="BD118" s="52">
        <v>0</v>
      </c>
      <c r="BE118" s="53">
        <v>0</v>
      </c>
      <c r="BF118" s="64">
        <f>BD118/$H118</f>
        <v>0</v>
      </c>
    </row>
    <row r="119" spans="1:58">
      <c r="A119" s="69"/>
      <c r="B119" s="68">
        <v>43344</v>
      </c>
      <c r="C119" s="52">
        <v>22226226.84</v>
      </c>
      <c r="D119" s="52">
        <v>716975.06</v>
      </c>
      <c r="E119" s="52">
        <v>1302491.05</v>
      </c>
      <c r="F119" s="64">
        <f>E119/C119</f>
        <v>5.8601536795977377E-2</v>
      </c>
      <c r="G119" s="52">
        <v>-174687.23</v>
      </c>
      <c r="H119" s="52">
        <v>1127803.81</v>
      </c>
      <c r="I119" s="64">
        <f>H119/$C119</f>
        <v>5.0742027340885364E-2</v>
      </c>
      <c r="J119" s="66">
        <v>1550381.4983999999</v>
      </c>
      <c r="K119" s="65">
        <f>J119/$C119</f>
        <v>6.9754597105515723E-2</v>
      </c>
      <c r="L119" s="52">
        <v>68019.118199999997</v>
      </c>
      <c r="M119" s="53">
        <v>4.3869999999999996</v>
      </c>
      <c r="N119" s="64">
        <f>L119/$H119</f>
        <v>6.0311126453811141E-2</v>
      </c>
      <c r="O119" s="52">
        <v>4272002.3098999998</v>
      </c>
      <c r="P119" s="65">
        <f>O119/$C119</f>
        <v>0.19220546702114014</v>
      </c>
      <c r="Q119" s="52">
        <v>63455.299899999998</v>
      </c>
      <c r="R119" s="53">
        <v>1.4850000000000001</v>
      </c>
      <c r="S119" s="64">
        <f>Q119/$H119</f>
        <v>5.6264484423048718E-2</v>
      </c>
      <c r="T119" s="66">
        <v>16403843.0317</v>
      </c>
      <c r="U119" s="52">
        <v>996329.39190000005</v>
      </c>
      <c r="V119" s="64">
        <f>U119/T119</f>
        <v>6.0737559483751424E-2</v>
      </c>
      <c r="W119" s="67">
        <v>18804.87</v>
      </c>
      <c r="X119" s="66">
        <v>156324.0625</v>
      </c>
      <c r="Y119" s="65">
        <f>X119/$C119</f>
        <v>7.0333153542133106E-3</v>
      </c>
      <c r="Z119" s="52">
        <v>23641.185799999999</v>
      </c>
      <c r="AA119" s="53">
        <v>15.122999999999999</v>
      </c>
      <c r="AB119" s="64">
        <f>Z119/$H119</f>
        <v>2.0962143938846951E-2</v>
      </c>
      <c r="AC119" s="66">
        <v>162754.53</v>
      </c>
      <c r="AD119" s="65">
        <f>AC119/$C119</f>
        <v>7.3226342541908478E-3</v>
      </c>
      <c r="AE119" s="52">
        <v>17509.308300000001</v>
      </c>
      <c r="AF119" s="53">
        <v>10.757999999999999</v>
      </c>
      <c r="AG119" s="64">
        <f>AE119/$H119</f>
        <v>1.5525136681352407E-2</v>
      </c>
      <c r="AH119" s="66">
        <v>19021.490000000002</v>
      </c>
      <c r="AI119" s="65">
        <f>AH119/$C119</f>
        <v>8.5581282585344125E-4</v>
      </c>
      <c r="AJ119" s="52">
        <v>2920.2646</v>
      </c>
      <c r="AK119" s="53">
        <v>15.352</v>
      </c>
      <c r="AL119" s="64">
        <f>AJ119/$H119</f>
        <v>2.5893374132155127E-3</v>
      </c>
      <c r="AM119" s="52">
        <v>50759.71</v>
      </c>
      <c r="AN119" s="65">
        <f>AM119/$C119</f>
        <v>2.2837753958602179E-3</v>
      </c>
      <c r="AO119" s="52">
        <v>12341.929400000001</v>
      </c>
      <c r="AP119" s="53">
        <v>24.314</v>
      </c>
      <c r="AQ119" s="64">
        <f>AO119/$H119</f>
        <v>1.0943330116964226E-2</v>
      </c>
      <c r="AR119" s="66">
        <v>91155.02</v>
      </c>
      <c r="AS119" s="65">
        <f>AR119/$C119</f>
        <v>4.1012368251344637E-3</v>
      </c>
      <c r="AT119" s="52">
        <v>14274.9799</v>
      </c>
      <c r="AU119" s="53">
        <v>15.66</v>
      </c>
      <c r="AV119" s="64">
        <f>AT119/$H119</f>
        <v>1.2657325479331374E-2</v>
      </c>
      <c r="AW119" s="66">
        <v>25064.11</v>
      </c>
      <c r="AX119" s="65">
        <f>AW119/$C119</f>
        <v>1.1276817329558039E-3</v>
      </c>
      <c r="AY119" s="52">
        <v>1542.2801999999999</v>
      </c>
      <c r="AZ119" s="53">
        <v>6.1529999999999996</v>
      </c>
      <c r="BA119" s="64">
        <f>AY119/$H119</f>
        <v>1.367507527749884E-3</v>
      </c>
      <c r="BB119" s="66">
        <v>0</v>
      </c>
      <c r="BC119" s="65">
        <f>BB119/$C119</f>
        <v>0</v>
      </c>
      <c r="BD119" s="52">
        <v>0</v>
      </c>
      <c r="BE119" s="53">
        <v>0</v>
      </c>
      <c r="BF119" s="64">
        <f>BD119/$H119</f>
        <v>0</v>
      </c>
    </row>
    <row r="120" spans="1:58">
      <c r="A120" s="69"/>
      <c r="B120" s="68">
        <v>43374</v>
      </c>
      <c r="C120" s="132">
        <v>22914563.420000002</v>
      </c>
      <c r="D120" s="52">
        <f>C120/31</f>
        <v>739179.46516129037</v>
      </c>
      <c r="E120" s="132">
        <v>1395729.14</v>
      </c>
      <c r="F120" s="64">
        <f>E120/C120</f>
        <v>6.0910134503448454E-2</v>
      </c>
      <c r="G120" s="132">
        <v>9297.92</v>
      </c>
      <c r="H120" s="52">
        <f>G120+E120</f>
        <v>1405027.0599999998</v>
      </c>
      <c r="I120" s="64">
        <f>H120/$C120</f>
        <v>6.131589916191385E-2</v>
      </c>
      <c r="J120" s="132">
        <v>2040877.9897</v>
      </c>
      <c r="K120" s="65">
        <f>J120/$C120</f>
        <v>8.9064668276363779E-2</v>
      </c>
      <c r="L120" s="132">
        <v>81409.077300000004</v>
      </c>
      <c r="M120" s="65">
        <f>L120/J120</f>
        <v>3.9889242625408869E-2</v>
      </c>
      <c r="N120" s="64">
        <f>L120/$H120</f>
        <v>5.7941287835410096E-2</v>
      </c>
      <c r="O120" s="132">
        <v>4070465.9248000002</v>
      </c>
      <c r="P120" s="65">
        <f>O120/$C120</f>
        <v>0.17763663440549196</v>
      </c>
      <c r="Q120" s="132">
        <v>62033.003700000001</v>
      </c>
      <c r="R120" s="53">
        <v>3.012</v>
      </c>
      <c r="S120" s="65">
        <f>Q120/$H120</f>
        <v>4.415075372285001E-2</v>
      </c>
      <c r="T120" s="66">
        <f>C120-(J120+O120)</f>
        <v>16803219.505500004</v>
      </c>
      <c r="U120" s="52">
        <f>H120-(L120+Q120)</f>
        <v>1261584.9789999998</v>
      </c>
      <c r="V120" s="64">
        <f>U120/T120</f>
        <v>7.5079955873162268E-2</v>
      </c>
      <c r="W120" s="67"/>
      <c r="X120" s="66"/>
      <c r="Y120" s="65">
        <f>X120/$C120</f>
        <v>0</v>
      </c>
      <c r="Z120" s="52"/>
      <c r="AA120" s="65" t="e">
        <f>Z120/X120</f>
        <v>#DIV/0!</v>
      </c>
      <c r="AB120" s="64">
        <f>Z120/$H120</f>
        <v>0</v>
      </c>
      <c r="AC120" s="66"/>
      <c r="AD120" s="65">
        <f>AC120/$C120</f>
        <v>0</v>
      </c>
      <c r="AE120" s="52"/>
      <c r="AF120" s="65" t="e">
        <f>AE120/AC120</f>
        <v>#DIV/0!</v>
      </c>
      <c r="AG120" s="64">
        <f>AE120/$H120</f>
        <v>0</v>
      </c>
      <c r="AH120" s="66"/>
      <c r="AI120" s="65">
        <f>AH120/$C120</f>
        <v>0</v>
      </c>
      <c r="AJ120" s="52"/>
      <c r="AK120" s="65" t="e">
        <f>AJ120/AH120</f>
        <v>#DIV/0!</v>
      </c>
      <c r="AL120" s="64">
        <f>AJ120/$H120</f>
        <v>0</v>
      </c>
      <c r="AM120" s="52"/>
      <c r="AN120" s="65">
        <f>AM120/$C120</f>
        <v>0</v>
      </c>
      <c r="AO120" s="52"/>
      <c r="AP120" s="65" t="e">
        <f>AO120/AM120</f>
        <v>#DIV/0!</v>
      </c>
      <c r="AQ120" s="64"/>
      <c r="AR120" s="66"/>
      <c r="AS120" s="65">
        <f>AR120/$C120</f>
        <v>0</v>
      </c>
      <c r="AT120" s="52"/>
      <c r="AU120" s="65" t="e">
        <f>AT120/AR120</f>
        <v>#DIV/0!</v>
      </c>
      <c r="AV120" s="64">
        <f>AT120/$H120</f>
        <v>0</v>
      </c>
      <c r="AW120" s="66"/>
      <c r="AX120" s="65">
        <f>AW120/$C120</f>
        <v>0</v>
      </c>
      <c r="AY120" s="52"/>
      <c r="AZ120" s="65" t="e">
        <f>AY120/AW120</f>
        <v>#DIV/0!</v>
      </c>
      <c r="BA120" s="64">
        <f>AY120/$H120</f>
        <v>0</v>
      </c>
      <c r="BB120" s="66"/>
      <c r="BC120" s="65">
        <f>BB120/$C120</f>
        <v>0</v>
      </c>
      <c r="BD120" s="52"/>
      <c r="BE120" s="65" t="e">
        <f>BD120/BB120</f>
        <v>#DIV/0!</v>
      </c>
      <c r="BF120" s="64">
        <f>BD120/$H120</f>
        <v>0</v>
      </c>
    </row>
    <row r="121" spans="1:58">
      <c r="A121" s="69"/>
      <c r="B121" s="68">
        <v>43009</v>
      </c>
      <c r="C121" s="132">
        <v>23583687.870000001</v>
      </c>
      <c r="D121" s="52">
        <f>C121/31</f>
        <v>760764.12483870971</v>
      </c>
      <c r="E121" s="132">
        <v>1446490.07</v>
      </c>
      <c r="F121" s="64">
        <f>E121/C121</f>
        <v>6.1334345924753793E-2</v>
      </c>
      <c r="G121" s="132">
        <v>-34976.910000000003</v>
      </c>
      <c r="H121" s="52">
        <f>G121+E121</f>
        <v>1411513.1600000001</v>
      </c>
      <c r="I121" s="64">
        <f>H121/$C121</f>
        <v>5.9851248362031519E-2</v>
      </c>
      <c r="J121" s="132">
        <v>2213421.4174000002</v>
      </c>
      <c r="K121" s="65">
        <f>J121/$C121</f>
        <v>9.3853914180047196E-2</v>
      </c>
      <c r="L121" s="132">
        <v>77646.821899999995</v>
      </c>
      <c r="M121" s="65">
        <f>L121/J121</f>
        <v>3.5079999357378579E-2</v>
      </c>
      <c r="N121" s="64">
        <f>L121/$H121</f>
        <v>5.5009633704017319E-2</v>
      </c>
      <c r="O121" s="132">
        <v>6658309.2559000002</v>
      </c>
      <c r="P121" s="65">
        <f>O121/$C121</f>
        <v>0.28232689020489482</v>
      </c>
      <c r="Q121" s="132">
        <v>79186.756699999998</v>
      </c>
      <c r="R121" s="53">
        <v>2.8460000000000001</v>
      </c>
      <c r="S121" s="65">
        <f>Q121/$H121</f>
        <v>5.6100615243289687E-2</v>
      </c>
      <c r="T121" s="66">
        <f>C121-(J121+O121)</f>
        <v>14711957.196700001</v>
      </c>
      <c r="U121" s="52">
        <f>H121-(L121+Q121)</f>
        <v>1254679.5814</v>
      </c>
      <c r="V121" s="64">
        <f>U121/T121</f>
        <v>8.5282982041399211E-2</v>
      </c>
      <c r="W121" s="67"/>
      <c r="X121" s="66"/>
      <c r="Y121" s="65">
        <f>X121/$C121</f>
        <v>0</v>
      </c>
      <c r="Z121" s="52"/>
      <c r="AA121" s="65" t="e">
        <f>Z121/X121</f>
        <v>#DIV/0!</v>
      </c>
      <c r="AB121" s="64">
        <f>Z121/$H121</f>
        <v>0</v>
      </c>
      <c r="AC121" s="66"/>
      <c r="AD121" s="65">
        <f>AC121/$C121</f>
        <v>0</v>
      </c>
      <c r="AE121" s="52"/>
      <c r="AF121" s="65" t="e">
        <f>AE121/AC121</f>
        <v>#DIV/0!</v>
      </c>
      <c r="AG121" s="64">
        <f>AE121/$H121</f>
        <v>0</v>
      </c>
      <c r="AH121" s="66"/>
      <c r="AI121" s="65">
        <f>AH121/$C121</f>
        <v>0</v>
      </c>
      <c r="AJ121" s="52"/>
      <c r="AK121" s="65" t="e">
        <f>AJ121/AH121</f>
        <v>#DIV/0!</v>
      </c>
      <c r="AL121" s="64">
        <f>AJ121/$H121</f>
        <v>0</v>
      </c>
      <c r="AM121" s="52"/>
      <c r="AN121" s="65">
        <f>AM121/$C121</f>
        <v>0</v>
      </c>
      <c r="AO121" s="52"/>
      <c r="AP121" s="65" t="e">
        <f>AO121/AM121</f>
        <v>#DIV/0!</v>
      </c>
      <c r="AQ121" s="64"/>
      <c r="AR121" s="66"/>
      <c r="AS121" s="65">
        <f>AR121/$C121</f>
        <v>0</v>
      </c>
      <c r="AT121" s="52"/>
      <c r="AU121" s="65" t="e">
        <f>AT121/AR121</f>
        <v>#DIV/0!</v>
      </c>
      <c r="AV121" s="64">
        <f>AT121/$H121</f>
        <v>0</v>
      </c>
      <c r="AW121" s="66"/>
      <c r="AX121" s="65">
        <f>AW121/$C121</f>
        <v>0</v>
      </c>
      <c r="AY121" s="52"/>
      <c r="AZ121" s="65" t="e">
        <f>AY121/AW121</f>
        <v>#DIV/0!</v>
      </c>
      <c r="BA121" s="64">
        <f>AY121/$H121</f>
        <v>0</v>
      </c>
      <c r="BB121" s="66"/>
      <c r="BC121" s="65">
        <f>BB121/$C121</f>
        <v>0</v>
      </c>
      <c r="BD121" s="52"/>
      <c r="BE121" s="65" t="e">
        <f>BD121/BB121</f>
        <v>#DIV/0!</v>
      </c>
      <c r="BF121" s="64">
        <f>BD121/$H121</f>
        <v>0</v>
      </c>
    </row>
    <row r="122" spans="1:58" s="25" customFormat="1" ht="15.75" thickBot="1">
      <c r="A122" s="63"/>
      <c r="B122" s="62" t="s">
        <v>106</v>
      </c>
      <c r="C122" s="56">
        <f>C120/C121-1</f>
        <v>-2.8372341666341727E-2</v>
      </c>
      <c r="D122" s="60"/>
      <c r="E122" s="56">
        <f>E120/E121-1</f>
        <v>-3.5092484250514144E-2</v>
      </c>
      <c r="F122" s="59"/>
      <c r="G122" s="56">
        <f>G120/G121-1</f>
        <v>-1.2658302291425971</v>
      </c>
      <c r="H122" s="56">
        <f>H120/H121-1</f>
        <v>-4.5951395876466794E-3</v>
      </c>
      <c r="I122" s="59"/>
      <c r="J122" s="57">
        <f>J120/J121-1</f>
        <v>-7.7953265629225998E-2</v>
      </c>
      <c r="K122" s="55"/>
      <c r="L122" s="56">
        <f>L120/L121-1</f>
        <v>4.8453437087809581E-2</v>
      </c>
      <c r="M122" s="55"/>
      <c r="N122" s="54"/>
      <c r="O122" s="56">
        <f>O120/O121-1</f>
        <v>-0.38866373303506196</v>
      </c>
      <c r="P122" s="55"/>
      <c r="Q122" s="56">
        <f>Q120/Q121-1</f>
        <v>-0.21662401283824773</v>
      </c>
      <c r="R122" s="55"/>
      <c r="S122" s="54"/>
      <c r="T122" s="61"/>
      <c r="U122" s="60"/>
      <c r="V122" s="59"/>
      <c r="W122" s="58"/>
      <c r="X122" s="57" t="e">
        <f>X120/X121-1</f>
        <v>#DIV/0!</v>
      </c>
      <c r="Y122" s="55"/>
      <c r="Z122" s="56" t="e">
        <f>Z120/Z121-1</f>
        <v>#DIV/0!</v>
      </c>
      <c r="AA122" s="55"/>
      <c r="AB122" s="54"/>
      <c r="AC122" s="57" t="e">
        <f>AC120/AC121-1</f>
        <v>#DIV/0!</v>
      </c>
      <c r="AD122" s="55"/>
      <c r="AE122" s="56" t="e">
        <f>AE120/AE121-1</f>
        <v>#DIV/0!</v>
      </c>
      <c r="AF122" s="55"/>
      <c r="AG122" s="54"/>
      <c r="AH122" s="57" t="e">
        <f>AH120/AH121-1</f>
        <v>#DIV/0!</v>
      </c>
      <c r="AI122" s="55"/>
      <c r="AJ122" s="56" t="e">
        <f>AJ120/AJ121-1</f>
        <v>#DIV/0!</v>
      </c>
      <c r="AK122" s="55"/>
      <c r="AL122" s="54"/>
      <c r="AM122" s="56" t="e">
        <f>AM120/AM121-1</f>
        <v>#DIV/0!</v>
      </c>
      <c r="AN122" s="55"/>
      <c r="AO122" s="56" t="e">
        <f>AO120/AO121-1</f>
        <v>#DIV/0!</v>
      </c>
      <c r="AP122" s="55"/>
      <c r="AQ122" s="54"/>
      <c r="AR122" s="56" t="e">
        <f>AR120/AR121-1</f>
        <v>#DIV/0!</v>
      </c>
      <c r="AS122" s="55"/>
      <c r="AT122" s="56" t="e">
        <f>AT120/AT121-1</f>
        <v>#DIV/0!</v>
      </c>
      <c r="AU122" s="55"/>
      <c r="AV122" s="54"/>
      <c r="AW122" s="56" t="e">
        <f>AW120/AW121-1</f>
        <v>#DIV/0!</v>
      </c>
      <c r="AX122" s="55"/>
      <c r="AY122" s="56" t="e">
        <f>AY120/AY121-1</f>
        <v>#DIV/0!</v>
      </c>
      <c r="AZ122" s="55"/>
      <c r="BA122" s="54"/>
      <c r="BB122" s="56" t="e">
        <f>BB120/BB121-1</f>
        <v>#DIV/0!</v>
      </c>
      <c r="BC122" s="55"/>
      <c r="BD122" s="56" t="e">
        <f>BD120/BD121-1</f>
        <v>#DIV/0!</v>
      </c>
      <c r="BE122" s="55"/>
      <c r="BF122" s="54"/>
    </row>
    <row r="123" spans="1:58">
      <c r="A123" s="77" t="s">
        <v>61</v>
      </c>
      <c r="B123" s="76">
        <v>43101</v>
      </c>
      <c r="C123" s="85"/>
      <c r="D123" s="85"/>
      <c r="E123" s="85"/>
      <c r="F123" s="83"/>
      <c r="G123" s="85"/>
      <c r="H123" s="85"/>
      <c r="I123" s="83"/>
      <c r="J123" s="87"/>
      <c r="K123" s="86"/>
      <c r="L123" s="85"/>
      <c r="M123" s="84"/>
      <c r="N123" s="83"/>
      <c r="O123" s="85"/>
      <c r="P123" s="86"/>
      <c r="Q123" s="85"/>
      <c r="R123" s="84"/>
      <c r="S123" s="83"/>
      <c r="T123" s="87"/>
      <c r="U123" s="85"/>
      <c r="V123" s="100"/>
      <c r="W123" s="99"/>
      <c r="X123" s="87"/>
      <c r="Y123" s="86"/>
      <c r="Z123" s="85"/>
      <c r="AA123" s="84"/>
      <c r="AB123" s="83"/>
      <c r="AC123" s="87"/>
      <c r="AD123" s="86"/>
      <c r="AE123" s="85"/>
      <c r="AF123" s="84"/>
      <c r="AG123" s="83"/>
      <c r="AH123" s="87"/>
      <c r="AI123" s="86"/>
      <c r="AJ123" s="85"/>
      <c r="AK123" s="84"/>
      <c r="AL123" s="83"/>
      <c r="AM123" s="85"/>
      <c r="AN123" s="86"/>
      <c r="AO123" s="85"/>
      <c r="AP123" s="84"/>
      <c r="AQ123" s="83"/>
      <c r="AR123" s="87"/>
      <c r="AS123" s="86"/>
      <c r="AT123" s="85"/>
      <c r="AU123" s="84"/>
      <c r="AV123" s="83"/>
      <c r="AW123" s="87"/>
      <c r="AX123" s="86"/>
      <c r="AY123" s="85"/>
      <c r="AZ123" s="84"/>
      <c r="BA123" s="83"/>
      <c r="BB123" s="87"/>
      <c r="BC123" s="86"/>
      <c r="BD123" s="85"/>
      <c r="BE123" s="84"/>
      <c r="BF123" s="83"/>
    </row>
    <row r="124" spans="1:58">
      <c r="A124" s="69"/>
      <c r="B124" s="68">
        <v>43132</v>
      </c>
      <c r="C124" s="52">
        <v>6755421.9199999999</v>
      </c>
      <c r="D124" s="52">
        <v>217916.84</v>
      </c>
      <c r="E124" s="52">
        <v>1186700.19</v>
      </c>
      <c r="F124" s="64">
        <f>E124/C124</f>
        <v>0.17566633202978385</v>
      </c>
      <c r="G124" s="52">
        <v>-206855.22</v>
      </c>
      <c r="H124" s="52">
        <v>979844.97</v>
      </c>
      <c r="I124" s="64">
        <f>H124/$C124</f>
        <v>0.1450457101871144</v>
      </c>
      <c r="J124" s="66">
        <v>242408.36120000001</v>
      </c>
      <c r="K124" s="65">
        <f>J124/$C124</f>
        <v>3.5883526457811538E-2</v>
      </c>
      <c r="L124" s="52">
        <v>11584.9259</v>
      </c>
      <c r="M124" s="53">
        <v>4.7789999999999999</v>
      </c>
      <c r="N124" s="64">
        <f>L124/$H124</f>
        <v>1.1823223320725931E-2</v>
      </c>
      <c r="O124" s="52">
        <v>317667.43239999999</v>
      </c>
      <c r="P124" s="65">
        <f>O124/$C124</f>
        <v>4.702406987482434E-2</v>
      </c>
      <c r="Q124" s="52">
        <v>20938.775399999999</v>
      </c>
      <c r="R124" s="53">
        <v>6.5910000000000002</v>
      </c>
      <c r="S124" s="64">
        <f>Q124/$H124</f>
        <v>2.1369477867503876E-2</v>
      </c>
      <c r="T124" s="66">
        <v>6195346.1264000004</v>
      </c>
      <c r="U124" s="52">
        <v>947321.26870000002</v>
      </c>
      <c r="V124" s="64">
        <f>U124/T124</f>
        <v>0.15290852994689269</v>
      </c>
      <c r="W124" s="67">
        <v>855.87599999999998</v>
      </c>
      <c r="X124" s="66">
        <v>327170.26789999998</v>
      </c>
      <c r="Y124" s="65">
        <f>X124/$C124</f>
        <v>4.8430767430141505E-2</v>
      </c>
      <c r="Z124" s="52">
        <v>104999.30439999999</v>
      </c>
      <c r="AA124" s="53">
        <v>32.093000000000004</v>
      </c>
      <c r="AB124" s="64">
        <f>Z124/$H124</f>
        <v>0.10715909926036564</v>
      </c>
      <c r="AC124" s="66">
        <v>276371.06</v>
      </c>
      <c r="AD124" s="65">
        <f>AC124/$C124</f>
        <v>4.0910999086789829E-2</v>
      </c>
      <c r="AE124" s="52">
        <v>13799.1777</v>
      </c>
      <c r="AF124" s="53">
        <v>4.9930000000000003</v>
      </c>
      <c r="AG124" s="64">
        <f>AE124/$H124</f>
        <v>1.4083021419194508E-2</v>
      </c>
      <c r="AH124" s="66">
        <v>25638.49</v>
      </c>
      <c r="AI124" s="65">
        <f>AH124/$C124</f>
        <v>3.7952462930694346E-3</v>
      </c>
      <c r="AJ124" s="52">
        <v>2802.94</v>
      </c>
      <c r="AK124" s="53">
        <v>10.933</v>
      </c>
      <c r="AL124" s="64">
        <f>AJ124/$H124</f>
        <v>2.8605953858190447E-3</v>
      </c>
      <c r="AM124" s="52">
        <v>29116.5</v>
      </c>
      <c r="AN124" s="65">
        <f>AM124/$C124</f>
        <v>4.3100934841387379E-3</v>
      </c>
      <c r="AO124" s="52">
        <v>7073.4814999999999</v>
      </c>
      <c r="AP124" s="53">
        <v>24.294</v>
      </c>
      <c r="AQ124" s="64">
        <f>AO124/$H124</f>
        <v>7.2189802637860154E-3</v>
      </c>
      <c r="AR124" s="66">
        <v>137267.74</v>
      </c>
      <c r="AS124" s="65">
        <f>AR124/$C124</f>
        <v>2.0319639783505927E-2</v>
      </c>
      <c r="AT124" s="52">
        <v>14715.762699999999</v>
      </c>
      <c r="AU124" s="53">
        <v>10.72</v>
      </c>
      <c r="AV124" s="64">
        <f>AT124/$H124</f>
        <v>1.501846021621155E-2</v>
      </c>
      <c r="AW124" s="66">
        <v>122940.67</v>
      </c>
      <c r="AX124" s="65">
        <f>AW124/$C124</f>
        <v>1.8198814442074107E-2</v>
      </c>
      <c r="AY124" s="52">
        <v>7855.7730000000001</v>
      </c>
      <c r="AZ124" s="53">
        <v>6.39</v>
      </c>
      <c r="BA124" s="64">
        <f>AY124/$H124</f>
        <v>8.0173631957308512E-3</v>
      </c>
      <c r="BB124" s="66">
        <v>15407.32</v>
      </c>
      <c r="BC124" s="65">
        <f>BB124/$C124</f>
        <v>2.2807339323078135E-3</v>
      </c>
      <c r="BD124" s="52">
        <v>727.48599999999999</v>
      </c>
      <c r="BE124" s="53">
        <v>4.7220000000000004</v>
      </c>
      <c r="BF124" s="64">
        <f>BD124/$H124</f>
        <v>7.4245010412208375E-4</v>
      </c>
    </row>
    <row r="125" spans="1:58">
      <c r="A125" s="69"/>
      <c r="B125" s="68">
        <v>43160</v>
      </c>
      <c r="C125" s="52">
        <v>10280304.289999999</v>
      </c>
      <c r="D125" s="52">
        <v>331622.71999999997</v>
      </c>
      <c r="E125" s="52">
        <v>1104784.6200000001</v>
      </c>
      <c r="F125" s="64">
        <f>E125/C125</f>
        <v>0.10746613999302157</v>
      </c>
      <c r="G125" s="52">
        <v>-598108.63</v>
      </c>
      <c r="H125" s="52">
        <v>506675.99</v>
      </c>
      <c r="I125" s="64">
        <f>H125/$C125</f>
        <v>4.9286088787552806E-2</v>
      </c>
      <c r="J125" s="66">
        <v>801107.0686</v>
      </c>
      <c r="K125" s="65">
        <f>J125/$C125</f>
        <v>7.7926396534708023E-2</v>
      </c>
      <c r="L125" s="52">
        <v>26183.1348</v>
      </c>
      <c r="M125" s="53">
        <v>3.2679999999999998</v>
      </c>
      <c r="N125" s="64">
        <f>L125/$H125</f>
        <v>5.1676288825132609E-2</v>
      </c>
      <c r="O125" s="52">
        <v>873558.99179999996</v>
      </c>
      <c r="P125" s="65">
        <f>O125/$C125</f>
        <v>8.4974040374441104E-2</v>
      </c>
      <c r="Q125" s="52">
        <v>26664.6394</v>
      </c>
      <c r="R125" s="53">
        <v>3.052</v>
      </c>
      <c r="S125" s="64">
        <f>Q125/$H125</f>
        <v>5.2626609364300053E-2</v>
      </c>
      <c r="T125" s="66">
        <v>8605638.2295999993</v>
      </c>
      <c r="U125" s="52">
        <v>453828.21580000001</v>
      </c>
      <c r="V125" s="64">
        <f>U125/T125</f>
        <v>5.2736148521676178E-2</v>
      </c>
      <c r="W125" s="67">
        <v>8932.2999999999993</v>
      </c>
      <c r="X125" s="66">
        <v>423615.55359999998</v>
      </c>
      <c r="Y125" s="65">
        <f>X125/$C125</f>
        <v>4.1206518956064871E-2</v>
      </c>
      <c r="Z125" s="52">
        <v>124547.9762</v>
      </c>
      <c r="AA125" s="53">
        <v>29.401</v>
      </c>
      <c r="AB125" s="64">
        <f>Z125/$H125</f>
        <v>0.24581385078065374</v>
      </c>
      <c r="AC125" s="66">
        <v>273255.25</v>
      </c>
      <c r="AD125" s="65">
        <f>AC125/$C125</f>
        <v>2.6580463213117599E-2</v>
      </c>
      <c r="AE125" s="52">
        <v>27695.544000000002</v>
      </c>
      <c r="AF125" s="53">
        <v>10.135</v>
      </c>
      <c r="AG125" s="64">
        <f>AE125/$H125</f>
        <v>5.4661252055776322E-2</v>
      </c>
      <c r="AH125" s="66">
        <v>40130.6</v>
      </c>
      <c r="AI125" s="65">
        <f>AH125/$C125</f>
        <v>3.9036393153300329E-3</v>
      </c>
      <c r="AJ125" s="52">
        <v>4059.6352999999999</v>
      </c>
      <c r="AK125" s="53">
        <v>10.116</v>
      </c>
      <c r="AL125" s="64">
        <f>AJ125/$H125</f>
        <v>8.0122906554147156E-3</v>
      </c>
      <c r="AM125" s="52">
        <v>52125.7</v>
      </c>
      <c r="AN125" s="65">
        <f>AM125/$C125</f>
        <v>5.0704432991058868E-3</v>
      </c>
      <c r="AO125" s="52">
        <v>12212.084699999999</v>
      </c>
      <c r="AP125" s="53">
        <v>23.428000000000001</v>
      </c>
      <c r="AQ125" s="64">
        <f>AO125/$H125</f>
        <v>2.4102355234950051E-2</v>
      </c>
      <c r="AR125" s="66">
        <v>262140.13</v>
      </c>
      <c r="AS125" s="65">
        <f>AR125/$C125</f>
        <v>2.5499257862920711E-2</v>
      </c>
      <c r="AT125" s="52">
        <v>34146.563300000002</v>
      </c>
      <c r="AU125" s="53">
        <v>13.026</v>
      </c>
      <c r="AV125" s="64">
        <f>AT125/$H125</f>
        <v>6.7393292703686242E-2</v>
      </c>
      <c r="AW125" s="66">
        <v>171840.81</v>
      </c>
      <c r="AX125" s="65">
        <f>AW125/$C125</f>
        <v>1.6715537318010652E-2</v>
      </c>
      <c r="AY125" s="52">
        <v>14831.5041</v>
      </c>
      <c r="AZ125" s="53">
        <v>8.6310000000000002</v>
      </c>
      <c r="BA125" s="64">
        <f>AY125/$H125</f>
        <v>2.9272166814140927E-2</v>
      </c>
      <c r="BB125" s="66">
        <v>343.2</v>
      </c>
      <c r="BC125" s="65">
        <f>BB125/$C125</f>
        <v>3.3384225828202605E-5</v>
      </c>
      <c r="BD125" s="52">
        <v>-6.6</v>
      </c>
      <c r="BE125" s="53">
        <v>-1.923</v>
      </c>
      <c r="BF125" s="64">
        <f>BD125/$H125</f>
        <v>-1.3026076092534007E-5</v>
      </c>
    </row>
    <row r="126" spans="1:58">
      <c r="A126" s="69"/>
      <c r="B126" s="68">
        <v>43191</v>
      </c>
      <c r="C126" s="52">
        <v>9595403.1400000006</v>
      </c>
      <c r="D126" s="52">
        <v>309529.13</v>
      </c>
      <c r="E126" s="52">
        <v>771860.36</v>
      </c>
      <c r="F126" s="64">
        <f>E126/C126</f>
        <v>8.0440638995392943E-2</v>
      </c>
      <c r="G126" s="52">
        <v>1354.86</v>
      </c>
      <c r="H126" s="52">
        <v>773215.22</v>
      </c>
      <c r="I126" s="64">
        <f>H126/$C126</f>
        <v>8.0581837856997005E-2</v>
      </c>
      <c r="J126" s="66">
        <v>834452.60290000006</v>
      </c>
      <c r="K126" s="65">
        <f>J126/$C126</f>
        <v>8.6963787839350756E-2</v>
      </c>
      <c r="L126" s="52">
        <v>41746.328099999999</v>
      </c>
      <c r="M126" s="53">
        <v>5.0030000000000001</v>
      </c>
      <c r="N126" s="64">
        <f>L126/$H126</f>
        <v>5.3990566947194861E-2</v>
      </c>
      <c r="O126" s="52">
        <v>1195018.5989000001</v>
      </c>
      <c r="P126" s="65">
        <f>O126/$C126</f>
        <v>0.12454073908769611</v>
      </c>
      <c r="Q126" s="52">
        <v>10074.810100000001</v>
      </c>
      <c r="R126" s="53">
        <v>0.84299999999999997</v>
      </c>
      <c r="S126" s="64">
        <f>Q126/$H126</f>
        <v>1.3029761752491112E-2</v>
      </c>
      <c r="T126" s="66">
        <v>7565931.9381999997</v>
      </c>
      <c r="U126" s="52">
        <v>721394.08180000004</v>
      </c>
      <c r="V126" s="64">
        <f>U126/T126</f>
        <v>9.5347683232216054E-2</v>
      </c>
      <c r="W126" s="67">
        <v>5904</v>
      </c>
      <c r="X126" s="66">
        <v>339291.60710000002</v>
      </c>
      <c r="Y126" s="65">
        <f>X126/$C126</f>
        <v>3.5359807415032696E-2</v>
      </c>
      <c r="Z126" s="52">
        <v>97700.964300000007</v>
      </c>
      <c r="AA126" s="53">
        <v>28.795999999999999</v>
      </c>
      <c r="AB126" s="64">
        <f>Z126/$H126</f>
        <v>0.12635675265160976</v>
      </c>
      <c r="AC126" s="66">
        <v>241625.74</v>
      </c>
      <c r="AD126" s="65">
        <f>AC126/$C126</f>
        <v>2.5181405770513563E-2</v>
      </c>
      <c r="AE126" s="52">
        <v>21954.592700000001</v>
      </c>
      <c r="AF126" s="53">
        <v>9.0860000000000003</v>
      </c>
      <c r="AG126" s="64">
        <f>AE126/$H126</f>
        <v>2.839389620395729E-2</v>
      </c>
      <c r="AH126" s="66">
        <v>33298.699999999997</v>
      </c>
      <c r="AI126" s="65">
        <f>AH126/$C126</f>
        <v>3.4702762889856024E-3</v>
      </c>
      <c r="AJ126" s="52">
        <v>3587.3787000000002</v>
      </c>
      <c r="AK126" s="53">
        <v>10.773</v>
      </c>
      <c r="AL126" s="64">
        <f>AJ126/$H126</f>
        <v>4.639560380097019E-3</v>
      </c>
      <c r="AM126" s="52">
        <v>56082.41</v>
      </c>
      <c r="AN126" s="65">
        <f>AM126/$C126</f>
        <v>5.8447163898941714E-3</v>
      </c>
      <c r="AO126" s="52">
        <v>12741.950500000001</v>
      </c>
      <c r="AP126" s="53">
        <v>22.72</v>
      </c>
      <c r="AQ126" s="64">
        <f>AO126/$H126</f>
        <v>1.6479177039479386E-2</v>
      </c>
      <c r="AR126" s="66">
        <v>275635.32</v>
      </c>
      <c r="AS126" s="65">
        <f>AR126/$C126</f>
        <v>2.8725767534557176E-2</v>
      </c>
      <c r="AT126" s="52">
        <v>33266.684300000001</v>
      </c>
      <c r="AU126" s="53">
        <v>12.069000000000001</v>
      </c>
      <c r="AV126" s="64">
        <f>AT126/$H126</f>
        <v>4.3023835330090895E-2</v>
      </c>
      <c r="AW126" s="66">
        <v>159933.43</v>
      </c>
      <c r="AX126" s="65">
        <f>AW126/$C126</f>
        <v>1.6667713452631443E-2</v>
      </c>
      <c r="AY126" s="52">
        <v>13340.9066</v>
      </c>
      <c r="AZ126" s="53">
        <v>8.3420000000000005</v>
      </c>
      <c r="BA126" s="64">
        <f>AY126/$H126</f>
        <v>1.725380754920991E-2</v>
      </c>
      <c r="BB126" s="66">
        <v>859.04</v>
      </c>
      <c r="BC126" s="65">
        <f>BB126/$C126</f>
        <v>8.9526202022607244E-5</v>
      </c>
      <c r="BD126" s="52">
        <v>-16.52</v>
      </c>
      <c r="BE126" s="53">
        <v>-1.923</v>
      </c>
      <c r="BF126" s="64">
        <f>BD126/$H126</f>
        <v>-2.1365332151635609E-5</v>
      </c>
    </row>
    <row r="127" spans="1:58">
      <c r="A127" s="69"/>
      <c r="B127" s="68">
        <v>43221</v>
      </c>
      <c r="C127" s="52">
        <v>9501100.1300000008</v>
      </c>
      <c r="D127" s="52">
        <v>306487.09999999998</v>
      </c>
      <c r="E127" s="52">
        <v>630316.52</v>
      </c>
      <c r="F127" s="64">
        <f>E127/C127</f>
        <v>6.6341424821927439E-2</v>
      </c>
      <c r="G127" s="52">
        <v>-96814.2</v>
      </c>
      <c r="H127" s="52">
        <v>533502.31999999995</v>
      </c>
      <c r="I127" s="64">
        <f>H127/$C127</f>
        <v>5.6151636410551112E-2</v>
      </c>
      <c r="J127" s="66">
        <v>836035.58230000001</v>
      </c>
      <c r="K127" s="65">
        <f>J127/$C127</f>
        <v>8.7993555573653334E-2</v>
      </c>
      <c r="L127" s="52">
        <v>33581.993000000002</v>
      </c>
      <c r="M127" s="53">
        <v>4.0170000000000003</v>
      </c>
      <c r="N127" s="64">
        <f>L127/$H127</f>
        <v>6.2946292342271365E-2</v>
      </c>
      <c r="O127" s="52">
        <v>1117557.1817999999</v>
      </c>
      <c r="P127" s="65">
        <f>O127/$C127</f>
        <v>0.11762397685624641</v>
      </c>
      <c r="Q127" s="52">
        <v>32708.520400000001</v>
      </c>
      <c r="R127" s="53">
        <v>2.927</v>
      </c>
      <c r="S127" s="64">
        <f>Q127/$H127</f>
        <v>6.1309049977514636E-2</v>
      </c>
      <c r="T127" s="66">
        <v>7547507.3658999996</v>
      </c>
      <c r="U127" s="52">
        <v>467211.80660000001</v>
      </c>
      <c r="V127" s="64">
        <f>U127/T127</f>
        <v>6.190279571118875E-2</v>
      </c>
      <c r="W127" s="67">
        <v>4477</v>
      </c>
      <c r="X127" s="66">
        <v>382374.46429999999</v>
      </c>
      <c r="Y127" s="65">
        <f>X127/$C127</f>
        <v>4.0245283079655317E-2</v>
      </c>
      <c r="Z127" s="52">
        <v>101996.3319</v>
      </c>
      <c r="AA127" s="53">
        <v>26.673999999999999</v>
      </c>
      <c r="AB127" s="64">
        <f>Z127/$H127</f>
        <v>0.19118254612276103</v>
      </c>
      <c r="AC127" s="66">
        <v>211075.56</v>
      </c>
      <c r="AD127" s="65">
        <f>AC127/$C127</f>
        <v>2.2215907327775945E-2</v>
      </c>
      <c r="AE127" s="52">
        <v>18671.536199999999</v>
      </c>
      <c r="AF127" s="53">
        <v>8.8460000000000001</v>
      </c>
      <c r="AG127" s="64">
        <f>AE127/$H127</f>
        <v>3.4998041245631321E-2</v>
      </c>
      <c r="AH127" s="66">
        <v>34950.480000000003</v>
      </c>
      <c r="AI127" s="65">
        <f>AH127/$C127</f>
        <v>3.6785719044937588E-3</v>
      </c>
      <c r="AJ127" s="52">
        <v>2799.5907999999999</v>
      </c>
      <c r="AK127" s="53">
        <v>8.01</v>
      </c>
      <c r="AL127" s="64">
        <f>AJ127/$H127</f>
        <v>5.2475700574273042E-3</v>
      </c>
      <c r="AM127" s="52">
        <v>76097.740000000005</v>
      </c>
      <c r="AN127" s="65">
        <f>AM127/$C127</f>
        <v>8.0093609117663309E-3</v>
      </c>
      <c r="AO127" s="52">
        <v>16754.695199999998</v>
      </c>
      <c r="AP127" s="53">
        <v>22.016999999999999</v>
      </c>
      <c r="AQ127" s="64">
        <f>AO127/$H127</f>
        <v>3.1405102793179984E-2</v>
      </c>
      <c r="AR127" s="66">
        <v>308879.08</v>
      </c>
      <c r="AS127" s="65">
        <f>AR127/$C127</f>
        <v>3.2509822628298095E-2</v>
      </c>
      <c r="AT127" s="52">
        <v>44092.564400000003</v>
      </c>
      <c r="AU127" s="53">
        <v>14.275</v>
      </c>
      <c r="AV127" s="64">
        <f>AT127/$H127</f>
        <v>8.2647371430362299E-2</v>
      </c>
      <c r="AW127" s="66">
        <v>160473.47</v>
      </c>
      <c r="AX127" s="65">
        <f>AW127/$C127</f>
        <v>1.688998829654477E-2</v>
      </c>
      <c r="AY127" s="52">
        <v>10533.2197</v>
      </c>
      <c r="AZ127" s="53">
        <v>6.5640000000000001</v>
      </c>
      <c r="BA127" s="64">
        <f>AY127/$H127</f>
        <v>1.9743531199639397E-2</v>
      </c>
      <c r="BB127" s="66">
        <v>0</v>
      </c>
      <c r="BC127" s="65">
        <f>BB127/$C127</f>
        <v>0</v>
      </c>
      <c r="BD127" s="52">
        <v>0</v>
      </c>
      <c r="BE127" s="53">
        <v>0</v>
      </c>
      <c r="BF127" s="64">
        <f>BD127/$H127</f>
        <v>0</v>
      </c>
    </row>
    <row r="128" spans="1:58">
      <c r="A128" s="69"/>
      <c r="B128" s="68">
        <v>43252</v>
      </c>
      <c r="C128" s="52">
        <v>10174514.84</v>
      </c>
      <c r="D128" s="52">
        <v>328210.15999999997</v>
      </c>
      <c r="E128" s="52">
        <v>660592.86</v>
      </c>
      <c r="F128" s="64">
        <f>E128/C128</f>
        <v>6.4926226988529318E-2</v>
      </c>
      <c r="G128" s="52">
        <v>-179940.09</v>
      </c>
      <c r="H128" s="52">
        <v>480652.77</v>
      </c>
      <c r="I128" s="64">
        <f>H128/$C128</f>
        <v>4.7240853992405206E-2</v>
      </c>
      <c r="J128" s="66">
        <v>794575.22340000002</v>
      </c>
      <c r="K128" s="65">
        <f>J128/$C128</f>
        <v>7.8094654722622628E-2</v>
      </c>
      <c r="L128" s="52">
        <v>27609.943200000002</v>
      </c>
      <c r="M128" s="53">
        <v>3.4750000000000001</v>
      </c>
      <c r="N128" s="64">
        <f>L128/$H128</f>
        <v>5.7442596658706449E-2</v>
      </c>
      <c r="O128" s="52">
        <v>1582607.4576999999</v>
      </c>
      <c r="P128" s="65">
        <f>O128/$C128</f>
        <v>0.15554623317056362</v>
      </c>
      <c r="Q128" s="52">
        <v>27018.1126</v>
      </c>
      <c r="R128" s="53">
        <v>1.7070000000000001</v>
      </c>
      <c r="S128" s="64">
        <f>Q128/$H128</f>
        <v>5.6211290741131063E-2</v>
      </c>
      <c r="T128" s="66">
        <v>7797332.1589000002</v>
      </c>
      <c r="U128" s="52">
        <v>426024.71419999999</v>
      </c>
      <c r="V128" s="64">
        <f>U128/T128</f>
        <v>5.4637240727744112E-2</v>
      </c>
      <c r="W128" s="67">
        <v>3645.5</v>
      </c>
      <c r="X128" s="66">
        <v>496095.22320000001</v>
      </c>
      <c r="Y128" s="65">
        <f>X128/$C128</f>
        <v>4.8758612179684038E-2</v>
      </c>
      <c r="Z128" s="52">
        <v>126790.827</v>
      </c>
      <c r="AA128" s="53">
        <v>25.558</v>
      </c>
      <c r="AB128" s="64">
        <f>Z128/$H128</f>
        <v>0.26378881994168057</v>
      </c>
      <c r="AC128" s="66">
        <v>195045.21</v>
      </c>
      <c r="AD128" s="65">
        <f>AC128/$C128</f>
        <v>1.9169976462484573E-2</v>
      </c>
      <c r="AE128" s="52">
        <v>22493.618600000002</v>
      </c>
      <c r="AF128" s="53">
        <v>11.532999999999999</v>
      </c>
      <c r="AG128" s="64">
        <f>AE128/$H128</f>
        <v>4.6798062975898384E-2</v>
      </c>
      <c r="AH128" s="66">
        <v>37576.51</v>
      </c>
      <c r="AI128" s="65">
        <f>AH128/$C128</f>
        <v>3.6931991933681235E-3</v>
      </c>
      <c r="AJ128" s="52">
        <v>6177.5006000000003</v>
      </c>
      <c r="AK128" s="53">
        <v>16.440000000000001</v>
      </c>
      <c r="AL128" s="64">
        <f>AJ128/$H128</f>
        <v>1.2852314572118247E-2</v>
      </c>
      <c r="AM128" s="52">
        <v>99534.63</v>
      </c>
      <c r="AN128" s="65">
        <f>AM128/$C128</f>
        <v>9.7827396750841053E-3</v>
      </c>
      <c r="AO128" s="52">
        <v>22254.080099999999</v>
      </c>
      <c r="AP128" s="53">
        <v>22.358000000000001</v>
      </c>
      <c r="AQ128" s="64">
        <f>AO128/$H128</f>
        <v>4.6299702173775048E-2</v>
      </c>
      <c r="AR128" s="66">
        <v>287170.45</v>
      </c>
      <c r="AS128" s="65">
        <f>AR128/$C128</f>
        <v>2.8224485837007242E-2</v>
      </c>
      <c r="AT128" s="52">
        <v>43811.500699999997</v>
      </c>
      <c r="AU128" s="53">
        <v>15.256</v>
      </c>
      <c r="AV128" s="64">
        <f>AT128/$H128</f>
        <v>9.1150001486520082E-2</v>
      </c>
      <c r="AW128" s="66">
        <v>126756.97</v>
      </c>
      <c r="AX128" s="65">
        <f>AW128/$C128</f>
        <v>1.2458281499739795E-2</v>
      </c>
      <c r="AY128" s="52">
        <v>12037.279</v>
      </c>
      <c r="AZ128" s="53">
        <v>9.4960000000000004</v>
      </c>
      <c r="BA128" s="64">
        <f>AY128/$H128</f>
        <v>2.504360684325194E-2</v>
      </c>
      <c r="BB128" s="66">
        <v>0</v>
      </c>
      <c r="BC128" s="65">
        <f>BB128/$C128</f>
        <v>0</v>
      </c>
      <c r="BD128" s="52">
        <v>0</v>
      </c>
      <c r="BE128" s="53">
        <v>0</v>
      </c>
      <c r="BF128" s="64">
        <f>BD128/$H128</f>
        <v>0</v>
      </c>
    </row>
    <row r="129" spans="1:58">
      <c r="A129" s="69"/>
      <c r="B129" s="68">
        <v>43282</v>
      </c>
      <c r="C129" s="52">
        <v>12064164.369999999</v>
      </c>
      <c r="D129" s="52">
        <v>389166.59</v>
      </c>
      <c r="E129" s="52">
        <v>1590351.32</v>
      </c>
      <c r="F129" s="64">
        <f>E129/C129</f>
        <v>0.13182440749520394</v>
      </c>
      <c r="G129" s="52">
        <v>-27019.51</v>
      </c>
      <c r="H129" s="52">
        <v>1563331.8</v>
      </c>
      <c r="I129" s="64">
        <f>H129/$C129</f>
        <v>0.12958475631246727</v>
      </c>
      <c r="J129" s="66">
        <v>815161.10199999996</v>
      </c>
      <c r="K129" s="65">
        <f>J129/$C129</f>
        <v>6.7568799379678871E-2</v>
      </c>
      <c r="L129" s="52">
        <v>28876.406900000002</v>
      </c>
      <c r="M129" s="53">
        <v>3.5419999999999998</v>
      </c>
      <c r="N129" s="64">
        <f>L129/$H129</f>
        <v>1.8471067306377317E-2</v>
      </c>
      <c r="O129" s="52">
        <v>2877000.5011999998</v>
      </c>
      <c r="P129" s="65">
        <f>O129/$C129</f>
        <v>0.23847490907486699</v>
      </c>
      <c r="Q129" s="52">
        <v>24995.339899999999</v>
      </c>
      <c r="R129" s="53">
        <v>0.86899999999999999</v>
      </c>
      <c r="S129" s="64">
        <f>Q129/$H129</f>
        <v>1.5988506022841728E-2</v>
      </c>
      <c r="T129" s="66">
        <v>8372002.7668000003</v>
      </c>
      <c r="U129" s="52">
        <v>1509460.0532</v>
      </c>
      <c r="V129" s="64">
        <f>U129/T129</f>
        <v>0.18029856119803403</v>
      </c>
      <c r="W129" s="67">
        <v>1362.4</v>
      </c>
      <c r="X129" s="66">
        <v>402237.32140000002</v>
      </c>
      <c r="Y129" s="65">
        <f>X129/$C129</f>
        <v>3.3341498761426447E-2</v>
      </c>
      <c r="Z129" s="52">
        <v>87247.447199999995</v>
      </c>
      <c r="AA129" s="53">
        <v>21.690999999999999</v>
      </c>
      <c r="AB129" s="64">
        <f>Z129/$H129</f>
        <v>5.5808656358170408E-2</v>
      </c>
      <c r="AC129" s="66">
        <v>245961.39</v>
      </c>
      <c r="AD129" s="65">
        <f>AC129/$C129</f>
        <v>2.0387768473350137E-2</v>
      </c>
      <c r="AE129" s="52">
        <v>26727.618699999999</v>
      </c>
      <c r="AF129" s="53">
        <v>10.867000000000001</v>
      </c>
      <c r="AG129" s="64">
        <f>AE129/$H129</f>
        <v>1.7096574572333267E-2</v>
      </c>
      <c r="AH129" s="66">
        <v>57840.51</v>
      </c>
      <c r="AI129" s="65">
        <f>AH129/$C129</f>
        <v>4.7944066597627108E-3</v>
      </c>
      <c r="AJ129" s="52">
        <v>10068.1019</v>
      </c>
      <c r="AK129" s="53">
        <v>17.407</v>
      </c>
      <c r="AL129" s="64">
        <f>AJ129/$H129</f>
        <v>6.4401567856548422E-3</v>
      </c>
      <c r="AM129" s="52">
        <v>147551.37</v>
      </c>
      <c r="AN129" s="65">
        <f>AM129/$C129</f>
        <v>1.2230550370062638E-2</v>
      </c>
      <c r="AO129" s="52">
        <v>32642.088400000001</v>
      </c>
      <c r="AP129" s="53">
        <v>22.123000000000001</v>
      </c>
      <c r="AQ129" s="64">
        <f>AO129/$H129</f>
        <v>2.0879821161445062E-2</v>
      </c>
      <c r="AR129" s="66">
        <v>300449.51</v>
      </c>
      <c r="AS129" s="65">
        <f>AR129/$C129</f>
        <v>2.4904295132709638E-2</v>
      </c>
      <c r="AT129" s="52">
        <v>36686.278200000001</v>
      </c>
      <c r="AU129" s="53">
        <v>12.21</v>
      </c>
      <c r="AV129" s="64">
        <f>AT129/$H129</f>
        <v>2.346672548975208E-2</v>
      </c>
      <c r="AW129" s="66">
        <v>118386.59</v>
      </c>
      <c r="AX129" s="65">
        <f>AW129/$C129</f>
        <v>9.8130783342435506E-3</v>
      </c>
      <c r="AY129" s="52">
        <v>10782.5571</v>
      </c>
      <c r="AZ129" s="53">
        <v>9.1080000000000005</v>
      </c>
      <c r="BA129" s="64">
        <f>AY129/$H129</f>
        <v>6.8971648245113419E-3</v>
      </c>
      <c r="BB129" s="66">
        <v>0</v>
      </c>
      <c r="BC129" s="65">
        <f>BB129/$C129</f>
        <v>0</v>
      </c>
      <c r="BD129" s="52">
        <v>0</v>
      </c>
      <c r="BE129" s="53">
        <v>0</v>
      </c>
      <c r="BF129" s="64">
        <f>BD129/$H129</f>
        <v>0</v>
      </c>
    </row>
    <row r="130" spans="1:58">
      <c r="A130" s="69"/>
      <c r="B130" s="68">
        <v>43313</v>
      </c>
      <c r="C130" s="52">
        <v>12089057.699999999</v>
      </c>
      <c r="D130" s="52">
        <v>389969.6</v>
      </c>
      <c r="E130" s="52">
        <v>745282.59</v>
      </c>
      <c r="F130" s="64">
        <f>E130/C130</f>
        <v>6.164935336523375E-2</v>
      </c>
      <c r="G130" s="52">
        <v>182359.54</v>
      </c>
      <c r="H130" s="52">
        <v>927642.14</v>
      </c>
      <c r="I130" s="64">
        <f>H130/$C130</f>
        <v>7.6734031966776042E-2</v>
      </c>
      <c r="J130" s="66">
        <v>880728.73149999999</v>
      </c>
      <c r="K130" s="65">
        <f>J130/$C130</f>
        <v>7.2853381409536996E-2</v>
      </c>
      <c r="L130" s="52">
        <v>31508.172200000001</v>
      </c>
      <c r="M130" s="53">
        <v>3.5779999999999998</v>
      </c>
      <c r="N130" s="64">
        <f>L130/$H130</f>
        <v>3.3965869855804527E-2</v>
      </c>
      <c r="O130" s="52">
        <v>3117372.1702999999</v>
      </c>
      <c r="P130" s="65">
        <f>O130/$C130</f>
        <v>0.25786725877733219</v>
      </c>
      <c r="Q130" s="52">
        <v>28124.355500000001</v>
      </c>
      <c r="R130" s="53">
        <v>0.90200000000000002</v>
      </c>
      <c r="S130" s="64">
        <f>Q130/$H130</f>
        <v>3.031810898543268E-2</v>
      </c>
      <c r="T130" s="66">
        <v>8090956.7982000001</v>
      </c>
      <c r="U130" s="52">
        <v>868009.61230000004</v>
      </c>
      <c r="V130" s="64">
        <f>U130/T130</f>
        <v>0.10728145433839255</v>
      </c>
      <c r="W130" s="67">
        <v>1055.5</v>
      </c>
      <c r="X130" s="66">
        <v>351629.77679999999</v>
      </c>
      <c r="Y130" s="65">
        <f>X130/$C130</f>
        <v>2.908661580794672E-2</v>
      </c>
      <c r="Z130" s="52">
        <v>71631.523700000005</v>
      </c>
      <c r="AA130" s="53">
        <v>20.370999999999999</v>
      </c>
      <c r="AB130" s="64">
        <f>Z130/$H130</f>
        <v>7.7218919463921731E-2</v>
      </c>
      <c r="AC130" s="66">
        <v>251589.08</v>
      </c>
      <c r="AD130" s="65">
        <f>AC130/$C130</f>
        <v>2.0811306078884876E-2</v>
      </c>
      <c r="AE130" s="52">
        <v>28485.072100000001</v>
      </c>
      <c r="AF130" s="53">
        <v>11.321999999999999</v>
      </c>
      <c r="AG130" s="64">
        <f>AE130/$H130</f>
        <v>3.0706962169700484E-2</v>
      </c>
      <c r="AH130" s="66">
        <v>58742.34</v>
      </c>
      <c r="AI130" s="65">
        <f>AH130/$C130</f>
        <v>4.8591330654332143E-3</v>
      </c>
      <c r="AJ130" s="52">
        <v>13500.0807</v>
      </c>
      <c r="AK130" s="53">
        <v>22.981999999999999</v>
      </c>
      <c r="AL130" s="64">
        <f>AJ130/$H130</f>
        <v>1.4553112798433241E-2</v>
      </c>
      <c r="AM130" s="52">
        <v>156747.41</v>
      </c>
      <c r="AN130" s="65">
        <f>AM130/$C130</f>
        <v>1.2966056899538168E-2</v>
      </c>
      <c r="AO130" s="52">
        <v>34790.917000000001</v>
      </c>
      <c r="AP130" s="53">
        <v>22.196000000000002</v>
      </c>
      <c r="AQ130" s="64">
        <f>AO130/$H130</f>
        <v>3.7504675024789193E-2</v>
      </c>
      <c r="AR130" s="66">
        <v>262894.65000000002</v>
      </c>
      <c r="AS130" s="65">
        <f>AR130/$C130</f>
        <v>2.1746496420477837E-2</v>
      </c>
      <c r="AT130" s="52">
        <v>30669.871899999998</v>
      </c>
      <c r="AU130" s="53">
        <v>11.666</v>
      </c>
      <c r="AV130" s="64">
        <f>AT130/$H130</f>
        <v>3.3062180530091051E-2</v>
      </c>
      <c r="AW130" s="66">
        <v>98945.29</v>
      </c>
      <c r="AX130" s="65">
        <f>AW130/$C130</f>
        <v>8.1846982995208966E-3</v>
      </c>
      <c r="AY130" s="52">
        <v>15328.833000000001</v>
      </c>
      <c r="AZ130" s="53">
        <v>15.492000000000001</v>
      </c>
      <c r="BA130" s="64">
        <f>AY130/$H130</f>
        <v>1.6524511273280449E-2</v>
      </c>
      <c r="BB130" s="66">
        <v>0</v>
      </c>
      <c r="BC130" s="65">
        <f>BB130/$C130</f>
        <v>0</v>
      </c>
      <c r="BD130" s="52">
        <v>0</v>
      </c>
      <c r="BE130" s="53">
        <v>0</v>
      </c>
      <c r="BF130" s="64">
        <f>BD130/$H130</f>
        <v>0</v>
      </c>
    </row>
    <row r="131" spans="1:58">
      <c r="A131" s="69"/>
      <c r="B131" s="68">
        <v>43344</v>
      </c>
      <c r="C131" s="52">
        <v>12787279.92</v>
      </c>
      <c r="D131" s="52">
        <v>412492.9</v>
      </c>
      <c r="E131" s="52">
        <v>820048.57</v>
      </c>
      <c r="F131" s="64">
        <f>E131/C131</f>
        <v>6.41300241435553E-2</v>
      </c>
      <c r="G131" s="52">
        <v>-68855.63</v>
      </c>
      <c r="H131" s="52">
        <v>751192.94</v>
      </c>
      <c r="I131" s="64">
        <f>H131/$C131</f>
        <v>5.8745326973338043E-2</v>
      </c>
      <c r="J131" s="66">
        <v>1085844.9820999999</v>
      </c>
      <c r="K131" s="65">
        <f>J131/$C131</f>
        <v>8.4916025057188232E-2</v>
      </c>
      <c r="L131" s="52">
        <v>32562.831300000002</v>
      </c>
      <c r="M131" s="53">
        <v>2.9990000000000001</v>
      </c>
      <c r="N131" s="64">
        <f>L131/$H131</f>
        <v>4.334815939564076E-2</v>
      </c>
      <c r="O131" s="52">
        <v>3174624.8424</v>
      </c>
      <c r="P131" s="65">
        <f>O131/$C131</f>
        <v>0.2482642799923942</v>
      </c>
      <c r="Q131" s="52">
        <v>21584.160599999999</v>
      </c>
      <c r="R131" s="53">
        <v>0.68</v>
      </c>
      <c r="S131" s="64">
        <f>Q131/$H131</f>
        <v>2.8733178189880221E-2</v>
      </c>
      <c r="T131" s="66">
        <v>8526810.0954999998</v>
      </c>
      <c r="U131" s="52">
        <v>697045.94810000004</v>
      </c>
      <c r="V131" s="64">
        <f>U131/T131</f>
        <v>8.1747563308330759E-2</v>
      </c>
      <c r="W131" s="67">
        <v>4164.8</v>
      </c>
      <c r="X131" s="66">
        <v>376230.84820000001</v>
      </c>
      <c r="Y131" s="65">
        <f>X131/$C131</f>
        <v>2.94222735838882E-2</v>
      </c>
      <c r="Z131" s="52">
        <v>84024.39</v>
      </c>
      <c r="AA131" s="53">
        <v>22.332999999999998</v>
      </c>
      <c r="AB131" s="64">
        <f>Z131/$H131</f>
        <v>0.1118546055557977</v>
      </c>
      <c r="AC131" s="66">
        <v>208873.04</v>
      </c>
      <c r="AD131" s="65">
        <f>AC131/$C131</f>
        <v>1.6334438700548914E-2</v>
      </c>
      <c r="AE131" s="52">
        <v>25310.084999999999</v>
      </c>
      <c r="AF131" s="53">
        <v>12.117000000000001</v>
      </c>
      <c r="AG131" s="64">
        <f>AE131/$H131</f>
        <v>3.3693188064307419E-2</v>
      </c>
      <c r="AH131" s="66">
        <v>59754.96</v>
      </c>
      <c r="AI131" s="65">
        <f>AH131/$C131</f>
        <v>4.6730000730288226E-3</v>
      </c>
      <c r="AJ131" s="52">
        <v>8616.0144999999993</v>
      </c>
      <c r="AK131" s="53">
        <v>14.419</v>
      </c>
      <c r="AL131" s="64">
        <f>AJ131/$H131</f>
        <v>1.1469775661097135E-2</v>
      </c>
      <c r="AM131" s="52">
        <v>105279.45</v>
      </c>
      <c r="AN131" s="65">
        <f>AM131/$C131</f>
        <v>8.2331387643541937E-3</v>
      </c>
      <c r="AO131" s="52">
        <v>24334.5717</v>
      </c>
      <c r="AP131" s="53">
        <v>23.114000000000001</v>
      </c>
      <c r="AQ131" s="64">
        <f>AO131/$H131</f>
        <v>3.2394569230110179E-2</v>
      </c>
      <c r="AR131" s="66">
        <v>174723.35</v>
      </c>
      <c r="AS131" s="65">
        <f>AR131/$C131</f>
        <v>1.3663840245392861E-2</v>
      </c>
      <c r="AT131" s="52">
        <v>26981.185700000002</v>
      </c>
      <c r="AU131" s="53">
        <v>15.442</v>
      </c>
      <c r="AV131" s="64">
        <f>AT131/$H131</f>
        <v>3.591778391846974E-2</v>
      </c>
      <c r="AW131" s="66">
        <v>65158.53</v>
      </c>
      <c r="AX131" s="65">
        <f>AW131/$C131</f>
        <v>5.0955739146750448E-3</v>
      </c>
      <c r="AY131" s="52">
        <v>7509.8507</v>
      </c>
      <c r="AZ131" s="53">
        <v>11.526</v>
      </c>
      <c r="BA131" s="64">
        <f>AY131/$H131</f>
        <v>9.9972328014690873E-3</v>
      </c>
      <c r="BB131" s="66">
        <v>0</v>
      </c>
      <c r="BC131" s="65">
        <f>BB131/$C131</f>
        <v>0</v>
      </c>
      <c r="BD131" s="52">
        <v>0</v>
      </c>
      <c r="BE131" s="53">
        <v>0</v>
      </c>
      <c r="BF131" s="64">
        <f>BD131/$H131</f>
        <v>0</v>
      </c>
    </row>
    <row r="132" spans="1:58">
      <c r="A132" s="69"/>
      <c r="B132" s="68">
        <v>43374</v>
      </c>
      <c r="C132" s="132">
        <v>11945513.15</v>
      </c>
      <c r="D132" s="52">
        <f>C132/31</f>
        <v>385339.13387096778</v>
      </c>
      <c r="E132" s="132">
        <v>678089.3</v>
      </c>
      <c r="F132" s="64">
        <f>E132/C132</f>
        <v>5.6765188023756019E-2</v>
      </c>
      <c r="G132" s="132">
        <v>19259.86</v>
      </c>
      <c r="H132" s="52">
        <f>G132+E132</f>
        <v>697349.16</v>
      </c>
      <c r="I132" s="64">
        <f>H132/$C132</f>
        <v>5.8377497160931928E-2</v>
      </c>
      <c r="J132" s="132">
        <v>1188653.6136</v>
      </c>
      <c r="K132" s="65">
        <f>J132/$C132</f>
        <v>9.9506283126899409E-2</v>
      </c>
      <c r="L132" s="132">
        <v>36030.657399999996</v>
      </c>
      <c r="M132" s="65">
        <f>L132/J132</f>
        <v>3.0312159057739471E-2</v>
      </c>
      <c r="N132" s="64">
        <f>L132/$H132</f>
        <v>5.1668030115645358E-2</v>
      </c>
      <c r="O132" s="132">
        <v>2808229.0813000002</v>
      </c>
      <c r="P132" s="65">
        <f>O132/$C132</f>
        <v>0.23508651709114733</v>
      </c>
      <c r="Q132" s="132">
        <v>18684.0301</v>
      </c>
      <c r="R132" s="53">
        <v>3.012</v>
      </c>
      <c r="S132" s="65">
        <f>Q132/$H132</f>
        <v>2.6792934116390131E-2</v>
      </c>
      <c r="T132" s="66">
        <f>C132-(J132+O132)</f>
        <v>7948630.4550999999</v>
      </c>
      <c r="U132" s="52">
        <f>H132-(L132+Q132)</f>
        <v>642634.47250000003</v>
      </c>
      <c r="V132" s="64">
        <f>U132/T132</f>
        <v>8.0848452589423497E-2</v>
      </c>
      <c r="W132" s="67"/>
      <c r="X132" s="66"/>
      <c r="Y132" s="65">
        <f>X132/$C132</f>
        <v>0</v>
      </c>
      <c r="Z132" s="52"/>
      <c r="AA132" s="65" t="e">
        <f>Z132/X132</f>
        <v>#DIV/0!</v>
      </c>
      <c r="AB132" s="64">
        <f>Z132/$H132</f>
        <v>0</v>
      </c>
      <c r="AC132" s="66"/>
      <c r="AD132" s="65">
        <f>AC132/$C132</f>
        <v>0</v>
      </c>
      <c r="AE132" s="52"/>
      <c r="AF132" s="65" t="e">
        <f>AE132/AC132</f>
        <v>#DIV/0!</v>
      </c>
      <c r="AG132" s="64">
        <f>AE132/$H132</f>
        <v>0</v>
      </c>
      <c r="AH132" s="66"/>
      <c r="AI132" s="65">
        <f>AH132/$C132</f>
        <v>0</v>
      </c>
      <c r="AJ132" s="52"/>
      <c r="AK132" s="65" t="e">
        <f>AJ132/AH132</f>
        <v>#DIV/0!</v>
      </c>
      <c r="AL132" s="64">
        <f>AJ132/$H132</f>
        <v>0</v>
      </c>
      <c r="AM132" s="52"/>
      <c r="AN132" s="65">
        <f>AM132/$C132</f>
        <v>0</v>
      </c>
      <c r="AO132" s="52"/>
      <c r="AP132" s="65" t="e">
        <f>AO132/AM132</f>
        <v>#DIV/0!</v>
      </c>
      <c r="AQ132" s="64"/>
      <c r="AR132" s="66"/>
      <c r="AS132" s="65">
        <f>AR132/$C132</f>
        <v>0</v>
      </c>
      <c r="AT132" s="52"/>
      <c r="AU132" s="65" t="e">
        <f>AT132/AR132</f>
        <v>#DIV/0!</v>
      </c>
      <c r="AV132" s="64">
        <f>AT132/$H132</f>
        <v>0</v>
      </c>
      <c r="AW132" s="66"/>
      <c r="AX132" s="65">
        <f>AW132/$C132</f>
        <v>0</v>
      </c>
      <c r="AY132" s="52"/>
      <c r="AZ132" s="65" t="e">
        <f>AY132/AW132</f>
        <v>#DIV/0!</v>
      </c>
      <c r="BA132" s="64">
        <f>AY132/$H132</f>
        <v>0</v>
      </c>
      <c r="BB132" s="66"/>
      <c r="BC132" s="65">
        <f>BB132/$C132</f>
        <v>0</v>
      </c>
      <c r="BD132" s="52"/>
      <c r="BE132" s="65" t="e">
        <f>BD132/BB132</f>
        <v>#DIV/0!</v>
      </c>
      <c r="BF132" s="64">
        <f>BD132/$H132</f>
        <v>0</v>
      </c>
    </row>
    <row r="133" spans="1:58">
      <c r="A133" s="69"/>
      <c r="B133" s="68">
        <v>43009</v>
      </c>
      <c r="C133" s="132">
        <v>0</v>
      </c>
      <c r="D133" s="52">
        <f>C133/31</f>
        <v>0</v>
      </c>
      <c r="E133" s="132">
        <v>0</v>
      </c>
      <c r="F133" s="64" t="e">
        <f>E133/C133</f>
        <v>#DIV/0!</v>
      </c>
      <c r="G133" s="132">
        <v>0</v>
      </c>
      <c r="H133" s="52">
        <f>G133+E133</f>
        <v>0</v>
      </c>
      <c r="I133" s="64" t="e">
        <f>H133/$C133</f>
        <v>#DIV/0!</v>
      </c>
      <c r="J133" s="132">
        <v>0</v>
      </c>
      <c r="K133" s="65" t="e">
        <f>J133/$C133</f>
        <v>#DIV/0!</v>
      </c>
      <c r="L133" s="132">
        <v>0</v>
      </c>
      <c r="M133" s="65" t="e">
        <f>L133/J133</f>
        <v>#DIV/0!</v>
      </c>
      <c r="N133" s="64" t="e">
        <f>L133/$H133</f>
        <v>#DIV/0!</v>
      </c>
      <c r="O133" s="132">
        <v>0</v>
      </c>
      <c r="P133" s="65" t="e">
        <f>O133/$C133</f>
        <v>#DIV/0!</v>
      </c>
      <c r="Q133" s="132">
        <v>0</v>
      </c>
      <c r="R133" s="53">
        <v>2.8460000000000001</v>
      </c>
      <c r="S133" s="65" t="e">
        <f>Q133/$H133</f>
        <v>#DIV/0!</v>
      </c>
      <c r="T133" s="66">
        <f>C133-(J133+O133)</f>
        <v>0</v>
      </c>
      <c r="U133" s="52">
        <f>H133-(L133+Q133)</f>
        <v>0</v>
      </c>
      <c r="V133" s="64" t="e">
        <f>U133/T133</f>
        <v>#DIV/0!</v>
      </c>
      <c r="W133" s="67"/>
      <c r="X133" s="66"/>
      <c r="Y133" s="65" t="e">
        <f>X133/$C133</f>
        <v>#DIV/0!</v>
      </c>
      <c r="Z133" s="52"/>
      <c r="AA133" s="65" t="e">
        <f>Z133/X133</f>
        <v>#DIV/0!</v>
      </c>
      <c r="AB133" s="64" t="e">
        <f>Z133/$H133</f>
        <v>#DIV/0!</v>
      </c>
      <c r="AC133" s="66"/>
      <c r="AD133" s="65" t="e">
        <f>AC133/$C133</f>
        <v>#DIV/0!</v>
      </c>
      <c r="AE133" s="52"/>
      <c r="AF133" s="65" t="e">
        <f>AE133/AC133</f>
        <v>#DIV/0!</v>
      </c>
      <c r="AG133" s="64" t="e">
        <f>AE133/$H133</f>
        <v>#DIV/0!</v>
      </c>
      <c r="AH133" s="66"/>
      <c r="AI133" s="65" t="e">
        <f>AH133/$C133</f>
        <v>#DIV/0!</v>
      </c>
      <c r="AJ133" s="52"/>
      <c r="AK133" s="65" t="e">
        <f>AJ133/AH133</f>
        <v>#DIV/0!</v>
      </c>
      <c r="AL133" s="64" t="e">
        <f>AJ133/$H133</f>
        <v>#DIV/0!</v>
      </c>
      <c r="AM133" s="52"/>
      <c r="AN133" s="65" t="e">
        <f>AM133/$C133</f>
        <v>#DIV/0!</v>
      </c>
      <c r="AO133" s="52"/>
      <c r="AP133" s="65" t="e">
        <f>AO133/AM133</f>
        <v>#DIV/0!</v>
      </c>
      <c r="AQ133" s="64"/>
      <c r="AR133" s="66"/>
      <c r="AS133" s="65" t="e">
        <f>AR133/$C133</f>
        <v>#DIV/0!</v>
      </c>
      <c r="AT133" s="52"/>
      <c r="AU133" s="65" t="e">
        <f>AT133/AR133</f>
        <v>#DIV/0!</v>
      </c>
      <c r="AV133" s="64" t="e">
        <f>AT133/$H133</f>
        <v>#DIV/0!</v>
      </c>
      <c r="AW133" s="66"/>
      <c r="AX133" s="65" t="e">
        <f>AW133/$C133</f>
        <v>#DIV/0!</v>
      </c>
      <c r="AY133" s="52"/>
      <c r="AZ133" s="65" t="e">
        <f>AY133/AW133</f>
        <v>#DIV/0!</v>
      </c>
      <c r="BA133" s="64" t="e">
        <f>AY133/$H133</f>
        <v>#DIV/0!</v>
      </c>
      <c r="BB133" s="66"/>
      <c r="BC133" s="65" t="e">
        <f>BB133/$C133</f>
        <v>#DIV/0!</v>
      </c>
      <c r="BD133" s="52"/>
      <c r="BE133" s="65" t="e">
        <f>BD133/BB133</f>
        <v>#DIV/0!</v>
      </c>
      <c r="BF133" s="64" t="e">
        <f>BD133/$H133</f>
        <v>#DIV/0!</v>
      </c>
    </row>
    <row r="134" spans="1:58" s="25" customFormat="1" ht="15.75" thickBot="1">
      <c r="A134" s="63"/>
      <c r="B134" s="62" t="s">
        <v>106</v>
      </c>
      <c r="C134" s="90"/>
      <c r="D134" s="94"/>
      <c r="E134" s="90"/>
      <c r="F134" s="93"/>
      <c r="G134" s="90"/>
      <c r="H134" s="90"/>
      <c r="I134" s="93"/>
      <c r="J134" s="91"/>
      <c r="K134" s="89"/>
      <c r="L134" s="90"/>
      <c r="M134" s="89"/>
      <c r="N134" s="88"/>
      <c r="O134" s="90"/>
      <c r="P134" s="89"/>
      <c r="Q134" s="90"/>
      <c r="R134" s="89"/>
      <c r="S134" s="88"/>
      <c r="T134" s="95"/>
      <c r="U134" s="94"/>
      <c r="V134" s="93"/>
      <c r="W134" s="92"/>
      <c r="X134" s="91"/>
      <c r="Y134" s="89"/>
      <c r="Z134" s="90"/>
      <c r="AA134" s="89"/>
      <c r="AB134" s="88"/>
      <c r="AC134" s="91"/>
      <c r="AD134" s="89"/>
      <c r="AE134" s="90"/>
      <c r="AF134" s="89"/>
      <c r="AG134" s="88"/>
      <c r="AH134" s="91"/>
      <c r="AI134" s="89"/>
      <c r="AJ134" s="90"/>
      <c r="AK134" s="89"/>
      <c r="AL134" s="88"/>
      <c r="AM134" s="90"/>
      <c r="AN134" s="89"/>
      <c r="AO134" s="90"/>
      <c r="AP134" s="89"/>
      <c r="AQ134" s="88"/>
      <c r="AR134" s="91"/>
      <c r="AS134" s="89"/>
      <c r="AT134" s="90"/>
      <c r="AU134" s="89"/>
      <c r="AV134" s="88"/>
      <c r="AW134" s="91"/>
      <c r="AX134" s="89"/>
      <c r="AY134" s="90"/>
      <c r="AZ134" s="89"/>
      <c r="BA134" s="88"/>
      <c r="BB134" s="91"/>
      <c r="BC134" s="89"/>
      <c r="BD134" s="90"/>
      <c r="BE134" s="89"/>
      <c r="BF134" s="88"/>
    </row>
    <row r="135" spans="1:58">
      <c r="A135" s="77" t="s">
        <v>62</v>
      </c>
      <c r="B135" s="76">
        <v>43101</v>
      </c>
      <c r="C135" s="72">
        <v>32931493.52</v>
      </c>
      <c r="D135" s="72">
        <v>1062306.24</v>
      </c>
      <c r="E135" s="72">
        <v>2675108.09</v>
      </c>
      <c r="F135" s="70">
        <f>E135/C135</f>
        <v>8.1232516477740366E-2</v>
      </c>
      <c r="G135" s="72">
        <v>-113252.98</v>
      </c>
      <c r="H135" s="72">
        <v>2561855.11</v>
      </c>
      <c r="I135" s="70">
        <f>H135/$C135</f>
        <v>7.7793468688085177E-2</v>
      </c>
      <c r="J135" s="74">
        <v>2371424.7439999999</v>
      </c>
      <c r="K135" s="73">
        <f>J135/$C135</f>
        <v>7.2010847080463666E-2</v>
      </c>
      <c r="L135" s="72">
        <v>117775.6508</v>
      </c>
      <c r="M135" s="71">
        <v>4.9660000000000002</v>
      </c>
      <c r="N135" s="70">
        <f>L135/$H135</f>
        <v>4.5972799296990691E-2</v>
      </c>
      <c r="O135" s="72">
        <v>4606722.8572000004</v>
      </c>
      <c r="P135" s="73">
        <f>O135/$C135</f>
        <v>0.13988806351592403</v>
      </c>
      <c r="Q135" s="72">
        <v>490478.54019999999</v>
      </c>
      <c r="R135" s="71">
        <v>10.647</v>
      </c>
      <c r="S135" s="70">
        <f>Q135/$H135</f>
        <v>0.191454441855613</v>
      </c>
      <c r="T135" s="74">
        <v>25953345.9188</v>
      </c>
      <c r="U135" s="72">
        <v>1953600.919</v>
      </c>
      <c r="V135" s="70">
        <f>U135/T135</f>
        <v>7.5273566850001292E-2</v>
      </c>
      <c r="W135" s="75">
        <v>129763.4</v>
      </c>
      <c r="X135" s="74">
        <v>517897.13390000002</v>
      </c>
      <c r="Y135" s="73">
        <f>X135/$C135</f>
        <v>1.5726500032118798E-2</v>
      </c>
      <c r="Z135" s="72">
        <v>133167.8413</v>
      </c>
      <c r="AA135" s="71">
        <v>25.713000000000001</v>
      </c>
      <c r="AB135" s="70">
        <f>Z135/$H135</f>
        <v>5.1981019839954963E-2</v>
      </c>
      <c r="AC135" s="74">
        <v>76765.929999999993</v>
      </c>
      <c r="AD135" s="73">
        <f>AC135/$C135</f>
        <v>2.3310795167361116E-3</v>
      </c>
      <c r="AE135" s="72">
        <v>7905.7098999999998</v>
      </c>
      <c r="AF135" s="71">
        <v>10.298</v>
      </c>
      <c r="AG135" s="70">
        <f>AE135/$H135</f>
        <v>3.0859317020469593E-3</v>
      </c>
      <c r="AH135" s="74">
        <v>53849.85</v>
      </c>
      <c r="AI135" s="73">
        <f>AH135/$C135</f>
        <v>1.635208253378968E-3</v>
      </c>
      <c r="AJ135" s="72">
        <v>7267.8418000000001</v>
      </c>
      <c r="AK135" s="71">
        <v>13.496</v>
      </c>
      <c r="AL135" s="70">
        <f>AJ135/$H135</f>
        <v>2.8369449043509727E-3</v>
      </c>
      <c r="AM135" s="72">
        <v>103809.77</v>
      </c>
      <c r="AN135" s="73">
        <f>AM135/$C135</f>
        <v>3.1522946245044767E-3</v>
      </c>
      <c r="AO135" s="72">
        <v>25754.270799999998</v>
      </c>
      <c r="AP135" s="71">
        <v>24.809000000000001</v>
      </c>
      <c r="AQ135" s="70">
        <f>AO135/$H135</f>
        <v>1.0052977117819906E-2</v>
      </c>
      <c r="AR135" s="74">
        <v>624612.73</v>
      </c>
      <c r="AS135" s="73">
        <f>AR135/$C135</f>
        <v>1.8967033172080681E-2</v>
      </c>
      <c r="AT135" s="72">
        <v>107707.0865</v>
      </c>
      <c r="AU135" s="71">
        <v>17.244</v>
      </c>
      <c r="AV135" s="70">
        <f>AT135/$H135</f>
        <v>4.2042614385011029E-2</v>
      </c>
      <c r="AW135" s="74">
        <v>87361.95</v>
      </c>
      <c r="AX135" s="73">
        <f>AW135/$C135</f>
        <v>2.6528389897331325E-3</v>
      </c>
      <c r="AY135" s="72">
        <v>7345.3395</v>
      </c>
      <c r="AZ135" s="71">
        <v>8.4079999999999995</v>
      </c>
      <c r="BA135" s="70">
        <f>AY135/$H135</f>
        <v>2.867195522232325E-3</v>
      </c>
      <c r="BB135" s="74">
        <v>23727.49</v>
      </c>
      <c r="BC135" s="73">
        <f>BB135/$C135</f>
        <v>7.2051059529352319E-4</v>
      </c>
      <c r="BD135" s="72">
        <v>1847.3366000000001</v>
      </c>
      <c r="BE135" s="71">
        <v>7.7859999999999996</v>
      </c>
      <c r="BF135" s="70">
        <f>BD135/$H135</f>
        <v>7.2109331741247468E-4</v>
      </c>
    </row>
    <row r="136" spans="1:58">
      <c r="A136" s="69"/>
      <c r="B136" s="68">
        <v>43132</v>
      </c>
      <c r="C136" s="52">
        <v>30886551.829999998</v>
      </c>
      <c r="D136" s="52">
        <v>996340.38</v>
      </c>
      <c r="E136" s="52">
        <v>2115911.23</v>
      </c>
      <c r="F136" s="64">
        <f>E136/C136</f>
        <v>6.8505906442583947E-2</v>
      </c>
      <c r="G136" s="52">
        <v>-131066.51</v>
      </c>
      <c r="H136" s="52">
        <v>1984844.72</v>
      </c>
      <c r="I136" s="64">
        <f>H136/$C136</f>
        <v>6.4262424984330144E-2</v>
      </c>
      <c r="J136" s="66">
        <v>2880782.8480000002</v>
      </c>
      <c r="K136" s="65">
        <f>J136/$C136</f>
        <v>9.3269810882608981E-2</v>
      </c>
      <c r="L136" s="52">
        <v>100153.7181</v>
      </c>
      <c r="M136" s="53">
        <v>3.4769999999999999</v>
      </c>
      <c r="N136" s="64">
        <f>L136/$H136</f>
        <v>5.0459220860360303E-2</v>
      </c>
      <c r="O136" s="52">
        <v>3559967.4613999999</v>
      </c>
      <c r="P136" s="65">
        <f>O136/$C136</f>
        <v>0.11525946570514278</v>
      </c>
      <c r="Q136" s="52">
        <v>156940.2292</v>
      </c>
      <c r="R136" s="53">
        <v>4.4080000000000004</v>
      </c>
      <c r="S136" s="64">
        <f>Q136/$H136</f>
        <v>7.906927308651128E-2</v>
      </c>
      <c r="T136" s="66">
        <v>24445801.520599999</v>
      </c>
      <c r="U136" s="52">
        <v>1727750.7727000001</v>
      </c>
      <c r="V136" s="64">
        <f>U136/T136</f>
        <v>7.0676789682844243E-2</v>
      </c>
      <c r="W136" s="67">
        <v>113403.5</v>
      </c>
      <c r="X136" s="66">
        <v>446952.66070000001</v>
      </c>
      <c r="Y136" s="65">
        <f>X136/$C136</f>
        <v>1.4470785316536255E-2</v>
      </c>
      <c r="Z136" s="52">
        <v>116775.2159</v>
      </c>
      <c r="AA136" s="53">
        <v>26.126999999999999</v>
      </c>
      <c r="AB136" s="64">
        <f>Z136/$H136</f>
        <v>5.8833426475800081E-2</v>
      </c>
      <c r="AC136" s="66">
        <v>144138.01999999999</v>
      </c>
      <c r="AD136" s="65">
        <f>AC136/$C136</f>
        <v>4.6666918597238569E-3</v>
      </c>
      <c r="AE136" s="52">
        <v>15932.074000000001</v>
      </c>
      <c r="AF136" s="53">
        <v>11.053000000000001</v>
      </c>
      <c r="AG136" s="64">
        <f>AE136/$H136</f>
        <v>8.0268616680502849E-3</v>
      </c>
      <c r="AH136" s="66">
        <v>45372.36</v>
      </c>
      <c r="AI136" s="65">
        <f>AH136/$C136</f>
        <v>1.4690004973598246E-3</v>
      </c>
      <c r="AJ136" s="52">
        <v>6053.5906999999997</v>
      </c>
      <c r="AK136" s="53">
        <v>13.342000000000001</v>
      </c>
      <c r="AL136" s="64">
        <f>AJ136/$H136</f>
        <v>3.0499064430591829E-3</v>
      </c>
      <c r="AM136" s="52">
        <v>111261.92</v>
      </c>
      <c r="AN136" s="65">
        <f>AM136/$C136</f>
        <v>3.6022771532538537E-3</v>
      </c>
      <c r="AO136" s="52">
        <v>28249.167600000001</v>
      </c>
      <c r="AP136" s="53">
        <v>25.39</v>
      </c>
      <c r="AQ136" s="64">
        <f>AO136/$H136</f>
        <v>1.423243204637187E-2</v>
      </c>
      <c r="AR136" s="66">
        <v>695366.43</v>
      </c>
      <c r="AS136" s="65">
        <f>AR136/$C136</f>
        <v>2.2513566222196194E-2</v>
      </c>
      <c r="AT136" s="52">
        <v>118766.2099</v>
      </c>
      <c r="AU136" s="53">
        <v>17.079999999999998</v>
      </c>
      <c r="AV136" s="64">
        <f>AT136/$H136</f>
        <v>5.9836524592210921E-2</v>
      </c>
      <c r="AW136" s="66">
        <v>96816.33</v>
      </c>
      <c r="AX136" s="65">
        <f>AW136/$C136</f>
        <v>3.1345787814994175E-3</v>
      </c>
      <c r="AY136" s="52">
        <v>5193.2717000000002</v>
      </c>
      <c r="AZ136" s="53">
        <v>5.3639999999999999</v>
      </c>
      <c r="BA136" s="64">
        <f>AY136/$H136</f>
        <v>2.6164624605999405E-3</v>
      </c>
      <c r="BB136" s="66">
        <v>14826.35</v>
      </c>
      <c r="BC136" s="65">
        <f>BB136/$C136</f>
        <v>4.8002606706000825E-4</v>
      </c>
      <c r="BD136" s="52">
        <v>1638.8178</v>
      </c>
      <c r="BE136" s="53">
        <v>11.053000000000001</v>
      </c>
      <c r="BF136" s="64">
        <f>BD136/$H136</f>
        <v>8.256654958882628E-4</v>
      </c>
    </row>
    <row r="137" spans="1:58">
      <c r="A137" s="69"/>
      <c r="B137" s="68">
        <v>43160</v>
      </c>
      <c r="C137" s="52">
        <v>35293010.020000003</v>
      </c>
      <c r="D137" s="52">
        <v>1138484.19</v>
      </c>
      <c r="E137" s="52">
        <v>2404233.66</v>
      </c>
      <c r="F137" s="64">
        <f>E137/C137</f>
        <v>6.8122091559704265E-2</v>
      </c>
      <c r="G137" s="52">
        <v>62626.71</v>
      </c>
      <c r="H137" s="52">
        <v>2466860.36</v>
      </c>
      <c r="I137" s="64">
        <f>H137/$C137</f>
        <v>6.9896570414426776E-2</v>
      </c>
      <c r="J137" s="66">
        <v>4769776.8650000002</v>
      </c>
      <c r="K137" s="65">
        <f>J137/$C137</f>
        <v>0.13514791915727906</v>
      </c>
      <c r="L137" s="52">
        <v>157692.77359999999</v>
      </c>
      <c r="M137" s="53">
        <v>3.306</v>
      </c>
      <c r="N137" s="64">
        <f>L137/$H137</f>
        <v>6.3924483183961003E-2</v>
      </c>
      <c r="O137" s="52">
        <v>3868882.4868000001</v>
      </c>
      <c r="P137" s="65">
        <f>O137/$C137</f>
        <v>0.10962177736066049</v>
      </c>
      <c r="Q137" s="52">
        <v>83059.134999999995</v>
      </c>
      <c r="R137" s="53">
        <v>2.1469999999999998</v>
      </c>
      <c r="S137" s="64">
        <f>Q137/$H137</f>
        <v>3.3669978384994602E-2</v>
      </c>
      <c r="T137" s="66">
        <v>26654350.668200001</v>
      </c>
      <c r="U137" s="52">
        <v>2226108.4514000001</v>
      </c>
      <c r="V137" s="64">
        <f>U137/T137</f>
        <v>8.3517639544521377E-2</v>
      </c>
      <c r="W137" s="67">
        <v>129468.2</v>
      </c>
      <c r="X137" s="66">
        <v>535527.04460000002</v>
      </c>
      <c r="Y137" s="65">
        <f>X137/$C137</f>
        <v>1.5173742457685676E-2</v>
      </c>
      <c r="Z137" s="52">
        <v>139703.69149999999</v>
      </c>
      <c r="AA137" s="53">
        <v>26.087</v>
      </c>
      <c r="AB137" s="64">
        <f>Z137/$H137</f>
        <v>5.6632184685151778E-2</v>
      </c>
      <c r="AC137" s="66">
        <v>157938.56</v>
      </c>
      <c r="AD137" s="65">
        <f>AC137/$C137</f>
        <v>4.4750663066283848E-3</v>
      </c>
      <c r="AE137" s="52">
        <v>16510.229599999999</v>
      </c>
      <c r="AF137" s="53">
        <v>10.454000000000001</v>
      </c>
      <c r="AG137" s="64">
        <f>AE137/$H137</f>
        <v>6.6928107758803179E-3</v>
      </c>
      <c r="AH137" s="66">
        <v>61145.48</v>
      </c>
      <c r="AI137" s="65">
        <f>AH137/$C137</f>
        <v>1.7325096376123715E-3</v>
      </c>
      <c r="AJ137" s="52">
        <v>6706.2736000000004</v>
      </c>
      <c r="AK137" s="53">
        <v>10.968</v>
      </c>
      <c r="AL137" s="64">
        <f>AJ137/$H137</f>
        <v>2.7185460955722685E-3</v>
      </c>
      <c r="AM137" s="52">
        <v>114260.53</v>
      </c>
      <c r="AN137" s="65">
        <f>AM137/$C137</f>
        <v>3.2374832845158382E-3</v>
      </c>
      <c r="AO137" s="52">
        <v>30557.402999999998</v>
      </c>
      <c r="AP137" s="53">
        <v>26.744</v>
      </c>
      <c r="AQ137" s="64">
        <f>AO137/$H137</f>
        <v>1.2387163657694836E-2</v>
      </c>
      <c r="AR137" s="66">
        <v>773749.43</v>
      </c>
      <c r="AS137" s="65">
        <f>AR137/$C137</f>
        <v>2.19235885395303E-2</v>
      </c>
      <c r="AT137" s="52">
        <v>134747.91469999999</v>
      </c>
      <c r="AU137" s="53">
        <v>17.414999999999999</v>
      </c>
      <c r="AV137" s="64">
        <f>AT137/$H137</f>
        <v>5.4623243733179935E-2</v>
      </c>
      <c r="AW137" s="66">
        <v>122315.22</v>
      </c>
      <c r="AX137" s="65">
        <f>AW137/$C137</f>
        <v>3.4657066634635543E-3</v>
      </c>
      <c r="AY137" s="52">
        <v>6976.6437999999998</v>
      </c>
      <c r="AZ137" s="53">
        <v>5.7039999999999997</v>
      </c>
      <c r="BA137" s="64">
        <f>AY137/$H137</f>
        <v>2.8281470297735053E-3</v>
      </c>
      <c r="BB137" s="66">
        <v>13988.95</v>
      </c>
      <c r="BC137" s="65">
        <f>BB137/$C137</f>
        <v>3.9636602239572876E-4</v>
      </c>
      <c r="BD137" s="52">
        <v>854.42660000000001</v>
      </c>
      <c r="BE137" s="53">
        <v>6.1079999999999997</v>
      </c>
      <c r="BF137" s="64">
        <f>BD137/$H137</f>
        <v>3.4636196432294208E-4</v>
      </c>
    </row>
    <row r="138" spans="1:58">
      <c r="A138" s="69"/>
      <c r="B138" s="68">
        <v>43191</v>
      </c>
      <c r="C138" s="52">
        <v>34209659</v>
      </c>
      <c r="D138" s="52">
        <v>1103537.3899999999</v>
      </c>
      <c r="E138" s="52">
        <v>2501646.08</v>
      </c>
      <c r="F138" s="64">
        <f>E138/C138</f>
        <v>7.3126893197035372E-2</v>
      </c>
      <c r="G138" s="52">
        <v>-47280.35</v>
      </c>
      <c r="H138" s="52">
        <v>2454365.73</v>
      </c>
      <c r="I138" s="64">
        <f>H138/$C138</f>
        <v>7.1744817158218385E-2</v>
      </c>
      <c r="J138" s="66">
        <v>4272155.3679</v>
      </c>
      <c r="K138" s="65">
        <f>J138/$C138</f>
        <v>0.12488155371265174</v>
      </c>
      <c r="L138" s="52">
        <v>172959.16649999999</v>
      </c>
      <c r="M138" s="53">
        <v>4.0490000000000004</v>
      </c>
      <c r="N138" s="64">
        <f>L138/$H138</f>
        <v>7.0470005503214056E-2</v>
      </c>
      <c r="O138" s="52">
        <v>4522287.1463000001</v>
      </c>
      <c r="P138" s="65">
        <f>O138/$C138</f>
        <v>0.13219328337356417</v>
      </c>
      <c r="Q138" s="52">
        <v>57215.195200000002</v>
      </c>
      <c r="R138" s="53">
        <v>1.2649999999999999</v>
      </c>
      <c r="S138" s="64">
        <f>Q138/$H138</f>
        <v>2.3311601242085467E-2</v>
      </c>
      <c r="T138" s="66">
        <v>25415216.485800002</v>
      </c>
      <c r="U138" s="52">
        <v>2224191.3683000002</v>
      </c>
      <c r="V138" s="64">
        <f>U138/T138</f>
        <v>8.7514161822808051E-2</v>
      </c>
      <c r="W138" s="67">
        <v>120162.8</v>
      </c>
      <c r="X138" s="66">
        <v>521271.69640000002</v>
      </c>
      <c r="Y138" s="65">
        <f>X138/$C138</f>
        <v>1.5237558971283521E-2</v>
      </c>
      <c r="Z138" s="52">
        <v>129372.8922</v>
      </c>
      <c r="AA138" s="53">
        <v>24.818999999999999</v>
      </c>
      <c r="AB138" s="64">
        <f>Z138/$H138</f>
        <v>5.2711334182456993E-2</v>
      </c>
      <c r="AC138" s="66">
        <v>179289.15</v>
      </c>
      <c r="AD138" s="65">
        <f>AC138/$C138</f>
        <v>5.2408926379535091E-3</v>
      </c>
      <c r="AE138" s="52">
        <v>15031.501899999999</v>
      </c>
      <c r="AF138" s="53">
        <v>8.3840000000000003</v>
      </c>
      <c r="AG138" s="64">
        <f>AE138/$H138</f>
        <v>6.1243936534267039E-3</v>
      </c>
      <c r="AH138" s="66">
        <v>59810.63</v>
      </c>
      <c r="AI138" s="65">
        <f>AH138/$C138</f>
        <v>1.7483550479120531E-3</v>
      </c>
      <c r="AJ138" s="52">
        <v>5895.6360999999997</v>
      </c>
      <c r="AK138" s="53">
        <v>9.8569999999999993</v>
      </c>
      <c r="AL138" s="64">
        <f>AJ138/$H138</f>
        <v>2.4021017030742193E-3</v>
      </c>
      <c r="AM138" s="52">
        <v>113580.25</v>
      </c>
      <c r="AN138" s="65">
        <f>AM138/$C138</f>
        <v>3.3201222496839272E-3</v>
      </c>
      <c r="AO138" s="52">
        <v>29739.746999999999</v>
      </c>
      <c r="AP138" s="53">
        <v>26.184000000000001</v>
      </c>
      <c r="AQ138" s="64">
        <f>AO138/$H138</f>
        <v>1.2117080448316071E-2</v>
      </c>
      <c r="AR138" s="66">
        <v>1101698.57</v>
      </c>
      <c r="AS138" s="65">
        <f>AR138/$C138</f>
        <v>3.2204313115193582E-2</v>
      </c>
      <c r="AT138" s="52">
        <v>162284.5055</v>
      </c>
      <c r="AU138" s="53">
        <v>14.73</v>
      </c>
      <c r="AV138" s="64">
        <f>AT138/$H138</f>
        <v>6.6120751083009952E-2</v>
      </c>
      <c r="AW138" s="66">
        <v>118271.78</v>
      </c>
      <c r="AX138" s="65">
        <f>AW138/$C138</f>
        <v>3.4572627572815036E-3</v>
      </c>
      <c r="AY138" s="52">
        <v>8933.6592000000001</v>
      </c>
      <c r="AZ138" s="53">
        <v>7.5540000000000003</v>
      </c>
      <c r="BA138" s="64">
        <f>AY138/$H138</f>
        <v>3.6399054512548136E-3</v>
      </c>
      <c r="BB138" s="66">
        <v>20741.54</v>
      </c>
      <c r="BC138" s="65">
        <f>BB138/$C138</f>
        <v>6.063065405007399E-4</v>
      </c>
      <c r="BD138" s="52">
        <v>3002.8753000000002</v>
      </c>
      <c r="BE138" s="53">
        <v>14.478</v>
      </c>
      <c r="BF138" s="64">
        <f>BD138/$H138</f>
        <v>1.2234832255419408E-3</v>
      </c>
    </row>
    <row r="139" spans="1:58">
      <c r="A139" s="69"/>
      <c r="B139" s="68">
        <v>43221</v>
      </c>
      <c r="C139" s="52">
        <v>34407421.450000003</v>
      </c>
      <c r="D139" s="52">
        <v>1109916.82</v>
      </c>
      <c r="E139" s="52">
        <v>2833904.29</v>
      </c>
      <c r="F139" s="64">
        <f>E139/C139</f>
        <v>8.2363169646936726E-2</v>
      </c>
      <c r="G139" s="52">
        <v>-122694.06</v>
      </c>
      <c r="H139" s="52">
        <v>2711210.23</v>
      </c>
      <c r="I139" s="64">
        <f>H139/$C139</f>
        <v>7.8797251166869989E-2</v>
      </c>
      <c r="J139" s="66">
        <v>3760411.2900999999</v>
      </c>
      <c r="K139" s="65">
        <f>J139/$C139</f>
        <v>0.10929070333167903</v>
      </c>
      <c r="L139" s="52">
        <v>139883.2164</v>
      </c>
      <c r="M139" s="53">
        <v>3.72</v>
      </c>
      <c r="N139" s="64">
        <f>L139/$H139</f>
        <v>5.1594382040967737E-2</v>
      </c>
      <c r="O139" s="52">
        <v>4220191.7582</v>
      </c>
      <c r="P139" s="65">
        <f>O139/$C139</f>
        <v>0.12265353171939014</v>
      </c>
      <c r="Q139" s="52">
        <v>37621.324999999997</v>
      </c>
      <c r="R139" s="53">
        <v>0.89100000000000001</v>
      </c>
      <c r="S139" s="64">
        <f>Q139/$H139</f>
        <v>1.3876210920021498E-2</v>
      </c>
      <c r="T139" s="66">
        <v>26426818.401700001</v>
      </c>
      <c r="U139" s="52">
        <v>2533705.6886</v>
      </c>
      <c r="V139" s="64">
        <f>U139/T139</f>
        <v>9.5876304520903288E-2</v>
      </c>
      <c r="W139" s="67">
        <v>127468.41899999999</v>
      </c>
      <c r="X139" s="66">
        <v>582029.01789999998</v>
      </c>
      <c r="Y139" s="65">
        <f>X139/$C139</f>
        <v>1.6915798783288364E-2</v>
      </c>
      <c r="Z139" s="52">
        <v>151080.57689999999</v>
      </c>
      <c r="AA139" s="53">
        <v>25.957999999999998</v>
      </c>
      <c r="AB139" s="64">
        <f>Z139/$H139</f>
        <v>5.5724405001230756E-2</v>
      </c>
      <c r="AC139" s="66">
        <v>148532.93</v>
      </c>
      <c r="AD139" s="65">
        <f>AC139/$C139</f>
        <v>4.3168864082373708E-3</v>
      </c>
      <c r="AE139" s="52">
        <v>12944.2585</v>
      </c>
      <c r="AF139" s="53">
        <v>8.7149999999999999</v>
      </c>
      <c r="AG139" s="64">
        <f>AE139/$H139</f>
        <v>4.7743470265675415E-3</v>
      </c>
      <c r="AH139" s="66">
        <v>87320.12</v>
      </c>
      <c r="AI139" s="65">
        <f>AH139/$C139</f>
        <v>2.5378280708099965E-3</v>
      </c>
      <c r="AJ139" s="52">
        <v>8781.7919000000002</v>
      </c>
      <c r="AK139" s="53">
        <v>10.057</v>
      </c>
      <c r="AL139" s="64">
        <f>AJ139/$H139</f>
        <v>3.2390671157950007E-3</v>
      </c>
      <c r="AM139" s="52">
        <v>129410.01</v>
      </c>
      <c r="AN139" s="65">
        <f>AM139/$C139</f>
        <v>3.7611074746782568E-3</v>
      </c>
      <c r="AO139" s="52">
        <v>33594.018700000001</v>
      </c>
      <c r="AP139" s="53">
        <v>25.959</v>
      </c>
      <c r="AQ139" s="64">
        <f>AO139/$H139</f>
        <v>1.2390783395649847E-2</v>
      </c>
      <c r="AR139" s="66">
        <v>1377860.02</v>
      </c>
      <c r="AS139" s="65">
        <f>AR139/$C139</f>
        <v>4.0045430954547739E-2</v>
      </c>
      <c r="AT139" s="52">
        <v>137782.6557</v>
      </c>
      <c r="AU139" s="53">
        <v>10</v>
      </c>
      <c r="AV139" s="64">
        <f>AT139/$H139</f>
        <v>5.0819613387192035E-2</v>
      </c>
      <c r="AW139" s="66">
        <v>120982.02</v>
      </c>
      <c r="AX139" s="65">
        <f>AW139/$C139</f>
        <v>3.5161606101697571E-3</v>
      </c>
      <c r="AY139" s="52">
        <v>7401.1473999999998</v>
      </c>
      <c r="AZ139" s="53">
        <v>6.1180000000000003</v>
      </c>
      <c r="BA139" s="64">
        <f>AY139/$H139</f>
        <v>2.7298316147176828E-3</v>
      </c>
      <c r="BB139" s="66">
        <v>7737.85</v>
      </c>
      <c r="BC139" s="65">
        <f>BB139/$C139</f>
        <v>2.248889824901424E-4</v>
      </c>
      <c r="BD139" s="52">
        <v>835.71799999999996</v>
      </c>
      <c r="BE139" s="53">
        <v>10.8</v>
      </c>
      <c r="BF139" s="64">
        <f>BD139/$H139</f>
        <v>3.0824536981774372E-4</v>
      </c>
    </row>
    <row r="140" spans="1:58">
      <c r="A140" s="69"/>
      <c r="B140" s="68">
        <v>43252</v>
      </c>
      <c r="C140" s="52">
        <v>34415124.479999997</v>
      </c>
      <c r="D140" s="52">
        <v>1110165.31</v>
      </c>
      <c r="E140" s="52">
        <v>2543625.0699999998</v>
      </c>
      <c r="F140" s="64">
        <f>E140/C140</f>
        <v>7.3910093554309303E-2</v>
      </c>
      <c r="G140" s="52">
        <v>-215262.34</v>
      </c>
      <c r="H140" s="52">
        <v>2328362.73</v>
      </c>
      <c r="I140" s="64">
        <f>H140/$C140</f>
        <v>6.7655217442351673E-2</v>
      </c>
      <c r="J140" s="66">
        <v>3299657.9430999998</v>
      </c>
      <c r="K140" s="65">
        <f>J140/$C140</f>
        <v>9.5878134772331355E-2</v>
      </c>
      <c r="L140" s="52">
        <v>111957.01639999999</v>
      </c>
      <c r="M140" s="53">
        <v>3.3929999999999998</v>
      </c>
      <c r="N140" s="64">
        <f>L140/$H140</f>
        <v>4.8084009831234495E-2</v>
      </c>
      <c r="O140" s="52">
        <v>4407590.3781000003</v>
      </c>
      <c r="P140" s="65">
        <f>O140/$C140</f>
        <v>0.12807131877908584</v>
      </c>
      <c r="Q140" s="52">
        <v>42890.732900000003</v>
      </c>
      <c r="R140" s="53">
        <v>0.97299999999999998</v>
      </c>
      <c r="S140" s="64">
        <f>Q140/$H140</f>
        <v>1.8420984130767291E-2</v>
      </c>
      <c r="T140" s="66">
        <v>26707876.158799998</v>
      </c>
      <c r="U140" s="52">
        <v>2173514.9807000002</v>
      </c>
      <c r="V140" s="64">
        <f>U140/T140</f>
        <v>8.1381049087418625E-2</v>
      </c>
      <c r="W140" s="67">
        <v>96024.3</v>
      </c>
      <c r="X140" s="66">
        <v>748999.97320000001</v>
      </c>
      <c r="Y140" s="65">
        <f>X140/$C140</f>
        <v>2.1763686301215439E-2</v>
      </c>
      <c r="Z140" s="52">
        <v>209519.62119999999</v>
      </c>
      <c r="AA140" s="53">
        <v>27.972999999999999</v>
      </c>
      <c r="AB140" s="64">
        <f>Z140/$H140</f>
        <v>8.9985816428181709E-2</v>
      </c>
      <c r="AC140" s="66">
        <v>172008.14</v>
      </c>
      <c r="AD140" s="65">
        <f>AC140/$C140</f>
        <v>4.9980391644365782E-3</v>
      </c>
      <c r="AE140" s="52">
        <v>16498.374299999999</v>
      </c>
      <c r="AF140" s="53">
        <v>9.5920000000000005</v>
      </c>
      <c r="AG140" s="64">
        <f>AE140/$H140</f>
        <v>7.0858264854634567E-3</v>
      </c>
      <c r="AH140" s="66">
        <v>131753.60999999999</v>
      </c>
      <c r="AI140" s="65">
        <f>AH140/$C140</f>
        <v>3.828363604396296E-3</v>
      </c>
      <c r="AJ140" s="52">
        <v>17590.1636</v>
      </c>
      <c r="AK140" s="53">
        <v>13.351000000000001</v>
      </c>
      <c r="AL140" s="64">
        <f>AJ140/$H140</f>
        <v>7.5547350820204893E-3</v>
      </c>
      <c r="AM140" s="52">
        <v>161736.07</v>
      </c>
      <c r="AN140" s="65">
        <f>AM140/$C140</f>
        <v>4.6995637076364871E-3</v>
      </c>
      <c r="AO140" s="52">
        <v>41410.532899999998</v>
      </c>
      <c r="AP140" s="53">
        <v>25.603999999999999</v>
      </c>
      <c r="AQ140" s="64">
        <f>AO140/$H140</f>
        <v>1.7785258442098495E-2</v>
      </c>
      <c r="AR140" s="66">
        <v>1280111.6200000001</v>
      </c>
      <c r="AS140" s="65">
        <f>AR140/$C140</f>
        <v>3.7196193224404116E-2</v>
      </c>
      <c r="AT140" s="52">
        <v>108763.51240000001</v>
      </c>
      <c r="AU140" s="53">
        <v>8.4960000000000004</v>
      </c>
      <c r="AV140" s="64">
        <f>AT140/$H140</f>
        <v>4.6712443468806084E-2</v>
      </c>
      <c r="AW140" s="66">
        <v>106257.27</v>
      </c>
      <c r="AX140" s="65">
        <f>AW140/$C140</f>
        <v>3.0875166545380459E-3</v>
      </c>
      <c r="AY140" s="52">
        <v>10293.0988</v>
      </c>
      <c r="AZ140" s="53">
        <v>9.6869999999999994</v>
      </c>
      <c r="BA140" s="64">
        <f>AY140/$H140</f>
        <v>4.4207453878975294E-3</v>
      </c>
      <c r="BB140" s="66">
        <v>143.1</v>
      </c>
      <c r="BC140" s="65">
        <f>BB140/$C140</f>
        <v>4.1580555689450175E-6</v>
      </c>
      <c r="BD140" s="52">
        <v>12.2758</v>
      </c>
      <c r="BE140" s="53">
        <v>8.5779999999999994</v>
      </c>
      <c r="BF140" s="64">
        <f>BD140/$H140</f>
        <v>5.2722884805839513E-6</v>
      </c>
    </row>
    <row r="141" spans="1:58">
      <c r="A141" s="69"/>
      <c r="B141" s="68">
        <v>43282</v>
      </c>
      <c r="C141" s="52">
        <v>32869687.170000002</v>
      </c>
      <c r="D141" s="52">
        <v>1060312.49</v>
      </c>
      <c r="E141" s="52">
        <v>2372881.64</v>
      </c>
      <c r="F141" s="64">
        <f>E141/C141</f>
        <v>7.219057570361416E-2</v>
      </c>
      <c r="G141" s="52">
        <v>-261477.9</v>
      </c>
      <c r="H141" s="52">
        <v>2111403.7400000002</v>
      </c>
      <c r="I141" s="64">
        <f>H141/$C141</f>
        <v>6.4235589741999971E-2</v>
      </c>
      <c r="J141" s="66">
        <v>3405383.3372999998</v>
      </c>
      <c r="K141" s="65">
        <f>J141/$C141</f>
        <v>0.10360254783343591</v>
      </c>
      <c r="L141" s="52">
        <v>114074.28599999999</v>
      </c>
      <c r="M141" s="53">
        <v>3.35</v>
      </c>
      <c r="N141" s="64">
        <f>L141/$H141</f>
        <v>5.4027699126837761E-2</v>
      </c>
      <c r="O141" s="52">
        <v>3726774.2212999999</v>
      </c>
      <c r="P141" s="65">
        <f>O141/$C141</f>
        <v>0.11338027654554035</v>
      </c>
      <c r="Q141" s="52">
        <v>62102.179499999998</v>
      </c>
      <c r="R141" s="53">
        <v>1.6659999999999999</v>
      </c>
      <c r="S141" s="64">
        <f>Q141/$H141</f>
        <v>2.9412744859493332E-2</v>
      </c>
      <c r="T141" s="66">
        <v>25737529.611400001</v>
      </c>
      <c r="U141" s="52">
        <v>1935227.2745000001</v>
      </c>
      <c r="V141" s="64">
        <f>U141/T141</f>
        <v>7.5190871218767788E-2</v>
      </c>
      <c r="W141" s="67">
        <v>74101.25</v>
      </c>
      <c r="X141" s="66">
        <v>523294.5</v>
      </c>
      <c r="Y141" s="65">
        <f>X141/$C141</f>
        <v>1.5920276250076644E-2</v>
      </c>
      <c r="Z141" s="52">
        <v>140267.3536</v>
      </c>
      <c r="AA141" s="53">
        <v>26.805</v>
      </c>
      <c r="AB141" s="64">
        <f>Z141/$H141</f>
        <v>6.6433222098962463E-2</v>
      </c>
      <c r="AC141" s="66">
        <v>139766.49</v>
      </c>
      <c r="AD141" s="65">
        <f>AC141/$C141</f>
        <v>4.2521393427669783E-3</v>
      </c>
      <c r="AE141" s="52">
        <v>13880.5273</v>
      </c>
      <c r="AF141" s="53">
        <v>9.9309999999999992</v>
      </c>
      <c r="AG141" s="64">
        <f>AE141/$H141</f>
        <v>6.5740753589836869E-3</v>
      </c>
      <c r="AH141" s="66">
        <v>145415.84</v>
      </c>
      <c r="AI141" s="65">
        <f>AH141/$C141</f>
        <v>4.4240104643502752E-3</v>
      </c>
      <c r="AJ141" s="52">
        <v>21834.635900000001</v>
      </c>
      <c r="AK141" s="53">
        <v>15.015000000000001</v>
      </c>
      <c r="AL141" s="64">
        <f>AJ141/$H141</f>
        <v>1.0341288824277635E-2</v>
      </c>
      <c r="AM141" s="52">
        <v>177494.64</v>
      </c>
      <c r="AN141" s="65">
        <f>AM141/$C141</f>
        <v>5.3999491714663622E-3</v>
      </c>
      <c r="AO141" s="52">
        <v>43964.457699999999</v>
      </c>
      <c r="AP141" s="53">
        <v>24.768999999999998</v>
      </c>
      <c r="AQ141" s="64">
        <f>AO141/$H141</f>
        <v>2.0822383169596923E-2</v>
      </c>
      <c r="AR141" s="66">
        <v>1455013.62</v>
      </c>
      <c r="AS141" s="65">
        <f>AR141/$C141</f>
        <v>4.4266123144852551E-2</v>
      </c>
      <c r="AT141" s="52">
        <v>62622.560100000002</v>
      </c>
      <c r="AU141" s="53">
        <v>4.3040000000000003</v>
      </c>
      <c r="AV141" s="64">
        <f>AT141/$H141</f>
        <v>2.9659206770184084E-2</v>
      </c>
      <c r="AW141" s="66">
        <v>96974.82</v>
      </c>
      <c r="AX141" s="65">
        <f>AW141/$C141</f>
        <v>2.9502811967285296E-3</v>
      </c>
      <c r="AY141" s="52">
        <v>7698.0216</v>
      </c>
      <c r="AZ141" s="53">
        <v>7.9379999999999997</v>
      </c>
      <c r="BA141" s="64">
        <f>AY141/$H141</f>
        <v>3.6459259089879226E-3</v>
      </c>
      <c r="BB141" s="66">
        <v>991.31</v>
      </c>
      <c r="BC141" s="65">
        <f>BB141/$C141</f>
        <v>3.0158790221306506E-5</v>
      </c>
      <c r="BD141" s="52">
        <v>-91.952600000000004</v>
      </c>
      <c r="BE141" s="53">
        <v>-9.2759999999999998</v>
      </c>
      <c r="BF141" s="64">
        <f>BD141/$H141</f>
        <v>-4.3550458047403095E-5</v>
      </c>
    </row>
    <row r="142" spans="1:58">
      <c r="A142" s="69"/>
      <c r="B142" s="68">
        <v>43313</v>
      </c>
      <c r="C142" s="52">
        <v>31342141.960000001</v>
      </c>
      <c r="D142" s="52">
        <v>1011036.84</v>
      </c>
      <c r="E142" s="52">
        <v>2280902.58</v>
      </c>
      <c r="F142" s="64">
        <f>E142/C142</f>
        <v>7.2774304414515517E-2</v>
      </c>
      <c r="G142" s="52">
        <v>-409176.62</v>
      </c>
      <c r="H142" s="52">
        <v>1871725.95</v>
      </c>
      <c r="I142" s="64">
        <f>H142/$C142</f>
        <v>5.9719145946973431E-2</v>
      </c>
      <c r="J142" s="66">
        <v>3157741.0690000001</v>
      </c>
      <c r="K142" s="65">
        <f>J142/$C142</f>
        <v>0.10075064662236632</v>
      </c>
      <c r="L142" s="52">
        <v>90326.410199999998</v>
      </c>
      <c r="M142" s="53">
        <v>2.86</v>
      </c>
      <c r="N142" s="64">
        <f>L142/$H142</f>
        <v>4.8258352244355006E-2</v>
      </c>
      <c r="O142" s="52">
        <v>3268078.682</v>
      </c>
      <c r="P142" s="65">
        <f>O142/$C142</f>
        <v>0.10427107011929315</v>
      </c>
      <c r="Q142" s="52">
        <v>53308.793100000003</v>
      </c>
      <c r="R142" s="53">
        <v>1.631</v>
      </c>
      <c r="S142" s="64">
        <f>Q142/$H142</f>
        <v>2.8481088858120496E-2</v>
      </c>
      <c r="T142" s="66">
        <v>24916322.208999999</v>
      </c>
      <c r="U142" s="52">
        <v>1728090.7467</v>
      </c>
      <c r="V142" s="64">
        <f>U142/T142</f>
        <v>6.9355771377679412E-2</v>
      </c>
      <c r="W142" s="67">
        <v>65603.06</v>
      </c>
      <c r="X142" s="66">
        <v>505106.17859999998</v>
      </c>
      <c r="Y142" s="65">
        <f>X142/$C142</f>
        <v>1.6115879356447149E-2</v>
      </c>
      <c r="Z142" s="52">
        <v>130917.8492</v>
      </c>
      <c r="AA142" s="53">
        <v>25.919</v>
      </c>
      <c r="AB142" s="64">
        <f>Z142/$H142</f>
        <v>6.994498804699481E-2</v>
      </c>
      <c r="AC142" s="66">
        <v>180617.52</v>
      </c>
      <c r="AD142" s="65">
        <f>AC142/$C142</f>
        <v>5.7627688698019021E-3</v>
      </c>
      <c r="AE142" s="52">
        <v>15154.421399999999</v>
      </c>
      <c r="AF142" s="53">
        <v>8.39</v>
      </c>
      <c r="AG142" s="64">
        <f>AE142/$H142</f>
        <v>8.0964958572060184E-3</v>
      </c>
      <c r="AH142" s="66">
        <v>97867.9</v>
      </c>
      <c r="AI142" s="65">
        <f>AH142/$C142</f>
        <v>3.122565781397539E-3</v>
      </c>
      <c r="AJ142" s="52">
        <v>20770.935799999999</v>
      </c>
      <c r="AK142" s="53">
        <v>21.222999999999999</v>
      </c>
      <c r="AL142" s="64">
        <f>AJ142/$H142</f>
        <v>1.1097209930759362E-2</v>
      </c>
      <c r="AM142" s="52">
        <v>166580.1</v>
      </c>
      <c r="AN142" s="65">
        <f>AM142/$C142</f>
        <v>5.314892013844991E-3</v>
      </c>
      <c r="AO142" s="52">
        <v>40262.769200000002</v>
      </c>
      <c r="AP142" s="53">
        <v>24.17</v>
      </c>
      <c r="AQ142" s="64">
        <f>AO142/$H142</f>
        <v>2.1511038621866627E-2</v>
      </c>
      <c r="AR142" s="66">
        <v>1822843.68</v>
      </c>
      <c r="AS142" s="65">
        <f>AR142/$C142</f>
        <v>5.8159511954428013E-2</v>
      </c>
      <c r="AT142" s="52">
        <v>80032.768299999996</v>
      </c>
      <c r="AU142" s="53">
        <v>4.391</v>
      </c>
      <c r="AV142" s="64">
        <f>AT142/$H142</f>
        <v>4.2758806811435186E-2</v>
      </c>
      <c r="AW142" s="66">
        <v>85943.88</v>
      </c>
      <c r="AX142" s="65">
        <f>AW142/$C142</f>
        <v>2.7421189052645079E-3</v>
      </c>
      <c r="AY142" s="52">
        <v>8765.3050000000003</v>
      </c>
      <c r="AZ142" s="53">
        <v>10.199</v>
      </c>
      <c r="BA142" s="64">
        <f>AY142/$H142</f>
        <v>4.6830066121592217E-3</v>
      </c>
      <c r="BB142" s="66">
        <v>0</v>
      </c>
      <c r="BC142" s="65">
        <f>BB142/$C142</f>
        <v>0</v>
      </c>
      <c r="BD142" s="52">
        <v>0</v>
      </c>
      <c r="BE142" s="53">
        <v>0</v>
      </c>
      <c r="BF142" s="64">
        <f>BD142/$H142</f>
        <v>0</v>
      </c>
    </row>
    <row r="143" spans="1:58">
      <c r="A143" s="69"/>
      <c r="B143" s="68">
        <v>43344</v>
      </c>
      <c r="C143" s="52">
        <v>29372713.23</v>
      </c>
      <c r="D143" s="52">
        <v>947506.88</v>
      </c>
      <c r="E143" s="52">
        <v>2100186.5099999998</v>
      </c>
      <c r="F143" s="64">
        <f>E143/C143</f>
        <v>7.1501277173637523E-2</v>
      </c>
      <c r="G143" s="52">
        <v>-66515.53</v>
      </c>
      <c r="H143" s="52">
        <v>2033670.98</v>
      </c>
      <c r="I143" s="64">
        <f>H143/$C143</f>
        <v>6.9236742417207064E-2</v>
      </c>
      <c r="J143" s="66">
        <v>2670320.5117000001</v>
      </c>
      <c r="K143" s="65">
        <f>J143/$C143</f>
        <v>9.0911605298098649E-2</v>
      </c>
      <c r="L143" s="52">
        <v>85261.810599999997</v>
      </c>
      <c r="M143" s="53">
        <v>3.1930000000000001</v>
      </c>
      <c r="N143" s="64">
        <f>L143/$H143</f>
        <v>4.1925076100559788E-2</v>
      </c>
      <c r="O143" s="52">
        <v>3579392.2407999998</v>
      </c>
      <c r="P143" s="65">
        <f>O143/$C143</f>
        <v>0.12186113733423053</v>
      </c>
      <c r="Q143" s="52">
        <v>75464.612599999993</v>
      </c>
      <c r="R143" s="53">
        <v>2.1080000000000001</v>
      </c>
      <c r="S143" s="64">
        <f>Q143/$H143</f>
        <v>3.7107581974740081E-2</v>
      </c>
      <c r="T143" s="66">
        <v>23123000.477499999</v>
      </c>
      <c r="U143" s="52">
        <v>1872944.5567999999</v>
      </c>
      <c r="V143" s="64">
        <f>U143/T143</f>
        <v>8.099920071456479E-2</v>
      </c>
      <c r="W143" s="67">
        <v>45042.65</v>
      </c>
      <c r="X143" s="66">
        <v>435975.33929999999</v>
      </c>
      <c r="Y143" s="65">
        <f>X143/$C143</f>
        <v>1.4842869158396776E-2</v>
      </c>
      <c r="Z143" s="52">
        <v>115069.2309</v>
      </c>
      <c r="AA143" s="53">
        <v>26.393999999999998</v>
      </c>
      <c r="AB143" s="64">
        <f>Z143/$H143</f>
        <v>5.6582029262176911E-2</v>
      </c>
      <c r="AC143" s="66">
        <v>189650.99</v>
      </c>
      <c r="AD143" s="65">
        <f>AC143/$C143</f>
        <v>6.4567065532883357E-3</v>
      </c>
      <c r="AE143" s="52">
        <v>14415.9334</v>
      </c>
      <c r="AF143" s="53">
        <v>7.601</v>
      </c>
      <c r="AG143" s="64">
        <f>AE143/$H143</f>
        <v>7.0886262044217198E-3</v>
      </c>
      <c r="AH143" s="66">
        <v>90957.25</v>
      </c>
      <c r="AI143" s="65">
        <f>AH143/$C143</f>
        <v>3.0966580883341841E-3</v>
      </c>
      <c r="AJ143" s="52">
        <v>12136.5607</v>
      </c>
      <c r="AK143" s="53">
        <v>13.343</v>
      </c>
      <c r="AL143" s="64">
        <f>AJ143/$H143</f>
        <v>5.9678093552773225E-3</v>
      </c>
      <c r="AM143" s="52">
        <v>110691.01</v>
      </c>
      <c r="AN143" s="65">
        <f>AM143/$C143</f>
        <v>3.7684979638498311E-3</v>
      </c>
      <c r="AO143" s="52">
        <v>26457.969700000001</v>
      </c>
      <c r="AP143" s="53">
        <v>23.902999999999999</v>
      </c>
      <c r="AQ143" s="64">
        <f>AO143/$H143</f>
        <v>1.3009955868082457E-2</v>
      </c>
      <c r="AR143" s="66">
        <v>1272637.22</v>
      </c>
      <c r="AS143" s="65">
        <f>AR143/$C143</f>
        <v>4.3327193168528406E-2</v>
      </c>
      <c r="AT143" s="52">
        <v>38523.021399999998</v>
      </c>
      <c r="AU143" s="53">
        <v>3.0270000000000001</v>
      </c>
      <c r="AV143" s="64">
        <f>AT143/$H143</f>
        <v>1.8942602701642525E-2</v>
      </c>
      <c r="AW143" s="66">
        <v>69074.039999999994</v>
      </c>
      <c r="AX143" s="65">
        <f>AW143/$C143</f>
        <v>2.3516397501014922E-3</v>
      </c>
      <c r="AY143" s="52">
        <v>4870.7227000000003</v>
      </c>
      <c r="AZ143" s="53">
        <v>7.0510000000000002</v>
      </c>
      <c r="BA143" s="64">
        <f>AY143/$H143</f>
        <v>2.39503968336117E-3</v>
      </c>
      <c r="BB143" s="66">
        <v>0</v>
      </c>
      <c r="BC143" s="65">
        <f>BB143/$C143</f>
        <v>0</v>
      </c>
      <c r="BD143" s="52">
        <v>0</v>
      </c>
      <c r="BE143" s="53">
        <v>0</v>
      </c>
      <c r="BF143" s="64">
        <f>BD143/$H143</f>
        <v>0</v>
      </c>
    </row>
    <row r="144" spans="1:58">
      <c r="A144" s="69"/>
      <c r="B144" s="68">
        <v>43374</v>
      </c>
      <c r="C144" s="132">
        <v>29395086.800000001</v>
      </c>
      <c r="D144" s="52">
        <f>C144/31</f>
        <v>948228.6064516129</v>
      </c>
      <c r="E144" s="132">
        <v>2043223.86</v>
      </c>
      <c r="F144" s="64">
        <f>E144/C144</f>
        <v>6.9509026249924194E-2</v>
      </c>
      <c r="G144" s="132">
        <v>-64711.360000000001</v>
      </c>
      <c r="H144" s="52">
        <f>G144+E144</f>
        <v>1978512.5</v>
      </c>
      <c r="I144" s="64">
        <f>H144/$C144</f>
        <v>6.7307591689098195E-2</v>
      </c>
      <c r="J144" s="132">
        <v>2845716.7047000001</v>
      </c>
      <c r="K144" s="65">
        <f>J144/$C144</f>
        <v>9.6809263536517268E-2</v>
      </c>
      <c r="L144" s="132">
        <v>96515.394799999995</v>
      </c>
      <c r="M144" s="65">
        <f>L144/J144</f>
        <v>3.3916023559405852E-2</v>
      </c>
      <c r="N144" s="64">
        <f>L144/$H144</f>
        <v>4.8781796829688966E-2</v>
      </c>
      <c r="O144" s="132">
        <v>4572532.4922000002</v>
      </c>
      <c r="P144" s="65">
        <f>O144/$C144</f>
        <v>0.15555431162053926</v>
      </c>
      <c r="Q144" s="132">
        <v>37582.307800000002</v>
      </c>
      <c r="R144" s="53">
        <v>3.012</v>
      </c>
      <c r="S144" s="65">
        <f>Q144/$H144</f>
        <v>1.89952339446933E-2</v>
      </c>
      <c r="T144" s="66">
        <f>C144-(J144+O144)</f>
        <v>21976837.603100002</v>
      </c>
      <c r="U144" s="52">
        <f>H144-(L144+Q144)</f>
        <v>1844414.7974</v>
      </c>
      <c r="V144" s="64">
        <f>U144/T144</f>
        <v>8.3925395942309328E-2</v>
      </c>
      <c r="W144" s="67"/>
      <c r="X144" s="66"/>
      <c r="Y144" s="65">
        <f>X144/$C144</f>
        <v>0</v>
      </c>
      <c r="Z144" s="52"/>
      <c r="AA144" s="65" t="e">
        <f>Z144/X144</f>
        <v>#DIV/0!</v>
      </c>
      <c r="AB144" s="64">
        <f>Z144/$H144</f>
        <v>0</v>
      </c>
      <c r="AC144" s="66"/>
      <c r="AD144" s="65">
        <f>AC144/$C144</f>
        <v>0</v>
      </c>
      <c r="AE144" s="52"/>
      <c r="AF144" s="65" t="e">
        <f>AE144/AC144</f>
        <v>#DIV/0!</v>
      </c>
      <c r="AG144" s="64">
        <f>AE144/$H144</f>
        <v>0</v>
      </c>
      <c r="AH144" s="66"/>
      <c r="AI144" s="65">
        <f>AH144/$C144</f>
        <v>0</v>
      </c>
      <c r="AJ144" s="52"/>
      <c r="AK144" s="65" t="e">
        <f>AJ144/AH144</f>
        <v>#DIV/0!</v>
      </c>
      <c r="AL144" s="64">
        <f>AJ144/$H144</f>
        <v>0</v>
      </c>
      <c r="AM144" s="52"/>
      <c r="AN144" s="65">
        <f>AM144/$C144</f>
        <v>0</v>
      </c>
      <c r="AO144" s="52"/>
      <c r="AP144" s="65" t="e">
        <f>AO144/AM144</f>
        <v>#DIV/0!</v>
      </c>
      <c r="AQ144" s="64"/>
      <c r="AR144" s="66"/>
      <c r="AS144" s="65">
        <f>AR144/$C144</f>
        <v>0</v>
      </c>
      <c r="AT144" s="52"/>
      <c r="AU144" s="65" t="e">
        <f>AT144/AR144</f>
        <v>#DIV/0!</v>
      </c>
      <c r="AV144" s="64">
        <f>AT144/$H144</f>
        <v>0</v>
      </c>
      <c r="AW144" s="66"/>
      <c r="AX144" s="65">
        <f>AW144/$C144</f>
        <v>0</v>
      </c>
      <c r="AY144" s="52"/>
      <c r="AZ144" s="65" t="e">
        <f>AY144/AW144</f>
        <v>#DIV/0!</v>
      </c>
      <c r="BA144" s="64">
        <f>AY144/$H144</f>
        <v>0</v>
      </c>
      <c r="BB144" s="66"/>
      <c r="BC144" s="65">
        <f>BB144/$C144</f>
        <v>0</v>
      </c>
      <c r="BD144" s="52"/>
      <c r="BE144" s="65" t="e">
        <f>BD144/BB144</f>
        <v>#DIV/0!</v>
      </c>
      <c r="BF144" s="64">
        <f>BD144/$H144</f>
        <v>0</v>
      </c>
    </row>
    <row r="145" spans="1:58">
      <c r="A145" s="69"/>
      <c r="B145" s="68">
        <v>43009</v>
      </c>
      <c r="C145" s="132">
        <v>40326288.670000002</v>
      </c>
      <c r="D145" s="52">
        <f>C145/31</f>
        <v>1300848.0216129033</v>
      </c>
      <c r="E145" s="132">
        <v>2360784.5699999998</v>
      </c>
      <c r="F145" s="64">
        <f>E145/C145</f>
        <v>5.8542073864492818E-2</v>
      </c>
      <c r="G145" s="132">
        <v>-134554.32</v>
      </c>
      <c r="H145" s="52">
        <f>G145+E145</f>
        <v>2226230.25</v>
      </c>
      <c r="I145" s="64">
        <f>H145/$C145</f>
        <v>5.5205433562651722E-2</v>
      </c>
      <c r="J145" s="132">
        <v>5528247.2676999997</v>
      </c>
      <c r="K145" s="65">
        <f>J145/$C145</f>
        <v>0.13708792576820086</v>
      </c>
      <c r="L145" s="132">
        <v>152829.47500000001</v>
      </c>
      <c r="M145" s="65">
        <f>L145/J145</f>
        <v>2.7645195230853695E-2</v>
      </c>
      <c r="N145" s="64">
        <f>L145/$H145</f>
        <v>6.8649446749724119E-2</v>
      </c>
      <c r="O145" s="132">
        <v>6840250.7433000002</v>
      </c>
      <c r="P145" s="65">
        <f>O145/$C145</f>
        <v>0.16962262010460383</v>
      </c>
      <c r="Q145" s="132">
        <v>53618.928699999997</v>
      </c>
      <c r="R145" s="53">
        <v>2.8460000000000001</v>
      </c>
      <c r="S145" s="65">
        <f>Q145/$H145</f>
        <v>2.4085077767674747E-2</v>
      </c>
      <c r="T145" s="66">
        <f>C145-(J145+O145)</f>
        <v>27957790.659000002</v>
      </c>
      <c r="U145" s="52">
        <f>H145-(L145+Q145)</f>
        <v>2019781.8463000001</v>
      </c>
      <c r="V145" s="64">
        <f>U145/T145</f>
        <v>7.2243972026802633E-2</v>
      </c>
      <c r="W145" s="67"/>
      <c r="X145" s="66"/>
      <c r="Y145" s="65">
        <f>X145/$C145</f>
        <v>0</v>
      </c>
      <c r="Z145" s="52"/>
      <c r="AA145" s="65" t="e">
        <f>Z145/X145</f>
        <v>#DIV/0!</v>
      </c>
      <c r="AB145" s="64">
        <f>Z145/$H145</f>
        <v>0</v>
      </c>
      <c r="AC145" s="66"/>
      <c r="AD145" s="65">
        <f>AC145/$C145</f>
        <v>0</v>
      </c>
      <c r="AE145" s="52"/>
      <c r="AF145" s="65" t="e">
        <f>AE145/AC145</f>
        <v>#DIV/0!</v>
      </c>
      <c r="AG145" s="64">
        <f>AE145/$H145</f>
        <v>0</v>
      </c>
      <c r="AH145" s="66"/>
      <c r="AI145" s="65">
        <f>AH145/$C145</f>
        <v>0</v>
      </c>
      <c r="AJ145" s="52"/>
      <c r="AK145" s="65" t="e">
        <f>AJ145/AH145</f>
        <v>#DIV/0!</v>
      </c>
      <c r="AL145" s="64">
        <f>AJ145/$H145</f>
        <v>0</v>
      </c>
      <c r="AM145" s="52"/>
      <c r="AN145" s="65">
        <f>AM145/$C145</f>
        <v>0</v>
      </c>
      <c r="AO145" s="52"/>
      <c r="AP145" s="65" t="e">
        <f>AO145/AM145</f>
        <v>#DIV/0!</v>
      </c>
      <c r="AQ145" s="64"/>
      <c r="AR145" s="66"/>
      <c r="AS145" s="65">
        <f>AR145/$C145</f>
        <v>0</v>
      </c>
      <c r="AT145" s="52"/>
      <c r="AU145" s="65" t="e">
        <f>AT145/AR145</f>
        <v>#DIV/0!</v>
      </c>
      <c r="AV145" s="64">
        <f>AT145/$H145</f>
        <v>0</v>
      </c>
      <c r="AW145" s="66"/>
      <c r="AX145" s="65">
        <f>AW145/$C145</f>
        <v>0</v>
      </c>
      <c r="AY145" s="52"/>
      <c r="AZ145" s="65" t="e">
        <f>AY145/AW145</f>
        <v>#DIV/0!</v>
      </c>
      <c r="BA145" s="64">
        <f>AY145/$H145</f>
        <v>0</v>
      </c>
      <c r="BB145" s="66"/>
      <c r="BC145" s="65">
        <f>BB145/$C145</f>
        <v>0</v>
      </c>
      <c r="BD145" s="52"/>
      <c r="BE145" s="65" t="e">
        <f>BD145/BB145</f>
        <v>#DIV/0!</v>
      </c>
      <c r="BF145" s="64">
        <f>BD145/$H145</f>
        <v>0</v>
      </c>
    </row>
    <row r="146" spans="1:58" s="25" customFormat="1" ht="15.75" thickBot="1">
      <c r="A146" s="63"/>
      <c r="B146" s="62" t="s">
        <v>106</v>
      </c>
      <c r="C146" s="56">
        <f>C144/C145-1</f>
        <v>-0.27106887914860534</v>
      </c>
      <c r="D146" s="60"/>
      <c r="E146" s="56">
        <f>E144/E145-1</f>
        <v>-0.13451490408546674</v>
      </c>
      <c r="F146" s="59"/>
      <c r="G146" s="56">
        <f>G144/G145-1</f>
        <v>-0.51906887865064455</v>
      </c>
      <c r="H146" s="56">
        <f>H144/H145-1</f>
        <v>-0.11127229539711803</v>
      </c>
      <c r="I146" s="59"/>
      <c r="J146" s="57">
        <f>J144/J145-1</f>
        <v>-0.48524069801893166</v>
      </c>
      <c r="K146" s="55"/>
      <c r="L146" s="56">
        <f>L144/L145-1</f>
        <v>-0.36847656644766991</v>
      </c>
      <c r="M146" s="55"/>
      <c r="N146" s="54"/>
      <c r="O146" s="56">
        <f>O144/O145-1</f>
        <v>-0.33152560281817467</v>
      </c>
      <c r="P146" s="55"/>
      <c r="Q146" s="56">
        <f>Q144/Q145-1</f>
        <v>-0.29908506732250317</v>
      </c>
      <c r="R146" s="55"/>
      <c r="S146" s="54"/>
      <c r="T146" s="61"/>
      <c r="U146" s="60"/>
      <c r="V146" s="59"/>
      <c r="W146" s="58"/>
      <c r="X146" s="57" t="e">
        <f>X144/X145-1</f>
        <v>#DIV/0!</v>
      </c>
      <c r="Y146" s="55"/>
      <c r="Z146" s="56" t="e">
        <f>Z144/Z145-1</f>
        <v>#DIV/0!</v>
      </c>
      <c r="AA146" s="55"/>
      <c r="AB146" s="54"/>
      <c r="AC146" s="57" t="e">
        <f>AC144/AC145-1</f>
        <v>#DIV/0!</v>
      </c>
      <c r="AD146" s="55"/>
      <c r="AE146" s="56" t="e">
        <f>AE144/AE145-1</f>
        <v>#DIV/0!</v>
      </c>
      <c r="AF146" s="55"/>
      <c r="AG146" s="54"/>
      <c r="AH146" s="57" t="e">
        <f>AH144/AH145-1</f>
        <v>#DIV/0!</v>
      </c>
      <c r="AI146" s="55"/>
      <c r="AJ146" s="56" t="e">
        <f>AJ144/AJ145-1</f>
        <v>#DIV/0!</v>
      </c>
      <c r="AK146" s="55"/>
      <c r="AL146" s="54"/>
      <c r="AM146" s="56" t="e">
        <f>AM144/AM145-1</f>
        <v>#DIV/0!</v>
      </c>
      <c r="AN146" s="55"/>
      <c r="AO146" s="56" t="e">
        <f>AO144/AO145-1</f>
        <v>#DIV/0!</v>
      </c>
      <c r="AP146" s="55"/>
      <c r="AQ146" s="54"/>
      <c r="AR146" s="56" t="e">
        <f>AR144/AR145-1</f>
        <v>#DIV/0!</v>
      </c>
      <c r="AS146" s="55"/>
      <c r="AT146" s="56" t="e">
        <f>AT144/AT145-1</f>
        <v>#DIV/0!</v>
      </c>
      <c r="AU146" s="55"/>
      <c r="AV146" s="54"/>
      <c r="AW146" s="56" t="e">
        <f>AW144/AW145-1</f>
        <v>#DIV/0!</v>
      </c>
      <c r="AX146" s="55"/>
      <c r="AY146" s="56" t="e">
        <f>AY144/AY145-1</f>
        <v>#DIV/0!</v>
      </c>
      <c r="AZ146" s="55"/>
      <c r="BA146" s="54"/>
      <c r="BB146" s="56" t="e">
        <f>BB144/BB145-1</f>
        <v>#DIV/0!</v>
      </c>
      <c r="BC146" s="55"/>
      <c r="BD146" s="56" t="e">
        <f>BD144/BD145-1</f>
        <v>#DIV/0!</v>
      </c>
      <c r="BE146" s="55"/>
      <c r="BF146" s="54"/>
    </row>
    <row r="147" spans="1:58">
      <c r="A147" s="77" t="s">
        <v>108</v>
      </c>
      <c r="B147" s="76">
        <v>43101</v>
      </c>
      <c r="C147" s="72">
        <v>24232708.75</v>
      </c>
      <c r="D147" s="72">
        <v>781700.28</v>
      </c>
      <c r="E147" s="72">
        <v>1834862.43</v>
      </c>
      <c r="F147" s="70">
        <f>E147/C147</f>
        <v>7.5718420459289351E-2</v>
      </c>
      <c r="G147" s="72">
        <v>-41386.49</v>
      </c>
      <c r="H147" s="72">
        <v>1793475.94</v>
      </c>
      <c r="I147" s="70">
        <f>H147/$C147</f>
        <v>7.4010543290997127E-2</v>
      </c>
      <c r="J147" s="74">
        <v>1444047.9556</v>
      </c>
      <c r="K147" s="73">
        <f>J147/$C147</f>
        <v>5.9590860043658968E-2</v>
      </c>
      <c r="L147" s="72">
        <v>77746.880900000004</v>
      </c>
      <c r="M147" s="71">
        <v>5.3840000000000003</v>
      </c>
      <c r="N147" s="70">
        <f>L147/$H147</f>
        <v>4.3349832114279716E-2</v>
      </c>
      <c r="O147" s="72">
        <v>6483743.102</v>
      </c>
      <c r="P147" s="73">
        <f>O147/$C147</f>
        <v>0.26756163204412714</v>
      </c>
      <c r="Q147" s="72">
        <v>439598.41039999999</v>
      </c>
      <c r="R147" s="71">
        <v>6.78</v>
      </c>
      <c r="S147" s="70">
        <f>Q147/$H147</f>
        <v>0.24510973389472959</v>
      </c>
      <c r="T147" s="74">
        <v>16304917.692399999</v>
      </c>
      <c r="U147" s="72">
        <v>1276130.6487</v>
      </c>
      <c r="V147" s="70">
        <f>U147/T147</f>
        <v>7.8266610894627595E-2</v>
      </c>
      <c r="W147" s="75">
        <v>32392.45</v>
      </c>
      <c r="X147" s="74">
        <v>780344.99109999998</v>
      </c>
      <c r="Y147" s="73">
        <f>X147/$C147</f>
        <v>3.2202136341856542E-2</v>
      </c>
      <c r="Z147" s="72">
        <v>193188.22229999999</v>
      </c>
      <c r="AA147" s="71">
        <v>24.757000000000001</v>
      </c>
      <c r="AB147" s="70">
        <f>Z147/$H147</f>
        <v>0.10771720879623287</v>
      </c>
      <c r="AC147" s="74">
        <v>36110.519999999997</v>
      </c>
      <c r="AD147" s="73">
        <f>AC147/$C147</f>
        <v>1.4901561510328471E-3</v>
      </c>
      <c r="AE147" s="72">
        <v>3619.2617</v>
      </c>
      <c r="AF147" s="71">
        <v>10.023</v>
      </c>
      <c r="AG147" s="70">
        <f>AE147/$H147</f>
        <v>2.0180151956763915E-3</v>
      </c>
      <c r="AH147" s="74">
        <v>35147.75</v>
      </c>
      <c r="AI147" s="73">
        <f>AH147/$C147</f>
        <v>1.4504259661025306E-3</v>
      </c>
      <c r="AJ147" s="72">
        <v>4526.2825999999995</v>
      </c>
      <c r="AK147" s="71">
        <v>12.878</v>
      </c>
      <c r="AL147" s="70">
        <f>AJ147/$H147</f>
        <v>2.5237487155807619E-3</v>
      </c>
      <c r="AM147" s="72">
        <v>120665.1</v>
      </c>
      <c r="AN147" s="73">
        <f>AM147/$C147</f>
        <v>4.9794309519772531E-3</v>
      </c>
      <c r="AO147" s="72">
        <v>29790.599399999999</v>
      </c>
      <c r="AP147" s="71">
        <v>24.689</v>
      </c>
      <c r="AQ147" s="70">
        <f>AO147/$H147</f>
        <v>1.6610537524133166E-2</v>
      </c>
      <c r="AR147" s="74">
        <v>119254.88</v>
      </c>
      <c r="AS147" s="73">
        <f>AR147/$C147</f>
        <v>4.921236054553745E-3</v>
      </c>
      <c r="AT147" s="72">
        <v>20732.472900000001</v>
      </c>
      <c r="AU147" s="71">
        <v>17.385000000000002</v>
      </c>
      <c r="AV147" s="70">
        <f>AT147/$H147</f>
        <v>1.1559939242898347E-2</v>
      </c>
      <c r="AW147" s="74">
        <v>17528.59</v>
      </c>
      <c r="AX147" s="73">
        <f>AW147/$C147</f>
        <v>7.2334422787134766E-4</v>
      </c>
      <c r="AY147" s="72">
        <v>1896.9135000000001</v>
      </c>
      <c r="AZ147" s="71">
        <v>10.821999999999999</v>
      </c>
      <c r="BA147" s="70">
        <f>AY147/$H147</f>
        <v>1.057674350512893E-3</v>
      </c>
      <c r="BB147" s="74">
        <v>2673.23</v>
      </c>
      <c r="BC147" s="73">
        <f>BB147/$C147</f>
        <v>1.1031494776662142E-4</v>
      </c>
      <c r="BD147" s="72">
        <v>96.990799999999993</v>
      </c>
      <c r="BE147" s="71">
        <v>3.6280000000000001</v>
      </c>
      <c r="BF147" s="70">
        <f>BD147/$H147</f>
        <v>5.4079788770403019E-5</v>
      </c>
    </row>
    <row r="148" spans="1:58">
      <c r="A148" s="69"/>
      <c r="B148" s="68">
        <v>43132</v>
      </c>
      <c r="C148" s="52">
        <v>25336402.920000002</v>
      </c>
      <c r="D148" s="52">
        <v>817303.32</v>
      </c>
      <c r="E148" s="52">
        <v>1599689.65</v>
      </c>
      <c r="F148" s="64">
        <f>E148/C148</f>
        <v>6.3137993781162985E-2</v>
      </c>
      <c r="G148" s="52">
        <v>-138970.16</v>
      </c>
      <c r="H148" s="52">
        <v>1460719.49</v>
      </c>
      <c r="I148" s="64">
        <f>H148/$C148</f>
        <v>5.7652994176491404E-2</v>
      </c>
      <c r="J148" s="66">
        <v>2368798.2174</v>
      </c>
      <c r="K148" s="65">
        <f>J148/$C148</f>
        <v>9.3493864337392679E-2</v>
      </c>
      <c r="L148" s="52">
        <v>105417.004</v>
      </c>
      <c r="M148" s="53">
        <v>4.45</v>
      </c>
      <c r="N148" s="64">
        <f>L148/$H148</f>
        <v>7.2167862975525854E-2</v>
      </c>
      <c r="O148" s="52">
        <v>7925033.733</v>
      </c>
      <c r="P148" s="65">
        <f>O148/$C148</f>
        <v>0.31279237854021308</v>
      </c>
      <c r="Q148" s="52">
        <v>89974.599400000006</v>
      </c>
      <c r="R148" s="53">
        <v>1.135</v>
      </c>
      <c r="S148" s="64">
        <f>Q148/$H148</f>
        <v>6.159608331097164E-2</v>
      </c>
      <c r="T148" s="66">
        <v>15042570.969599999</v>
      </c>
      <c r="U148" s="52">
        <v>1265327.8866000001</v>
      </c>
      <c r="V148" s="64">
        <f>U148/T148</f>
        <v>8.4116464476527361E-2</v>
      </c>
      <c r="W148" s="67">
        <v>35969.760000000002</v>
      </c>
      <c r="X148" s="66">
        <v>638199.17859999998</v>
      </c>
      <c r="Y148" s="65">
        <f>X148/$C148</f>
        <v>2.5189020738860271E-2</v>
      </c>
      <c r="Z148" s="52">
        <v>158607.6832</v>
      </c>
      <c r="AA148" s="53">
        <v>24.852</v>
      </c>
      <c r="AB148" s="64">
        <f>Z148/$H148</f>
        <v>0.10858189014784762</v>
      </c>
      <c r="AC148" s="66">
        <v>25519.37</v>
      </c>
      <c r="AD148" s="65">
        <f>AC148/$C148</f>
        <v>1.0072215097217121E-3</v>
      </c>
      <c r="AE148" s="52">
        <v>2658.5551</v>
      </c>
      <c r="AF148" s="53">
        <v>10.417999999999999</v>
      </c>
      <c r="AG148" s="64">
        <f>AE148/$H148</f>
        <v>1.8200312367982439E-3</v>
      </c>
      <c r="AH148" s="66">
        <v>25711.87</v>
      </c>
      <c r="AI148" s="65">
        <f>AH148/$C148</f>
        <v>1.0148192733272178E-3</v>
      </c>
      <c r="AJ148" s="52">
        <v>3669.5374000000002</v>
      </c>
      <c r="AK148" s="53">
        <v>14.272</v>
      </c>
      <c r="AL148" s="64">
        <f>AJ148/$H148</f>
        <v>2.5121437929194745E-3</v>
      </c>
      <c r="AM148" s="52">
        <v>98897.69</v>
      </c>
      <c r="AN148" s="65">
        <f>AM148/$C148</f>
        <v>3.9033832194834703E-3</v>
      </c>
      <c r="AO148" s="52">
        <v>23549.523399999998</v>
      </c>
      <c r="AP148" s="53">
        <v>23.812000000000001</v>
      </c>
      <c r="AQ148" s="64">
        <f>AO148/$H148</f>
        <v>1.6121865670458056E-2</v>
      </c>
      <c r="AR148" s="66">
        <v>138563.04</v>
      </c>
      <c r="AS148" s="65">
        <f>AR148/$C148</f>
        <v>5.4689310253517231E-3</v>
      </c>
      <c r="AT148" s="52">
        <v>22302.439900000001</v>
      </c>
      <c r="AU148" s="53">
        <v>16.096</v>
      </c>
      <c r="AV148" s="64">
        <f>AT148/$H148</f>
        <v>1.5268119616860868E-2</v>
      </c>
      <c r="AW148" s="66">
        <v>14632.75</v>
      </c>
      <c r="AX148" s="65">
        <f>AW148/$C148</f>
        <v>5.7753857349849874E-4</v>
      </c>
      <c r="AY148" s="52">
        <v>1228.5406</v>
      </c>
      <c r="AZ148" s="53">
        <v>8.3960000000000008</v>
      </c>
      <c r="BA148" s="64">
        <f>AY148/$H148</f>
        <v>8.4105169295714674E-4</v>
      </c>
      <c r="BB148" s="66">
        <v>5786.73</v>
      </c>
      <c r="BC148" s="65">
        <f>BB148/$C148</f>
        <v>2.2839587838382856E-4</v>
      </c>
      <c r="BD148" s="52">
        <v>422.62799999999999</v>
      </c>
      <c r="BE148" s="53">
        <v>7.3029999999999999</v>
      </c>
      <c r="BF148" s="64">
        <f>BD148/$H148</f>
        <v>2.8932865132100071E-4</v>
      </c>
    </row>
    <row r="149" spans="1:58">
      <c r="A149" s="69"/>
      <c r="B149" s="68">
        <v>43160</v>
      </c>
      <c r="C149" s="52">
        <v>27788325.68</v>
      </c>
      <c r="D149" s="52">
        <v>896397.6</v>
      </c>
      <c r="E149" s="52">
        <v>1702401.16</v>
      </c>
      <c r="F149" s="64">
        <f>E149/C149</f>
        <v>6.1263178631351063E-2</v>
      </c>
      <c r="G149" s="52">
        <v>-37184.800000000003</v>
      </c>
      <c r="H149" s="52">
        <v>1665216.36</v>
      </c>
      <c r="I149" s="64">
        <f>H149/$C149</f>
        <v>5.9925033957641455E-2</v>
      </c>
      <c r="J149" s="66">
        <v>2784285.5184999998</v>
      </c>
      <c r="K149" s="65">
        <f>J149/$C149</f>
        <v>0.10019623170401823</v>
      </c>
      <c r="L149" s="52">
        <v>89086.790200000003</v>
      </c>
      <c r="M149" s="53">
        <v>3.2</v>
      </c>
      <c r="N149" s="64">
        <f>L149/$H149</f>
        <v>5.3498627769907325E-2</v>
      </c>
      <c r="O149" s="52">
        <v>8009254.7055000002</v>
      </c>
      <c r="P149" s="65">
        <f>O149/$C149</f>
        <v>0.28822372379435851</v>
      </c>
      <c r="Q149" s="52">
        <v>68793.345199999996</v>
      </c>
      <c r="R149" s="53">
        <v>0.85899999999999999</v>
      </c>
      <c r="S149" s="64">
        <f>Q149/$H149</f>
        <v>4.1311956123227127E-2</v>
      </c>
      <c r="T149" s="66">
        <v>16994785.456</v>
      </c>
      <c r="U149" s="52">
        <v>1507336.2246000001</v>
      </c>
      <c r="V149" s="64">
        <f>U149/T149</f>
        <v>8.8694042563969872E-2</v>
      </c>
      <c r="W149" s="67">
        <v>25333.855</v>
      </c>
      <c r="X149" s="66">
        <v>754510.91960000002</v>
      </c>
      <c r="Y149" s="65">
        <f>X149/$C149</f>
        <v>2.7152082795079722E-2</v>
      </c>
      <c r="Z149" s="52">
        <v>192712.71650000001</v>
      </c>
      <c r="AA149" s="53">
        <v>25.541</v>
      </c>
      <c r="AB149" s="64">
        <f>Z149/$H149</f>
        <v>0.11572833484532905</v>
      </c>
      <c r="AC149" s="66">
        <v>44507.13</v>
      </c>
      <c r="AD149" s="65">
        <f>AC149/$C149</f>
        <v>1.6016484948581471E-3</v>
      </c>
      <c r="AE149" s="52">
        <v>5440.8032999999996</v>
      </c>
      <c r="AF149" s="53">
        <v>12.225</v>
      </c>
      <c r="AG149" s="64">
        <f>AE149/$H149</f>
        <v>3.2673251540718705E-3</v>
      </c>
      <c r="AH149" s="66">
        <v>26131.46</v>
      </c>
      <c r="AI149" s="65">
        <f>AH149/$C149</f>
        <v>9.4037547641121497E-4</v>
      </c>
      <c r="AJ149" s="52">
        <v>3347.0014999999999</v>
      </c>
      <c r="AK149" s="53">
        <v>12.808</v>
      </c>
      <c r="AL149" s="64">
        <f>AJ149/$H149</f>
        <v>2.0099499262666381E-3</v>
      </c>
      <c r="AM149" s="52">
        <v>101052.5</v>
      </c>
      <c r="AN149" s="65">
        <f>AM149/$C149</f>
        <v>3.6365091284621793E-3</v>
      </c>
      <c r="AO149" s="52">
        <v>24677.402099999999</v>
      </c>
      <c r="AP149" s="53">
        <v>24.42</v>
      </c>
      <c r="AQ149" s="64">
        <f>AO149/$H149</f>
        <v>1.4819336809782483E-2</v>
      </c>
      <c r="AR149" s="66">
        <v>167934.28</v>
      </c>
      <c r="AS149" s="65">
        <f>AR149/$C149</f>
        <v>6.0433392761359058E-3</v>
      </c>
      <c r="AT149" s="52">
        <v>24613.661800000002</v>
      </c>
      <c r="AU149" s="53">
        <v>14.657</v>
      </c>
      <c r="AV149" s="64">
        <f>AT149/$H149</f>
        <v>1.4781059321324468E-2</v>
      </c>
      <c r="AW149" s="66">
        <v>17227.64</v>
      </c>
      <c r="AX149" s="65">
        <f>AW149/$C149</f>
        <v>6.1995962615333795E-4</v>
      </c>
      <c r="AY149" s="52">
        <v>1321.0232000000001</v>
      </c>
      <c r="AZ149" s="53">
        <v>7.6680000000000001</v>
      </c>
      <c r="BA149" s="64">
        <f>AY149/$H149</f>
        <v>7.9330424065735222E-4</v>
      </c>
      <c r="BB149" s="66">
        <v>6240</v>
      </c>
      <c r="BC149" s="65">
        <f>BB149/$C149</f>
        <v>2.2455473107151232E-4</v>
      </c>
      <c r="BD149" s="52">
        <v>221.28960000000001</v>
      </c>
      <c r="BE149" s="53">
        <v>3.5459999999999998</v>
      </c>
      <c r="BF149" s="64">
        <f>BD149/$H149</f>
        <v>1.3288939822810771E-4</v>
      </c>
    </row>
    <row r="150" spans="1:58">
      <c r="A150" s="69"/>
      <c r="B150" s="68">
        <v>43191</v>
      </c>
      <c r="C150" s="52">
        <v>28293162.280000001</v>
      </c>
      <c r="D150" s="52">
        <v>912682.65</v>
      </c>
      <c r="E150" s="52">
        <v>1564860.58</v>
      </c>
      <c r="F150" s="64">
        <f>E150/C150</f>
        <v>5.5308790318789353E-2</v>
      </c>
      <c r="G150" s="52">
        <v>-290887.03999999998</v>
      </c>
      <c r="H150" s="52">
        <v>1273973.53</v>
      </c>
      <c r="I150" s="64">
        <f>H150/$C150</f>
        <v>4.502761187994006E-2</v>
      </c>
      <c r="J150" s="66">
        <v>1960700.6137999999</v>
      </c>
      <c r="K150" s="65">
        <f>J150/$C150</f>
        <v>6.9299451026228656E-2</v>
      </c>
      <c r="L150" s="52">
        <v>101569.8156</v>
      </c>
      <c r="M150" s="53">
        <v>5.18</v>
      </c>
      <c r="N150" s="64">
        <f>L150/$H150</f>
        <v>7.9726786474127134E-2</v>
      </c>
      <c r="O150" s="52">
        <v>10572365.4</v>
      </c>
      <c r="P150" s="65">
        <f>O150/$C150</f>
        <v>0.37367210124382039</v>
      </c>
      <c r="Q150" s="52">
        <v>66461.728400000007</v>
      </c>
      <c r="R150" s="53">
        <v>0.629</v>
      </c>
      <c r="S150" s="64">
        <f>Q150/$H150</f>
        <v>5.2168845611729471E-2</v>
      </c>
      <c r="T150" s="66">
        <v>15760096.2662</v>
      </c>
      <c r="U150" s="52">
        <v>1105941.986</v>
      </c>
      <c r="V150" s="64">
        <f>U150/T150</f>
        <v>7.0173555244828434E-2</v>
      </c>
      <c r="W150" s="67">
        <v>32033.228999999999</v>
      </c>
      <c r="X150" s="66">
        <v>691950.27679999999</v>
      </c>
      <c r="Y150" s="65">
        <f>X150/$C150</f>
        <v>2.4456448874544113E-2</v>
      </c>
      <c r="Z150" s="52">
        <v>173311.6684</v>
      </c>
      <c r="AA150" s="53">
        <v>25.047000000000001</v>
      </c>
      <c r="AB150" s="64">
        <f>Z150/$H150</f>
        <v>0.13604024284554797</v>
      </c>
      <c r="AC150" s="66">
        <v>61467.08</v>
      </c>
      <c r="AD150" s="65">
        <f>AC150/$C150</f>
        <v>2.1725065367984736E-3</v>
      </c>
      <c r="AE150" s="52">
        <v>5448.9363000000003</v>
      </c>
      <c r="AF150" s="53">
        <v>8.8650000000000002</v>
      </c>
      <c r="AG150" s="64">
        <f>AE150/$H150</f>
        <v>4.2771189288367713E-3</v>
      </c>
      <c r="AH150" s="66">
        <v>33800.21</v>
      </c>
      <c r="AI150" s="65">
        <f>AH150/$C150</f>
        <v>1.194642354414121E-3</v>
      </c>
      <c r="AJ150" s="52">
        <v>3387.4092999999998</v>
      </c>
      <c r="AK150" s="53">
        <v>10.022</v>
      </c>
      <c r="AL150" s="64">
        <f>AJ150/$H150</f>
        <v>2.6589322464180237E-3</v>
      </c>
      <c r="AM150" s="52">
        <v>77867.8</v>
      </c>
      <c r="AN150" s="65">
        <f>AM150/$C150</f>
        <v>2.7521773363256585E-3</v>
      </c>
      <c r="AO150" s="52">
        <v>19785.89</v>
      </c>
      <c r="AP150" s="53">
        <v>25.41</v>
      </c>
      <c r="AQ150" s="64">
        <f>AO150/$H150</f>
        <v>1.5530848588353323E-2</v>
      </c>
      <c r="AR150" s="66">
        <v>228546.83</v>
      </c>
      <c r="AS150" s="65">
        <f>AR150/$C150</f>
        <v>8.0778114421503257E-3</v>
      </c>
      <c r="AT150" s="52">
        <v>26347.347900000001</v>
      </c>
      <c r="AU150" s="53">
        <v>11.528</v>
      </c>
      <c r="AV150" s="64">
        <f>AT150/$H150</f>
        <v>2.0681236524592469E-2</v>
      </c>
      <c r="AW150" s="66">
        <v>20413.419999999998</v>
      </c>
      <c r="AX150" s="65">
        <f>AW150/$C150</f>
        <v>7.2149658627695815E-4</v>
      </c>
      <c r="AY150" s="52">
        <v>1753.2683999999999</v>
      </c>
      <c r="AZ150" s="53">
        <v>8.5890000000000004</v>
      </c>
      <c r="BA150" s="64">
        <f>AY150/$H150</f>
        <v>1.376220430576764E-3</v>
      </c>
      <c r="BB150" s="66">
        <v>5710.9</v>
      </c>
      <c r="BC150" s="65">
        <f>BB150/$C150</f>
        <v>2.0184735603191823E-4</v>
      </c>
      <c r="BD150" s="52">
        <v>11.6776</v>
      </c>
      <c r="BE150" s="53">
        <v>0.20399999999999999</v>
      </c>
      <c r="BF150" s="64">
        <f>BD150/$H150</f>
        <v>9.1662815003699485E-6</v>
      </c>
    </row>
    <row r="151" spans="1:58">
      <c r="A151" s="69"/>
      <c r="B151" s="68">
        <v>43221</v>
      </c>
      <c r="C151" s="52">
        <v>29877014.670000002</v>
      </c>
      <c r="D151" s="52">
        <v>963774.67</v>
      </c>
      <c r="E151" s="52">
        <v>1739289.26</v>
      </c>
      <c r="F151" s="64">
        <f>E151/C151</f>
        <v>5.8214961541872147E-2</v>
      </c>
      <c r="G151" s="52">
        <v>44286.07</v>
      </c>
      <c r="H151" s="52">
        <v>1783575.32</v>
      </c>
      <c r="I151" s="64">
        <f>H151/$C151</f>
        <v>5.9697240159369641E-2</v>
      </c>
      <c r="J151" s="66">
        <v>2137273.8646999998</v>
      </c>
      <c r="K151" s="65">
        <f>J151/$C151</f>
        <v>7.1535723642632582E-2</v>
      </c>
      <c r="L151" s="52">
        <v>78842.739799999996</v>
      </c>
      <c r="M151" s="53">
        <v>3.6890000000000001</v>
      </c>
      <c r="N151" s="64">
        <f>L151/$H151</f>
        <v>4.4204883817297938E-2</v>
      </c>
      <c r="O151" s="52">
        <v>11407855.123500001</v>
      </c>
      <c r="P151" s="65">
        <f>O151/$C151</f>
        <v>0.38182714201880463</v>
      </c>
      <c r="Q151" s="52">
        <v>71103.283899999995</v>
      </c>
      <c r="R151" s="53">
        <v>0.623</v>
      </c>
      <c r="S151" s="64">
        <f>Q151/$H151</f>
        <v>3.9865590817885946E-2</v>
      </c>
      <c r="T151" s="66">
        <v>16331885.6818</v>
      </c>
      <c r="U151" s="52">
        <v>1633629.2963</v>
      </c>
      <c r="V151" s="64">
        <f>U151/T151</f>
        <v>0.10002698574607898</v>
      </c>
      <c r="W151" s="67">
        <v>30582.85</v>
      </c>
      <c r="X151" s="66">
        <v>816620.20539999998</v>
      </c>
      <c r="Y151" s="65">
        <f>X151/$C151</f>
        <v>2.7332724317332201E-2</v>
      </c>
      <c r="Z151" s="52">
        <v>223337.7199</v>
      </c>
      <c r="AA151" s="53">
        <v>27.349</v>
      </c>
      <c r="AB151" s="64">
        <f>Z151/$H151</f>
        <v>0.12521911320235132</v>
      </c>
      <c r="AC151" s="66">
        <v>63541.34</v>
      </c>
      <c r="AD151" s="65">
        <f>AC151/$C151</f>
        <v>2.1267633564407925E-3</v>
      </c>
      <c r="AE151" s="52">
        <v>5623.9357</v>
      </c>
      <c r="AF151" s="53">
        <v>8.8510000000000009</v>
      </c>
      <c r="AG151" s="64">
        <f>AE151/$H151</f>
        <v>3.1531809377133564E-3</v>
      </c>
      <c r="AH151" s="66">
        <v>38154.269999999997</v>
      </c>
      <c r="AI151" s="65">
        <f>AH151/$C151</f>
        <v>1.2770442569789719E-3</v>
      </c>
      <c r="AJ151" s="52">
        <v>3262.7224000000001</v>
      </c>
      <c r="AK151" s="53">
        <v>8.5510000000000002</v>
      </c>
      <c r="AL151" s="64">
        <f>AJ151/$H151</f>
        <v>1.8293157364388738E-3</v>
      </c>
      <c r="AM151" s="52">
        <v>106341.8</v>
      </c>
      <c r="AN151" s="65">
        <f>AM151/$C151</f>
        <v>3.5593181304951309E-3</v>
      </c>
      <c r="AO151" s="52">
        <v>25622.1404</v>
      </c>
      <c r="AP151" s="53">
        <v>24.094000000000001</v>
      </c>
      <c r="AQ151" s="64">
        <f>AO151/$H151</f>
        <v>1.4365606045726176E-2</v>
      </c>
      <c r="AR151" s="66">
        <v>226526.71</v>
      </c>
      <c r="AS151" s="65">
        <f>AR151/$C151</f>
        <v>7.5819727138755656E-3</v>
      </c>
      <c r="AT151" s="52">
        <v>19025.519400000001</v>
      </c>
      <c r="AU151" s="53">
        <v>8.3989999999999991</v>
      </c>
      <c r="AV151" s="64">
        <f>AT151/$H151</f>
        <v>1.0667068100045252E-2</v>
      </c>
      <c r="AW151" s="66">
        <v>27871.49</v>
      </c>
      <c r="AX151" s="65">
        <f>AW151/$C151</f>
        <v>9.3287399386613487E-4</v>
      </c>
      <c r="AY151" s="52">
        <v>2315.8366999999998</v>
      </c>
      <c r="AZ151" s="53">
        <v>8.3089999999999993</v>
      </c>
      <c r="BA151" s="64">
        <f>AY151/$H151</f>
        <v>1.2984238310720737E-3</v>
      </c>
      <c r="BB151" s="66">
        <v>8060</v>
      </c>
      <c r="BC151" s="65">
        <f>BB151/$C151</f>
        <v>2.6977260241777695E-4</v>
      </c>
      <c r="BD151" s="52">
        <v>396.89019999999999</v>
      </c>
      <c r="BE151" s="53">
        <v>4.9240000000000004</v>
      </c>
      <c r="BF151" s="64">
        <f>BD151/$H151</f>
        <v>2.2252505714196583E-4</v>
      </c>
    </row>
    <row r="152" spans="1:58">
      <c r="A152" s="69"/>
      <c r="B152" s="68">
        <v>43252</v>
      </c>
      <c r="C152" s="52">
        <v>34047546.759999998</v>
      </c>
      <c r="D152" s="52">
        <v>1098307.96</v>
      </c>
      <c r="E152" s="52">
        <v>1942507.41</v>
      </c>
      <c r="F152" s="64">
        <f>E152/C152</f>
        <v>5.7052786319456983E-2</v>
      </c>
      <c r="G152" s="52">
        <v>-111223.63</v>
      </c>
      <c r="H152" s="52">
        <v>1831283.78</v>
      </c>
      <c r="I152" s="64">
        <f>H152/$C152</f>
        <v>5.3786071369801097E-2</v>
      </c>
      <c r="J152" s="66">
        <v>2202961.0232000002</v>
      </c>
      <c r="K152" s="65">
        <f>J152/$C152</f>
        <v>6.4702489102330854E-2</v>
      </c>
      <c r="L152" s="52">
        <v>69257.882899999997</v>
      </c>
      <c r="M152" s="53">
        <v>3.1440000000000001</v>
      </c>
      <c r="N152" s="64">
        <f>L152/$H152</f>
        <v>3.7819306683314804E-2</v>
      </c>
      <c r="O152" s="52">
        <v>14633600.3849</v>
      </c>
      <c r="P152" s="65">
        <f>O152/$C152</f>
        <v>0.42979896578310772</v>
      </c>
      <c r="Q152" s="52">
        <v>108474.04670000001</v>
      </c>
      <c r="R152" s="53">
        <v>0.74099999999999999</v>
      </c>
      <c r="S152" s="64">
        <f>Q152/$H152</f>
        <v>5.9233881654322307E-2</v>
      </c>
      <c r="T152" s="66">
        <v>17210985.3519</v>
      </c>
      <c r="U152" s="52">
        <v>1653551.8504000001</v>
      </c>
      <c r="V152" s="64">
        <f>U152/T152</f>
        <v>9.607537375641638E-2</v>
      </c>
      <c r="W152" s="67">
        <v>42989.85</v>
      </c>
      <c r="X152" s="66">
        <v>1360558.1429000001</v>
      </c>
      <c r="Y152" s="65">
        <f>X152/$C152</f>
        <v>3.9960533793830383E-2</v>
      </c>
      <c r="Z152" s="52">
        <v>397861.9559</v>
      </c>
      <c r="AA152" s="53">
        <v>29.242999999999999</v>
      </c>
      <c r="AB152" s="64">
        <f>Z152/$H152</f>
        <v>0.21725849387471777</v>
      </c>
      <c r="AC152" s="66">
        <v>77440.179999999993</v>
      </c>
      <c r="AD152" s="65">
        <f>AC152/$C152</f>
        <v>2.2744716541803493E-3</v>
      </c>
      <c r="AE152" s="52">
        <v>7539.7965999999997</v>
      </c>
      <c r="AF152" s="53">
        <v>9.7360000000000007</v>
      </c>
      <c r="AG152" s="64">
        <f>AE152/$H152</f>
        <v>4.1172191237340613E-3</v>
      </c>
      <c r="AH152" s="66">
        <v>54381.9</v>
      </c>
      <c r="AI152" s="65">
        <f>AH152/$C152</f>
        <v>1.5972340205106749E-3</v>
      </c>
      <c r="AJ152" s="52">
        <v>8060.6607999999997</v>
      </c>
      <c r="AK152" s="53">
        <v>14.821999999999999</v>
      </c>
      <c r="AL152" s="64">
        <f>AJ152/$H152</f>
        <v>4.401644839556215E-3</v>
      </c>
      <c r="AM152" s="52">
        <v>145263.67000000001</v>
      </c>
      <c r="AN152" s="65">
        <f>AM152/$C152</f>
        <v>4.2664944709220522E-3</v>
      </c>
      <c r="AO152" s="52">
        <v>35118.713600000003</v>
      </c>
      <c r="AP152" s="53">
        <v>24.175999999999998</v>
      </c>
      <c r="AQ152" s="64">
        <f>AO152/$H152</f>
        <v>1.9177100776811336E-2</v>
      </c>
      <c r="AR152" s="66">
        <v>252099.05</v>
      </c>
      <c r="AS152" s="65">
        <f>AR152/$C152</f>
        <v>7.4043234826003069E-3</v>
      </c>
      <c r="AT152" s="52">
        <v>29692.020499999999</v>
      </c>
      <c r="AU152" s="53">
        <v>11.778</v>
      </c>
      <c r="AV152" s="64">
        <f>AT152/$H152</f>
        <v>1.6213773541968464E-2</v>
      </c>
      <c r="AW152" s="66">
        <v>20898.759999999998</v>
      </c>
      <c r="AX152" s="65">
        <f>AW152/$C152</f>
        <v>6.1381103746812216E-4</v>
      </c>
      <c r="AY152" s="52">
        <v>2241.4935</v>
      </c>
      <c r="AZ152" s="53">
        <v>10.725</v>
      </c>
      <c r="BA152" s="64">
        <f>AY152/$H152</f>
        <v>1.2240011758308698E-3</v>
      </c>
      <c r="BB152" s="66">
        <v>8180.34</v>
      </c>
      <c r="BC152" s="65">
        <f>BB152/$C152</f>
        <v>2.4026224437440205E-4</v>
      </c>
      <c r="BD152" s="52">
        <v>726.24199999999996</v>
      </c>
      <c r="BE152" s="53">
        <v>8.8780000000000001</v>
      </c>
      <c r="BF152" s="64">
        <f>BD152/$H152</f>
        <v>3.9657534672206835E-4</v>
      </c>
    </row>
    <row r="153" spans="1:58">
      <c r="A153" s="69"/>
      <c r="B153" s="68">
        <v>43282</v>
      </c>
      <c r="C153" s="52">
        <v>27896181.309999999</v>
      </c>
      <c r="D153" s="52">
        <v>899876.82</v>
      </c>
      <c r="E153" s="52">
        <v>1736000.75</v>
      </c>
      <c r="F153" s="64">
        <f>E153/C153</f>
        <v>6.2230766666894741E-2</v>
      </c>
      <c r="G153" s="52">
        <v>-220179.16</v>
      </c>
      <c r="H153" s="52">
        <v>1515821.59</v>
      </c>
      <c r="I153" s="64">
        <f>H153/$C153</f>
        <v>5.4337960208791038E-2</v>
      </c>
      <c r="J153" s="66">
        <v>1974811.9166000001</v>
      </c>
      <c r="K153" s="65">
        <f>J153/$C153</f>
        <v>7.0791478398230995E-2</v>
      </c>
      <c r="L153" s="52">
        <v>75791.833199999994</v>
      </c>
      <c r="M153" s="53">
        <v>3.8380000000000001</v>
      </c>
      <c r="N153" s="64">
        <f>L153/$H153</f>
        <v>5.0000497222103819E-2</v>
      </c>
      <c r="O153" s="52">
        <v>9259157.0120000001</v>
      </c>
      <c r="P153" s="65">
        <f>O153/$C153</f>
        <v>0.3319148563420346</v>
      </c>
      <c r="Q153" s="52">
        <v>135945.29089999999</v>
      </c>
      <c r="R153" s="53">
        <v>1.468</v>
      </c>
      <c r="S153" s="64">
        <f>Q153/$H153</f>
        <v>8.9684229197447951E-2</v>
      </c>
      <c r="T153" s="66">
        <v>16662212.3814</v>
      </c>
      <c r="U153" s="52">
        <v>1304084.4659</v>
      </c>
      <c r="V153" s="64">
        <f>U153/T153</f>
        <v>7.8265985095457513E-2</v>
      </c>
      <c r="W153" s="67">
        <v>29959.1</v>
      </c>
      <c r="X153" s="66">
        <v>813005.51789999998</v>
      </c>
      <c r="Y153" s="65">
        <f>X153/$C153</f>
        <v>2.9143971673591049E-2</v>
      </c>
      <c r="Z153" s="52">
        <v>224617.58350000001</v>
      </c>
      <c r="AA153" s="53">
        <v>27.628</v>
      </c>
      <c r="AB153" s="64">
        <f>Z153/$H153</f>
        <v>0.14818207167770978</v>
      </c>
      <c r="AC153" s="66">
        <v>60815.9</v>
      </c>
      <c r="AD153" s="65">
        <f>AC153/$C153</f>
        <v>2.1800797508510317E-3</v>
      </c>
      <c r="AE153" s="52">
        <v>7499.5237999999999</v>
      </c>
      <c r="AF153" s="53">
        <v>12.332000000000001</v>
      </c>
      <c r="AG153" s="64">
        <f>AE153/$H153</f>
        <v>4.9474976801194654E-3</v>
      </c>
      <c r="AH153" s="66">
        <v>76761.17</v>
      </c>
      <c r="AI153" s="65">
        <f>AH153/$C153</f>
        <v>2.7516730389360953E-3</v>
      </c>
      <c r="AJ153" s="52">
        <v>12534.048699999999</v>
      </c>
      <c r="AK153" s="53">
        <v>16.329000000000001</v>
      </c>
      <c r="AL153" s="64">
        <f>AJ153/$H153</f>
        <v>8.2688152634110453E-3</v>
      </c>
      <c r="AM153" s="52">
        <v>212096.85</v>
      </c>
      <c r="AN153" s="65">
        <f>AM153/$C153</f>
        <v>7.603078272364441E-3</v>
      </c>
      <c r="AO153" s="52">
        <v>51370.205499999996</v>
      </c>
      <c r="AP153" s="53">
        <v>24.22</v>
      </c>
      <c r="AQ153" s="64">
        <f>AO153/$H153</f>
        <v>3.3889348086142509E-2</v>
      </c>
      <c r="AR153" s="66">
        <v>297910.75</v>
      </c>
      <c r="AS153" s="65">
        <f>AR153/$C153</f>
        <v>1.067926633718886E-2</v>
      </c>
      <c r="AT153" s="52">
        <v>32508.318500000001</v>
      </c>
      <c r="AU153" s="53">
        <v>10.912000000000001</v>
      </c>
      <c r="AV153" s="64">
        <f>AT153/$H153</f>
        <v>2.1446005726834909E-2</v>
      </c>
      <c r="AW153" s="66">
        <v>21331.79</v>
      </c>
      <c r="AX153" s="65">
        <f>AW153/$C153</f>
        <v>7.6468494963334468E-4</v>
      </c>
      <c r="AY153" s="52">
        <v>2648.4513999999999</v>
      </c>
      <c r="AZ153" s="53">
        <v>12.416</v>
      </c>
      <c r="BA153" s="64">
        <f>AY153/$H153</f>
        <v>1.7472052235382133E-3</v>
      </c>
      <c r="BB153" s="66">
        <v>5901.48</v>
      </c>
      <c r="BC153" s="65">
        <f>BB153/$C153</f>
        <v>2.115515358327731E-4</v>
      </c>
      <c r="BD153" s="52">
        <v>-11.6493</v>
      </c>
      <c r="BE153" s="53">
        <v>-0.19700000000000001</v>
      </c>
      <c r="BF153" s="64">
        <f>BD153/$H153</f>
        <v>-7.6851392517769847E-6</v>
      </c>
    </row>
    <row r="154" spans="1:58">
      <c r="A154" s="69"/>
      <c r="B154" s="68">
        <v>43313</v>
      </c>
      <c r="C154" s="52">
        <v>22142338.399999999</v>
      </c>
      <c r="D154" s="52">
        <v>714268.98</v>
      </c>
      <c r="E154" s="52">
        <v>1766775.1</v>
      </c>
      <c r="F154" s="64">
        <f>E154/C154</f>
        <v>7.9791712513977306E-2</v>
      </c>
      <c r="G154" s="52">
        <v>-152936.07999999999</v>
      </c>
      <c r="H154" s="52">
        <v>1613839.02</v>
      </c>
      <c r="I154" s="64">
        <f>H154/$C154</f>
        <v>7.288475999445479E-2</v>
      </c>
      <c r="J154" s="66">
        <v>1904826.5323999999</v>
      </c>
      <c r="K154" s="65">
        <f>J154/$C154</f>
        <v>8.602643939359178E-2</v>
      </c>
      <c r="L154" s="52">
        <v>164377.9271</v>
      </c>
      <c r="M154" s="53">
        <v>8.6300000000000008</v>
      </c>
      <c r="N154" s="64">
        <f>L154/$H154</f>
        <v>0.10185521917793262</v>
      </c>
      <c r="O154" s="52">
        <v>4526955.2476000004</v>
      </c>
      <c r="P154" s="65">
        <f>O154/$C154</f>
        <v>0.20444792983563112</v>
      </c>
      <c r="Q154" s="52">
        <v>116920.2651</v>
      </c>
      <c r="R154" s="53">
        <v>2.5830000000000002</v>
      </c>
      <c r="S154" s="64">
        <f>Q154/$H154</f>
        <v>7.2448530275343079E-2</v>
      </c>
      <c r="T154" s="66">
        <v>15710556.619999999</v>
      </c>
      <c r="U154" s="52">
        <v>1332540.8278000001</v>
      </c>
      <c r="V154" s="64">
        <f>U154/T154</f>
        <v>8.4818180541333374E-2</v>
      </c>
      <c r="W154" s="67">
        <v>31609.599999999999</v>
      </c>
      <c r="X154" s="66">
        <v>662476.90179999999</v>
      </c>
      <c r="Y154" s="65">
        <f>X154/$C154</f>
        <v>2.991901260979735E-2</v>
      </c>
      <c r="Z154" s="52">
        <v>179398.3971</v>
      </c>
      <c r="AA154" s="53">
        <v>27.08</v>
      </c>
      <c r="AB154" s="64">
        <f>Z154/$H154</f>
        <v>0.11116251055820921</v>
      </c>
      <c r="AC154" s="66">
        <v>86009.87</v>
      </c>
      <c r="AD154" s="65">
        <f>AC154/$C154</f>
        <v>3.8844077100727535E-3</v>
      </c>
      <c r="AE154" s="52">
        <v>11556.686799999999</v>
      </c>
      <c r="AF154" s="53">
        <v>13.436</v>
      </c>
      <c r="AG154" s="64">
        <f>AE154/$H154</f>
        <v>7.1609910634085417E-3</v>
      </c>
      <c r="AH154" s="66">
        <v>80347.839999999997</v>
      </c>
      <c r="AI154" s="65">
        <f>AH154/$C154</f>
        <v>3.6286971388712948E-3</v>
      </c>
      <c r="AJ154" s="52">
        <v>12383.6911</v>
      </c>
      <c r="AK154" s="53">
        <v>15.413</v>
      </c>
      <c r="AL154" s="64">
        <f>AJ154/$H154</f>
        <v>7.6734364125115775E-3</v>
      </c>
      <c r="AM154" s="52">
        <v>198205.09</v>
      </c>
      <c r="AN154" s="65">
        <f>AM154/$C154</f>
        <v>8.9514073183887388E-3</v>
      </c>
      <c r="AO154" s="52">
        <v>46476.410499999998</v>
      </c>
      <c r="AP154" s="53">
        <v>23.449000000000002</v>
      </c>
      <c r="AQ154" s="64">
        <f>AO154/$H154</f>
        <v>2.8798665743005766E-2</v>
      </c>
      <c r="AR154" s="66">
        <v>255893.32</v>
      </c>
      <c r="AS154" s="65">
        <f>AR154/$C154</f>
        <v>1.1556743257071711E-2</v>
      </c>
      <c r="AT154" s="52">
        <v>29428.9938</v>
      </c>
      <c r="AU154" s="53">
        <v>11.5</v>
      </c>
      <c r="AV154" s="64">
        <f>AT154/$H154</f>
        <v>1.8235396117761486E-2</v>
      </c>
      <c r="AW154" s="66">
        <v>19359.560000000001</v>
      </c>
      <c r="AX154" s="65">
        <f>AW154/$C154</f>
        <v>8.7432319253146287E-4</v>
      </c>
      <c r="AY154" s="52">
        <v>2774.9726000000001</v>
      </c>
      <c r="AZ154" s="53">
        <v>14.334</v>
      </c>
      <c r="BA154" s="64">
        <f>AY154/$H154</f>
        <v>1.7194853796508155E-3</v>
      </c>
      <c r="BB154" s="66">
        <v>68.12</v>
      </c>
      <c r="BC154" s="65">
        <f>BB154/$C154</f>
        <v>3.0764591692808745E-6</v>
      </c>
      <c r="BD154" s="52">
        <v>-4.8399999999999999E-2</v>
      </c>
      <c r="BE154" s="53">
        <v>-7.0999999999999994E-2</v>
      </c>
      <c r="BF154" s="64">
        <f>BD154/$H154</f>
        <v>-2.9990599681993066E-8</v>
      </c>
    </row>
    <row r="155" spans="1:58">
      <c r="A155" s="69"/>
      <c r="B155" s="68">
        <v>43344</v>
      </c>
      <c r="C155" s="52">
        <v>24415953.59</v>
      </c>
      <c r="D155" s="52">
        <v>787611.41</v>
      </c>
      <c r="E155" s="52">
        <v>1629911.56</v>
      </c>
      <c r="F155" s="64">
        <f>E155/C155</f>
        <v>6.675600664098412E-2</v>
      </c>
      <c r="G155" s="52">
        <v>-42710.58</v>
      </c>
      <c r="H155" s="52">
        <v>1587200.98</v>
      </c>
      <c r="I155" s="64">
        <f>H155/$C155</f>
        <v>6.5006716782508425E-2</v>
      </c>
      <c r="J155" s="66">
        <v>2206052.3968000002</v>
      </c>
      <c r="K155" s="65">
        <f>J155/$C155</f>
        <v>9.0352907522871825E-2</v>
      </c>
      <c r="L155" s="52">
        <v>83470.438099999999</v>
      </c>
      <c r="M155" s="53">
        <v>3.7839999999999998</v>
      </c>
      <c r="N155" s="64">
        <f>L155/$H155</f>
        <v>5.2589709275507129E-2</v>
      </c>
      <c r="O155" s="52">
        <v>6055906.0848000003</v>
      </c>
      <c r="P155" s="65">
        <f>O155/$C155</f>
        <v>0.24803070101182972</v>
      </c>
      <c r="Q155" s="52">
        <v>129158.0444</v>
      </c>
      <c r="R155" s="53">
        <v>2.133</v>
      </c>
      <c r="S155" s="64">
        <f>Q155/$H155</f>
        <v>8.1374725713690019E-2</v>
      </c>
      <c r="T155" s="66">
        <v>16153995.1084</v>
      </c>
      <c r="U155" s="52">
        <v>1374572.4975000001</v>
      </c>
      <c r="V155" s="64">
        <f>U155/T155</f>
        <v>8.5091798547421188E-2</v>
      </c>
      <c r="W155" s="67">
        <v>19932.5</v>
      </c>
      <c r="X155" s="66">
        <v>626566.67859999998</v>
      </c>
      <c r="Y155" s="65">
        <f>X155/$C155</f>
        <v>2.5662183387202286E-2</v>
      </c>
      <c r="Z155" s="52">
        <v>165453.6936</v>
      </c>
      <c r="AA155" s="53">
        <v>26.405999999999999</v>
      </c>
      <c r="AB155" s="64">
        <f>Z155/$H155</f>
        <v>0.10424243412450514</v>
      </c>
      <c r="AC155" s="66">
        <v>92551.59</v>
      </c>
      <c r="AD155" s="65">
        <f>AC155/$C155</f>
        <v>3.7906195086275965E-3</v>
      </c>
      <c r="AE155" s="52">
        <v>15039.490400000001</v>
      </c>
      <c r="AF155" s="53">
        <v>16.25</v>
      </c>
      <c r="AG155" s="64">
        <f>AE155/$H155</f>
        <v>9.4754795325290193E-3</v>
      </c>
      <c r="AH155" s="66">
        <v>50671.64</v>
      </c>
      <c r="AI155" s="65">
        <f>AH155/$C155</f>
        <v>2.0753496197975039E-3</v>
      </c>
      <c r="AJ155" s="52">
        <v>6831.3752999999997</v>
      </c>
      <c r="AK155" s="53">
        <v>13.481999999999999</v>
      </c>
      <c r="AL155" s="64">
        <f>AJ155/$H155</f>
        <v>4.3040392401975458E-3</v>
      </c>
      <c r="AM155" s="52">
        <v>123877.24</v>
      </c>
      <c r="AN155" s="65">
        <f>AM155/$C155</f>
        <v>5.0736187527296167E-3</v>
      </c>
      <c r="AO155" s="52">
        <v>28487.0128</v>
      </c>
      <c r="AP155" s="53">
        <v>22.995999999999999</v>
      </c>
      <c r="AQ155" s="64">
        <f>AO155/$H155</f>
        <v>1.7947955652093915E-2</v>
      </c>
      <c r="AR155" s="66">
        <v>163046</v>
      </c>
      <c r="AS155" s="65">
        <f>AR155/$C155</f>
        <v>6.6778469003470941E-3</v>
      </c>
      <c r="AT155" s="52">
        <v>26937.9827</v>
      </c>
      <c r="AU155" s="53">
        <v>16.521999999999998</v>
      </c>
      <c r="AV155" s="64">
        <f>AT155/$H155</f>
        <v>1.6972004830793388E-2</v>
      </c>
      <c r="AW155" s="66">
        <v>13364.37</v>
      </c>
      <c r="AX155" s="65">
        <f>AW155/$C155</f>
        <v>5.4736219704618148E-4</v>
      </c>
      <c r="AY155" s="52">
        <v>1028.145</v>
      </c>
      <c r="AZ155" s="53">
        <v>7.6929999999999996</v>
      </c>
      <c r="BA155" s="64">
        <f>AY155/$H155</f>
        <v>6.4777240749939557E-4</v>
      </c>
      <c r="BB155" s="66">
        <v>0</v>
      </c>
      <c r="BC155" s="65">
        <f>BB155/$C155</f>
        <v>0</v>
      </c>
      <c r="BD155" s="52">
        <v>0</v>
      </c>
      <c r="BE155" s="53">
        <v>0</v>
      </c>
      <c r="BF155" s="64">
        <f>BD155/$H155</f>
        <v>0</v>
      </c>
    </row>
    <row r="156" spans="1:58">
      <c r="A156" s="69"/>
      <c r="B156" s="68">
        <v>43374</v>
      </c>
      <c r="C156" s="132">
        <v>26710752.789999999</v>
      </c>
      <c r="D156" s="52">
        <f>C156/31</f>
        <v>861637.18677419354</v>
      </c>
      <c r="E156" s="132">
        <v>1579047.26</v>
      </c>
      <c r="F156" s="64">
        <f>E156/C156</f>
        <v>5.9116539036337658E-2</v>
      </c>
      <c r="G156" s="132">
        <v>52718.76</v>
      </c>
      <c r="H156" s="52">
        <f>G156+E156</f>
        <v>1631766.02</v>
      </c>
      <c r="I156" s="64">
        <f>H156/$C156</f>
        <v>6.1090229572672412E-2</v>
      </c>
      <c r="J156" s="132">
        <v>1861344.3085</v>
      </c>
      <c r="K156" s="65">
        <f>J156/$C156</f>
        <v>6.9685205921895699E-2</v>
      </c>
      <c r="L156" s="132">
        <v>80437.998200000002</v>
      </c>
      <c r="M156" s="65">
        <f>L156/J156</f>
        <v>4.3215002099650499E-2</v>
      </c>
      <c r="N156" s="64">
        <f>L156/$H156</f>
        <v>4.929505653022484E-2</v>
      </c>
      <c r="O156" s="132">
        <v>9273228.3557999991</v>
      </c>
      <c r="P156" s="65">
        <f>O156/$C156</f>
        <v>0.34717210812836846</v>
      </c>
      <c r="Q156" s="132">
        <v>118829.8011</v>
      </c>
      <c r="R156" s="53">
        <v>3.012</v>
      </c>
      <c r="S156" s="65">
        <f>Q156/$H156</f>
        <v>7.282281873966219E-2</v>
      </c>
      <c r="T156" s="66">
        <f>C156-(J156+O156)</f>
        <v>15576180.125700001</v>
      </c>
      <c r="U156" s="52">
        <f>H156-(L156+Q156)</f>
        <v>1432498.2206999999</v>
      </c>
      <c r="V156" s="64">
        <f>U156/T156</f>
        <v>9.1967235171891856E-2</v>
      </c>
      <c r="W156" s="67"/>
      <c r="X156" s="66"/>
      <c r="Y156" s="65">
        <f>X156/$C156</f>
        <v>0</v>
      </c>
      <c r="Z156" s="52"/>
      <c r="AA156" s="65" t="e">
        <f>Z156/X156</f>
        <v>#DIV/0!</v>
      </c>
      <c r="AB156" s="64">
        <f>Z156/$H156</f>
        <v>0</v>
      </c>
      <c r="AC156" s="66"/>
      <c r="AD156" s="65">
        <f>AC156/$C156</f>
        <v>0</v>
      </c>
      <c r="AE156" s="52"/>
      <c r="AF156" s="65" t="e">
        <f>AE156/AC156</f>
        <v>#DIV/0!</v>
      </c>
      <c r="AG156" s="64">
        <f>AE156/$H156</f>
        <v>0</v>
      </c>
      <c r="AH156" s="66"/>
      <c r="AI156" s="65">
        <f>AH156/$C156</f>
        <v>0</v>
      </c>
      <c r="AJ156" s="52"/>
      <c r="AK156" s="65" t="e">
        <f>AJ156/AH156</f>
        <v>#DIV/0!</v>
      </c>
      <c r="AL156" s="64">
        <f>AJ156/$H156</f>
        <v>0</v>
      </c>
      <c r="AM156" s="52"/>
      <c r="AN156" s="65">
        <f>AM156/$C156</f>
        <v>0</v>
      </c>
      <c r="AO156" s="52"/>
      <c r="AP156" s="65" t="e">
        <f>AO156/AM156</f>
        <v>#DIV/0!</v>
      </c>
      <c r="AQ156" s="64"/>
      <c r="AR156" s="66"/>
      <c r="AS156" s="65">
        <f>AR156/$C156</f>
        <v>0</v>
      </c>
      <c r="AT156" s="52"/>
      <c r="AU156" s="65" t="e">
        <f>AT156/AR156</f>
        <v>#DIV/0!</v>
      </c>
      <c r="AV156" s="64">
        <f>AT156/$H156</f>
        <v>0</v>
      </c>
      <c r="AW156" s="66"/>
      <c r="AX156" s="65">
        <f>AW156/$C156</f>
        <v>0</v>
      </c>
      <c r="AY156" s="52"/>
      <c r="AZ156" s="65" t="e">
        <f>AY156/AW156</f>
        <v>#DIV/0!</v>
      </c>
      <c r="BA156" s="64">
        <f>AY156/$H156</f>
        <v>0</v>
      </c>
      <c r="BB156" s="66"/>
      <c r="BC156" s="65">
        <f>BB156/$C156</f>
        <v>0</v>
      </c>
      <c r="BD156" s="52"/>
      <c r="BE156" s="65" t="e">
        <f>BD156/BB156</f>
        <v>#DIV/0!</v>
      </c>
      <c r="BF156" s="64">
        <f>BD156/$H156</f>
        <v>0</v>
      </c>
    </row>
    <row r="157" spans="1:58">
      <c r="A157" s="69"/>
      <c r="B157" s="68">
        <v>43009</v>
      </c>
      <c r="C157" s="132">
        <v>24287964.949999999</v>
      </c>
      <c r="D157" s="52">
        <f>C157/31</f>
        <v>783482.74032258068</v>
      </c>
      <c r="E157" s="132">
        <v>1654022.91</v>
      </c>
      <c r="F157" s="64">
        <f>E157/C157</f>
        <v>6.8100514530757342E-2</v>
      </c>
      <c r="G157" s="132">
        <v>-180423.58</v>
      </c>
      <c r="H157" s="52">
        <f>G157+E157</f>
        <v>1473599.3299999998</v>
      </c>
      <c r="I157" s="64">
        <f>H157/$C157</f>
        <v>6.0671996728980784E-2</v>
      </c>
      <c r="J157" s="132">
        <v>2225994.7011000002</v>
      </c>
      <c r="K157" s="65">
        <f>J157/$C157</f>
        <v>9.1650111719220023E-2</v>
      </c>
      <c r="L157" s="132">
        <v>64703.355499999998</v>
      </c>
      <c r="M157" s="65">
        <f>L157/J157</f>
        <v>2.906716510512182E-2</v>
      </c>
      <c r="N157" s="64">
        <f>L157/$H157</f>
        <v>4.3908377387766595E-2</v>
      </c>
      <c r="O157" s="132">
        <v>5917637.4928000001</v>
      </c>
      <c r="P157" s="65">
        <f>O157/$C157</f>
        <v>0.24364484653128587</v>
      </c>
      <c r="Q157" s="132">
        <v>75515.558499999999</v>
      </c>
      <c r="R157" s="53">
        <v>2.8460000000000001</v>
      </c>
      <c r="S157" s="65">
        <f>Q157/$H157</f>
        <v>5.124565203215721E-2</v>
      </c>
      <c r="T157" s="66">
        <f>C157-(J157+O157)</f>
        <v>16144332.756099999</v>
      </c>
      <c r="U157" s="52">
        <f>H157-(L157+Q157)</f>
        <v>1333380.4159999997</v>
      </c>
      <c r="V157" s="64">
        <f>U157/T157</f>
        <v>8.2591237194128891E-2</v>
      </c>
      <c r="W157" s="67"/>
      <c r="X157" s="66"/>
      <c r="Y157" s="65">
        <f>X157/$C157</f>
        <v>0</v>
      </c>
      <c r="Z157" s="52"/>
      <c r="AA157" s="65" t="e">
        <f>Z157/X157</f>
        <v>#DIV/0!</v>
      </c>
      <c r="AB157" s="64">
        <f>Z157/$H157</f>
        <v>0</v>
      </c>
      <c r="AC157" s="66"/>
      <c r="AD157" s="65">
        <f>AC157/$C157</f>
        <v>0</v>
      </c>
      <c r="AE157" s="52"/>
      <c r="AF157" s="65" t="e">
        <f>AE157/AC157</f>
        <v>#DIV/0!</v>
      </c>
      <c r="AG157" s="64">
        <f>AE157/$H157</f>
        <v>0</v>
      </c>
      <c r="AH157" s="66"/>
      <c r="AI157" s="65">
        <f>AH157/$C157</f>
        <v>0</v>
      </c>
      <c r="AJ157" s="52"/>
      <c r="AK157" s="65" t="e">
        <f>AJ157/AH157</f>
        <v>#DIV/0!</v>
      </c>
      <c r="AL157" s="64">
        <f>AJ157/$H157</f>
        <v>0</v>
      </c>
      <c r="AM157" s="52"/>
      <c r="AN157" s="65">
        <f>AM157/$C157</f>
        <v>0</v>
      </c>
      <c r="AO157" s="52"/>
      <c r="AP157" s="65" t="e">
        <f>AO157/AM157</f>
        <v>#DIV/0!</v>
      </c>
      <c r="AQ157" s="64"/>
      <c r="AR157" s="66"/>
      <c r="AS157" s="65">
        <f>AR157/$C157</f>
        <v>0</v>
      </c>
      <c r="AT157" s="52"/>
      <c r="AU157" s="65" t="e">
        <f>AT157/AR157</f>
        <v>#DIV/0!</v>
      </c>
      <c r="AV157" s="64">
        <f>AT157/$H157</f>
        <v>0</v>
      </c>
      <c r="AW157" s="66"/>
      <c r="AX157" s="65">
        <f>AW157/$C157</f>
        <v>0</v>
      </c>
      <c r="AY157" s="52"/>
      <c r="AZ157" s="65" t="e">
        <f>AY157/AW157</f>
        <v>#DIV/0!</v>
      </c>
      <c r="BA157" s="64">
        <f>AY157/$H157</f>
        <v>0</v>
      </c>
      <c r="BB157" s="66"/>
      <c r="BC157" s="65">
        <f>BB157/$C157</f>
        <v>0</v>
      </c>
      <c r="BD157" s="52"/>
      <c r="BE157" s="65" t="e">
        <f>BD157/BB157</f>
        <v>#DIV/0!</v>
      </c>
      <c r="BF157" s="64">
        <f>BD157/$H157</f>
        <v>0</v>
      </c>
    </row>
    <row r="158" spans="1:58" s="25" customFormat="1" ht="15.75" thickBot="1">
      <c r="A158" s="63"/>
      <c r="B158" s="62" t="s">
        <v>106</v>
      </c>
      <c r="C158" s="56">
        <f>C156/C157-1</f>
        <v>9.9752607721051545E-2</v>
      </c>
      <c r="D158" s="60"/>
      <c r="E158" s="56">
        <f>E156/E157-1</f>
        <v>-4.5329269350930512E-2</v>
      </c>
      <c r="F158" s="59"/>
      <c r="G158" s="56">
        <f>G156/G157-1</f>
        <v>-1.2921944016408498</v>
      </c>
      <c r="H158" s="56">
        <f>H156/H157-1</f>
        <v>0.10733357893152684</v>
      </c>
      <c r="I158" s="59"/>
      <c r="J158" s="57">
        <f>J156/J157-1</f>
        <v>-0.16381458249644709</v>
      </c>
      <c r="K158" s="55"/>
      <c r="L158" s="56">
        <f>L156/L157-1</f>
        <v>0.2431812473775028</v>
      </c>
      <c r="M158" s="55"/>
      <c r="N158" s="54"/>
      <c r="O158" s="56">
        <f>O156/O157-1</f>
        <v>0.56704907441233976</v>
      </c>
      <c r="P158" s="55"/>
      <c r="Q158" s="56">
        <f>Q156/Q157-1</f>
        <v>0.57358037814154539</v>
      </c>
      <c r="R158" s="55"/>
      <c r="S158" s="54"/>
      <c r="T158" s="61"/>
      <c r="U158" s="60"/>
      <c r="V158" s="59"/>
      <c r="W158" s="58"/>
      <c r="X158" s="57" t="e">
        <f>X156/X157-1</f>
        <v>#DIV/0!</v>
      </c>
      <c r="Y158" s="55"/>
      <c r="Z158" s="56" t="e">
        <f>Z156/Z157-1</f>
        <v>#DIV/0!</v>
      </c>
      <c r="AA158" s="55"/>
      <c r="AB158" s="54"/>
      <c r="AC158" s="57" t="e">
        <f>AC156/AC157-1</f>
        <v>#DIV/0!</v>
      </c>
      <c r="AD158" s="55"/>
      <c r="AE158" s="56" t="e">
        <f>AE156/AE157-1</f>
        <v>#DIV/0!</v>
      </c>
      <c r="AF158" s="55"/>
      <c r="AG158" s="54"/>
      <c r="AH158" s="57" t="e">
        <f>AH156/AH157-1</f>
        <v>#DIV/0!</v>
      </c>
      <c r="AI158" s="55"/>
      <c r="AJ158" s="56" t="e">
        <f>AJ156/AJ157-1</f>
        <v>#DIV/0!</v>
      </c>
      <c r="AK158" s="55"/>
      <c r="AL158" s="54"/>
      <c r="AM158" s="56" t="e">
        <f>AM156/AM157-1</f>
        <v>#DIV/0!</v>
      </c>
      <c r="AN158" s="55"/>
      <c r="AO158" s="56" t="e">
        <f>AO156/AO157-1</f>
        <v>#DIV/0!</v>
      </c>
      <c r="AP158" s="55"/>
      <c r="AQ158" s="54"/>
      <c r="AR158" s="56" t="e">
        <f>AR156/AR157-1</f>
        <v>#DIV/0!</v>
      </c>
      <c r="AS158" s="55"/>
      <c r="AT158" s="56" t="e">
        <f>AT156/AT157-1</f>
        <v>#DIV/0!</v>
      </c>
      <c r="AU158" s="55"/>
      <c r="AV158" s="54"/>
      <c r="AW158" s="56" t="e">
        <f>AW156/AW157-1</f>
        <v>#DIV/0!</v>
      </c>
      <c r="AX158" s="55"/>
      <c r="AY158" s="56" t="e">
        <f>AY156/AY157-1</f>
        <v>#DIV/0!</v>
      </c>
      <c r="AZ158" s="55"/>
      <c r="BA158" s="54"/>
      <c r="BB158" s="56" t="e">
        <f>BB156/BB157-1</f>
        <v>#DIV/0!</v>
      </c>
      <c r="BC158" s="55"/>
      <c r="BD158" s="56" t="e">
        <f>BD156/BD157-1</f>
        <v>#DIV/0!</v>
      </c>
      <c r="BE158" s="55"/>
      <c r="BF158" s="54"/>
    </row>
    <row r="159" spans="1:58">
      <c r="A159" s="77" t="s">
        <v>63</v>
      </c>
      <c r="B159" s="76">
        <v>43101</v>
      </c>
      <c r="C159" s="72">
        <v>48864065.710000001</v>
      </c>
      <c r="D159" s="72">
        <v>1576260.18</v>
      </c>
      <c r="E159" s="72">
        <v>3646743.4</v>
      </c>
      <c r="F159" s="70">
        <f>E159/C159</f>
        <v>7.4630371971968271E-2</v>
      </c>
      <c r="G159" s="72">
        <v>73617.37</v>
      </c>
      <c r="H159" s="72">
        <v>3720360.77</v>
      </c>
      <c r="I159" s="70">
        <f>H159/C159</f>
        <v>7.6136946771472411E-2</v>
      </c>
      <c r="J159" s="74">
        <v>3652007.2154999999</v>
      </c>
      <c r="K159" s="73">
        <f>J159/$C159</f>
        <v>7.4738095621720221E-2</v>
      </c>
      <c r="L159" s="72">
        <v>174155.81700000001</v>
      </c>
      <c r="M159" s="71">
        <v>4.7690000000000001</v>
      </c>
      <c r="N159" s="70">
        <f>L159/$H159</f>
        <v>4.681154000019197E-2</v>
      </c>
      <c r="O159" s="72">
        <v>7537949.7621999998</v>
      </c>
      <c r="P159" s="73">
        <f>O159/$C159</f>
        <v>0.15426366293252106</v>
      </c>
      <c r="Q159" s="72">
        <v>642581.41399999999</v>
      </c>
      <c r="R159" s="71">
        <v>8.5250000000000004</v>
      </c>
      <c r="S159" s="70">
        <f>Q159/$H159</f>
        <v>0.17272018863912492</v>
      </c>
      <c r="T159" s="74">
        <v>37674108.732299998</v>
      </c>
      <c r="U159" s="72">
        <v>2903623.5389999999</v>
      </c>
      <c r="V159" s="70">
        <f>U159/T159</f>
        <v>7.7072122916887226E-2</v>
      </c>
      <c r="W159" s="75">
        <v>99491.75</v>
      </c>
      <c r="X159" s="74">
        <v>532256.04460000002</v>
      </c>
      <c r="Y159" s="73">
        <f>X159/$C159</f>
        <v>1.0892586133926104E-2</v>
      </c>
      <c r="Z159" s="72">
        <v>116111.9776</v>
      </c>
      <c r="AA159" s="71">
        <v>21.815000000000001</v>
      </c>
      <c r="AB159" s="70">
        <f>Z159/$H159</f>
        <v>3.1209870434151469E-2</v>
      </c>
      <c r="AC159" s="74">
        <v>89943.22</v>
      </c>
      <c r="AD159" s="73">
        <f>AC159/$C159</f>
        <v>1.8406822824322041E-3</v>
      </c>
      <c r="AE159" s="72">
        <v>9831.9164999999994</v>
      </c>
      <c r="AF159" s="71">
        <v>10.930999999999999</v>
      </c>
      <c r="AG159" s="70">
        <f>AE159/$H159</f>
        <v>2.6427320111753567E-3</v>
      </c>
      <c r="AH159" s="74">
        <v>33240.629999999997</v>
      </c>
      <c r="AI159" s="73">
        <f>AH159/$C159</f>
        <v>6.8026738088634571E-4</v>
      </c>
      <c r="AJ159" s="72">
        <v>4789.1391999999996</v>
      </c>
      <c r="AK159" s="71">
        <v>14.407</v>
      </c>
      <c r="AL159" s="70">
        <f>AJ159/$H159</f>
        <v>1.2872781689932721E-3</v>
      </c>
      <c r="AM159" s="72">
        <v>110958.39999999999</v>
      </c>
      <c r="AN159" s="73">
        <f>AM159/$C159</f>
        <v>2.2707566058567333E-3</v>
      </c>
      <c r="AO159" s="72">
        <v>26733.736400000002</v>
      </c>
      <c r="AP159" s="71">
        <v>24.093</v>
      </c>
      <c r="AQ159" s="70">
        <f>AO159/$H159</f>
        <v>7.1857913930212748E-3</v>
      </c>
      <c r="AR159" s="74">
        <v>225954.64</v>
      </c>
      <c r="AS159" s="73">
        <f>AR159/$C159</f>
        <v>4.6241473507546982E-3</v>
      </c>
      <c r="AT159" s="72">
        <v>35407.919099999999</v>
      </c>
      <c r="AU159" s="71">
        <v>15.67</v>
      </c>
      <c r="AV159" s="70">
        <f>AT159/$H159</f>
        <v>9.5173348201927199E-3</v>
      </c>
      <c r="AW159" s="74">
        <v>40803.980000000003</v>
      </c>
      <c r="AX159" s="73">
        <f>AW159/$C159</f>
        <v>8.3505085807154789E-4</v>
      </c>
      <c r="AY159" s="72">
        <v>3413.3861000000002</v>
      </c>
      <c r="AZ159" s="71">
        <v>8.3650000000000002</v>
      </c>
      <c r="BA159" s="70">
        <f>AY159/$H159</f>
        <v>9.1748792953754322E-4</v>
      </c>
      <c r="BB159" s="74">
        <v>918.01</v>
      </c>
      <c r="BC159" s="73">
        <f>BB159/$C159</f>
        <v>1.8787016320914324E-5</v>
      </c>
      <c r="BD159" s="72">
        <v>28.819600000000001</v>
      </c>
      <c r="BE159" s="71">
        <v>3.1389999999999998</v>
      </c>
      <c r="BF159" s="70">
        <f>BD159/$H159</f>
        <v>7.7464530408968912E-6</v>
      </c>
    </row>
    <row r="160" spans="1:58">
      <c r="A160" s="69"/>
      <c r="B160" s="68">
        <v>43132</v>
      </c>
      <c r="C160" s="52">
        <v>47265082.700000003</v>
      </c>
      <c r="D160" s="52">
        <v>1524680.09</v>
      </c>
      <c r="E160" s="52">
        <v>2966048.49</v>
      </c>
      <c r="F160" s="64">
        <f>E160/C160</f>
        <v>6.2753481440539188E-2</v>
      </c>
      <c r="G160" s="52">
        <v>-160842.51</v>
      </c>
      <c r="H160" s="52">
        <v>2805205.99</v>
      </c>
      <c r="I160" s="64">
        <f>H160/C160</f>
        <v>5.9350493636182722E-2</v>
      </c>
      <c r="J160" s="66">
        <v>4420913.4649</v>
      </c>
      <c r="K160" s="65">
        <f>J160/$C160</f>
        <v>9.3534448949562504E-2</v>
      </c>
      <c r="L160" s="52">
        <v>184769.77359999999</v>
      </c>
      <c r="M160" s="53">
        <v>4.1790000000000003</v>
      </c>
      <c r="N160" s="64">
        <f>L160/$H160</f>
        <v>6.5866740003645854E-2</v>
      </c>
      <c r="O160" s="52">
        <v>8183951.1257999996</v>
      </c>
      <c r="P160" s="65">
        <f>O160/$C160</f>
        <v>0.17315004350558344</v>
      </c>
      <c r="Q160" s="52">
        <v>249505.00779999999</v>
      </c>
      <c r="R160" s="53">
        <v>3.0489999999999999</v>
      </c>
      <c r="S160" s="64">
        <f>Q160/$H160</f>
        <v>8.8943560183970649E-2</v>
      </c>
      <c r="T160" s="66">
        <v>34660218.109300002</v>
      </c>
      <c r="U160" s="52">
        <v>2370931.2086</v>
      </c>
      <c r="V160" s="64">
        <f>U160/T160</f>
        <v>6.8404970826303993E-2</v>
      </c>
      <c r="W160" s="67">
        <v>172353</v>
      </c>
      <c r="X160" s="66">
        <v>510326.27679999999</v>
      </c>
      <c r="Y160" s="65">
        <f>X160/$C160</f>
        <v>1.0797109571121092E-2</v>
      </c>
      <c r="Z160" s="52">
        <v>117644.3453</v>
      </c>
      <c r="AA160" s="53">
        <v>23.053000000000001</v>
      </c>
      <c r="AB160" s="64">
        <f>Z160/$H160</f>
        <v>4.1937863286824077E-2</v>
      </c>
      <c r="AC160" s="66">
        <v>117555.72</v>
      </c>
      <c r="AD160" s="65">
        <f>AC160/$C160</f>
        <v>2.487157818936811E-3</v>
      </c>
      <c r="AE160" s="52">
        <v>14029.1631</v>
      </c>
      <c r="AF160" s="53">
        <v>11.933999999999999</v>
      </c>
      <c r="AG160" s="64">
        <f>AE160/$H160</f>
        <v>5.0011169055004046E-3</v>
      </c>
      <c r="AH160" s="66">
        <v>18875.400000000001</v>
      </c>
      <c r="AI160" s="65">
        <f>AH160/$C160</f>
        <v>3.9935188773085551E-4</v>
      </c>
      <c r="AJ160" s="52">
        <v>2861.85</v>
      </c>
      <c r="AK160" s="53">
        <v>15.162000000000001</v>
      </c>
      <c r="AL160" s="64">
        <f>AJ160/$H160</f>
        <v>1.0201924600909611E-3</v>
      </c>
      <c r="AM160" s="52">
        <v>104799.93</v>
      </c>
      <c r="AN160" s="65">
        <f>AM160/$C160</f>
        <v>2.2172801572184699E-3</v>
      </c>
      <c r="AO160" s="52">
        <v>25524.758900000001</v>
      </c>
      <c r="AP160" s="53">
        <v>24.356000000000002</v>
      </c>
      <c r="AQ160" s="64">
        <f>AO160/$H160</f>
        <v>9.0990675875463958E-3</v>
      </c>
      <c r="AR160" s="66">
        <v>214894.64</v>
      </c>
      <c r="AS160" s="65">
        <f>AR160/$C160</f>
        <v>4.5465833914641604E-3</v>
      </c>
      <c r="AT160" s="52">
        <v>32076.0533</v>
      </c>
      <c r="AU160" s="53">
        <v>14.926</v>
      </c>
      <c r="AV160" s="64">
        <f>AT160/$H160</f>
        <v>1.1434473409205859E-2</v>
      </c>
      <c r="AW160" s="66">
        <v>41427.89</v>
      </c>
      <c r="AX160" s="65">
        <f>AW160/$C160</f>
        <v>8.7650095236160451E-4</v>
      </c>
      <c r="AY160" s="52">
        <v>1779.0214000000001</v>
      </c>
      <c r="AZ160" s="53">
        <v>4.2939999999999996</v>
      </c>
      <c r="BA160" s="64">
        <f>AY160/$H160</f>
        <v>6.3418565564948045E-4</v>
      </c>
      <c r="BB160" s="66">
        <v>182</v>
      </c>
      <c r="BC160" s="65">
        <f>BB160/$C160</f>
        <v>3.8506226923411262E-6</v>
      </c>
      <c r="BD160" s="52">
        <v>4.6685999999999996</v>
      </c>
      <c r="BE160" s="53">
        <v>2.5649999999999999</v>
      </c>
      <c r="BF160" s="64">
        <f>BD160/$H160</f>
        <v>1.6642628087358388E-6</v>
      </c>
    </row>
    <row r="161" spans="1:58">
      <c r="A161" s="69"/>
      <c r="B161" s="68">
        <v>43160</v>
      </c>
      <c r="C161" s="52">
        <v>54235616.710000001</v>
      </c>
      <c r="D161" s="52">
        <v>1749536.02</v>
      </c>
      <c r="E161" s="52">
        <v>3205230.29</v>
      </c>
      <c r="F161" s="64">
        <f>E161/C161</f>
        <v>5.9098254697434231E-2</v>
      </c>
      <c r="G161" s="52">
        <v>-72631.81</v>
      </c>
      <c r="H161" s="52">
        <v>3132598.48</v>
      </c>
      <c r="I161" s="64">
        <f>H161/C161</f>
        <v>5.775906443085415E-2</v>
      </c>
      <c r="J161" s="66">
        <v>5144062.4922000002</v>
      </c>
      <c r="K161" s="65">
        <f>J161/$C161</f>
        <v>9.4846575078246217E-2</v>
      </c>
      <c r="L161" s="52">
        <v>179949.35089999999</v>
      </c>
      <c r="M161" s="53">
        <v>3.4980000000000002</v>
      </c>
      <c r="N161" s="64">
        <f>L161/$H161</f>
        <v>5.7444116138369569E-2</v>
      </c>
      <c r="O161" s="52">
        <v>9068822.5758999996</v>
      </c>
      <c r="P161" s="65">
        <f>O161/$C161</f>
        <v>0.16721156918693034</v>
      </c>
      <c r="Q161" s="52">
        <v>101108.7531</v>
      </c>
      <c r="R161" s="53">
        <v>1.115</v>
      </c>
      <c r="S161" s="64">
        <f>Q161/$H161</f>
        <v>3.22763206793103E-2</v>
      </c>
      <c r="T161" s="66">
        <v>40022731.641900003</v>
      </c>
      <c r="U161" s="52">
        <v>2851540.3760000002</v>
      </c>
      <c r="V161" s="64">
        <f>U161/T161</f>
        <v>7.1248019788202263E-2</v>
      </c>
      <c r="W161" s="67">
        <v>103729.60000000001</v>
      </c>
      <c r="X161" s="66">
        <v>650526.92859999998</v>
      </c>
      <c r="Y161" s="65">
        <f>X161/$C161</f>
        <v>1.1994459878245569E-2</v>
      </c>
      <c r="Z161" s="52">
        <v>153825.68909999999</v>
      </c>
      <c r="AA161" s="53">
        <v>23.646000000000001</v>
      </c>
      <c r="AB161" s="64">
        <f>Z161/$H161</f>
        <v>4.9104821470768251E-2</v>
      </c>
      <c r="AC161" s="66">
        <v>146282.31</v>
      </c>
      <c r="AD161" s="65">
        <f>AC161/$C161</f>
        <v>2.6971632088591767E-3</v>
      </c>
      <c r="AE161" s="52">
        <v>16246.5838</v>
      </c>
      <c r="AF161" s="53">
        <v>11.106</v>
      </c>
      <c r="AG161" s="64">
        <f>AE161/$H161</f>
        <v>5.1862962660953601E-3</v>
      </c>
      <c r="AH161" s="66">
        <v>14743.63</v>
      </c>
      <c r="AI161" s="65">
        <f>AH161/$C161</f>
        <v>2.7184405551862305E-4</v>
      </c>
      <c r="AJ161" s="52">
        <v>2021.5684000000001</v>
      </c>
      <c r="AK161" s="53">
        <v>13.711</v>
      </c>
      <c r="AL161" s="64">
        <f>AJ161/$H161</f>
        <v>6.4533275263544158E-4</v>
      </c>
      <c r="AM161" s="52">
        <v>133412.91</v>
      </c>
      <c r="AN161" s="65">
        <f>AM161/$C161</f>
        <v>2.4598763339110557E-3</v>
      </c>
      <c r="AO161" s="52">
        <v>34082.625899999999</v>
      </c>
      <c r="AP161" s="53">
        <v>25.547000000000001</v>
      </c>
      <c r="AQ161" s="64">
        <f>AO161/$H161</f>
        <v>1.0879985455397399E-2</v>
      </c>
      <c r="AR161" s="66">
        <v>270295.27</v>
      </c>
      <c r="AS161" s="65">
        <f>AR161/$C161</f>
        <v>4.9837226235534401E-3</v>
      </c>
      <c r="AT161" s="52">
        <v>40119.509400000003</v>
      </c>
      <c r="AU161" s="53">
        <v>14.843</v>
      </c>
      <c r="AV161" s="64">
        <f>AT161/$H161</f>
        <v>1.2807102364424311E-2</v>
      </c>
      <c r="AW161" s="66">
        <v>47550.14</v>
      </c>
      <c r="AX161" s="65">
        <f>AW161/$C161</f>
        <v>8.7673272444291524E-4</v>
      </c>
      <c r="AY161" s="52">
        <v>2789.1813000000002</v>
      </c>
      <c r="AZ161" s="53">
        <v>5.8659999999999997</v>
      </c>
      <c r="BA161" s="64">
        <f>AY161/$H161</f>
        <v>8.9037306179118119E-4</v>
      </c>
      <c r="BB161" s="66">
        <v>975.87</v>
      </c>
      <c r="BC161" s="65">
        <f>BB161/$C161</f>
        <v>1.7993157618507698E-5</v>
      </c>
      <c r="BD161" s="52">
        <v>96.990099999999998</v>
      </c>
      <c r="BE161" s="53">
        <v>9.9390000000000001</v>
      </c>
      <c r="BF161" s="64">
        <f>BD161/$H161</f>
        <v>3.096154857356631E-5</v>
      </c>
    </row>
    <row r="162" spans="1:58">
      <c r="A162" s="69"/>
      <c r="B162" s="68">
        <v>43191</v>
      </c>
      <c r="C162" s="52">
        <v>50428734.509999998</v>
      </c>
      <c r="D162" s="52">
        <v>1626733.37</v>
      </c>
      <c r="E162" s="52">
        <v>2851934.68</v>
      </c>
      <c r="F162" s="64">
        <f>E162/C162</f>
        <v>5.6553762606009132E-2</v>
      </c>
      <c r="G162" s="52">
        <v>673062.75</v>
      </c>
      <c r="H162" s="52">
        <v>3524997.43</v>
      </c>
      <c r="I162" s="64">
        <f>H162/C162</f>
        <v>6.9900572843068165E-2</v>
      </c>
      <c r="J162" s="66">
        <v>3794274.8484999998</v>
      </c>
      <c r="K162" s="65">
        <f>J162/$C162</f>
        <v>7.5240334411873777E-2</v>
      </c>
      <c r="L162" s="52">
        <v>205025.44140000001</v>
      </c>
      <c r="M162" s="53">
        <v>5.4039999999999999</v>
      </c>
      <c r="N162" s="64">
        <f>L162/$H162</f>
        <v>5.81632881928087E-2</v>
      </c>
      <c r="O162" s="52">
        <v>9261785.0366999991</v>
      </c>
      <c r="P162" s="65">
        <f>O162/$C162</f>
        <v>0.18366086570868423</v>
      </c>
      <c r="Q162" s="52">
        <v>93615.112800000003</v>
      </c>
      <c r="R162" s="53">
        <v>1.0109999999999999</v>
      </c>
      <c r="S162" s="64">
        <f>Q162/$H162</f>
        <v>2.6557498170998665E-2</v>
      </c>
      <c r="T162" s="66">
        <v>37372674.624799997</v>
      </c>
      <c r="U162" s="52">
        <v>3226356.8758</v>
      </c>
      <c r="V162" s="64">
        <f>U162/T162</f>
        <v>8.632930097165252E-2</v>
      </c>
      <c r="W162" s="67">
        <v>95530.1</v>
      </c>
      <c r="X162" s="66">
        <v>588752.58039999998</v>
      </c>
      <c r="Y162" s="65">
        <f>X162/$C162</f>
        <v>1.1674942592169363E-2</v>
      </c>
      <c r="Z162" s="52">
        <v>145142.35870000001</v>
      </c>
      <c r="AA162" s="53">
        <v>24.652999999999999</v>
      </c>
      <c r="AB162" s="64">
        <f>Z162/$H162</f>
        <v>4.1175167239767323E-2</v>
      </c>
      <c r="AC162" s="66">
        <v>171703.8</v>
      </c>
      <c r="AD162" s="65">
        <f>AC162/$C162</f>
        <v>3.4048802070563797E-3</v>
      </c>
      <c r="AE162" s="52">
        <v>12662.263499999999</v>
      </c>
      <c r="AF162" s="53">
        <v>7.3739999999999997</v>
      </c>
      <c r="AG162" s="64">
        <f>AE162/$H162</f>
        <v>3.5921341083077043E-3</v>
      </c>
      <c r="AH162" s="66">
        <v>9411.34</v>
      </c>
      <c r="AI162" s="65">
        <f>AH162/$C162</f>
        <v>1.8662653527690121E-4</v>
      </c>
      <c r="AJ162" s="52">
        <v>851.56500000000005</v>
      </c>
      <c r="AK162" s="53">
        <v>9.048</v>
      </c>
      <c r="AL162" s="64">
        <f>AJ162/$H162</f>
        <v>2.4157889953411966E-4</v>
      </c>
      <c r="AM162" s="52">
        <v>132401.47</v>
      </c>
      <c r="AN162" s="65">
        <f>AM162/$C162</f>
        <v>2.6255164101677952E-3</v>
      </c>
      <c r="AO162" s="52">
        <v>33546.123</v>
      </c>
      <c r="AP162" s="53">
        <v>25.337</v>
      </c>
      <c r="AQ162" s="64">
        <f>AO162/$H162</f>
        <v>9.5166375766690976E-3</v>
      </c>
      <c r="AR162" s="66">
        <v>274407.5</v>
      </c>
      <c r="AS162" s="65">
        <f>AR162/$C162</f>
        <v>5.4414909012952747E-3</v>
      </c>
      <c r="AT162" s="52">
        <v>37560.605199999998</v>
      </c>
      <c r="AU162" s="53">
        <v>13.688000000000001</v>
      </c>
      <c r="AV162" s="64">
        <f>AT162/$H162</f>
        <v>1.0655498605569195E-2</v>
      </c>
      <c r="AW162" s="66">
        <v>48041.19</v>
      </c>
      <c r="AX162" s="65">
        <f>AW162/$C162</f>
        <v>9.5265507784006464E-4</v>
      </c>
      <c r="AY162" s="52">
        <v>2327.9594000000002</v>
      </c>
      <c r="AZ162" s="53">
        <v>4.8460000000000001</v>
      </c>
      <c r="BA162" s="64">
        <f>AY162/$H162</f>
        <v>6.6041449567808626E-4</v>
      </c>
      <c r="BB162" s="66">
        <v>617.24</v>
      </c>
      <c r="BC162" s="65">
        <f>BB162/$C162</f>
        <v>1.2239847102996439E-5</v>
      </c>
      <c r="BD162" s="52">
        <v>15.8332</v>
      </c>
      <c r="BE162" s="53">
        <v>2.5649999999999999</v>
      </c>
      <c r="BF162" s="64">
        <f>BD162/$H162</f>
        <v>4.4916912180557244E-6</v>
      </c>
    </row>
    <row r="163" spans="1:58">
      <c r="A163" s="69"/>
      <c r="B163" s="68">
        <v>43221</v>
      </c>
      <c r="C163" s="52">
        <v>54158090.93</v>
      </c>
      <c r="D163" s="52">
        <v>1747035.19</v>
      </c>
      <c r="E163" s="52">
        <v>3430181.07</v>
      </c>
      <c r="F163" s="64">
        <f>E163/C163</f>
        <v>6.3336447262026849E-2</v>
      </c>
      <c r="G163" s="52">
        <v>22988.78</v>
      </c>
      <c r="H163" s="52">
        <v>3453169.85</v>
      </c>
      <c r="I163" s="64">
        <f>H163/C163</f>
        <v>6.3760922711682447E-2</v>
      </c>
      <c r="J163" s="66">
        <v>3777205.5312000001</v>
      </c>
      <c r="K163" s="65">
        <f>J163/$C163</f>
        <v>6.9744067162228529E-2</v>
      </c>
      <c r="L163" s="52">
        <v>200176.03890000001</v>
      </c>
      <c r="M163" s="53">
        <v>5.3</v>
      </c>
      <c r="N163" s="64">
        <f>L163/$H163</f>
        <v>5.796877871501166E-2</v>
      </c>
      <c r="O163" s="52">
        <v>11184160.497300001</v>
      </c>
      <c r="P163" s="65">
        <f>O163/$C163</f>
        <v>0.20650950403247534</v>
      </c>
      <c r="Q163" s="52">
        <v>86321.003700000001</v>
      </c>
      <c r="R163" s="53">
        <v>0.77200000000000002</v>
      </c>
      <c r="S163" s="64">
        <f>Q163/$H163</f>
        <v>2.4997613048196862E-2</v>
      </c>
      <c r="T163" s="66">
        <v>39196724.901500002</v>
      </c>
      <c r="U163" s="52">
        <v>3166672.8073999998</v>
      </c>
      <c r="V163" s="64">
        <f>U163/T163</f>
        <v>8.0789219389062167E-2</v>
      </c>
      <c r="W163" s="67">
        <v>86802.7</v>
      </c>
      <c r="X163" s="66">
        <v>740654.49109999998</v>
      </c>
      <c r="Y163" s="65">
        <f>X163/$C163</f>
        <v>1.3675786542352556E-2</v>
      </c>
      <c r="Z163" s="52">
        <v>199256.6905</v>
      </c>
      <c r="AA163" s="53">
        <v>26.902999999999999</v>
      </c>
      <c r="AB163" s="64">
        <f>Z163/$H163</f>
        <v>5.7702545532186893E-2</v>
      </c>
      <c r="AC163" s="66">
        <v>198276.22</v>
      </c>
      <c r="AD163" s="65">
        <f>AC163/$C163</f>
        <v>3.6610636858724296E-3</v>
      </c>
      <c r="AE163" s="52">
        <v>16234.0417</v>
      </c>
      <c r="AF163" s="53">
        <v>8.1880000000000006</v>
      </c>
      <c r="AG163" s="64">
        <f>AE163/$H163</f>
        <v>4.7011998845061156E-3</v>
      </c>
      <c r="AH163" s="66">
        <v>9637.42</v>
      </c>
      <c r="AI163" s="65">
        <f>AH163/$C163</f>
        <v>1.7794977323806491E-4</v>
      </c>
      <c r="AJ163" s="52">
        <v>831.61379999999997</v>
      </c>
      <c r="AK163" s="53">
        <v>8.6289999999999996</v>
      </c>
      <c r="AL163" s="64">
        <f>AJ163/$H163</f>
        <v>2.408262078391539E-4</v>
      </c>
      <c r="AM163" s="52">
        <v>144204.51999999999</v>
      </c>
      <c r="AN163" s="65">
        <f>AM163/$C163</f>
        <v>2.6626588478974658E-3</v>
      </c>
      <c r="AO163" s="52">
        <v>36472.818500000001</v>
      </c>
      <c r="AP163" s="53">
        <v>25.292000000000002</v>
      </c>
      <c r="AQ163" s="64">
        <f>AO163/$H163</f>
        <v>1.0562126997604823E-2</v>
      </c>
      <c r="AR163" s="66">
        <v>315930.65000000002</v>
      </c>
      <c r="AS163" s="65">
        <f>AR163/$C163</f>
        <v>5.8334894117361763E-3</v>
      </c>
      <c r="AT163" s="52">
        <v>41450.103900000002</v>
      </c>
      <c r="AU163" s="53">
        <v>13.12</v>
      </c>
      <c r="AV163" s="64">
        <f>AT163/$H163</f>
        <v>1.2003494093984402E-2</v>
      </c>
      <c r="AW163" s="66">
        <v>57289.18</v>
      </c>
      <c r="AX163" s="65">
        <f>AW163/$C163</f>
        <v>1.0578138744596255E-3</v>
      </c>
      <c r="AY163" s="52">
        <v>3712.2739999999999</v>
      </c>
      <c r="AZ163" s="53">
        <v>6.48</v>
      </c>
      <c r="BA163" s="64">
        <f>AY163/$H163</f>
        <v>1.0750337114173517E-3</v>
      </c>
      <c r="BB163" s="66">
        <v>117.33</v>
      </c>
      <c r="BC163" s="65">
        <f>BB163/$C163</f>
        <v>2.1664353005287885E-6</v>
      </c>
      <c r="BD163" s="52">
        <v>-57.4681</v>
      </c>
      <c r="BE163" s="53">
        <v>-48.98</v>
      </c>
      <c r="BF163" s="64">
        <f>BD163/$H163</f>
        <v>-1.664212954946308E-5</v>
      </c>
    </row>
    <row r="164" spans="1:58">
      <c r="A164" s="69"/>
      <c r="B164" s="68">
        <v>43252</v>
      </c>
      <c r="C164" s="52">
        <v>53580933.799999997</v>
      </c>
      <c r="D164" s="52">
        <v>1728417.22</v>
      </c>
      <c r="E164" s="52">
        <v>3557981.85</v>
      </c>
      <c r="F164" s="64">
        <f>E164/C164</f>
        <v>6.6403879097754734E-2</v>
      </c>
      <c r="G164" s="52">
        <v>-231518.76</v>
      </c>
      <c r="H164" s="52">
        <v>3326463.08</v>
      </c>
      <c r="I164" s="64">
        <f>H164/C164</f>
        <v>6.2082962055431748E-2</v>
      </c>
      <c r="J164" s="66">
        <v>3542351.8681999999</v>
      </c>
      <c r="K164" s="65">
        <f>J164/$C164</f>
        <v>6.6112171195493424E-2</v>
      </c>
      <c r="L164" s="52">
        <v>155049.9118</v>
      </c>
      <c r="M164" s="53">
        <v>4.3769999999999998</v>
      </c>
      <c r="N164" s="64">
        <f>L164/$H164</f>
        <v>4.6611042440909939E-2</v>
      </c>
      <c r="O164" s="52">
        <v>9915818.5154999997</v>
      </c>
      <c r="P164" s="65">
        <f>O164/$C164</f>
        <v>0.18506244315398623</v>
      </c>
      <c r="Q164" s="52">
        <v>93258.016699999993</v>
      </c>
      <c r="R164" s="53">
        <v>0.94</v>
      </c>
      <c r="S164" s="64">
        <f>Q164/$H164</f>
        <v>2.8035187662446562E-2</v>
      </c>
      <c r="T164" s="66">
        <v>40122763.416299999</v>
      </c>
      <c r="U164" s="52">
        <v>3078155.1515000002</v>
      </c>
      <c r="V164" s="64">
        <f>U164/T164</f>
        <v>7.6718423393775756E-2</v>
      </c>
      <c r="W164" s="67">
        <v>69615.56</v>
      </c>
      <c r="X164" s="66">
        <v>1004643.8036</v>
      </c>
      <c r="Y164" s="65">
        <f>X164/$C164</f>
        <v>1.8750024166245494E-2</v>
      </c>
      <c r="Z164" s="52">
        <v>257955.50109999999</v>
      </c>
      <c r="AA164" s="53">
        <v>25.675999999999998</v>
      </c>
      <c r="AB164" s="64">
        <f>Z164/$H164</f>
        <v>7.7546479517818664E-2</v>
      </c>
      <c r="AC164" s="66">
        <v>169339.86</v>
      </c>
      <c r="AD164" s="65">
        <f>AC164/$C164</f>
        <v>3.160449958414125E-3</v>
      </c>
      <c r="AE164" s="52">
        <v>16774.221099999999</v>
      </c>
      <c r="AF164" s="53">
        <v>9.9060000000000006</v>
      </c>
      <c r="AG164" s="64">
        <f>AE164/$H164</f>
        <v>5.04265963474935E-3</v>
      </c>
      <c r="AH164" s="66">
        <v>18521.79</v>
      </c>
      <c r="AI164" s="65">
        <f>AH164/$C164</f>
        <v>3.4567874589748194E-4</v>
      </c>
      <c r="AJ164" s="52">
        <v>2847.0771</v>
      </c>
      <c r="AK164" s="53">
        <v>15.372</v>
      </c>
      <c r="AL164" s="64">
        <f>AJ164/$H164</f>
        <v>8.5588717852236014E-4</v>
      </c>
      <c r="AM164" s="52">
        <v>162299.96</v>
      </c>
      <c r="AN164" s="65">
        <f>AM164/$C164</f>
        <v>3.0290618040703129E-3</v>
      </c>
      <c r="AO164" s="52">
        <v>39642.188300000002</v>
      </c>
      <c r="AP164" s="53">
        <v>24.425000000000001</v>
      </c>
      <c r="AQ164" s="64">
        <f>AO164/$H164</f>
        <v>1.1917218783621671E-2</v>
      </c>
      <c r="AR164" s="66">
        <v>349571.28</v>
      </c>
      <c r="AS164" s="65">
        <f>AR164/$C164</f>
        <v>6.5241729699007231E-3</v>
      </c>
      <c r="AT164" s="52">
        <v>43658.804400000001</v>
      </c>
      <c r="AU164" s="53">
        <v>12.489000000000001</v>
      </c>
      <c r="AV164" s="64">
        <f>AT164/$H164</f>
        <v>1.3124692308324071E-2</v>
      </c>
      <c r="AW164" s="66">
        <v>61566.29</v>
      </c>
      <c r="AX164" s="65">
        <f>AW164/$C164</f>
        <v>1.1490335392400348E-3</v>
      </c>
      <c r="AY164" s="52">
        <v>6037.2560999999996</v>
      </c>
      <c r="AZ164" s="53">
        <v>9.8059999999999992</v>
      </c>
      <c r="BA164" s="64">
        <f>AY164/$H164</f>
        <v>1.8149175129278752E-3</v>
      </c>
      <c r="BB164" s="66">
        <v>335.08</v>
      </c>
      <c r="BC164" s="65">
        <f>BB164/$C164</f>
        <v>6.2537170638112319E-6</v>
      </c>
      <c r="BD164" s="52">
        <v>34.123199999999997</v>
      </c>
      <c r="BE164" s="53">
        <v>10.183999999999999</v>
      </c>
      <c r="BF164" s="64">
        <f>BD164/$H164</f>
        <v>1.0258102729340978E-5</v>
      </c>
    </row>
    <row r="165" spans="1:58">
      <c r="A165" s="69"/>
      <c r="B165" s="68">
        <v>43282</v>
      </c>
      <c r="C165" s="52">
        <v>54079477.170000002</v>
      </c>
      <c r="D165" s="52">
        <v>1744499.26</v>
      </c>
      <c r="E165" s="52">
        <v>3483069.87</v>
      </c>
      <c r="F165" s="64">
        <f>E165/C165</f>
        <v>6.4406500437326625E-2</v>
      </c>
      <c r="G165" s="52">
        <v>-96264.25</v>
      </c>
      <c r="H165" s="52">
        <v>3386805.62</v>
      </c>
      <c r="I165" s="64">
        <f>H165/C165</f>
        <v>6.2626449019717839E-2</v>
      </c>
      <c r="J165" s="66">
        <v>3902489.5868000002</v>
      </c>
      <c r="K165" s="65">
        <f>J165/$C165</f>
        <v>7.2162117517010016E-2</v>
      </c>
      <c r="L165" s="52">
        <v>152482.99799999999</v>
      </c>
      <c r="M165" s="53">
        <v>3.907</v>
      </c>
      <c r="N165" s="64">
        <f>L165/$H165</f>
        <v>4.5022660024994283E-2</v>
      </c>
      <c r="O165" s="52">
        <v>9758103.0271000005</v>
      </c>
      <c r="P165" s="65">
        <f>O165/$C165</f>
        <v>0.18044004006224382</v>
      </c>
      <c r="Q165" s="52">
        <v>157082.10329999999</v>
      </c>
      <c r="R165" s="53">
        <v>1.61</v>
      </c>
      <c r="S165" s="64">
        <f>Q165/$H165</f>
        <v>4.6380607842501448E-2</v>
      </c>
      <c r="T165" s="66">
        <v>40418884.556100003</v>
      </c>
      <c r="U165" s="52">
        <v>3077240.5186999999</v>
      </c>
      <c r="V165" s="64">
        <f>U165/T165</f>
        <v>7.6133731855684866E-2</v>
      </c>
      <c r="W165" s="67">
        <v>67211.02</v>
      </c>
      <c r="X165" s="66">
        <v>752538.22320000001</v>
      </c>
      <c r="Y165" s="65">
        <f>X165/$C165</f>
        <v>1.3915412326091465E-2</v>
      </c>
      <c r="Z165" s="52">
        <v>173015.4068</v>
      </c>
      <c r="AA165" s="53">
        <v>22.991</v>
      </c>
      <c r="AB165" s="64">
        <f>Z165/$H165</f>
        <v>5.1085130418556467E-2</v>
      </c>
      <c r="AC165" s="66">
        <v>167942.35</v>
      </c>
      <c r="AD165" s="65">
        <f>AC165/$C165</f>
        <v>3.1054728852512683E-3</v>
      </c>
      <c r="AE165" s="52">
        <v>19039.7713</v>
      </c>
      <c r="AF165" s="53">
        <v>11.337</v>
      </c>
      <c r="AG165" s="64">
        <f>AE165/$H165</f>
        <v>5.6217490568590709E-3</v>
      </c>
      <c r="AH165" s="66">
        <v>27681.86</v>
      </c>
      <c r="AI165" s="65">
        <f>AH165/$C165</f>
        <v>5.11873661666171E-4</v>
      </c>
      <c r="AJ165" s="52">
        <v>4429.9314999999997</v>
      </c>
      <c r="AK165" s="53">
        <v>16.003</v>
      </c>
      <c r="AL165" s="64">
        <f>AJ165/$H165</f>
        <v>1.3079969732659176E-3</v>
      </c>
      <c r="AM165" s="52">
        <v>223759.82</v>
      </c>
      <c r="AN165" s="65">
        <f>AM165/$C165</f>
        <v>4.1376106373330161E-3</v>
      </c>
      <c r="AO165" s="52">
        <v>54928.992400000003</v>
      </c>
      <c r="AP165" s="53">
        <v>24.547999999999998</v>
      </c>
      <c r="AQ165" s="64">
        <f>AO165/$H165</f>
        <v>1.6218525230863413E-2</v>
      </c>
      <c r="AR165" s="66">
        <v>399668.9</v>
      </c>
      <c r="AS165" s="65">
        <f>AR165/$C165</f>
        <v>7.3903987411644573E-3</v>
      </c>
      <c r="AT165" s="52">
        <v>37051.814599999998</v>
      </c>
      <c r="AU165" s="53">
        <v>9.2710000000000008</v>
      </c>
      <c r="AV165" s="64">
        <f>AT165/$H165</f>
        <v>1.0940047572024519E-2</v>
      </c>
      <c r="AW165" s="66">
        <v>54149.21</v>
      </c>
      <c r="AX165" s="65">
        <f>AW165/$C165</f>
        <v>1.0012894508905992E-3</v>
      </c>
      <c r="AY165" s="52">
        <v>4679.6342999999997</v>
      </c>
      <c r="AZ165" s="53">
        <v>8.6419999999999995</v>
      </c>
      <c r="BA165" s="64">
        <f>AY165/$H165</f>
        <v>1.381725089968405E-3</v>
      </c>
      <c r="BB165" s="66">
        <v>134.75</v>
      </c>
      <c r="BC165" s="65">
        <f>BB165/$C165</f>
        <v>2.4917030831568596E-6</v>
      </c>
      <c r="BD165" s="52">
        <v>10.618</v>
      </c>
      <c r="BE165" s="53">
        <v>7.88</v>
      </c>
      <c r="BF165" s="64">
        <f>BD165/$H165</f>
        <v>3.1351075884892385E-6</v>
      </c>
    </row>
    <row r="166" spans="1:58">
      <c r="A166" s="69"/>
      <c r="B166" s="68">
        <v>43313</v>
      </c>
      <c r="C166" s="52">
        <v>51211947.079999998</v>
      </c>
      <c r="D166" s="52">
        <v>1651998.29</v>
      </c>
      <c r="E166" s="52">
        <v>3214896.41</v>
      </c>
      <c r="F166" s="64">
        <f>E166/C166</f>
        <v>6.2776297198345071E-2</v>
      </c>
      <c r="G166" s="52">
        <v>62606.15</v>
      </c>
      <c r="H166" s="52">
        <v>3277502.56</v>
      </c>
      <c r="I166" s="64">
        <f>H166/C166</f>
        <v>6.3998788307737975E-2</v>
      </c>
      <c r="J166" s="66">
        <v>3993114.1143</v>
      </c>
      <c r="K166" s="65">
        <f>J166/$C166</f>
        <v>7.7972315875087017E-2</v>
      </c>
      <c r="L166" s="52">
        <v>156836.52859999999</v>
      </c>
      <c r="M166" s="53">
        <v>3.9279999999999999</v>
      </c>
      <c r="N166" s="64">
        <f>L166/$H166</f>
        <v>4.7852450373066985E-2</v>
      </c>
      <c r="O166" s="52">
        <v>7112523.6684999997</v>
      </c>
      <c r="P166" s="65">
        <f>O166/$C166</f>
        <v>0.13888407049607535</v>
      </c>
      <c r="Q166" s="52">
        <v>118118.3961</v>
      </c>
      <c r="R166" s="53">
        <v>1.661</v>
      </c>
      <c r="S166" s="64">
        <f>Q166/$H166</f>
        <v>3.6039146861871554E-2</v>
      </c>
      <c r="T166" s="66">
        <v>40106309.297200002</v>
      </c>
      <c r="U166" s="52">
        <v>3002547.6353000002</v>
      </c>
      <c r="V166" s="64">
        <f>U166/T166</f>
        <v>7.4864720486998826E-2</v>
      </c>
      <c r="W166" s="67">
        <v>75301.570000000007</v>
      </c>
      <c r="X166" s="66">
        <v>651460.02679999999</v>
      </c>
      <c r="Y166" s="65">
        <f>X166/$C166</f>
        <v>1.2720860344995888E-2</v>
      </c>
      <c r="Z166" s="52">
        <v>143472.21170000001</v>
      </c>
      <c r="AA166" s="53">
        <v>22.023</v>
      </c>
      <c r="AB166" s="64">
        <f>Z166/$H166</f>
        <v>4.3774858775396351E-2</v>
      </c>
      <c r="AC166" s="66">
        <v>203928.48</v>
      </c>
      <c r="AD166" s="65">
        <f>AC166/$C166</f>
        <v>3.9820489480986944E-3</v>
      </c>
      <c r="AE166" s="52">
        <v>20778.872299999999</v>
      </c>
      <c r="AF166" s="53">
        <v>10.189</v>
      </c>
      <c r="AG166" s="64">
        <f>AE166/$H166</f>
        <v>6.3398492967157282E-3</v>
      </c>
      <c r="AH166" s="66">
        <v>18894.830000000002</v>
      </c>
      <c r="AI166" s="65">
        <f>AH166/$C166</f>
        <v>3.6895355629583306E-4</v>
      </c>
      <c r="AJ166" s="52">
        <v>4188.4849999999997</v>
      </c>
      <c r="AK166" s="53">
        <v>22.167000000000002</v>
      </c>
      <c r="AL166" s="64">
        <f>AJ166/$H166</f>
        <v>1.277950184118239E-3</v>
      </c>
      <c r="AM166" s="52">
        <v>211286.86</v>
      </c>
      <c r="AN166" s="65">
        <f>AM166/$C166</f>
        <v>4.1257337798529959E-3</v>
      </c>
      <c r="AO166" s="52">
        <v>48609.695699999997</v>
      </c>
      <c r="AP166" s="53">
        <v>23.006</v>
      </c>
      <c r="AQ166" s="64">
        <f>AO166/$H166</f>
        <v>1.4831321962415185E-2</v>
      </c>
      <c r="AR166" s="66">
        <v>374406.42</v>
      </c>
      <c r="AS166" s="65">
        <f>AR166/$C166</f>
        <v>7.3109194503994633E-3</v>
      </c>
      <c r="AT166" s="52">
        <v>32446.657500000001</v>
      </c>
      <c r="AU166" s="53">
        <v>8.6660000000000004</v>
      </c>
      <c r="AV166" s="64">
        <f>AT166/$H166</f>
        <v>9.8998114893920942E-3</v>
      </c>
      <c r="AW166" s="66">
        <v>58246.57</v>
      </c>
      <c r="AX166" s="65">
        <f>AW166/$C166</f>
        <v>1.1373629264478261E-3</v>
      </c>
      <c r="AY166" s="52">
        <v>9064.1848000000009</v>
      </c>
      <c r="AZ166" s="53">
        <v>15.561999999999999</v>
      </c>
      <c r="BA166" s="64">
        <f>AY166/$H166</f>
        <v>2.7655767262009402E-3</v>
      </c>
      <c r="BB166" s="66">
        <v>0</v>
      </c>
      <c r="BC166" s="65">
        <f>BB166/$C166</f>
        <v>0</v>
      </c>
      <c r="BD166" s="52">
        <v>0</v>
      </c>
      <c r="BE166" s="53">
        <v>0</v>
      </c>
      <c r="BF166" s="64">
        <f>BD166/$H166</f>
        <v>0</v>
      </c>
    </row>
    <row r="167" spans="1:58">
      <c r="A167" s="69"/>
      <c r="B167" s="68">
        <v>43344</v>
      </c>
      <c r="C167" s="52">
        <v>51843381.259999998</v>
      </c>
      <c r="D167" s="52">
        <v>1672367.14</v>
      </c>
      <c r="E167" s="52">
        <v>3158532.94</v>
      </c>
      <c r="F167" s="64">
        <f>E167/C167</f>
        <v>6.0924516558046739E-2</v>
      </c>
      <c r="G167" s="52">
        <v>-144095.75</v>
      </c>
      <c r="H167" s="52">
        <v>3014437.19</v>
      </c>
      <c r="I167" s="64">
        <f>H167/C167</f>
        <v>5.8145073039936983E-2</v>
      </c>
      <c r="J167" s="66">
        <v>3810681.9654999999</v>
      </c>
      <c r="K167" s="65">
        <f>J167/$C167</f>
        <v>7.3503731293856581E-2</v>
      </c>
      <c r="L167" s="52">
        <v>156092.31030000001</v>
      </c>
      <c r="M167" s="53">
        <v>4.0960000000000001</v>
      </c>
      <c r="N167" s="64">
        <f>L167/$H167</f>
        <v>5.1781576613311363E-2</v>
      </c>
      <c r="O167" s="52">
        <v>8730457.6930999998</v>
      </c>
      <c r="P167" s="65">
        <f>O167/$C167</f>
        <v>0.16840062281655277</v>
      </c>
      <c r="Q167" s="52">
        <v>93494.802500000005</v>
      </c>
      <c r="R167" s="53">
        <v>1.071</v>
      </c>
      <c r="S167" s="64">
        <f>Q167/$H167</f>
        <v>3.1015674438384967E-2</v>
      </c>
      <c r="T167" s="66">
        <v>39302241.601400003</v>
      </c>
      <c r="U167" s="52">
        <v>2764850.0772000002</v>
      </c>
      <c r="V167" s="64">
        <f>U167/T167</f>
        <v>7.0348406720432771E-2</v>
      </c>
      <c r="W167" s="67">
        <v>81383.009999999995</v>
      </c>
      <c r="X167" s="66">
        <v>655362.97320000001</v>
      </c>
      <c r="Y167" s="65">
        <f>X167/$C167</f>
        <v>1.2641208140211494E-2</v>
      </c>
      <c r="Z167" s="52">
        <v>144828.33180000001</v>
      </c>
      <c r="AA167" s="53">
        <v>22.099</v>
      </c>
      <c r="AB167" s="64">
        <f>Z167/$H167</f>
        <v>4.80448994858639E-2</v>
      </c>
      <c r="AC167" s="66">
        <v>204060.68</v>
      </c>
      <c r="AD167" s="65">
        <f>AC167/$C167</f>
        <v>3.936098978124406E-3</v>
      </c>
      <c r="AE167" s="52">
        <v>20421.571499999998</v>
      </c>
      <c r="AF167" s="53">
        <v>10.007999999999999</v>
      </c>
      <c r="AG167" s="64">
        <f>AE167/$H167</f>
        <v>6.7745884929186397E-3</v>
      </c>
      <c r="AH167" s="66">
        <v>20368.009999999998</v>
      </c>
      <c r="AI167" s="65">
        <f>AH167/$C167</f>
        <v>3.9287580217525341E-4</v>
      </c>
      <c r="AJ167" s="52">
        <v>2951.4765000000002</v>
      </c>
      <c r="AK167" s="53">
        <v>14.491</v>
      </c>
      <c r="AL167" s="64">
        <f>AJ167/$H167</f>
        <v>9.791136168937726E-4</v>
      </c>
      <c r="AM167" s="52">
        <v>158861.76000000001</v>
      </c>
      <c r="AN167" s="65">
        <f>AM167/$C167</f>
        <v>3.064263096638925E-3</v>
      </c>
      <c r="AO167" s="52">
        <v>35534.879099999998</v>
      </c>
      <c r="AP167" s="53">
        <v>22.367999999999999</v>
      </c>
      <c r="AQ167" s="64">
        <f>AO167/$H167</f>
        <v>1.178823006094879E-2</v>
      </c>
      <c r="AR167" s="66">
        <v>343641.06</v>
      </c>
      <c r="AS167" s="65">
        <f>AR167/$C167</f>
        <v>6.6284461323346949E-3</v>
      </c>
      <c r="AT167" s="52">
        <v>36376.911399999997</v>
      </c>
      <c r="AU167" s="53">
        <v>10.586</v>
      </c>
      <c r="AV167" s="64">
        <f>AT167/$H167</f>
        <v>1.2067563232259618E-2</v>
      </c>
      <c r="AW167" s="66">
        <v>53688.3</v>
      </c>
      <c r="AX167" s="65">
        <f>AW167/$C167</f>
        <v>1.0355863891428599E-3</v>
      </c>
      <c r="AY167" s="52">
        <v>5540.1767</v>
      </c>
      <c r="AZ167" s="53">
        <v>10.319000000000001</v>
      </c>
      <c r="BA167" s="64">
        <f>AY167/$H167</f>
        <v>1.8378809544875607E-3</v>
      </c>
      <c r="BB167" s="66">
        <v>0</v>
      </c>
      <c r="BC167" s="65">
        <f>BB167/$C167</f>
        <v>0</v>
      </c>
      <c r="BD167" s="52">
        <v>0</v>
      </c>
      <c r="BE167" s="53">
        <v>0</v>
      </c>
      <c r="BF167" s="64">
        <f>BD167/$H167</f>
        <v>0</v>
      </c>
    </row>
    <row r="168" spans="1:58">
      <c r="A168" s="69"/>
      <c r="B168" s="68">
        <v>43374</v>
      </c>
      <c r="C168" s="131">
        <v>53819325.18</v>
      </c>
      <c r="D168" s="52">
        <f>C168/31</f>
        <v>1736107.2638709678</v>
      </c>
      <c r="E168" s="131">
        <v>3159765.32</v>
      </c>
      <c r="F168" s="64">
        <f>E168/C168</f>
        <v>5.8710608307185018E-2</v>
      </c>
      <c r="G168" s="131">
        <v>-13955.11</v>
      </c>
      <c r="H168" s="52">
        <f>G168+E168</f>
        <v>3145810.21</v>
      </c>
      <c r="I168" s="64">
        <f>H168/$C168</f>
        <v>5.8451312785486695E-2</v>
      </c>
      <c r="J168" s="132">
        <v>2041729.3927</v>
      </c>
      <c r="K168" s="65">
        <f>J168/$C168</f>
        <v>3.7936733429328365E-2</v>
      </c>
      <c r="L168" s="132">
        <v>90720.891199999998</v>
      </c>
      <c r="M168" s="65">
        <f>L168/J168</f>
        <v>4.4433357096373055E-2</v>
      </c>
      <c r="N168" s="64">
        <f>L168/$H168</f>
        <v>2.8838640968108498E-2</v>
      </c>
      <c r="O168" s="132">
        <v>10012012.0704</v>
      </c>
      <c r="P168" s="65">
        <f>O168/$C168</f>
        <v>0.18603005587518218</v>
      </c>
      <c r="Q168" s="132">
        <v>100575.6893</v>
      </c>
      <c r="R168" s="53">
        <v>3.012</v>
      </c>
      <c r="S168" s="65">
        <f>Q168/$H168</f>
        <v>3.1971315046370838E-2</v>
      </c>
      <c r="T168" s="66">
        <f>C168-(J168+O168)</f>
        <v>41765583.716899998</v>
      </c>
      <c r="U168" s="52">
        <f>H168-(L168+Q168)</f>
        <v>2954513.6294999998</v>
      </c>
      <c r="V168" s="64">
        <f>U168/T168</f>
        <v>7.0740388773843171E-2</v>
      </c>
      <c r="W168" s="67"/>
      <c r="X168" s="66"/>
      <c r="Y168" s="65">
        <f>X168/$C168</f>
        <v>0</v>
      </c>
      <c r="Z168" s="52"/>
      <c r="AA168" s="65" t="e">
        <f>Z168/X168</f>
        <v>#DIV/0!</v>
      </c>
      <c r="AB168" s="64">
        <f>Z168/$H168</f>
        <v>0</v>
      </c>
      <c r="AC168" s="66"/>
      <c r="AD168" s="65">
        <f>AC168/$C168</f>
        <v>0</v>
      </c>
      <c r="AE168" s="52"/>
      <c r="AF168" s="65" t="e">
        <f>AE168/AC168</f>
        <v>#DIV/0!</v>
      </c>
      <c r="AG168" s="64">
        <f>AE168/$H168</f>
        <v>0</v>
      </c>
      <c r="AH168" s="66"/>
      <c r="AI168" s="65">
        <f>AH168/$C168</f>
        <v>0</v>
      </c>
      <c r="AJ168" s="52"/>
      <c r="AK168" s="65" t="e">
        <f>AJ168/AH168</f>
        <v>#DIV/0!</v>
      </c>
      <c r="AL168" s="64">
        <f>AJ168/$H168</f>
        <v>0</v>
      </c>
      <c r="AM168" s="52"/>
      <c r="AN168" s="65">
        <f>AM168/$C168</f>
        <v>0</v>
      </c>
      <c r="AO168" s="52"/>
      <c r="AP168" s="65" t="e">
        <f>AO168/AM168</f>
        <v>#DIV/0!</v>
      </c>
      <c r="AQ168" s="64"/>
      <c r="AR168" s="66"/>
      <c r="AS168" s="65">
        <f>AR168/$C168</f>
        <v>0</v>
      </c>
      <c r="AT168" s="52"/>
      <c r="AU168" s="65" t="e">
        <f>AT168/AR168</f>
        <v>#DIV/0!</v>
      </c>
      <c r="AV168" s="64">
        <f>AT168/$H168</f>
        <v>0</v>
      </c>
      <c r="AW168" s="66"/>
      <c r="AX168" s="65">
        <f>AW168/$C168</f>
        <v>0</v>
      </c>
      <c r="AY168" s="52"/>
      <c r="AZ168" s="65" t="e">
        <f>AY168/AW168</f>
        <v>#DIV/0!</v>
      </c>
      <c r="BA168" s="64">
        <f>AY168/$H168</f>
        <v>0</v>
      </c>
      <c r="BB168" s="66"/>
      <c r="BC168" s="65">
        <f>BB168/$C168</f>
        <v>0</v>
      </c>
      <c r="BD168" s="52"/>
      <c r="BE168" s="65" t="e">
        <f>BD168/BB168</f>
        <v>#DIV/0!</v>
      </c>
      <c r="BF168" s="64">
        <f>BD168/$H168</f>
        <v>0</v>
      </c>
    </row>
    <row r="169" spans="1:58">
      <c r="A169" s="69"/>
      <c r="B169" s="68">
        <v>43009</v>
      </c>
      <c r="C169" s="131">
        <v>51529939.850000001</v>
      </c>
      <c r="D169" s="52">
        <f>C169/31</f>
        <v>1662256.1241935485</v>
      </c>
      <c r="E169" s="131">
        <v>3046473.86</v>
      </c>
      <c r="F169" s="64">
        <f>E169/C169</f>
        <v>5.912046217923151E-2</v>
      </c>
      <c r="G169" s="131">
        <v>-8912.7900000000009</v>
      </c>
      <c r="H169" s="52">
        <f>G169+E169</f>
        <v>3037561.07</v>
      </c>
      <c r="I169" s="64">
        <f>H169/$C169</f>
        <v>5.8947498849059879E-2</v>
      </c>
      <c r="J169" s="132">
        <v>3460490.1129000001</v>
      </c>
      <c r="K169" s="65">
        <f>J169/$C169</f>
        <v>6.7154941825533679E-2</v>
      </c>
      <c r="L169" s="132">
        <v>96416.082599999994</v>
      </c>
      <c r="M169" s="65">
        <f>L169/J169</f>
        <v>2.786197314668825E-2</v>
      </c>
      <c r="N169" s="64">
        <f>L169/$H169</f>
        <v>3.1741282027952775E-2</v>
      </c>
      <c r="O169" s="132">
        <v>8294455.591</v>
      </c>
      <c r="P169" s="65">
        <f>O169/$C169</f>
        <v>0.16096381278814942</v>
      </c>
      <c r="Q169" s="132">
        <v>91927.551099999997</v>
      </c>
      <c r="R169" s="53">
        <v>2.8460000000000001</v>
      </c>
      <c r="S169" s="65">
        <f>Q169/$H169</f>
        <v>3.0263605893526942E-2</v>
      </c>
      <c r="T169" s="66">
        <f>C169-(J169+O169)</f>
        <v>39774994.1461</v>
      </c>
      <c r="U169" s="52">
        <f>H169-(L169+Q169)</f>
        <v>2849217.4362999997</v>
      </c>
      <c r="V169" s="64">
        <f>U169/T169</f>
        <v>7.1633384176861534E-2</v>
      </c>
      <c r="W169" s="67"/>
      <c r="X169" s="66"/>
      <c r="Y169" s="65">
        <f>X169/$C169</f>
        <v>0</v>
      </c>
      <c r="Z169" s="52"/>
      <c r="AA169" s="65" t="e">
        <f>Z169/X169</f>
        <v>#DIV/0!</v>
      </c>
      <c r="AB169" s="64">
        <f>Z169/$H169</f>
        <v>0</v>
      </c>
      <c r="AC169" s="66"/>
      <c r="AD169" s="65">
        <f>AC169/$C169</f>
        <v>0</v>
      </c>
      <c r="AE169" s="52"/>
      <c r="AF169" s="65" t="e">
        <f>AE169/AC169</f>
        <v>#DIV/0!</v>
      </c>
      <c r="AG169" s="64">
        <f>AE169/$H169</f>
        <v>0</v>
      </c>
      <c r="AH169" s="66"/>
      <c r="AI169" s="65">
        <f>AH169/$C169</f>
        <v>0</v>
      </c>
      <c r="AJ169" s="52"/>
      <c r="AK169" s="65" t="e">
        <f>AJ169/AH169</f>
        <v>#DIV/0!</v>
      </c>
      <c r="AL169" s="64">
        <f>AJ169/$H169</f>
        <v>0</v>
      </c>
      <c r="AM169" s="52"/>
      <c r="AN169" s="65">
        <f>AM169/$C169</f>
        <v>0</v>
      </c>
      <c r="AO169" s="52"/>
      <c r="AP169" s="65" t="e">
        <f>AO169/AM169</f>
        <v>#DIV/0!</v>
      </c>
      <c r="AQ169" s="64"/>
      <c r="AR169" s="66"/>
      <c r="AS169" s="65">
        <f>AR169/$C169</f>
        <v>0</v>
      </c>
      <c r="AT169" s="52"/>
      <c r="AU169" s="65" t="e">
        <f>AT169/AR169</f>
        <v>#DIV/0!</v>
      </c>
      <c r="AV169" s="64">
        <f>AT169/$H169</f>
        <v>0</v>
      </c>
      <c r="AW169" s="66"/>
      <c r="AX169" s="65">
        <f>AW169/$C169</f>
        <v>0</v>
      </c>
      <c r="AY169" s="52"/>
      <c r="AZ169" s="65" t="e">
        <f>AY169/AW169</f>
        <v>#DIV/0!</v>
      </c>
      <c r="BA169" s="64">
        <f>AY169/$H169</f>
        <v>0</v>
      </c>
      <c r="BB169" s="66"/>
      <c r="BC169" s="65">
        <f>BB169/$C169</f>
        <v>0</v>
      </c>
      <c r="BD169" s="52"/>
      <c r="BE169" s="65" t="e">
        <f>BD169/BB169</f>
        <v>#DIV/0!</v>
      </c>
      <c r="BF169" s="64">
        <f>BD169/$H169</f>
        <v>0</v>
      </c>
    </row>
    <row r="170" spans="1:58" s="25" customFormat="1" ht="15.75" thickBot="1">
      <c r="A170" s="63"/>
      <c r="B170" s="62" t="s">
        <v>106</v>
      </c>
      <c r="C170" s="56">
        <f>C168/C169-1</f>
        <v>4.4428255431002484E-2</v>
      </c>
      <c r="D170" s="60"/>
      <c r="E170" s="56">
        <f>E168/E169-1</f>
        <v>3.7187734149801699E-2</v>
      </c>
      <c r="F170" s="59"/>
      <c r="G170" s="56">
        <f>G168/G169-1</f>
        <v>0.56573979640494154</v>
      </c>
      <c r="H170" s="56">
        <f>H168/H169-1</f>
        <v>3.563686046318737E-2</v>
      </c>
      <c r="I170" s="59"/>
      <c r="J170" s="57">
        <f>J168/J169-1</f>
        <v>-0.40998837560932477</v>
      </c>
      <c r="K170" s="55"/>
      <c r="L170" s="56">
        <f>L168/L169-1</f>
        <v>-5.9068894383808912E-2</v>
      </c>
      <c r="M170" s="55"/>
      <c r="N170" s="54"/>
      <c r="O170" s="56">
        <f>O168/O169-1</f>
        <v>0.20707284047233365</v>
      </c>
      <c r="P170" s="55"/>
      <c r="Q170" s="56">
        <f>Q168/Q169-1</f>
        <v>9.4075585572734877E-2</v>
      </c>
      <c r="R170" s="55"/>
      <c r="S170" s="54"/>
      <c r="T170" s="61"/>
      <c r="U170" s="60"/>
      <c r="V170" s="59"/>
      <c r="W170" s="58"/>
      <c r="X170" s="57" t="e">
        <f>X168/X169-1</f>
        <v>#DIV/0!</v>
      </c>
      <c r="Y170" s="55"/>
      <c r="Z170" s="56" t="e">
        <f>Z168/Z169-1</f>
        <v>#DIV/0!</v>
      </c>
      <c r="AA170" s="55"/>
      <c r="AB170" s="54"/>
      <c r="AC170" s="57" t="e">
        <f>AC168/AC169-1</f>
        <v>#DIV/0!</v>
      </c>
      <c r="AD170" s="55"/>
      <c r="AE170" s="56" t="e">
        <f>AE168/AE169-1</f>
        <v>#DIV/0!</v>
      </c>
      <c r="AF170" s="55"/>
      <c r="AG170" s="54"/>
      <c r="AH170" s="57" t="e">
        <f>AH168/AH169-1</f>
        <v>#DIV/0!</v>
      </c>
      <c r="AI170" s="55"/>
      <c r="AJ170" s="56" t="e">
        <f>AJ168/AJ169-1</f>
        <v>#DIV/0!</v>
      </c>
      <c r="AK170" s="55"/>
      <c r="AL170" s="54"/>
      <c r="AM170" s="56" t="e">
        <f>AM168/AM169-1</f>
        <v>#DIV/0!</v>
      </c>
      <c r="AN170" s="55"/>
      <c r="AO170" s="56" t="e">
        <f>AO168/AO169-1</f>
        <v>#DIV/0!</v>
      </c>
      <c r="AP170" s="55"/>
      <c r="AQ170" s="54"/>
      <c r="AR170" s="56" t="e">
        <f>AR168/AR169-1</f>
        <v>#DIV/0!</v>
      </c>
      <c r="AS170" s="55"/>
      <c r="AT170" s="56" t="e">
        <f>AT168/AT169-1</f>
        <v>#DIV/0!</v>
      </c>
      <c r="AU170" s="55"/>
      <c r="AV170" s="54"/>
      <c r="AW170" s="56" t="e">
        <f>AW168/AW169-1</f>
        <v>#DIV/0!</v>
      </c>
      <c r="AX170" s="55"/>
      <c r="AY170" s="56" t="e">
        <f>AY168/AY169-1</f>
        <v>#DIV/0!</v>
      </c>
      <c r="AZ170" s="55"/>
      <c r="BA170" s="54"/>
      <c r="BB170" s="56" t="e">
        <f>BB168/BB169-1</f>
        <v>#DIV/0!</v>
      </c>
      <c r="BC170" s="55"/>
      <c r="BD170" s="56" t="e">
        <f>BD168/BD169-1</f>
        <v>#DIV/0!</v>
      </c>
      <c r="BE170" s="55"/>
      <c r="BF170" s="54"/>
    </row>
    <row r="171" spans="1:58">
      <c r="A171" s="77" t="s">
        <v>67</v>
      </c>
      <c r="B171" s="76">
        <v>43101</v>
      </c>
      <c r="C171" s="85"/>
      <c r="D171" s="85"/>
      <c r="E171" s="85"/>
      <c r="F171" s="83"/>
      <c r="G171" s="85"/>
      <c r="H171" s="85"/>
      <c r="I171" s="83"/>
      <c r="J171" s="87"/>
      <c r="K171" s="86"/>
      <c r="L171" s="85"/>
      <c r="M171" s="84"/>
      <c r="N171" s="83"/>
      <c r="O171" s="85"/>
      <c r="P171" s="86"/>
      <c r="Q171" s="85"/>
      <c r="R171" s="84"/>
      <c r="S171" s="83"/>
      <c r="T171" s="87"/>
      <c r="U171" s="85"/>
      <c r="V171" s="100"/>
      <c r="W171" s="99"/>
      <c r="X171" s="87"/>
      <c r="Y171" s="86"/>
      <c r="Z171" s="85"/>
      <c r="AA171" s="84"/>
      <c r="AB171" s="83"/>
      <c r="AC171" s="87"/>
      <c r="AD171" s="86"/>
      <c r="AE171" s="85"/>
      <c r="AF171" s="84"/>
      <c r="AG171" s="83"/>
      <c r="AH171" s="87"/>
      <c r="AI171" s="86"/>
      <c r="AJ171" s="85"/>
      <c r="AK171" s="84"/>
      <c r="AL171" s="83"/>
      <c r="AM171" s="85"/>
      <c r="AN171" s="86"/>
      <c r="AO171" s="85"/>
      <c r="AP171" s="84"/>
      <c r="AQ171" s="83"/>
      <c r="AR171" s="87"/>
      <c r="AS171" s="86"/>
      <c r="AT171" s="85"/>
      <c r="AU171" s="84"/>
      <c r="AV171" s="83"/>
      <c r="AW171" s="87"/>
      <c r="AX171" s="86"/>
      <c r="AY171" s="85"/>
      <c r="AZ171" s="84"/>
      <c r="BA171" s="83"/>
      <c r="BB171" s="87"/>
      <c r="BC171" s="86"/>
      <c r="BD171" s="85"/>
      <c r="BE171" s="84"/>
      <c r="BF171" s="83"/>
    </row>
    <row r="172" spans="1:58">
      <c r="A172" s="69"/>
      <c r="B172" s="68">
        <v>43132</v>
      </c>
      <c r="C172" s="80"/>
      <c r="D172" s="80"/>
      <c r="E172" s="80"/>
      <c r="F172" s="78"/>
      <c r="G172" s="80"/>
      <c r="H172" s="80"/>
      <c r="I172" s="78"/>
      <c r="J172" s="82"/>
      <c r="K172" s="81"/>
      <c r="L172" s="80"/>
      <c r="M172" s="79"/>
      <c r="N172" s="78"/>
      <c r="O172" s="80"/>
      <c r="P172" s="81"/>
      <c r="Q172" s="80"/>
      <c r="R172" s="79"/>
      <c r="S172" s="78"/>
      <c r="T172" s="82"/>
      <c r="U172" s="80"/>
      <c r="V172" s="98"/>
      <c r="W172" s="97"/>
      <c r="X172" s="82"/>
      <c r="Y172" s="81"/>
      <c r="Z172" s="80"/>
      <c r="AA172" s="79"/>
      <c r="AB172" s="78"/>
      <c r="AC172" s="82"/>
      <c r="AD172" s="81"/>
      <c r="AE172" s="80"/>
      <c r="AF172" s="79"/>
      <c r="AG172" s="78"/>
      <c r="AH172" s="82"/>
      <c r="AI172" s="81"/>
      <c r="AJ172" s="80"/>
      <c r="AK172" s="79"/>
      <c r="AL172" s="78"/>
      <c r="AM172" s="80"/>
      <c r="AN172" s="81"/>
      <c r="AO172" s="80"/>
      <c r="AP172" s="79"/>
      <c r="AQ172" s="78"/>
      <c r="AR172" s="82"/>
      <c r="AS172" s="81"/>
      <c r="AT172" s="80"/>
      <c r="AU172" s="79"/>
      <c r="AV172" s="78"/>
      <c r="AW172" s="82"/>
      <c r="AX172" s="81"/>
      <c r="AY172" s="80"/>
      <c r="AZ172" s="79"/>
      <c r="BA172" s="78"/>
      <c r="BB172" s="82"/>
      <c r="BC172" s="81"/>
      <c r="BD172" s="80"/>
      <c r="BE172" s="79"/>
      <c r="BF172" s="78"/>
    </row>
    <row r="173" spans="1:58">
      <c r="A173" s="69"/>
      <c r="B173" s="68">
        <v>43160</v>
      </c>
      <c r="C173" s="80"/>
      <c r="D173" s="80"/>
      <c r="E173" s="80"/>
      <c r="F173" s="78"/>
      <c r="G173" s="80"/>
      <c r="H173" s="80"/>
      <c r="I173" s="78"/>
      <c r="J173" s="82"/>
      <c r="K173" s="81"/>
      <c r="L173" s="80"/>
      <c r="M173" s="79"/>
      <c r="N173" s="78"/>
      <c r="O173" s="80"/>
      <c r="P173" s="81"/>
      <c r="Q173" s="80"/>
      <c r="R173" s="79"/>
      <c r="S173" s="78"/>
      <c r="T173" s="82"/>
      <c r="U173" s="80"/>
      <c r="V173" s="98"/>
      <c r="W173" s="97"/>
      <c r="X173" s="82"/>
      <c r="Y173" s="81"/>
      <c r="Z173" s="80"/>
      <c r="AA173" s="79"/>
      <c r="AB173" s="78"/>
      <c r="AC173" s="82"/>
      <c r="AD173" s="81"/>
      <c r="AE173" s="80"/>
      <c r="AF173" s="79"/>
      <c r="AG173" s="78"/>
      <c r="AH173" s="82"/>
      <c r="AI173" s="81"/>
      <c r="AJ173" s="80"/>
      <c r="AK173" s="79"/>
      <c r="AL173" s="78"/>
      <c r="AM173" s="80"/>
      <c r="AN173" s="81"/>
      <c r="AO173" s="80"/>
      <c r="AP173" s="79"/>
      <c r="AQ173" s="78"/>
      <c r="AR173" s="82"/>
      <c r="AS173" s="81"/>
      <c r="AT173" s="80"/>
      <c r="AU173" s="79"/>
      <c r="AV173" s="78"/>
      <c r="AW173" s="82"/>
      <c r="AX173" s="81"/>
      <c r="AY173" s="80"/>
      <c r="AZ173" s="79"/>
      <c r="BA173" s="78"/>
      <c r="BB173" s="82"/>
      <c r="BC173" s="81"/>
      <c r="BD173" s="80"/>
      <c r="BE173" s="79"/>
      <c r="BF173" s="78"/>
    </row>
    <row r="174" spans="1:58">
      <c r="A174" s="69"/>
      <c r="B174" s="68">
        <v>43191</v>
      </c>
      <c r="C174" s="80"/>
      <c r="D174" s="80"/>
      <c r="E174" s="80"/>
      <c r="F174" s="78"/>
      <c r="G174" s="80"/>
      <c r="H174" s="80"/>
      <c r="I174" s="78"/>
      <c r="J174" s="82"/>
      <c r="K174" s="81"/>
      <c r="L174" s="80"/>
      <c r="M174" s="79"/>
      <c r="N174" s="78"/>
      <c r="O174" s="80"/>
      <c r="P174" s="81"/>
      <c r="Q174" s="80"/>
      <c r="R174" s="79"/>
      <c r="S174" s="78"/>
      <c r="T174" s="82"/>
      <c r="U174" s="80"/>
      <c r="V174" s="98"/>
      <c r="W174" s="97"/>
      <c r="X174" s="82"/>
      <c r="Y174" s="81"/>
      <c r="Z174" s="80"/>
      <c r="AA174" s="79"/>
      <c r="AB174" s="78"/>
      <c r="AC174" s="82"/>
      <c r="AD174" s="81"/>
      <c r="AE174" s="80"/>
      <c r="AF174" s="79"/>
      <c r="AG174" s="78"/>
      <c r="AH174" s="82"/>
      <c r="AI174" s="81"/>
      <c r="AJ174" s="80"/>
      <c r="AK174" s="79"/>
      <c r="AL174" s="78"/>
      <c r="AM174" s="80"/>
      <c r="AN174" s="81"/>
      <c r="AO174" s="80"/>
      <c r="AP174" s="79"/>
      <c r="AQ174" s="78"/>
      <c r="AR174" s="82"/>
      <c r="AS174" s="81"/>
      <c r="AT174" s="80"/>
      <c r="AU174" s="79"/>
      <c r="AV174" s="78"/>
      <c r="AW174" s="82"/>
      <c r="AX174" s="81"/>
      <c r="AY174" s="80"/>
      <c r="AZ174" s="79"/>
      <c r="BA174" s="78"/>
      <c r="BB174" s="82"/>
      <c r="BC174" s="81"/>
      <c r="BD174" s="80"/>
      <c r="BE174" s="79"/>
      <c r="BF174" s="78"/>
    </row>
    <row r="175" spans="1:58">
      <c r="A175" s="69"/>
      <c r="B175" s="68">
        <v>43221</v>
      </c>
      <c r="C175" s="80"/>
      <c r="D175" s="80"/>
      <c r="E175" s="80"/>
      <c r="F175" s="78"/>
      <c r="G175" s="80"/>
      <c r="H175" s="80"/>
      <c r="I175" s="78"/>
      <c r="J175" s="82"/>
      <c r="K175" s="81"/>
      <c r="L175" s="80"/>
      <c r="M175" s="79"/>
      <c r="N175" s="78"/>
      <c r="O175" s="80"/>
      <c r="P175" s="81"/>
      <c r="Q175" s="80"/>
      <c r="R175" s="79"/>
      <c r="S175" s="78"/>
      <c r="T175" s="82"/>
      <c r="U175" s="80"/>
      <c r="V175" s="98"/>
      <c r="W175" s="97"/>
      <c r="X175" s="82"/>
      <c r="Y175" s="81"/>
      <c r="Z175" s="80"/>
      <c r="AA175" s="79"/>
      <c r="AB175" s="78"/>
      <c r="AC175" s="82"/>
      <c r="AD175" s="81"/>
      <c r="AE175" s="80"/>
      <c r="AF175" s="79"/>
      <c r="AG175" s="78"/>
      <c r="AH175" s="82"/>
      <c r="AI175" s="81"/>
      <c r="AJ175" s="80"/>
      <c r="AK175" s="79"/>
      <c r="AL175" s="78"/>
      <c r="AM175" s="80"/>
      <c r="AN175" s="81"/>
      <c r="AO175" s="80"/>
      <c r="AP175" s="79"/>
      <c r="AQ175" s="78"/>
      <c r="AR175" s="82"/>
      <c r="AS175" s="81"/>
      <c r="AT175" s="80"/>
      <c r="AU175" s="79"/>
      <c r="AV175" s="78"/>
      <c r="AW175" s="82"/>
      <c r="AX175" s="81"/>
      <c r="AY175" s="80"/>
      <c r="AZ175" s="79"/>
      <c r="BA175" s="78"/>
      <c r="BB175" s="82"/>
      <c r="BC175" s="81"/>
      <c r="BD175" s="80"/>
      <c r="BE175" s="79"/>
      <c r="BF175" s="78"/>
    </row>
    <row r="176" spans="1:58">
      <c r="A176" s="69"/>
      <c r="B176" s="68">
        <v>43252</v>
      </c>
      <c r="C176" s="52">
        <v>9135383.9700000007</v>
      </c>
      <c r="D176" s="52">
        <v>294689.81</v>
      </c>
      <c r="E176" s="52">
        <v>1283313.22</v>
      </c>
      <c r="F176" s="64">
        <f>E176/C176</f>
        <v>0.14047720645506703</v>
      </c>
      <c r="G176" s="52">
        <v>-469675.14</v>
      </c>
      <c r="H176" s="52">
        <v>813638.07</v>
      </c>
      <c r="I176" s="64">
        <f>H176/$C176</f>
        <v>8.9064463264153293E-2</v>
      </c>
      <c r="J176" s="66">
        <v>651037.23659999995</v>
      </c>
      <c r="K176" s="65">
        <f>J176/$C176</f>
        <v>7.1265448583000268E-2</v>
      </c>
      <c r="L176" s="52">
        <v>19029.700199999999</v>
      </c>
      <c r="M176" s="53">
        <v>2.923</v>
      </c>
      <c r="N176" s="64">
        <f>L176/$H176</f>
        <v>2.3388409296039945E-2</v>
      </c>
      <c r="O176" s="52">
        <v>371620.76630000002</v>
      </c>
      <c r="P176" s="65">
        <f>O176/$C176</f>
        <v>4.0679271667220351E-2</v>
      </c>
      <c r="Q176" s="52">
        <v>7020.2227000000003</v>
      </c>
      <c r="R176" s="53">
        <v>1.889</v>
      </c>
      <c r="S176" s="64">
        <f>Q176/$H176</f>
        <v>8.628188575296139E-3</v>
      </c>
      <c r="T176" s="66">
        <v>8112725.9671</v>
      </c>
      <c r="U176" s="52">
        <v>787588.14709999994</v>
      </c>
      <c r="V176" s="96">
        <v>9.7080000000000002</v>
      </c>
      <c r="W176" s="67">
        <v>6043.18</v>
      </c>
      <c r="X176" s="66">
        <v>453137.67859999998</v>
      </c>
      <c r="Y176" s="65">
        <f>X176/$C176</f>
        <v>4.9602477584748957E-2</v>
      </c>
      <c r="Z176" s="52">
        <v>207753.77410000001</v>
      </c>
      <c r="AA176" s="53">
        <v>45.847999999999999</v>
      </c>
      <c r="AB176" s="64">
        <f>Z176/$H176</f>
        <v>0.25533929859009674</v>
      </c>
      <c r="AC176" s="66">
        <v>450370.96</v>
      </c>
      <c r="AD176" s="65">
        <f>AC176/$C176</f>
        <v>4.9299620188816208E-2</v>
      </c>
      <c r="AE176" s="52">
        <v>267751.58409999998</v>
      </c>
      <c r="AF176" s="53">
        <v>59.451000000000001</v>
      </c>
      <c r="AG176" s="64">
        <f>AE176/$H176</f>
        <v>0.32907946908138158</v>
      </c>
      <c r="AH176" s="66">
        <v>49195.44</v>
      </c>
      <c r="AI176" s="65">
        <f>AH176/$C176</f>
        <v>5.3851529570683168E-3</v>
      </c>
      <c r="AJ176" s="52">
        <v>8052.8424999999997</v>
      </c>
      <c r="AK176" s="53">
        <v>16.369</v>
      </c>
      <c r="AL176" s="64">
        <f>AJ176/$H176</f>
        <v>9.8973275672806209E-3</v>
      </c>
      <c r="AM176" s="52">
        <v>75095.3</v>
      </c>
      <c r="AN176" s="65">
        <f>AM176/$C176</f>
        <v>8.2202675056251631E-3</v>
      </c>
      <c r="AO176" s="52">
        <v>18774.089100000001</v>
      </c>
      <c r="AP176" s="53">
        <v>25</v>
      </c>
      <c r="AQ176" s="64">
        <f>AO176/$H176</f>
        <v>2.3074251061039955E-2</v>
      </c>
      <c r="AR176" s="66">
        <v>366240.49</v>
      </c>
      <c r="AS176" s="65">
        <f>AR176/$C176</f>
        <v>4.0090322552692875E-2</v>
      </c>
      <c r="AT176" s="52">
        <v>33234.484299999996</v>
      </c>
      <c r="AU176" s="53">
        <v>9.0739999999999998</v>
      </c>
      <c r="AV176" s="64">
        <f>AT176/$H176</f>
        <v>4.0846766548177864E-2</v>
      </c>
      <c r="AW176" s="66">
        <v>53692.38</v>
      </c>
      <c r="AX176" s="65">
        <f>AW176/$C176</f>
        <v>5.8774081282540764E-3</v>
      </c>
      <c r="AY176" s="52">
        <v>11222.147999999999</v>
      </c>
      <c r="AZ176" s="53">
        <v>20.901</v>
      </c>
      <c r="BA176" s="64">
        <f>AY176/$H176</f>
        <v>1.3792555208238966E-2</v>
      </c>
      <c r="BB176" s="66">
        <v>10462.290000000001</v>
      </c>
      <c r="BC176" s="65">
        <f>BB176/$C176</f>
        <v>1.1452490704668213E-3</v>
      </c>
      <c r="BD176" s="52">
        <v>729.97</v>
      </c>
      <c r="BE176" s="53">
        <v>6.9770000000000003</v>
      </c>
      <c r="BF176" s="64">
        <f>BD176/$H176</f>
        <v>8.9716795085559363E-4</v>
      </c>
    </row>
    <row r="177" spans="1:58">
      <c r="A177" s="69"/>
      <c r="B177" s="68">
        <v>43282</v>
      </c>
      <c r="C177" s="52">
        <v>15678731.58</v>
      </c>
      <c r="D177" s="52">
        <v>505765.53</v>
      </c>
      <c r="E177" s="52">
        <v>1263095.8700000001</v>
      </c>
      <c r="F177" s="64">
        <f>E177/C177</f>
        <v>8.0561100466266175E-2</v>
      </c>
      <c r="G177" s="52">
        <v>-137227.82</v>
      </c>
      <c r="H177" s="52">
        <v>1125868.05</v>
      </c>
      <c r="I177" s="64">
        <f>H177/$C177</f>
        <v>7.1808618207111374E-2</v>
      </c>
      <c r="J177" s="66">
        <v>1255286.0462</v>
      </c>
      <c r="K177" s="65">
        <f>J177/$C177</f>
        <v>8.0062984674172222E-2</v>
      </c>
      <c r="L177" s="52">
        <v>41175.738499999999</v>
      </c>
      <c r="M177" s="53">
        <v>3.28</v>
      </c>
      <c r="N177" s="64">
        <f>L177/$H177</f>
        <v>3.657243715193801E-2</v>
      </c>
      <c r="O177" s="52">
        <v>3869287.1576999999</v>
      </c>
      <c r="P177" s="65">
        <f>O177/$C177</f>
        <v>0.24678572612568445</v>
      </c>
      <c r="Q177" s="52">
        <v>28840.1649</v>
      </c>
      <c r="R177" s="53">
        <v>0.745</v>
      </c>
      <c r="S177" s="64">
        <f>Q177/$H177</f>
        <v>2.5615936876439472E-2</v>
      </c>
      <c r="T177" s="66">
        <v>10554158.3761</v>
      </c>
      <c r="U177" s="52">
        <v>1055852.1466000001</v>
      </c>
      <c r="V177" s="96">
        <v>10.004</v>
      </c>
      <c r="W177" s="67">
        <v>-80373.399999999994</v>
      </c>
      <c r="X177" s="66">
        <v>486811.11609999998</v>
      </c>
      <c r="Y177" s="65">
        <f>X177/$C177</f>
        <v>3.1049138995464579E-2</v>
      </c>
      <c r="Z177" s="52">
        <v>136047.9302</v>
      </c>
      <c r="AA177" s="53">
        <v>27.946999999999999</v>
      </c>
      <c r="AB177" s="64">
        <f>Z177/$H177</f>
        <v>0.12083825471377396</v>
      </c>
      <c r="AC177" s="66">
        <v>304637.76</v>
      </c>
      <c r="AD177" s="65">
        <f>AC177/$C177</f>
        <v>1.9430000344453885E-2</v>
      </c>
      <c r="AE177" s="52">
        <v>32290.421900000001</v>
      </c>
      <c r="AF177" s="53">
        <v>10.6</v>
      </c>
      <c r="AG177" s="64">
        <f>AE177/$H177</f>
        <v>2.8680467395801844E-2</v>
      </c>
      <c r="AH177" s="66">
        <v>118805.61</v>
      </c>
      <c r="AI177" s="65">
        <f>AH177/$C177</f>
        <v>7.5775013682580052E-3</v>
      </c>
      <c r="AJ177" s="52">
        <v>19638.0062</v>
      </c>
      <c r="AK177" s="53">
        <v>16.53</v>
      </c>
      <c r="AL177" s="64">
        <f>AJ177/$H177</f>
        <v>1.7442546841967849E-2</v>
      </c>
      <c r="AM177" s="52">
        <v>143158.79999999999</v>
      </c>
      <c r="AN177" s="65">
        <f>AM177/$C177</f>
        <v>9.1307641354492781E-3</v>
      </c>
      <c r="AO177" s="52">
        <v>31147.095099999999</v>
      </c>
      <c r="AP177" s="53">
        <v>21.757000000000001</v>
      </c>
      <c r="AQ177" s="64">
        <f>AO177/$H177</f>
        <v>2.7664960472055314E-2</v>
      </c>
      <c r="AR177" s="66">
        <v>470557.23</v>
      </c>
      <c r="AS177" s="65">
        <f>AR177/$C177</f>
        <v>3.0012455255006031E-2</v>
      </c>
      <c r="AT177" s="52">
        <v>30799.945</v>
      </c>
      <c r="AU177" s="53">
        <v>6.5449999999999999</v>
      </c>
      <c r="AV177" s="64">
        <f>AT177/$H177</f>
        <v>2.7356620520495274E-2</v>
      </c>
      <c r="AW177" s="66">
        <v>53880.639999999999</v>
      </c>
      <c r="AX177" s="65">
        <f>AW177/$C177</f>
        <v>3.4365433023122141E-3</v>
      </c>
      <c r="AY177" s="52">
        <v>4297.7655999999997</v>
      </c>
      <c r="AZ177" s="53">
        <v>7.976</v>
      </c>
      <c r="BA177" s="64">
        <f>AY177/$H177</f>
        <v>3.8172906674099152E-3</v>
      </c>
      <c r="BB177" s="66">
        <v>10271.41</v>
      </c>
      <c r="BC177" s="65">
        <f>BB177/$C177</f>
        <v>6.551174084198461E-4</v>
      </c>
      <c r="BD177" s="52">
        <v>-443.16399999999999</v>
      </c>
      <c r="BE177" s="53">
        <v>-4.3150000000000004</v>
      </c>
      <c r="BF177" s="64">
        <f>BD177/$H177</f>
        <v>-3.9361983848817803E-4</v>
      </c>
    </row>
    <row r="178" spans="1:58">
      <c r="A178" s="69"/>
      <c r="B178" s="68">
        <v>43313</v>
      </c>
      <c r="C178" s="52">
        <v>17250659.850000001</v>
      </c>
      <c r="D178" s="52">
        <v>556472.9</v>
      </c>
      <c r="E178" s="52">
        <v>1086310.83</v>
      </c>
      <c r="F178" s="64">
        <f>E178/C178</f>
        <v>6.2972132048618415E-2</v>
      </c>
      <c r="G178" s="52">
        <v>-76428.210000000006</v>
      </c>
      <c r="H178" s="52">
        <v>1009882.62</v>
      </c>
      <c r="I178" s="64">
        <f>H178/$C178</f>
        <v>5.854168065345048E-2</v>
      </c>
      <c r="J178" s="66">
        <v>1640342.0252</v>
      </c>
      <c r="K178" s="65">
        <f>J178/$C178</f>
        <v>9.5088653968213269E-2</v>
      </c>
      <c r="L178" s="52">
        <v>60884.301099999997</v>
      </c>
      <c r="M178" s="53">
        <v>3.7120000000000002</v>
      </c>
      <c r="N178" s="64">
        <f>L178/$H178</f>
        <v>6.0288492834939568E-2</v>
      </c>
      <c r="O178" s="52">
        <v>5733912.4044000003</v>
      </c>
      <c r="P178" s="65">
        <f>O178/$C178</f>
        <v>0.33238800453189621</v>
      </c>
      <c r="Q178" s="52">
        <v>44329.519</v>
      </c>
      <c r="R178" s="53">
        <v>0.77300000000000002</v>
      </c>
      <c r="S178" s="64">
        <f>Q178/$H178</f>
        <v>4.3895714335592785E-2</v>
      </c>
      <c r="T178" s="66">
        <v>9876405.4203999992</v>
      </c>
      <c r="U178" s="52">
        <v>904668.79989999998</v>
      </c>
      <c r="V178" s="96">
        <v>9.16</v>
      </c>
      <c r="W178" s="67">
        <v>3335.3</v>
      </c>
      <c r="X178" s="66">
        <v>402738.05359999998</v>
      </c>
      <c r="Y178" s="65">
        <f>X178/$C178</f>
        <v>2.3346240497577254E-2</v>
      </c>
      <c r="Z178" s="52">
        <v>110524.2714</v>
      </c>
      <c r="AA178" s="53">
        <v>27.443000000000001</v>
      </c>
      <c r="AB178" s="64">
        <f>Z178/$H178</f>
        <v>0.1094426908743117</v>
      </c>
      <c r="AC178" s="66">
        <v>309619.84999999998</v>
      </c>
      <c r="AD178" s="65">
        <f>AC178/$C178</f>
        <v>1.7948290250474098E-2</v>
      </c>
      <c r="AE178" s="52">
        <v>28537.265899999999</v>
      </c>
      <c r="AF178" s="53">
        <v>9.2170000000000005</v>
      </c>
      <c r="AG178" s="64">
        <f>AE178/$H178</f>
        <v>2.8258002796404197E-2</v>
      </c>
      <c r="AH178" s="66">
        <v>95795.66</v>
      </c>
      <c r="AI178" s="65">
        <f>AH178/$C178</f>
        <v>5.5531591737924156E-3</v>
      </c>
      <c r="AJ178" s="52">
        <v>21736.660899999999</v>
      </c>
      <c r="AK178" s="53">
        <v>22.690999999999999</v>
      </c>
      <c r="AL178" s="64">
        <f>AJ178/$H178</f>
        <v>2.1523947901984884E-2</v>
      </c>
      <c r="AM178" s="52">
        <v>167055.47</v>
      </c>
      <c r="AN178" s="65">
        <f>AM178/$C178</f>
        <v>9.6840046382341716E-3</v>
      </c>
      <c r="AO178" s="52">
        <v>36684.326500000003</v>
      </c>
      <c r="AP178" s="53">
        <v>21.959</v>
      </c>
      <c r="AQ178" s="64">
        <f>AO178/$H178</f>
        <v>3.632533699807608E-2</v>
      </c>
      <c r="AR178" s="66">
        <v>366973.02</v>
      </c>
      <c r="AS178" s="65">
        <f>AR178/$C178</f>
        <v>2.1272984522965943E-2</v>
      </c>
      <c r="AT178" s="52">
        <v>25970.590800000002</v>
      </c>
      <c r="AU178" s="53">
        <v>7.077</v>
      </c>
      <c r="AV178" s="64">
        <f>AT178/$H178</f>
        <v>2.5716444946839466E-2</v>
      </c>
      <c r="AW178" s="66">
        <v>46544.84</v>
      </c>
      <c r="AX178" s="65">
        <f>AW178/$C178</f>
        <v>2.6981483841616639E-3</v>
      </c>
      <c r="AY178" s="52">
        <v>4813.5882000000001</v>
      </c>
      <c r="AZ178" s="53">
        <v>10.342000000000001</v>
      </c>
      <c r="BA178" s="64">
        <f>AY178/$H178</f>
        <v>4.7664828611467735E-3</v>
      </c>
      <c r="BB178" s="66">
        <v>3651.49</v>
      </c>
      <c r="BC178" s="65">
        <f>BB178/$C178</f>
        <v>2.1167248277752107E-4</v>
      </c>
      <c r="BD178" s="52">
        <v>-1703.6559999999999</v>
      </c>
      <c r="BE178" s="53">
        <v>-46.655999999999999</v>
      </c>
      <c r="BF178" s="64">
        <f>BD178/$H178</f>
        <v>-1.6869841764382478E-3</v>
      </c>
    </row>
    <row r="179" spans="1:58">
      <c r="A179" s="69"/>
      <c r="B179" s="68">
        <v>43344</v>
      </c>
      <c r="C179" s="52">
        <v>14566162.98</v>
      </c>
      <c r="D179" s="52">
        <v>469876.23</v>
      </c>
      <c r="E179" s="52">
        <v>976345.56</v>
      </c>
      <c r="F179" s="64">
        <f>E179/C179</f>
        <v>6.702832869167856E-2</v>
      </c>
      <c r="G179" s="52">
        <v>-41370.5</v>
      </c>
      <c r="H179" s="52">
        <v>934975.06</v>
      </c>
      <c r="I179" s="64">
        <f>H179/$C179</f>
        <v>6.418815039236915E-2</v>
      </c>
      <c r="J179" s="66">
        <v>1394449.8326000001</v>
      </c>
      <c r="K179" s="65">
        <f>J179/$C179</f>
        <v>9.5732131688670702E-2</v>
      </c>
      <c r="L179" s="52">
        <v>46533.0046</v>
      </c>
      <c r="M179" s="53">
        <v>3.3370000000000002</v>
      </c>
      <c r="N179" s="64">
        <f>L179/$H179</f>
        <v>4.9769246893066853E-2</v>
      </c>
      <c r="O179" s="52">
        <v>3729576.3898</v>
      </c>
      <c r="P179" s="65">
        <f>O179/$C179</f>
        <v>0.25604384592708984</v>
      </c>
      <c r="Q179" s="52">
        <v>32066.249199999998</v>
      </c>
      <c r="R179" s="53">
        <v>0.86</v>
      </c>
      <c r="S179" s="64">
        <f>Q179/$H179</f>
        <v>3.4296368504203735E-2</v>
      </c>
      <c r="T179" s="66">
        <v>9442136.7576000001</v>
      </c>
      <c r="U179" s="52">
        <v>856375.80619999999</v>
      </c>
      <c r="V179" s="96">
        <v>9.07</v>
      </c>
      <c r="W179" s="67">
        <v>3650.12</v>
      </c>
      <c r="X179" s="66">
        <v>388640.53570000001</v>
      </c>
      <c r="Y179" s="65">
        <f>X179/$C179</f>
        <v>2.6681050887156832E-2</v>
      </c>
      <c r="Z179" s="52">
        <v>102806.039</v>
      </c>
      <c r="AA179" s="53">
        <v>26.452999999999999</v>
      </c>
      <c r="AB179" s="64">
        <f>Z179/$H179</f>
        <v>0.10995591582945538</v>
      </c>
      <c r="AC179" s="66">
        <v>251829.13</v>
      </c>
      <c r="AD179" s="65">
        <f>AC179/$C179</f>
        <v>1.7288638768203593E-2</v>
      </c>
      <c r="AE179" s="52">
        <v>23898.071100000001</v>
      </c>
      <c r="AF179" s="53">
        <v>9.49</v>
      </c>
      <c r="AG179" s="64">
        <f>AE179/$H179</f>
        <v>2.5560116116894068E-2</v>
      </c>
      <c r="AH179" s="66">
        <v>105879.34</v>
      </c>
      <c r="AI179" s="65">
        <f>AH179/$C179</f>
        <v>7.2688559193918884E-3</v>
      </c>
      <c r="AJ179" s="52">
        <v>14859.368399999999</v>
      </c>
      <c r="AK179" s="53">
        <v>14.034000000000001</v>
      </c>
      <c r="AL179" s="64">
        <f>AJ179/$H179</f>
        <v>1.589279654154625E-2</v>
      </c>
      <c r="AM179" s="52">
        <v>116967.67</v>
      </c>
      <c r="AN179" s="65">
        <f>AM179/$C179</f>
        <v>8.030094827347593E-3</v>
      </c>
      <c r="AO179" s="52">
        <v>23744.303800000002</v>
      </c>
      <c r="AP179" s="53">
        <v>20.3</v>
      </c>
      <c r="AQ179" s="64">
        <f>AO179/$H179</f>
        <v>2.5395654724736722E-2</v>
      </c>
      <c r="AR179" s="66">
        <v>340039.98</v>
      </c>
      <c r="AS179" s="65">
        <f>AR179/$C179</f>
        <v>2.3344512928139705E-2</v>
      </c>
      <c r="AT179" s="52">
        <v>30203.680899999999</v>
      </c>
      <c r="AU179" s="53">
        <v>8.8819999999999997</v>
      </c>
      <c r="AV179" s="64">
        <f>AT179/$H179</f>
        <v>3.2304263709451241E-2</v>
      </c>
      <c r="AW179" s="66">
        <v>25372.34</v>
      </c>
      <c r="AX179" s="65">
        <f>AW179/$C179</f>
        <v>1.7418684683699729E-3</v>
      </c>
      <c r="AY179" s="52">
        <v>1446.0041000000001</v>
      </c>
      <c r="AZ179" s="53">
        <v>5.6989999999999998</v>
      </c>
      <c r="BA179" s="64">
        <f>AY179/$H179</f>
        <v>1.5465697020838182E-3</v>
      </c>
      <c r="BB179" s="66">
        <v>1235.31</v>
      </c>
      <c r="BC179" s="65">
        <f>BB179/$C179</f>
        <v>8.4806822613212304E-5</v>
      </c>
      <c r="BD179" s="52">
        <v>176.17400000000001</v>
      </c>
      <c r="BE179" s="53">
        <v>14.262</v>
      </c>
      <c r="BF179" s="64">
        <f>BD179/$H179</f>
        <v>1.8842641642227335E-4</v>
      </c>
    </row>
    <row r="180" spans="1:58">
      <c r="A180" s="69"/>
      <c r="B180" s="68">
        <v>43374</v>
      </c>
      <c r="C180" s="131">
        <v>16253585.41</v>
      </c>
      <c r="D180" s="52">
        <f>C180/31</f>
        <v>524309.20677419356</v>
      </c>
      <c r="E180" s="131">
        <v>1035926.81</v>
      </c>
      <c r="F180" s="64">
        <f>E180/C180</f>
        <v>6.3735279562541769E-2</v>
      </c>
      <c r="G180" s="131">
        <v>-88942.8</v>
      </c>
      <c r="H180" s="52">
        <f>G180+E180</f>
        <v>946984.01</v>
      </c>
      <c r="I180" s="64">
        <f>H180/$C180</f>
        <v>5.8263083874242859E-2</v>
      </c>
      <c r="J180" s="132">
        <v>1420757.9114000001</v>
      </c>
      <c r="K180" s="65">
        <f>J180/$C180</f>
        <v>8.7411969455421221E-2</v>
      </c>
      <c r="L180" s="132">
        <v>46798.788200000003</v>
      </c>
      <c r="M180" s="65">
        <f>L180/J180</f>
        <v>3.2939312056256623E-2</v>
      </c>
      <c r="N180" s="64">
        <f>L180/$H180</f>
        <v>4.9418773396184376E-2</v>
      </c>
      <c r="O180" s="132">
        <v>6010192.875</v>
      </c>
      <c r="P180" s="65">
        <f>O180/$C180</f>
        <v>0.36977643537666682</v>
      </c>
      <c r="Q180" s="132">
        <v>42598.615899999997</v>
      </c>
      <c r="R180" s="53">
        <v>3.012</v>
      </c>
      <c r="S180" s="65">
        <f>Q180/$H180</f>
        <v>4.4983458485217717E-2</v>
      </c>
      <c r="T180" s="66">
        <f>C180-(J180+O180)</f>
        <v>8822634.6236000005</v>
      </c>
      <c r="U180" s="52">
        <f>H180-(L180+Q180)</f>
        <v>857586.60589999997</v>
      </c>
      <c r="V180" s="64">
        <f>U180/T180</f>
        <v>9.7203005959921429E-2</v>
      </c>
      <c r="W180" s="67"/>
      <c r="X180" s="66"/>
      <c r="Y180" s="65">
        <f>X180/$C180</f>
        <v>0</v>
      </c>
      <c r="Z180" s="52"/>
      <c r="AA180" s="65" t="e">
        <f>Z180/X180</f>
        <v>#DIV/0!</v>
      </c>
      <c r="AB180" s="64">
        <f>Z180/$H180</f>
        <v>0</v>
      </c>
      <c r="AC180" s="66"/>
      <c r="AD180" s="65">
        <f>AC180/$C180</f>
        <v>0</v>
      </c>
      <c r="AE180" s="52"/>
      <c r="AF180" s="65" t="e">
        <f>AE180/AC180</f>
        <v>#DIV/0!</v>
      </c>
      <c r="AG180" s="64">
        <f>AE180/$H180</f>
        <v>0</v>
      </c>
      <c r="AH180" s="66"/>
      <c r="AI180" s="65">
        <f>AH180/$C180</f>
        <v>0</v>
      </c>
      <c r="AJ180" s="52"/>
      <c r="AK180" s="65" t="e">
        <f>AJ180/AH180</f>
        <v>#DIV/0!</v>
      </c>
      <c r="AL180" s="64">
        <f>AJ180/$H180</f>
        <v>0</v>
      </c>
      <c r="AM180" s="52"/>
      <c r="AN180" s="65">
        <f>AM180/$C180</f>
        <v>0</v>
      </c>
      <c r="AO180" s="52"/>
      <c r="AP180" s="65" t="e">
        <f>AO180/AM180</f>
        <v>#DIV/0!</v>
      </c>
      <c r="AQ180" s="64"/>
      <c r="AR180" s="66"/>
      <c r="AS180" s="65">
        <f>AR180/$C180</f>
        <v>0</v>
      </c>
      <c r="AT180" s="52"/>
      <c r="AU180" s="65" t="e">
        <f>AT180/AR180</f>
        <v>#DIV/0!</v>
      </c>
      <c r="AV180" s="64">
        <f>AT180/$H180</f>
        <v>0</v>
      </c>
      <c r="AW180" s="66"/>
      <c r="AX180" s="65">
        <f>AW180/$C180</f>
        <v>0</v>
      </c>
      <c r="AY180" s="52"/>
      <c r="AZ180" s="65" t="e">
        <f>AY180/AW180</f>
        <v>#DIV/0!</v>
      </c>
      <c r="BA180" s="64">
        <f>AY180/$H180</f>
        <v>0</v>
      </c>
      <c r="BB180" s="66"/>
      <c r="BC180" s="65">
        <f>BB180/$C180</f>
        <v>0</v>
      </c>
      <c r="BD180" s="52"/>
      <c r="BE180" s="65" t="e">
        <f>BD180/BB180</f>
        <v>#DIV/0!</v>
      </c>
      <c r="BF180" s="64">
        <f>BD180/$H180</f>
        <v>0</v>
      </c>
    </row>
    <row r="181" spans="1:58">
      <c r="A181" s="69"/>
      <c r="B181" s="68">
        <v>43009</v>
      </c>
      <c r="C181" s="131">
        <v>0</v>
      </c>
      <c r="D181" s="52">
        <f>C181/31</f>
        <v>0</v>
      </c>
      <c r="E181" s="131">
        <v>0</v>
      </c>
      <c r="F181" s="64" t="e">
        <f>E181/C181</f>
        <v>#DIV/0!</v>
      </c>
      <c r="G181" s="131">
        <v>0</v>
      </c>
      <c r="H181" s="52">
        <f>G181+E181</f>
        <v>0</v>
      </c>
      <c r="I181" s="64" t="e">
        <f>H181/$C181</f>
        <v>#DIV/0!</v>
      </c>
      <c r="J181" s="132">
        <v>0</v>
      </c>
      <c r="K181" s="65" t="e">
        <f>J181/$C181</f>
        <v>#DIV/0!</v>
      </c>
      <c r="L181" s="132">
        <v>0</v>
      </c>
      <c r="M181" s="65" t="e">
        <f>L181/J181</f>
        <v>#DIV/0!</v>
      </c>
      <c r="N181" s="64" t="e">
        <f>L181/$H181</f>
        <v>#DIV/0!</v>
      </c>
      <c r="O181" s="132">
        <v>0</v>
      </c>
      <c r="P181" s="65" t="e">
        <f>O181/$C181</f>
        <v>#DIV/0!</v>
      </c>
      <c r="Q181" s="132">
        <v>0</v>
      </c>
      <c r="R181" s="53">
        <v>2.8460000000000001</v>
      </c>
      <c r="S181" s="65" t="e">
        <f>Q181/$H181</f>
        <v>#DIV/0!</v>
      </c>
      <c r="T181" s="66">
        <f>C181-(J181+O181)</f>
        <v>0</v>
      </c>
      <c r="U181" s="52">
        <f>H181-(L181+Q181)</f>
        <v>0</v>
      </c>
      <c r="V181" s="64" t="e">
        <f>U181/T181</f>
        <v>#DIV/0!</v>
      </c>
      <c r="W181" s="67"/>
      <c r="X181" s="66"/>
      <c r="Y181" s="65" t="e">
        <f>X181/$C181</f>
        <v>#DIV/0!</v>
      </c>
      <c r="Z181" s="52"/>
      <c r="AA181" s="65" t="e">
        <f>Z181/X181</f>
        <v>#DIV/0!</v>
      </c>
      <c r="AB181" s="64" t="e">
        <f>Z181/$H181</f>
        <v>#DIV/0!</v>
      </c>
      <c r="AC181" s="66"/>
      <c r="AD181" s="65" t="e">
        <f>AC181/$C181</f>
        <v>#DIV/0!</v>
      </c>
      <c r="AE181" s="52"/>
      <c r="AF181" s="65" t="e">
        <f>AE181/AC181</f>
        <v>#DIV/0!</v>
      </c>
      <c r="AG181" s="64" t="e">
        <f>AE181/$H181</f>
        <v>#DIV/0!</v>
      </c>
      <c r="AH181" s="66"/>
      <c r="AI181" s="65" t="e">
        <f>AH181/$C181</f>
        <v>#DIV/0!</v>
      </c>
      <c r="AJ181" s="52"/>
      <c r="AK181" s="65" t="e">
        <f>AJ181/AH181</f>
        <v>#DIV/0!</v>
      </c>
      <c r="AL181" s="64" t="e">
        <f>AJ181/$H181</f>
        <v>#DIV/0!</v>
      </c>
      <c r="AM181" s="52"/>
      <c r="AN181" s="65" t="e">
        <f>AM181/$C181</f>
        <v>#DIV/0!</v>
      </c>
      <c r="AO181" s="52"/>
      <c r="AP181" s="65" t="e">
        <f>AO181/AM181</f>
        <v>#DIV/0!</v>
      </c>
      <c r="AQ181" s="64"/>
      <c r="AR181" s="66"/>
      <c r="AS181" s="65" t="e">
        <f>AR181/$C181</f>
        <v>#DIV/0!</v>
      </c>
      <c r="AT181" s="52"/>
      <c r="AU181" s="65" t="e">
        <f>AT181/AR181</f>
        <v>#DIV/0!</v>
      </c>
      <c r="AV181" s="64" t="e">
        <f>AT181/$H181</f>
        <v>#DIV/0!</v>
      </c>
      <c r="AW181" s="66"/>
      <c r="AX181" s="65" t="e">
        <f>AW181/$C181</f>
        <v>#DIV/0!</v>
      </c>
      <c r="AY181" s="52"/>
      <c r="AZ181" s="65" t="e">
        <f>AY181/AW181</f>
        <v>#DIV/0!</v>
      </c>
      <c r="BA181" s="64" t="e">
        <f>AY181/$H181</f>
        <v>#DIV/0!</v>
      </c>
      <c r="BB181" s="66"/>
      <c r="BC181" s="65" t="e">
        <f>BB181/$C181</f>
        <v>#DIV/0!</v>
      </c>
      <c r="BD181" s="52"/>
      <c r="BE181" s="65" t="e">
        <f>BD181/BB181</f>
        <v>#DIV/0!</v>
      </c>
      <c r="BF181" s="64" t="e">
        <f>BD181/$H181</f>
        <v>#DIV/0!</v>
      </c>
    </row>
    <row r="182" spans="1:58" s="25" customFormat="1" ht="15.75" thickBot="1">
      <c r="A182" s="63"/>
      <c r="B182" s="62" t="s">
        <v>106</v>
      </c>
      <c r="C182" s="90"/>
      <c r="D182" s="94"/>
      <c r="E182" s="90"/>
      <c r="F182" s="93"/>
      <c r="G182" s="90"/>
      <c r="H182" s="90"/>
      <c r="I182" s="93"/>
      <c r="J182" s="91"/>
      <c r="K182" s="89"/>
      <c r="L182" s="90"/>
      <c r="M182" s="89"/>
      <c r="N182" s="88"/>
      <c r="O182" s="90"/>
      <c r="P182" s="89"/>
      <c r="Q182" s="90"/>
      <c r="R182" s="89"/>
      <c r="S182" s="88"/>
      <c r="T182" s="95"/>
      <c r="U182" s="94"/>
      <c r="V182" s="93"/>
      <c r="W182" s="92"/>
      <c r="X182" s="91"/>
      <c r="Y182" s="89"/>
      <c r="Z182" s="90"/>
      <c r="AA182" s="89"/>
      <c r="AB182" s="88"/>
      <c r="AC182" s="91"/>
      <c r="AD182" s="89"/>
      <c r="AE182" s="90"/>
      <c r="AF182" s="89"/>
      <c r="AG182" s="88"/>
      <c r="AH182" s="91"/>
      <c r="AI182" s="89"/>
      <c r="AJ182" s="90"/>
      <c r="AK182" s="89"/>
      <c r="AL182" s="88"/>
      <c r="AM182" s="90"/>
      <c r="AN182" s="89"/>
      <c r="AO182" s="90"/>
      <c r="AP182" s="89"/>
      <c r="AQ182" s="88"/>
      <c r="AR182" s="91"/>
      <c r="AS182" s="89"/>
      <c r="AT182" s="90"/>
      <c r="AU182" s="89"/>
      <c r="AV182" s="88"/>
      <c r="AW182" s="91"/>
      <c r="AX182" s="89"/>
      <c r="AY182" s="90"/>
      <c r="AZ182" s="89"/>
      <c r="BA182" s="88"/>
      <c r="BB182" s="91"/>
      <c r="BC182" s="89"/>
      <c r="BD182" s="90"/>
      <c r="BE182" s="89"/>
      <c r="BF182" s="88"/>
    </row>
    <row r="183" spans="1:58">
      <c r="A183" s="77" t="s">
        <v>68</v>
      </c>
      <c r="B183" s="76">
        <v>43101</v>
      </c>
      <c r="C183" s="72">
        <v>20228769.800000001</v>
      </c>
      <c r="D183" s="72">
        <v>652540.96</v>
      </c>
      <c r="E183" s="72">
        <v>2107454.9700000002</v>
      </c>
      <c r="F183" s="70">
        <f>E183/C183</f>
        <v>0.10418107432316523</v>
      </c>
      <c r="G183" s="72">
        <v>-62694.36</v>
      </c>
      <c r="H183" s="72">
        <v>2044760.61</v>
      </c>
      <c r="I183" s="70">
        <f>H183/$C183</f>
        <v>0.10108180725849182</v>
      </c>
      <c r="J183" s="74">
        <v>1497414.1728999999</v>
      </c>
      <c r="K183" s="73">
        <f>J183/$C183</f>
        <v>7.4023986021137078E-2</v>
      </c>
      <c r="L183" s="72">
        <v>145329.08059999999</v>
      </c>
      <c r="M183" s="71">
        <v>9.7050000000000001</v>
      </c>
      <c r="N183" s="70">
        <f>L183/$H183</f>
        <v>7.1073885074497786E-2</v>
      </c>
      <c r="O183" s="72">
        <v>2687116.6518999999</v>
      </c>
      <c r="P183" s="73">
        <f>O183/$C183</f>
        <v>0.13283638493429292</v>
      </c>
      <c r="Q183" s="72">
        <v>556999.78150000004</v>
      </c>
      <c r="R183" s="71">
        <v>20.728999999999999</v>
      </c>
      <c r="S183" s="70">
        <f>Q183/$H183</f>
        <v>0.27240341914645938</v>
      </c>
      <c r="T183" s="74">
        <v>16044238.975199999</v>
      </c>
      <c r="U183" s="72">
        <v>1342431.7479000001</v>
      </c>
      <c r="V183" s="70">
        <f>U183/T183</f>
        <v>8.367064028247348E-2</v>
      </c>
      <c r="W183" s="75">
        <v>2262.25</v>
      </c>
      <c r="X183" s="74">
        <v>226300.83040000001</v>
      </c>
      <c r="Y183" s="73">
        <f>X183/$C183</f>
        <v>1.1187078237451692E-2</v>
      </c>
      <c r="Z183" s="72">
        <v>42752.015399999997</v>
      </c>
      <c r="AA183" s="71">
        <v>18.891999999999999</v>
      </c>
      <c r="AB183" s="70">
        <f>Z183/$H183</f>
        <v>2.0908078525632395E-2</v>
      </c>
      <c r="AC183" s="74">
        <v>68276.100000000006</v>
      </c>
      <c r="AD183" s="73">
        <f>AC183/$C183</f>
        <v>3.375197833335372E-3</v>
      </c>
      <c r="AE183" s="72">
        <v>7735.0158000000001</v>
      </c>
      <c r="AF183" s="71">
        <v>11.329000000000001</v>
      </c>
      <c r="AG183" s="70">
        <f>AE183/$H183</f>
        <v>3.7828466384629738E-3</v>
      </c>
      <c r="AH183" s="74">
        <v>89277.68</v>
      </c>
      <c r="AI183" s="73">
        <f>AH183/$C183</f>
        <v>4.4134013527604623E-3</v>
      </c>
      <c r="AJ183" s="72">
        <v>13196.470600000001</v>
      </c>
      <c r="AK183" s="71">
        <v>14.781000000000001</v>
      </c>
      <c r="AL183" s="70">
        <f>AJ183/$H183</f>
        <v>6.4537973469666948E-3</v>
      </c>
      <c r="AM183" s="72">
        <v>103884.91</v>
      </c>
      <c r="AN183" s="73">
        <f>AM183/$C183</f>
        <v>5.1355030991553424E-3</v>
      </c>
      <c r="AO183" s="72">
        <v>26602.1702</v>
      </c>
      <c r="AP183" s="71">
        <v>25.606999999999999</v>
      </c>
      <c r="AQ183" s="70">
        <f>AO183/$H183</f>
        <v>1.3009919141585967E-2</v>
      </c>
      <c r="AR183" s="74">
        <v>271786.02</v>
      </c>
      <c r="AS183" s="73">
        <f>AR183/$C183</f>
        <v>1.3435617819922989E-2</v>
      </c>
      <c r="AT183" s="72">
        <v>45951.499199999998</v>
      </c>
      <c r="AU183" s="71">
        <v>16.907</v>
      </c>
      <c r="AV183" s="70">
        <f>AT183/$H183</f>
        <v>2.2472801449358905E-2</v>
      </c>
      <c r="AW183" s="74">
        <v>61484.45</v>
      </c>
      <c r="AX183" s="73">
        <f>AW183/$C183</f>
        <v>3.039455716184975E-3</v>
      </c>
      <c r="AY183" s="72">
        <v>-1688591.4861000001</v>
      </c>
      <c r="AZ183" s="71" t="s">
        <v>107</v>
      </c>
      <c r="BA183" s="70">
        <f>AY183/$H183</f>
        <v>-0.82581377880709472</v>
      </c>
      <c r="BB183" s="74">
        <v>0</v>
      </c>
      <c r="BC183" s="73">
        <f>BB183/$C183</f>
        <v>0</v>
      </c>
      <c r="BD183" s="72">
        <v>0</v>
      </c>
      <c r="BE183" s="71">
        <v>0</v>
      </c>
      <c r="BF183" s="70">
        <f>BD183/$H183</f>
        <v>0</v>
      </c>
    </row>
    <row r="184" spans="1:58">
      <c r="A184" s="69"/>
      <c r="B184" s="68">
        <v>43132</v>
      </c>
      <c r="C184" s="52">
        <v>17955442.960000001</v>
      </c>
      <c r="D184" s="52">
        <v>579207.84</v>
      </c>
      <c r="E184" s="52">
        <v>1676922.63</v>
      </c>
      <c r="F184" s="64">
        <f>E184/C184</f>
        <v>9.3393553906508567E-2</v>
      </c>
      <c r="G184" s="52">
        <v>-221850.31</v>
      </c>
      <c r="H184" s="52">
        <v>1455072.33</v>
      </c>
      <c r="I184" s="64">
        <f>H184/$C184</f>
        <v>8.103795229343648E-2</v>
      </c>
      <c r="J184" s="66">
        <v>1453280.2368000001</v>
      </c>
      <c r="K184" s="65">
        <f>J184/$C184</f>
        <v>8.0938144496770462E-2</v>
      </c>
      <c r="L184" s="52">
        <v>153567.8045</v>
      </c>
      <c r="M184" s="53">
        <v>10.567</v>
      </c>
      <c r="N184" s="64">
        <f>L184/$H184</f>
        <v>0.10553963630110401</v>
      </c>
      <c r="O184" s="52">
        <v>2199356.3528999998</v>
      </c>
      <c r="P184" s="65">
        <f>O184/$C184</f>
        <v>0.12248967389997488</v>
      </c>
      <c r="Q184" s="52">
        <v>215835.60709999999</v>
      </c>
      <c r="R184" s="53">
        <v>9.8140000000000001</v>
      </c>
      <c r="S184" s="64">
        <f>Q184/$H184</f>
        <v>0.14833324959179175</v>
      </c>
      <c r="T184" s="66">
        <v>14302806.370300001</v>
      </c>
      <c r="U184" s="52">
        <v>1085668.9184000001</v>
      </c>
      <c r="V184" s="64">
        <f>U184/T184</f>
        <v>7.5906006855718078E-2</v>
      </c>
      <c r="W184" s="67">
        <v>3330.75</v>
      </c>
      <c r="X184" s="66">
        <v>219867.25</v>
      </c>
      <c r="Y184" s="65">
        <f>X184/$C184</f>
        <v>1.224515877941894E-2</v>
      </c>
      <c r="Z184" s="52">
        <v>44780.106800000001</v>
      </c>
      <c r="AA184" s="53">
        <v>20.367000000000001</v>
      </c>
      <c r="AB184" s="64">
        <f>Z184/$H184</f>
        <v>3.07751758292318E-2</v>
      </c>
      <c r="AC184" s="66">
        <v>62565.08</v>
      </c>
      <c r="AD184" s="65">
        <f>AC184/$C184</f>
        <v>3.4844631869778166E-3</v>
      </c>
      <c r="AE184" s="52">
        <v>7262.9988000000003</v>
      </c>
      <c r="AF184" s="53">
        <v>11.609</v>
      </c>
      <c r="AG184" s="64">
        <f>AE184/$H184</f>
        <v>4.9915036182428124E-3</v>
      </c>
      <c r="AH184" s="66">
        <v>69309.31</v>
      </c>
      <c r="AI184" s="65">
        <f>AH184/$C184</f>
        <v>3.8600724111570455E-3</v>
      </c>
      <c r="AJ184" s="52">
        <v>10496.1443</v>
      </c>
      <c r="AK184" s="53">
        <v>15.144</v>
      </c>
      <c r="AL184" s="64">
        <f>AJ184/$H184</f>
        <v>7.2134862876541668E-3</v>
      </c>
      <c r="AM184" s="52">
        <v>89763.88</v>
      </c>
      <c r="AN184" s="65">
        <f>AM184/$C184</f>
        <v>4.9992573394023361E-3</v>
      </c>
      <c r="AO184" s="52">
        <v>23298.572400000001</v>
      </c>
      <c r="AP184" s="53">
        <v>25.954999999999998</v>
      </c>
      <c r="AQ184" s="64">
        <f>AO184/$H184</f>
        <v>1.6011968559666034E-2</v>
      </c>
      <c r="AR184" s="66">
        <v>251646.55</v>
      </c>
      <c r="AS184" s="65">
        <f>AR184/$C184</f>
        <v>1.4015056635506139E-2</v>
      </c>
      <c r="AT184" s="52">
        <v>39819.788099999998</v>
      </c>
      <c r="AU184" s="53">
        <v>15.824</v>
      </c>
      <c r="AV184" s="64">
        <f>AT184/$H184</f>
        <v>2.736619154870466E-2</v>
      </c>
      <c r="AW184" s="66">
        <v>47256.03</v>
      </c>
      <c r="AX184" s="65">
        <f>AW184/$C184</f>
        <v>2.6318498577436373E-3</v>
      </c>
      <c r="AY184" s="52">
        <v>-30267.922600000002</v>
      </c>
      <c r="AZ184" s="53">
        <v>-64.051000000000002</v>
      </c>
      <c r="BA184" s="64">
        <f>AY184/$H184</f>
        <v>-2.080166186652728E-2</v>
      </c>
      <c r="BB184" s="66">
        <v>137.5</v>
      </c>
      <c r="BC184" s="65">
        <f>BB184/$C184</f>
        <v>7.6578450504570559E-6</v>
      </c>
      <c r="BD184" s="52">
        <v>37.637099999999997</v>
      </c>
      <c r="BE184" s="53">
        <v>27.372</v>
      </c>
      <c r="BF184" s="64">
        <f>BD184/$H184</f>
        <v>2.586613684008409E-5</v>
      </c>
    </row>
    <row r="185" spans="1:58">
      <c r="A185" s="69"/>
      <c r="B185" s="68">
        <v>43160</v>
      </c>
      <c r="C185" s="52">
        <v>20978729.98</v>
      </c>
      <c r="D185" s="52">
        <v>676733.23</v>
      </c>
      <c r="E185" s="52">
        <v>1769849.45</v>
      </c>
      <c r="F185" s="64">
        <f>E185/C185</f>
        <v>8.4363993992357014E-2</v>
      </c>
      <c r="G185" s="52">
        <v>-146708.29</v>
      </c>
      <c r="H185" s="52">
        <v>1623141.16</v>
      </c>
      <c r="I185" s="64">
        <f>H185/$C185</f>
        <v>7.7370801833448258E-2</v>
      </c>
      <c r="J185" s="66">
        <v>1833513.2272999999</v>
      </c>
      <c r="K185" s="65">
        <f>J185/$C185</f>
        <v>8.7398676137591433E-2</v>
      </c>
      <c r="L185" s="52">
        <v>228965.29670000001</v>
      </c>
      <c r="M185" s="53">
        <v>12.488</v>
      </c>
      <c r="N185" s="64">
        <f>L185/$H185</f>
        <v>0.14106308332418852</v>
      </c>
      <c r="O185" s="52">
        <v>2320332.2576000001</v>
      </c>
      <c r="P185" s="65">
        <f>O185/$C185</f>
        <v>0.11060403846238932</v>
      </c>
      <c r="Q185" s="52">
        <v>78215.148300000001</v>
      </c>
      <c r="R185" s="53">
        <v>3.371</v>
      </c>
      <c r="S185" s="64">
        <f>Q185/$H185</f>
        <v>4.8187520732947221E-2</v>
      </c>
      <c r="T185" s="66">
        <v>16824884.495099999</v>
      </c>
      <c r="U185" s="52">
        <v>1315960.7150000001</v>
      </c>
      <c r="V185" s="64">
        <f>U185/T185</f>
        <v>7.821514111334639E-2</v>
      </c>
      <c r="W185" s="67">
        <v>3339</v>
      </c>
      <c r="X185" s="66">
        <v>273966.14289999998</v>
      </c>
      <c r="Y185" s="65">
        <f>X185/$C185</f>
        <v>1.3059233955591432E-2</v>
      </c>
      <c r="Z185" s="52">
        <v>58003.608200000002</v>
      </c>
      <c r="AA185" s="53">
        <v>21.172000000000001</v>
      </c>
      <c r="AB185" s="64">
        <f>Z185/$H185</f>
        <v>3.5735405908873634E-2</v>
      </c>
      <c r="AC185" s="66">
        <v>94146.42</v>
      </c>
      <c r="AD185" s="65">
        <f>AC185/$C185</f>
        <v>4.4877082687919696E-3</v>
      </c>
      <c r="AE185" s="52">
        <v>10567.3698</v>
      </c>
      <c r="AF185" s="53">
        <v>11.224</v>
      </c>
      <c r="AG185" s="64">
        <f>AE185/$H185</f>
        <v>6.5104441070300998E-3</v>
      </c>
      <c r="AH185" s="66">
        <v>73137.710000000006</v>
      </c>
      <c r="AI185" s="65">
        <f>AH185/$C185</f>
        <v>3.4862792013494424E-3</v>
      </c>
      <c r="AJ185" s="52">
        <v>9951.5368999999992</v>
      </c>
      <c r="AK185" s="53">
        <v>13.606999999999999</v>
      </c>
      <c r="AL185" s="64">
        <f>AJ185/$H185</f>
        <v>6.1310360092156121E-3</v>
      </c>
      <c r="AM185" s="52">
        <v>105568.75</v>
      </c>
      <c r="AN185" s="65">
        <f>AM185/$C185</f>
        <v>5.0321802178036326E-3</v>
      </c>
      <c r="AO185" s="52">
        <v>28849.9843</v>
      </c>
      <c r="AP185" s="53">
        <v>27.327999999999999</v>
      </c>
      <c r="AQ185" s="64">
        <f>AO185/$H185</f>
        <v>1.7774168390874888E-2</v>
      </c>
      <c r="AR185" s="66">
        <v>263216.98</v>
      </c>
      <c r="AS185" s="65">
        <f>AR185/$C185</f>
        <v>1.2546850083438654E-2</v>
      </c>
      <c r="AT185" s="52">
        <v>34187.525300000001</v>
      </c>
      <c r="AU185" s="53">
        <v>12.988</v>
      </c>
      <c r="AV185" s="64">
        <f>AT185/$H185</f>
        <v>2.1062570614622331E-2</v>
      </c>
      <c r="AW185" s="66">
        <v>62649.29</v>
      </c>
      <c r="AX185" s="65">
        <f>AW185/$C185</f>
        <v>2.9863242464975947E-3</v>
      </c>
      <c r="AY185" s="52">
        <v>3501.5967999999998</v>
      </c>
      <c r="AZ185" s="53">
        <v>5.5890000000000004</v>
      </c>
      <c r="BA185" s="64">
        <f>AY185/$H185</f>
        <v>2.1572965348251043E-3</v>
      </c>
      <c r="BB185" s="66">
        <v>0</v>
      </c>
      <c r="BC185" s="65">
        <f>BB185/$C185</f>
        <v>0</v>
      </c>
      <c r="BD185" s="52">
        <v>0</v>
      </c>
      <c r="BE185" s="53">
        <v>0</v>
      </c>
      <c r="BF185" s="64">
        <f>BD185/$H185</f>
        <v>0</v>
      </c>
    </row>
    <row r="186" spans="1:58">
      <c r="A186" s="69"/>
      <c r="B186" s="68">
        <v>43191</v>
      </c>
      <c r="C186" s="52">
        <v>19361373.84</v>
      </c>
      <c r="D186" s="52">
        <v>624560.44999999995</v>
      </c>
      <c r="E186" s="52">
        <v>1575551.38</v>
      </c>
      <c r="F186" s="64">
        <f>E186/C186</f>
        <v>8.1376011486589836E-2</v>
      </c>
      <c r="G186" s="52">
        <v>39934.9</v>
      </c>
      <c r="H186" s="52">
        <v>1615486.28</v>
      </c>
      <c r="I186" s="64">
        <f>H186/$C186</f>
        <v>8.3438618217394026E-2</v>
      </c>
      <c r="J186" s="66">
        <v>1355257.6591</v>
      </c>
      <c r="K186" s="65">
        <f>J186/$C186</f>
        <v>6.999801100374807E-2</v>
      </c>
      <c r="L186" s="52">
        <v>183186.49179999999</v>
      </c>
      <c r="M186" s="53">
        <v>13.516999999999999</v>
      </c>
      <c r="N186" s="64">
        <f>L186/$H186</f>
        <v>0.11339402511050728</v>
      </c>
      <c r="O186" s="52">
        <v>2432001.0277</v>
      </c>
      <c r="P186" s="65">
        <f>O186/$C186</f>
        <v>0.12561097408674385</v>
      </c>
      <c r="Q186" s="52">
        <v>43788.313399999999</v>
      </c>
      <c r="R186" s="53">
        <v>1.8009999999999999</v>
      </c>
      <c r="S186" s="64">
        <f>Q186/$H186</f>
        <v>2.7105345271022666E-2</v>
      </c>
      <c r="T186" s="66">
        <v>15574115.153200001</v>
      </c>
      <c r="U186" s="52">
        <v>1388511.4748</v>
      </c>
      <c r="V186" s="64">
        <f>U186/T186</f>
        <v>8.9155079511191601E-2</v>
      </c>
      <c r="W186" s="67">
        <v>4944</v>
      </c>
      <c r="X186" s="66">
        <v>243977.79459999999</v>
      </c>
      <c r="Y186" s="65">
        <f>X186/$C186</f>
        <v>1.2601264590839593E-2</v>
      </c>
      <c r="Z186" s="52">
        <v>51405.947699999997</v>
      </c>
      <c r="AA186" s="53">
        <v>21.07</v>
      </c>
      <c r="AB186" s="64">
        <f>Z186/$H186</f>
        <v>3.1820726883548645E-2</v>
      </c>
      <c r="AC186" s="66">
        <v>111821.26</v>
      </c>
      <c r="AD186" s="65">
        <f>AC186/$C186</f>
        <v>5.7754816845166602E-3</v>
      </c>
      <c r="AE186" s="52">
        <v>9392.6901999999991</v>
      </c>
      <c r="AF186" s="53">
        <v>8.4</v>
      </c>
      <c r="AG186" s="64">
        <f>AE186/$H186</f>
        <v>5.8141565894326251E-3</v>
      </c>
      <c r="AH186" s="66">
        <v>43795.09</v>
      </c>
      <c r="AI186" s="65">
        <f>AH186/$C186</f>
        <v>2.2619825618738218E-3</v>
      </c>
      <c r="AJ186" s="52">
        <v>4757.1439</v>
      </c>
      <c r="AK186" s="53">
        <v>10.862</v>
      </c>
      <c r="AL186" s="64">
        <f>AJ186/$H186</f>
        <v>2.9447132785305982E-3</v>
      </c>
      <c r="AM186" s="52">
        <v>105432.84</v>
      </c>
      <c r="AN186" s="65">
        <f>AM186/$C186</f>
        <v>5.4455247272886705E-3</v>
      </c>
      <c r="AO186" s="52">
        <v>28639.736099999998</v>
      </c>
      <c r="AP186" s="53">
        <v>27.164000000000001</v>
      </c>
      <c r="AQ186" s="64">
        <f>AO186/$H186</f>
        <v>1.7728244711555208E-2</v>
      </c>
      <c r="AR186" s="66">
        <v>296334.26</v>
      </c>
      <c r="AS186" s="65">
        <f>AR186/$C186</f>
        <v>1.5305435577499289E-2</v>
      </c>
      <c r="AT186" s="52">
        <v>37520.361199999999</v>
      </c>
      <c r="AU186" s="53">
        <v>12.661</v>
      </c>
      <c r="AV186" s="64">
        <f>AT186/$H186</f>
        <v>2.3225428568789824E-2</v>
      </c>
      <c r="AW186" s="66">
        <v>58666.59</v>
      </c>
      <c r="AX186" s="65">
        <f>AW186/$C186</f>
        <v>3.0300840469696748E-3</v>
      </c>
      <c r="AY186" s="52">
        <v>4620.9013999999997</v>
      </c>
      <c r="AZ186" s="53">
        <v>7.8769999999999998</v>
      </c>
      <c r="BA186" s="64">
        <f>AY186/$H186</f>
        <v>2.8603779909539061E-3</v>
      </c>
      <c r="BB186" s="66">
        <v>0</v>
      </c>
      <c r="BC186" s="65">
        <f>BB186/$C186</f>
        <v>0</v>
      </c>
      <c r="BD186" s="52">
        <v>0</v>
      </c>
      <c r="BE186" s="53">
        <v>0</v>
      </c>
      <c r="BF186" s="64">
        <f>BD186/$H186</f>
        <v>0</v>
      </c>
    </row>
    <row r="187" spans="1:58">
      <c r="A187" s="69"/>
      <c r="B187" s="68">
        <v>43221</v>
      </c>
      <c r="C187" s="52">
        <v>20827781.050000001</v>
      </c>
      <c r="D187" s="52">
        <v>671863.9</v>
      </c>
      <c r="E187" s="52">
        <v>1641185.93</v>
      </c>
      <c r="F187" s="64">
        <f>E187/C187</f>
        <v>7.8797925043484165E-2</v>
      </c>
      <c r="G187" s="52">
        <v>-78002.03</v>
      </c>
      <c r="H187" s="52">
        <v>1563183.9</v>
      </c>
      <c r="I187" s="64">
        <f>H187/$C187</f>
        <v>7.5052829499568791E-2</v>
      </c>
      <c r="J187" s="66">
        <v>1389267.0018</v>
      </c>
      <c r="K187" s="65">
        <f>J187/$C187</f>
        <v>6.6702592967770799E-2</v>
      </c>
      <c r="L187" s="52">
        <v>150155.17259999999</v>
      </c>
      <c r="M187" s="53">
        <v>10.808</v>
      </c>
      <c r="N187" s="64">
        <f>L187/$H187</f>
        <v>9.6057266582645837E-2</v>
      </c>
      <c r="O187" s="52">
        <v>2971847.9130000002</v>
      </c>
      <c r="P187" s="65">
        <f>O187/$C187</f>
        <v>0.14268672720659314</v>
      </c>
      <c r="Q187" s="52">
        <v>29423.5507</v>
      </c>
      <c r="R187" s="53">
        <v>0.99</v>
      </c>
      <c r="S187" s="64">
        <f>Q187/$H187</f>
        <v>1.8822833768950668E-2</v>
      </c>
      <c r="T187" s="66">
        <v>16466666.135199999</v>
      </c>
      <c r="U187" s="52">
        <v>1383605.1767</v>
      </c>
      <c r="V187" s="64">
        <f>U187/T187</f>
        <v>8.4024608584389385E-2</v>
      </c>
      <c r="W187" s="67">
        <v>7995</v>
      </c>
      <c r="X187" s="66">
        <v>259022.96429999999</v>
      </c>
      <c r="Y187" s="65">
        <f>X187/$C187</f>
        <v>1.2436416710843039E-2</v>
      </c>
      <c r="Z187" s="52">
        <v>56280.358500000002</v>
      </c>
      <c r="AA187" s="53">
        <v>21.728000000000002</v>
      </c>
      <c r="AB187" s="64">
        <f>Z187/$H187</f>
        <v>3.6003670777315457E-2</v>
      </c>
      <c r="AC187" s="66">
        <v>136286.53</v>
      </c>
      <c r="AD187" s="65">
        <f>AC187/$C187</f>
        <v>6.5434973448599797E-3</v>
      </c>
      <c r="AE187" s="52">
        <v>13069.1517</v>
      </c>
      <c r="AF187" s="53">
        <v>9.5890000000000004</v>
      </c>
      <c r="AG187" s="64">
        <f>AE187/$H187</f>
        <v>8.3605976878344257E-3</v>
      </c>
      <c r="AH187" s="66">
        <v>32721.62</v>
      </c>
      <c r="AI187" s="65">
        <f>AH187/$C187</f>
        <v>1.571056461629166E-3</v>
      </c>
      <c r="AJ187" s="52">
        <v>2460.8094999999998</v>
      </c>
      <c r="AK187" s="53">
        <v>7.52</v>
      </c>
      <c r="AL187" s="64">
        <f>AJ187/$H187</f>
        <v>1.5742290462433754E-3</v>
      </c>
      <c r="AM187" s="52">
        <v>120414.58</v>
      </c>
      <c r="AN187" s="65">
        <f>AM187/$C187</f>
        <v>5.7814406494349048E-3</v>
      </c>
      <c r="AO187" s="52">
        <v>32312.111700000001</v>
      </c>
      <c r="AP187" s="53">
        <v>26.834</v>
      </c>
      <c r="AQ187" s="64">
        <f>AO187/$H187</f>
        <v>2.0670704003540468E-2</v>
      </c>
      <c r="AR187" s="66">
        <v>304177.19</v>
      </c>
      <c r="AS187" s="65">
        <f>AR187/$C187</f>
        <v>1.4604397332091216E-2</v>
      </c>
      <c r="AT187" s="52">
        <v>36425.505700000002</v>
      </c>
      <c r="AU187" s="53">
        <v>11.975</v>
      </c>
      <c r="AV187" s="64">
        <f>AT187/$H187</f>
        <v>2.3302124401358027E-2</v>
      </c>
      <c r="AW187" s="66">
        <v>71799.25</v>
      </c>
      <c r="AX187" s="65">
        <f>AW187/$C187</f>
        <v>3.4472827339425099E-3</v>
      </c>
      <c r="AY187" s="52">
        <v>5439.3229000000001</v>
      </c>
      <c r="AZ187" s="53">
        <v>7.5759999999999996</v>
      </c>
      <c r="BA187" s="64">
        <f>AY187/$H187</f>
        <v>3.4796436299017667E-3</v>
      </c>
      <c r="BB187" s="66">
        <v>0</v>
      </c>
      <c r="BC187" s="65">
        <f>BB187/$C187</f>
        <v>0</v>
      </c>
      <c r="BD187" s="52">
        <v>0</v>
      </c>
      <c r="BE187" s="53">
        <v>0</v>
      </c>
      <c r="BF187" s="64">
        <f>BD187/$H187</f>
        <v>0</v>
      </c>
    </row>
    <row r="188" spans="1:58">
      <c r="A188" s="69"/>
      <c r="B188" s="68">
        <v>43252</v>
      </c>
      <c r="C188" s="52">
        <v>22730831.84</v>
      </c>
      <c r="D188" s="52">
        <v>733252.64</v>
      </c>
      <c r="E188" s="52">
        <v>1721200.38</v>
      </c>
      <c r="F188" s="64">
        <f>E188/C188</f>
        <v>7.5720958745168376E-2</v>
      </c>
      <c r="G188" s="52">
        <v>-214212.7</v>
      </c>
      <c r="H188" s="52">
        <v>1506987.68</v>
      </c>
      <c r="I188" s="64">
        <f>H188/$C188</f>
        <v>6.6297075734294816E-2</v>
      </c>
      <c r="J188" s="66">
        <v>1804273.655</v>
      </c>
      <c r="K188" s="65">
        <f>J188/$C188</f>
        <v>7.9375610523191489E-2</v>
      </c>
      <c r="L188" s="52">
        <v>88930.374299999996</v>
      </c>
      <c r="M188" s="53">
        <v>4.9290000000000003</v>
      </c>
      <c r="N188" s="64">
        <f>L188/$H188</f>
        <v>5.9012011498328902E-2</v>
      </c>
      <c r="O188" s="52">
        <v>3528706.1973999999</v>
      </c>
      <c r="P188" s="65">
        <f>O188/$C188</f>
        <v>0.15523876214641866</v>
      </c>
      <c r="Q188" s="52">
        <v>39281.326999999997</v>
      </c>
      <c r="R188" s="53">
        <v>1.113</v>
      </c>
      <c r="S188" s="64">
        <f>Q188/$H188</f>
        <v>2.6066123513365416E-2</v>
      </c>
      <c r="T188" s="66">
        <v>17397851.987599999</v>
      </c>
      <c r="U188" s="52">
        <v>1378775.9787000001</v>
      </c>
      <c r="V188" s="64">
        <f>U188/T188</f>
        <v>7.9249782081299319E-2</v>
      </c>
      <c r="W188" s="67">
        <v>22596.38</v>
      </c>
      <c r="X188" s="66">
        <v>385779.38390000002</v>
      </c>
      <c r="Y188" s="65">
        <f>X188/$C188</f>
        <v>1.697163511724787E-2</v>
      </c>
      <c r="Z188" s="52">
        <v>92686.865600000005</v>
      </c>
      <c r="AA188" s="53">
        <v>24.026</v>
      </c>
      <c r="AB188" s="64">
        <f>Z188/$H188</f>
        <v>6.1504726833599602E-2</v>
      </c>
      <c r="AC188" s="66">
        <v>139942.82</v>
      </c>
      <c r="AD188" s="65">
        <f>AC188/$C188</f>
        <v>6.1565199630635257E-3</v>
      </c>
      <c r="AE188" s="52">
        <v>15004.726199999999</v>
      </c>
      <c r="AF188" s="53">
        <v>10.722</v>
      </c>
      <c r="AG188" s="64">
        <f>AE188/$H188</f>
        <v>9.9567676624934317E-3</v>
      </c>
      <c r="AH188" s="66">
        <v>55631.08</v>
      </c>
      <c r="AI188" s="65">
        <f>AH188/$C188</f>
        <v>2.4473842572758217E-3</v>
      </c>
      <c r="AJ188" s="52">
        <v>8409.3477000000003</v>
      </c>
      <c r="AK188" s="53">
        <v>15.116</v>
      </c>
      <c r="AL188" s="64">
        <f>AJ188/$H188</f>
        <v>5.5802365285428221E-3</v>
      </c>
      <c r="AM188" s="52">
        <v>143419.26</v>
      </c>
      <c r="AN188" s="65">
        <f>AM188/$C188</f>
        <v>6.3094593726051697E-3</v>
      </c>
      <c r="AO188" s="52">
        <v>37998.420599999998</v>
      </c>
      <c r="AP188" s="53">
        <v>26.495000000000001</v>
      </c>
      <c r="AQ188" s="64">
        <f>AO188/$H188</f>
        <v>2.5214818345429341E-2</v>
      </c>
      <c r="AR188" s="66">
        <v>296615.53000000003</v>
      </c>
      <c r="AS188" s="65">
        <f>AR188/$C188</f>
        <v>1.3049039827835883E-2</v>
      </c>
      <c r="AT188" s="52">
        <v>40052.146699999998</v>
      </c>
      <c r="AU188" s="53">
        <v>13.503</v>
      </c>
      <c r="AV188" s="64">
        <f>AT188/$H188</f>
        <v>2.6577620528390782E-2</v>
      </c>
      <c r="AW188" s="66">
        <v>83493.13</v>
      </c>
      <c r="AX188" s="65">
        <f>AW188/$C188</f>
        <v>3.6731225054894429E-3</v>
      </c>
      <c r="AY188" s="52">
        <v>8292.1414999999997</v>
      </c>
      <c r="AZ188" s="53">
        <v>9.9320000000000004</v>
      </c>
      <c r="BA188" s="64">
        <f>AY188/$H188</f>
        <v>5.5024613738049932E-3</v>
      </c>
      <c r="BB188" s="66">
        <v>105.45</v>
      </c>
      <c r="BC188" s="65">
        <f>BB188/$C188</f>
        <v>4.639073516633785E-6</v>
      </c>
      <c r="BD188" s="52">
        <v>19.488</v>
      </c>
      <c r="BE188" s="53">
        <v>18.481000000000002</v>
      </c>
      <c r="BF188" s="64">
        <f>BD188/$H188</f>
        <v>1.2931758008798056E-5</v>
      </c>
    </row>
    <row r="189" spans="1:58">
      <c r="A189" s="69"/>
      <c r="B189" s="68">
        <v>43282</v>
      </c>
      <c r="C189" s="52">
        <v>21691171.760000002</v>
      </c>
      <c r="D189" s="52">
        <v>699715.22</v>
      </c>
      <c r="E189" s="52">
        <v>1645773.71</v>
      </c>
      <c r="F189" s="64">
        <f>E189/C189</f>
        <v>7.5872973955004072E-2</v>
      </c>
      <c r="G189" s="52">
        <v>-113649.83</v>
      </c>
      <c r="H189" s="52">
        <v>1532123.88</v>
      </c>
      <c r="I189" s="64">
        <f>H189/$C189</f>
        <v>7.0633523027342424E-2</v>
      </c>
      <c r="J189" s="66">
        <v>1677923.9657000001</v>
      </c>
      <c r="K189" s="65">
        <f>J189/$C189</f>
        <v>7.7355155556612487E-2</v>
      </c>
      <c r="L189" s="52">
        <v>73251.982199999999</v>
      </c>
      <c r="M189" s="53">
        <v>4.3659999999999997</v>
      </c>
      <c r="N189" s="64">
        <f>L189/$H189</f>
        <v>4.7810743736988161E-2</v>
      </c>
      <c r="O189" s="52">
        <v>2416955.5066</v>
      </c>
      <c r="P189" s="65">
        <f>O189/$C189</f>
        <v>0.11142576958691695</v>
      </c>
      <c r="Q189" s="52">
        <v>61230.224999999999</v>
      </c>
      <c r="R189" s="53">
        <v>2.5329999999999999</v>
      </c>
      <c r="S189" s="64">
        <f>Q189/$H189</f>
        <v>3.9964278214892131E-2</v>
      </c>
      <c r="T189" s="66">
        <v>17596292.287700001</v>
      </c>
      <c r="U189" s="52">
        <v>1397641.6728000001</v>
      </c>
      <c r="V189" s="64">
        <f>U189/T189</f>
        <v>7.9428191459229552E-2</v>
      </c>
      <c r="W189" s="67">
        <v>21830.85</v>
      </c>
      <c r="X189" s="66">
        <v>250047.94639999999</v>
      </c>
      <c r="Y189" s="65">
        <f>X189/$C189</f>
        <v>1.1527636642530554E-2</v>
      </c>
      <c r="Z189" s="52">
        <v>50732.9689</v>
      </c>
      <c r="AA189" s="53">
        <v>20.289000000000001</v>
      </c>
      <c r="AB189" s="64">
        <f>Z189/$H189</f>
        <v>3.3112837390146289E-2</v>
      </c>
      <c r="AC189" s="66">
        <v>102121.7</v>
      </c>
      <c r="AD189" s="65">
        <f>AC189/$C189</f>
        <v>4.7079844800417547E-3</v>
      </c>
      <c r="AE189" s="52">
        <v>11536.8184</v>
      </c>
      <c r="AF189" s="53">
        <v>11.297000000000001</v>
      </c>
      <c r="AG189" s="64">
        <f>AE189/$H189</f>
        <v>7.5299514292538807E-3</v>
      </c>
      <c r="AH189" s="66">
        <v>77691.990000000005</v>
      </c>
      <c r="AI189" s="65">
        <f>AH189/$C189</f>
        <v>3.5817331981700192E-3</v>
      </c>
      <c r="AJ189" s="52">
        <v>12663.041800000001</v>
      </c>
      <c r="AK189" s="53">
        <v>16.298999999999999</v>
      </c>
      <c r="AL189" s="64">
        <f>AJ189/$H189</f>
        <v>8.2650247576586313E-3</v>
      </c>
      <c r="AM189" s="52">
        <v>174389.98</v>
      </c>
      <c r="AN189" s="65">
        <f>AM189/$C189</f>
        <v>8.0396754001822533E-3</v>
      </c>
      <c r="AO189" s="52">
        <v>45848.328600000001</v>
      </c>
      <c r="AP189" s="53">
        <v>26.291</v>
      </c>
      <c r="AQ189" s="64">
        <f>AO189/$H189</f>
        <v>2.9924687682565201E-2</v>
      </c>
      <c r="AR189" s="66">
        <v>333065.86</v>
      </c>
      <c r="AS189" s="65">
        <f>AR189/$C189</f>
        <v>1.5354903998971421E-2</v>
      </c>
      <c r="AT189" s="52">
        <v>31544.6584</v>
      </c>
      <c r="AU189" s="53">
        <v>9.4710000000000001</v>
      </c>
      <c r="AV189" s="64">
        <f>AT189/$H189</f>
        <v>2.0588843246800645E-2</v>
      </c>
      <c r="AW189" s="66">
        <v>77166.19</v>
      </c>
      <c r="AX189" s="65">
        <f>AW189/$C189</f>
        <v>3.5574929217194119E-3</v>
      </c>
      <c r="AY189" s="52">
        <v>7401.1517999999996</v>
      </c>
      <c r="AZ189" s="53">
        <v>9.5909999999999993</v>
      </c>
      <c r="BA189" s="64">
        <f>AY189/$H189</f>
        <v>4.8306484198914782E-3</v>
      </c>
      <c r="BB189" s="66">
        <v>0</v>
      </c>
      <c r="BC189" s="65">
        <f>BB189/$C189</f>
        <v>0</v>
      </c>
      <c r="BD189" s="52">
        <v>0</v>
      </c>
      <c r="BE189" s="53">
        <v>0</v>
      </c>
      <c r="BF189" s="64">
        <f>BD189/$H189</f>
        <v>0</v>
      </c>
    </row>
    <row r="190" spans="1:58">
      <c r="A190" s="69"/>
      <c r="B190" s="68">
        <v>43313</v>
      </c>
      <c r="C190" s="52">
        <v>20220240.550000001</v>
      </c>
      <c r="D190" s="52">
        <v>652265.81999999995</v>
      </c>
      <c r="E190" s="52">
        <v>1611605.31</v>
      </c>
      <c r="F190" s="64">
        <f>E190/C190</f>
        <v>7.970257851358746E-2</v>
      </c>
      <c r="G190" s="52">
        <v>15187.27</v>
      </c>
      <c r="H190" s="52">
        <v>1626792.58</v>
      </c>
      <c r="I190" s="64">
        <f>H190/$C190</f>
        <v>8.0453670962880808E-2</v>
      </c>
      <c r="J190" s="66">
        <v>1542701.3066</v>
      </c>
      <c r="K190" s="65">
        <f>J190/$C190</f>
        <v>7.6294903751775597E-2</v>
      </c>
      <c r="L190" s="52">
        <v>64517.414799999999</v>
      </c>
      <c r="M190" s="53">
        <v>4.1820000000000004</v>
      </c>
      <c r="N190" s="64">
        <f>L190/$H190</f>
        <v>3.9659275308472332E-2</v>
      </c>
      <c r="O190" s="52">
        <v>2037528.2714</v>
      </c>
      <c r="P190" s="65">
        <f>O190/$C190</f>
        <v>0.10076676715895944</v>
      </c>
      <c r="Q190" s="52">
        <v>47023.267699999997</v>
      </c>
      <c r="R190" s="53">
        <v>2.3079999999999998</v>
      </c>
      <c r="S190" s="64">
        <f>Q190/$H190</f>
        <v>2.8905509084630812E-2</v>
      </c>
      <c r="T190" s="66">
        <v>16640010.971999999</v>
      </c>
      <c r="U190" s="52">
        <v>1515251.8975</v>
      </c>
      <c r="V190" s="64">
        <f>U190/T190</f>
        <v>9.1060751104653781E-2</v>
      </c>
      <c r="W190" s="67">
        <v>20302</v>
      </c>
      <c r="X190" s="66">
        <v>322573.14289999998</v>
      </c>
      <c r="Y190" s="65">
        <f>X190/$C190</f>
        <v>1.5952982463405953E-2</v>
      </c>
      <c r="Z190" s="52">
        <v>83149.255499999999</v>
      </c>
      <c r="AA190" s="53">
        <v>25.777000000000001</v>
      </c>
      <c r="AB190" s="64">
        <f>Z190/$H190</f>
        <v>5.1112389202070244E-2</v>
      </c>
      <c r="AC190" s="66">
        <v>96510.12</v>
      </c>
      <c r="AD190" s="65">
        <f>AC190/$C190</f>
        <v>4.7729461853508954E-3</v>
      </c>
      <c r="AE190" s="52">
        <v>10593.3207</v>
      </c>
      <c r="AF190" s="53">
        <v>10.976000000000001</v>
      </c>
      <c r="AG190" s="64">
        <f>AE190/$H190</f>
        <v>6.5117832661862763E-3</v>
      </c>
      <c r="AH190" s="66">
        <v>86078.720000000001</v>
      </c>
      <c r="AI190" s="65">
        <f>AH190/$C190</f>
        <v>4.2570571693816969E-3</v>
      </c>
      <c r="AJ190" s="52">
        <v>16504.8717</v>
      </c>
      <c r="AK190" s="53">
        <v>19.173999999999999</v>
      </c>
      <c r="AL190" s="64">
        <f>AJ190/$H190</f>
        <v>1.014565218879963E-2</v>
      </c>
      <c r="AM190" s="52">
        <v>179096.47</v>
      </c>
      <c r="AN190" s="65">
        <f>AM190/$C190</f>
        <v>8.857286814028531E-3</v>
      </c>
      <c r="AO190" s="52">
        <v>45795.098899999997</v>
      </c>
      <c r="AP190" s="53">
        <v>25.57</v>
      </c>
      <c r="AQ190" s="64">
        <f>AO190/$H190</f>
        <v>2.8150545719848312E-2</v>
      </c>
      <c r="AR190" s="66">
        <v>338772.7</v>
      </c>
      <c r="AS190" s="65">
        <f>AR190/$C190</f>
        <v>1.6754137971914482E-2</v>
      </c>
      <c r="AT190" s="52">
        <v>32303.420900000001</v>
      </c>
      <c r="AU190" s="53">
        <v>9.5350000000000001</v>
      </c>
      <c r="AV190" s="64">
        <f>AT190/$H190</f>
        <v>1.9857123334063892E-2</v>
      </c>
      <c r="AW190" s="66">
        <v>76060.490000000005</v>
      </c>
      <c r="AX190" s="65">
        <f>AW190/$C190</f>
        <v>3.7616016393039399E-3</v>
      </c>
      <c r="AY190" s="52">
        <v>12441.4876</v>
      </c>
      <c r="AZ190" s="53">
        <v>16.356999999999999</v>
      </c>
      <c r="BA190" s="64">
        <f>AY190/$H190</f>
        <v>7.6478635032869403E-3</v>
      </c>
      <c r="BB190" s="66">
        <v>296.02</v>
      </c>
      <c r="BC190" s="65">
        <f>BB190/$C190</f>
        <v>1.4639786270989736E-5</v>
      </c>
      <c r="BD190" s="52">
        <v>69.530799999999999</v>
      </c>
      <c r="BE190" s="53">
        <v>23.489000000000001</v>
      </c>
      <c r="BF190" s="64">
        <f>BD190/$H190</f>
        <v>4.2741035860883995E-5</v>
      </c>
    </row>
    <row r="191" spans="1:58">
      <c r="A191" s="69"/>
      <c r="B191" s="68">
        <v>43344</v>
      </c>
      <c r="C191" s="52">
        <v>19956925.41</v>
      </c>
      <c r="D191" s="52">
        <v>643771.79</v>
      </c>
      <c r="E191" s="52">
        <v>1525988.59</v>
      </c>
      <c r="F191" s="64">
        <f>E191/C191</f>
        <v>7.6464112514814483E-2</v>
      </c>
      <c r="G191" s="52">
        <v>-76760.55</v>
      </c>
      <c r="H191" s="52">
        <v>1449228.03</v>
      </c>
      <c r="I191" s="64">
        <f>H191/$C191</f>
        <v>7.261780059937599E-2</v>
      </c>
      <c r="J191" s="66">
        <v>1551150.5416999999</v>
      </c>
      <c r="K191" s="65">
        <f>J191/$C191</f>
        <v>7.7724925550042429E-2</v>
      </c>
      <c r="L191" s="52">
        <v>63389.903400000003</v>
      </c>
      <c r="M191" s="53">
        <v>4.0869999999999997</v>
      </c>
      <c r="N191" s="64">
        <f>L191/$H191</f>
        <v>4.374046187886664E-2</v>
      </c>
      <c r="O191" s="52">
        <v>2043776.8441000001</v>
      </c>
      <c r="P191" s="65">
        <f>O191/$C191</f>
        <v>0.1024094043602481</v>
      </c>
      <c r="Q191" s="52">
        <v>38566.338100000001</v>
      </c>
      <c r="R191" s="53">
        <v>1.887</v>
      </c>
      <c r="S191" s="64">
        <f>Q191/$H191</f>
        <v>2.6611642406612849E-2</v>
      </c>
      <c r="T191" s="66">
        <v>16361998.0242</v>
      </c>
      <c r="U191" s="52">
        <v>1347271.7885</v>
      </c>
      <c r="V191" s="64">
        <f>U191/T191</f>
        <v>8.2341520058084303E-2</v>
      </c>
      <c r="W191" s="67">
        <v>12800</v>
      </c>
      <c r="X191" s="66">
        <v>288999.04460000002</v>
      </c>
      <c r="Y191" s="65">
        <f>X191/$C191</f>
        <v>1.4481140689897483E-2</v>
      </c>
      <c r="Z191" s="52">
        <v>71270.246299999999</v>
      </c>
      <c r="AA191" s="53">
        <v>24.661000000000001</v>
      </c>
      <c r="AB191" s="64">
        <f>Z191/$H191</f>
        <v>4.9178076068539744E-2</v>
      </c>
      <c r="AC191" s="66">
        <v>79332.17</v>
      </c>
      <c r="AD191" s="65">
        <f>AC191/$C191</f>
        <v>3.9751699407689469E-3</v>
      </c>
      <c r="AE191" s="52">
        <v>8130.8407999999999</v>
      </c>
      <c r="AF191" s="53">
        <v>10.249000000000001</v>
      </c>
      <c r="AG191" s="64">
        <f>AE191/$H191</f>
        <v>5.6104633858068556E-3</v>
      </c>
      <c r="AH191" s="66">
        <v>95745.57</v>
      </c>
      <c r="AI191" s="65">
        <f>AH191/$C191</f>
        <v>4.7976112568935041E-3</v>
      </c>
      <c r="AJ191" s="52">
        <v>13297.1878</v>
      </c>
      <c r="AK191" s="53">
        <v>13.888</v>
      </c>
      <c r="AL191" s="64">
        <f>AJ191/$H191</f>
        <v>9.1753592428101185E-3</v>
      </c>
      <c r="AM191" s="52">
        <v>114307.84</v>
      </c>
      <c r="AN191" s="65">
        <f>AM191/$C191</f>
        <v>5.7277279767114185E-3</v>
      </c>
      <c r="AO191" s="52">
        <v>28505.017599999999</v>
      </c>
      <c r="AP191" s="53">
        <v>24.937000000000001</v>
      </c>
      <c r="AQ191" s="64">
        <f>AO191/$H191</f>
        <v>1.9669104523185352E-2</v>
      </c>
      <c r="AR191" s="66">
        <v>275078.02</v>
      </c>
      <c r="AS191" s="65">
        <f>AR191/$C191</f>
        <v>1.3783587118192272E-2</v>
      </c>
      <c r="AT191" s="52">
        <v>33658.604599999999</v>
      </c>
      <c r="AU191" s="53">
        <v>12.236000000000001</v>
      </c>
      <c r="AV191" s="64">
        <f>AT191/$H191</f>
        <v>2.3225195692633684E-2</v>
      </c>
      <c r="AW191" s="66">
        <v>54099.51</v>
      </c>
      <c r="AX191" s="65">
        <f>AW191/$C191</f>
        <v>2.7108138597788144E-3</v>
      </c>
      <c r="AY191" s="52">
        <v>4792.8434999999999</v>
      </c>
      <c r="AZ191" s="53">
        <v>8.859</v>
      </c>
      <c r="BA191" s="64">
        <f>AY191/$H191</f>
        <v>3.3071700248579927E-3</v>
      </c>
      <c r="BB191" s="66">
        <v>0</v>
      </c>
      <c r="BC191" s="65">
        <f>BB191/$C191</f>
        <v>0</v>
      </c>
      <c r="BD191" s="52">
        <v>0</v>
      </c>
      <c r="BE191" s="53">
        <v>0</v>
      </c>
      <c r="BF191" s="64">
        <f>BD191/$H191</f>
        <v>0</v>
      </c>
    </row>
    <row r="192" spans="1:58">
      <c r="A192" s="69"/>
      <c r="B192" s="68">
        <v>43374</v>
      </c>
      <c r="C192" s="132">
        <v>19363646.48</v>
      </c>
      <c r="D192" s="52">
        <f>C192/31</f>
        <v>624633.75741935486</v>
      </c>
      <c r="E192" s="132">
        <v>1476050.42</v>
      </c>
      <c r="F192" s="64">
        <f>E192/C192</f>
        <v>7.6227916137828602E-2</v>
      </c>
      <c r="G192" s="132">
        <v>-39566.120000000003</v>
      </c>
      <c r="H192" s="52">
        <f>G192+E192</f>
        <v>1436484.2999999998</v>
      </c>
      <c r="I192" s="64">
        <f>H192/$C192</f>
        <v>7.4184596454169499E-2</v>
      </c>
      <c r="J192" s="132">
        <v>1563539.7324000001</v>
      </c>
      <c r="K192" s="65">
        <f>J192/$C192</f>
        <v>8.0746141178260136E-2</v>
      </c>
      <c r="L192" s="132">
        <v>68234.994900000005</v>
      </c>
      <c r="M192" s="65">
        <f>L192/J192</f>
        <v>4.3641356523291382E-2</v>
      </c>
      <c r="N192" s="64">
        <f>L192/$H192</f>
        <v>4.7501385779155407E-2</v>
      </c>
      <c r="O192" s="132">
        <v>2019777.3679</v>
      </c>
      <c r="P192" s="65">
        <f>O192/$C192</f>
        <v>0.10430769689924642</v>
      </c>
      <c r="Q192" s="132">
        <v>26936.518</v>
      </c>
      <c r="R192" s="53">
        <v>3.012</v>
      </c>
      <c r="S192" s="65">
        <f>Q192/$H192</f>
        <v>1.8751696764106648E-2</v>
      </c>
      <c r="T192" s="66">
        <f>C192-(J192+O192)</f>
        <v>15780329.379700001</v>
      </c>
      <c r="U192" s="52">
        <f>H192-(L192+Q192)</f>
        <v>1341312.7870999998</v>
      </c>
      <c r="V192" s="64">
        <f>U192/T192</f>
        <v>8.4999036130733757E-2</v>
      </c>
      <c r="W192" s="67"/>
      <c r="X192" s="66"/>
      <c r="Y192" s="65">
        <f>X192/$C192</f>
        <v>0</v>
      </c>
      <c r="Z192" s="52"/>
      <c r="AA192" s="65" t="e">
        <f>Z192/X192</f>
        <v>#DIV/0!</v>
      </c>
      <c r="AB192" s="64">
        <f>Z192/$H192</f>
        <v>0</v>
      </c>
      <c r="AC192" s="66"/>
      <c r="AD192" s="65">
        <f>AC192/$C192</f>
        <v>0</v>
      </c>
      <c r="AE192" s="52"/>
      <c r="AF192" s="65" t="e">
        <f>AE192/AC192</f>
        <v>#DIV/0!</v>
      </c>
      <c r="AG192" s="64">
        <f>AE192/$H192</f>
        <v>0</v>
      </c>
      <c r="AH192" s="66"/>
      <c r="AI192" s="65">
        <f>AH192/$C192</f>
        <v>0</v>
      </c>
      <c r="AJ192" s="52"/>
      <c r="AK192" s="65" t="e">
        <f>AJ192/AH192</f>
        <v>#DIV/0!</v>
      </c>
      <c r="AL192" s="64">
        <f>AJ192/$H192</f>
        <v>0</v>
      </c>
      <c r="AM192" s="52"/>
      <c r="AN192" s="65">
        <f>AM192/$C192</f>
        <v>0</v>
      </c>
      <c r="AO192" s="52"/>
      <c r="AP192" s="65" t="e">
        <f>AO192/AM192</f>
        <v>#DIV/0!</v>
      </c>
      <c r="AQ192" s="64"/>
      <c r="AR192" s="66"/>
      <c r="AS192" s="65">
        <f>AR192/$C192</f>
        <v>0</v>
      </c>
      <c r="AT192" s="52"/>
      <c r="AU192" s="65" t="e">
        <f>AT192/AR192</f>
        <v>#DIV/0!</v>
      </c>
      <c r="AV192" s="64">
        <f>AT192/$H192</f>
        <v>0</v>
      </c>
      <c r="AW192" s="66"/>
      <c r="AX192" s="65">
        <f>AW192/$C192</f>
        <v>0</v>
      </c>
      <c r="AY192" s="52"/>
      <c r="AZ192" s="65" t="e">
        <f>AY192/AW192</f>
        <v>#DIV/0!</v>
      </c>
      <c r="BA192" s="64">
        <f>AY192/$H192</f>
        <v>0</v>
      </c>
      <c r="BB192" s="66"/>
      <c r="BC192" s="65">
        <f>BB192/$C192</f>
        <v>0</v>
      </c>
      <c r="BD192" s="52"/>
      <c r="BE192" s="65" t="e">
        <f>BD192/BB192</f>
        <v>#DIV/0!</v>
      </c>
      <c r="BF192" s="64">
        <f>BD192/$H192</f>
        <v>0</v>
      </c>
    </row>
    <row r="193" spans="1:58">
      <c r="A193" s="69"/>
      <c r="B193" s="68">
        <v>43009</v>
      </c>
      <c r="C193" s="132">
        <v>19653206.239999998</v>
      </c>
      <c r="D193" s="52">
        <f>C193/31</f>
        <v>633974.39483870962</v>
      </c>
      <c r="E193" s="132">
        <v>1494534.51</v>
      </c>
      <c r="F193" s="64">
        <f>E193/C193</f>
        <v>7.6045327757167019E-2</v>
      </c>
      <c r="G193" s="132">
        <v>-70347.88</v>
      </c>
      <c r="H193" s="52">
        <f>G193+E193</f>
        <v>1424186.63</v>
      </c>
      <c r="I193" s="64">
        <f>H193/$C193</f>
        <v>7.2465867024860575E-2</v>
      </c>
      <c r="J193" s="132">
        <v>1439635.1442</v>
      </c>
      <c r="K193" s="65">
        <f>J193/$C193</f>
        <v>7.3251922694930208E-2</v>
      </c>
      <c r="L193" s="132">
        <v>65495.763099999996</v>
      </c>
      <c r="M193" s="65">
        <f>L193/J193</f>
        <v>4.5494695905326593E-2</v>
      </c>
      <c r="N193" s="64">
        <f>L193/$H193</f>
        <v>4.5988188430051473E-2</v>
      </c>
      <c r="O193" s="132">
        <v>1963874.8343</v>
      </c>
      <c r="P193" s="65">
        <f>O193/$C193</f>
        <v>9.9926434919455673E-2</v>
      </c>
      <c r="Q193" s="132">
        <v>40620.587800000001</v>
      </c>
      <c r="R193" s="53">
        <v>2.8460000000000001</v>
      </c>
      <c r="S193" s="65">
        <f>Q193/$H193</f>
        <v>2.852195558106033E-2</v>
      </c>
      <c r="T193" s="66">
        <f>C193-(J193+O193)</f>
        <v>16249696.261499997</v>
      </c>
      <c r="U193" s="52">
        <f>H193-(L193+Q193)</f>
        <v>1318070.2790999999</v>
      </c>
      <c r="V193" s="64">
        <f>U193/T193</f>
        <v>8.111353331710397E-2</v>
      </c>
      <c r="W193" s="67"/>
      <c r="X193" s="66"/>
      <c r="Y193" s="65">
        <f>X193/$C193</f>
        <v>0</v>
      </c>
      <c r="Z193" s="52"/>
      <c r="AA193" s="65" t="e">
        <f>Z193/X193</f>
        <v>#DIV/0!</v>
      </c>
      <c r="AB193" s="64">
        <f>Z193/$H193</f>
        <v>0</v>
      </c>
      <c r="AC193" s="66"/>
      <c r="AD193" s="65">
        <f>AC193/$C193</f>
        <v>0</v>
      </c>
      <c r="AE193" s="52"/>
      <c r="AF193" s="65" t="e">
        <f>AE193/AC193</f>
        <v>#DIV/0!</v>
      </c>
      <c r="AG193" s="64">
        <f>AE193/$H193</f>
        <v>0</v>
      </c>
      <c r="AH193" s="66"/>
      <c r="AI193" s="65">
        <f>AH193/$C193</f>
        <v>0</v>
      </c>
      <c r="AJ193" s="52"/>
      <c r="AK193" s="65" t="e">
        <f>AJ193/AH193</f>
        <v>#DIV/0!</v>
      </c>
      <c r="AL193" s="64">
        <f>AJ193/$H193</f>
        <v>0</v>
      </c>
      <c r="AM193" s="52"/>
      <c r="AN193" s="65">
        <f>AM193/$C193</f>
        <v>0</v>
      </c>
      <c r="AO193" s="52"/>
      <c r="AP193" s="65" t="e">
        <f>AO193/AM193</f>
        <v>#DIV/0!</v>
      </c>
      <c r="AQ193" s="64"/>
      <c r="AR193" s="66"/>
      <c r="AS193" s="65">
        <f>AR193/$C193</f>
        <v>0</v>
      </c>
      <c r="AT193" s="52"/>
      <c r="AU193" s="65" t="e">
        <f>AT193/AR193</f>
        <v>#DIV/0!</v>
      </c>
      <c r="AV193" s="64">
        <f>AT193/$H193</f>
        <v>0</v>
      </c>
      <c r="AW193" s="66"/>
      <c r="AX193" s="65">
        <f>AW193/$C193</f>
        <v>0</v>
      </c>
      <c r="AY193" s="52"/>
      <c r="AZ193" s="65" t="e">
        <f>AY193/AW193</f>
        <v>#DIV/0!</v>
      </c>
      <c r="BA193" s="64">
        <f>AY193/$H193</f>
        <v>0</v>
      </c>
      <c r="BB193" s="66"/>
      <c r="BC193" s="65">
        <f>BB193/$C193</f>
        <v>0</v>
      </c>
      <c r="BD193" s="52"/>
      <c r="BE193" s="65" t="e">
        <f>BD193/BB193</f>
        <v>#DIV/0!</v>
      </c>
      <c r="BF193" s="64">
        <f>BD193/$H193</f>
        <v>0</v>
      </c>
    </row>
    <row r="194" spans="1:58" s="25" customFormat="1" ht="15.75" thickBot="1">
      <c r="A194" s="63"/>
      <c r="B194" s="62" t="s">
        <v>106</v>
      </c>
      <c r="C194" s="56">
        <f>C192/C193-1</f>
        <v>-1.473346162778566E-2</v>
      </c>
      <c r="D194" s="60"/>
      <c r="E194" s="56">
        <f>E192/E193-1</f>
        <v>-1.2367790690895553E-2</v>
      </c>
      <c r="F194" s="59"/>
      <c r="G194" s="56">
        <f>G192/G193-1</f>
        <v>-0.43756485625437469</v>
      </c>
      <c r="H194" s="56">
        <f>H192/H193-1</f>
        <v>8.6348725236944368E-3</v>
      </c>
      <c r="I194" s="59"/>
      <c r="J194" s="57">
        <f>J192/J193-1</f>
        <v>8.6066659805567269E-2</v>
      </c>
      <c r="K194" s="55"/>
      <c r="L194" s="56">
        <f>L192/L193-1</f>
        <v>4.1823038168403492E-2</v>
      </c>
      <c r="M194" s="55"/>
      <c r="N194" s="54"/>
      <c r="O194" s="56">
        <f>O192/O193-1</f>
        <v>2.8465425913930975E-2</v>
      </c>
      <c r="P194" s="55"/>
      <c r="Q194" s="56">
        <f>Q192/Q193-1</f>
        <v>-0.33687522857559438</v>
      </c>
      <c r="R194" s="55"/>
      <c r="S194" s="54"/>
      <c r="T194" s="61"/>
      <c r="U194" s="60"/>
      <c r="V194" s="59"/>
      <c r="W194" s="58"/>
      <c r="X194" s="57" t="e">
        <f>X192/X193-1</f>
        <v>#DIV/0!</v>
      </c>
      <c r="Y194" s="55"/>
      <c r="Z194" s="56" t="e">
        <f>Z192/Z193-1</f>
        <v>#DIV/0!</v>
      </c>
      <c r="AA194" s="55"/>
      <c r="AB194" s="54"/>
      <c r="AC194" s="57" t="e">
        <f>AC192/AC193-1</f>
        <v>#DIV/0!</v>
      </c>
      <c r="AD194" s="55"/>
      <c r="AE194" s="56" t="e">
        <f>AE192/AE193-1</f>
        <v>#DIV/0!</v>
      </c>
      <c r="AF194" s="55"/>
      <c r="AG194" s="54"/>
      <c r="AH194" s="57" t="e">
        <f>AH192/AH193-1</f>
        <v>#DIV/0!</v>
      </c>
      <c r="AI194" s="55"/>
      <c r="AJ194" s="56" t="e">
        <f>AJ192/AJ193-1</f>
        <v>#DIV/0!</v>
      </c>
      <c r="AK194" s="55"/>
      <c r="AL194" s="54"/>
      <c r="AM194" s="56" t="e">
        <f>AM192/AM193-1</f>
        <v>#DIV/0!</v>
      </c>
      <c r="AN194" s="55"/>
      <c r="AO194" s="56" t="e">
        <f>AO192/AO193-1</f>
        <v>#DIV/0!</v>
      </c>
      <c r="AP194" s="55"/>
      <c r="AQ194" s="54"/>
      <c r="AR194" s="56" t="e">
        <f>AR192/AR193-1</f>
        <v>#DIV/0!</v>
      </c>
      <c r="AS194" s="55"/>
      <c r="AT194" s="56" t="e">
        <f>AT192/AT193-1</f>
        <v>#DIV/0!</v>
      </c>
      <c r="AU194" s="55"/>
      <c r="AV194" s="54"/>
      <c r="AW194" s="56" t="e">
        <f>AW192/AW193-1</f>
        <v>#DIV/0!</v>
      </c>
      <c r="AX194" s="55"/>
      <c r="AY194" s="56" t="e">
        <f>AY192/AY193-1</f>
        <v>#DIV/0!</v>
      </c>
      <c r="AZ194" s="55"/>
      <c r="BA194" s="54"/>
      <c r="BB194" s="56" t="e">
        <f>BB192/BB193-1</f>
        <v>#DIV/0!</v>
      </c>
      <c r="BC194" s="55"/>
      <c r="BD194" s="56" t="e">
        <f>BD192/BD193-1</f>
        <v>#DIV/0!</v>
      </c>
      <c r="BE194" s="55"/>
      <c r="BF194" s="54"/>
    </row>
    <row r="195" spans="1:58">
      <c r="A195" s="77" t="s">
        <v>69</v>
      </c>
      <c r="B195" s="76">
        <v>43101</v>
      </c>
      <c r="C195" s="72">
        <v>90015713.989999995</v>
      </c>
      <c r="D195" s="72">
        <v>2903732.71</v>
      </c>
      <c r="E195" s="72">
        <v>5702014.8099999996</v>
      </c>
      <c r="F195" s="70">
        <f>E195/C195</f>
        <v>6.3344660140488881E-2</v>
      </c>
      <c r="G195" s="72">
        <v>-558240.1</v>
      </c>
      <c r="H195" s="72">
        <v>5143774.71</v>
      </c>
      <c r="I195" s="70">
        <f>H195/$C195</f>
        <v>5.7143075158759847E-2</v>
      </c>
      <c r="J195" s="74">
        <v>4383245.5033</v>
      </c>
      <c r="K195" s="73">
        <f>J195/$C195</f>
        <v>4.8694225808028832E-2</v>
      </c>
      <c r="L195" s="72">
        <v>199573.44260000001</v>
      </c>
      <c r="M195" s="71">
        <v>4.5529999999999999</v>
      </c>
      <c r="N195" s="70">
        <f>L195/$H195</f>
        <v>3.8799024811877893E-2</v>
      </c>
      <c r="O195" s="72">
        <v>14619324.414000001</v>
      </c>
      <c r="P195" s="73">
        <f>O195/$C195</f>
        <v>0.16240858141306402</v>
      </c>
      <c r="Q195" s="72">
        <v>1493311.4919</v>
      </c>
      <c r="R195" s="71">
        <v>10.215</v>
      </c>
      <c r="S195" s="70">
        <f>Q195/$H195</f>
        <v>0.29031432675246388</v>
      </c>
      <c r="T195" s="74">
        <v>71013144.072699994</v>
      </c>
      <c r="U195" s="72">
        <v>3450889.7755</v>
      </c>
      <c r="V195" s="70">
        <f>U195/T195</f>
        <v>4.8595085044638178E-2</v>
      </c>
      <c r="W195" s="75">
        <v>23534.994299999998</v>
      </c>
      <c r="X195" s="74">
        <v>1485716.625</v>
      </c>
      <c r="Y195" s="73">
        <f>X195/$C195</f>
        <v>1.6505080714741105E-2</v>
      </c>
      <c r="Z195" s="72">
        <v>263998.55949999997</v>
      </c>
      <c r="AA195" s="71">
        <v>17.768999999999998</v>
      </c>
      <c r="AB195" s="70">
        <f>Z195/$H195</f>
        <v>5.1323896240393463E-2</v>
      </c>
      <c r="AC195" s="74">
        <v>175889.1</v>
      </c>
      <c r="AD195" s="73">
        <f>AC195/$C195</f>
        <v>1.9539821682638637E-3</v>
      </c>
      <c r="AE195" s="72">
        <v>13303.493399999999</v>
      </c>
      <c r="AF195" s="71">
        <v>7.5640000000000001</v>
      </c>
      <c r="AG195" s="70">
        <f>AE195/$H195</f>
        <v>2.5863289412999969E-3</v>
      </c>
      <c r="AH195" s="74">
        <v>173025.29</v>
      </c>
      <c r="AI195" s="73">
        <f>AH195/$C195</f>
        <v>1.9221676119707464E-3</v>
      </c>
      <c r="AJ195" s="72">
        <v>22623.230100000001</v>
      </c>
      <c r="AK195" s="71">
        <v>13.074999999999999</v>
      </c>
      <c r="AL195" s="70">
        <f>AJ195/$H195</f>
        <v>4.398176703971547E-3</v>
      </c>
      <c r="AM195" s="72">
        <v>131954.96</v>
      </c>
      <c r="AN195" s="73">
        <f>AM195/$C195</f>
        <v>1.465910274451182E-3</v>
      </c>
      <c r="AO195" s="72">
        <v>31148.1999</v>
      </c>
      <c r="AP195" s="71">
        <v>23.605</v>
      </c>
      <c r="AQ195" s="70">
        <f>AO195/$H195</f>
        <v>6.0555140254188932E-3</v>
      </c>
      <c r="AR195" s="74">
        <v>260883.06</v>
      </c>
      <c r="AS195" s="73">
        <f>AR195/$C195</f>
        <v>2.8981946422041594E-3</v>
      </c>
      <c r="AT195" s="72">
        <v>33982.804100000001</v>
      </c>
      <c r="AU195" s="71">
        <v>13.026</v>
      </c>
      <c r="AV195" s="70">
        <f>AT195/$H195</f>
        <v>6.6065887438526644E-3</v>
      </c>
      <c r="AW195" s="74">
        <v>81709.649999999994</v>
      </c>
      <c r="AX195" s="73">
        <f>AW195/$C195</f>
        <v>9.077265110520288E-4</v>
      </c>
      <c r="AY195" s="72">
        <v>9082.9627999999993</v>
      </c>
      <c r="AZ195" s="71">
        <v>11.116</v>
      </c>
      <c r="BA195" s="70">
        <f>AY195/$H195</f>
        <v>1.7658166059142974E-3</v>
      </c>
      <c r="BB195" s="74">
        <v>33473.07</v>
      </c>
      <c r="BC195" s="73">
        <f>BB195/$C195</f>
        <v>3.7185807362166327E-4</v>
      </c>
      <c r="BD195" s="72">
        <v>2676.1082999999999</v>
      </c>
      <c r="BE195" s="71">
        <v>7.9950000000000001</v>
      </c>
      <c r="BF195" s="70">
        <f>BD195/$H195</f>
        <v>5.2026156876532406E-4</v>
      </c>
    </row>
    <row r="196" spans="1:58">
      <c r="A196" s="69"/>
      <c r="B196" s="68">
        <v>43132</v>
      </c>
      <c r="C196" s="52">
        <v>77758357.849999994</v>
      </c>
      <c r="D196" s="52">
        <v>2508334.12</v>
      </c>
      <c r="E196" s="52">
        <v>4990279.37</v>
      </c>
      <c r="F196" s="64">
        <f>E196/C196</f>
        <v>6.417675871739105E-2</v>
      </c>
      <c r="G196" s="52">
        <v>-553341.32999999996</v>
      </c>
      <c r="H196" s="52">
        <v>4436938.05</v>
      </c>
      <c r="I196" s="64">
        <f>H196/$C196</f>
        <v>5.7060593519208433E-2</v>
      </c>
      <c r="J196" s="66">
        <v>6002452.6335000005</v>
      </c>
      <c r="K196" s="65">
        <f>J196/$C196</f>
        <v>7.7193665085868335E-2</v>
      </c>
      <c r="L196" s="52">
        <v>230017.97829999999</v>
      </c>
      <c r="M196" s="53">
        <v>3.8319999999999999</v>
      </c>
      <c r="N196" s="64">
        <f>L196/$H196</f>
        <v>5.1841602408670098E-2</v>
      </c>
      <c r="O196" s="52">
        <v>13501392.572000001</v>
      </c>
      <c r="P196" s="65">
        <f>O196/$C196</f>
        <v>0.17363268650869537</v>
      </c>
      <c r="Q196" s="52">
        <v>503120.92989999999</v>
      </c>
      <c r="R196" s="53">
        <v>3.726</v>
      </c>
      <c r="S196" s="64">
        <f>Q196/$H196</f>
        <v>0.11339372428244744</v>
      </c>
      <c r="T196" s="66">
        <v>58254512.644500002</v>
      </c>
      <c r="U196" s="52">
        <v>3703799.1417999999</v>
      </c>
      <c r="V196" s="64">
        <f>U196/T196</f>
        <v>6.357960909230416E-2</v>
      </c>
      <c r="W196" s="67">
        <v>47911.13</v>
      </c>
      <c r="X196" s="66">
        <v>1297554.4018000001</v>
      </c>
      <c r="Y196" s="65">
        <f>X196/$C196</f>
        <v>1.6687008801073853E-2</v>
      </c>
      <c r="Z196" s="52">
        <v>225809.60500000001</v>
      </c>
      <c r="AA196" s="53">
        <v>17.402999999999999</v>
      </c>
      <c r="AB196" s="64">
        <f>Z196/$H196</f>
        <v>5.0893116481533933E-2</v>
      </c>
      <c r="AC196" s="66">
        <v>349064.67</v>
      </c>
      <c r="AD196" s="65">
        <f>AC196/$C196</f>
        <v>4.4890951873413311E-3</v>
      </c>
      <c r="AE196" s="52">
        <v>30714.136999999999</v>
      </c>
      <c r="AF196" s="53">
        <v>8.7989999999999995</v>
      </c>
      <c r="AG196" s="64">
        <f>AE196/$H196</f>
        <v>6.9223722877987896E-3</v>
      </c>
      <c r="AH196" s="66">
        <v>119827.44</v>
      </c>
      <c r="AI196" s="65">
        <f>AH196/$C196</f>
        <v>1.5410232843542492E-3</v>
      </c>
      <c r="AJ196" s="52">
        <v>16271.937400000001</v>
      </c>
      <c r="AK196" s="53">
        <v>13.579000000000001</v>
      </c>
      <c r="AL196" s="64">
        <f>AJ196/$H196</f>
        <v>3.6673798950156633E-3</v>
      </c>
      <c r="AM196" s="52">
        <v>109060.88</v>
      </c>
      <c r="AN196" s="65">
        <f>AM196/$C196</f>
        <v>1.4025615125564282E-3</v>
      </c>
      <c r="AO196" s="52">
        <v>27405.712500000001</v>
      </c>
      <c r="AP196" s="53">
        <v>25.129000000000001</v>
      </c>
      <c r="AQ196" s="64">
        <f>AO196/$H196</f>
        <v>6.1767174098813485E-3</v>
      </c>
      <c r="AR196" s="66">
        <v>268520.33</v>
      </c>
      <c r="AS196" s="65">
        <f>AR196/$C196</f>
        <v>3.4532664709559582E-3</v>
      </c>
      <c r="AT196" s="52">
        <v>34482.298199999997</v>
      </c>
      <c r="AU196" s="53">
        <v>12.842000000000001</v>
      </c>
      <c r="AV196" s="64">
        <f>AT196/$H196</f>
        <v>7.7716429238853134E-3</v>
      </c>
      <c r="AW196" s="66">
        <v>84328.94</v>
      </c>
      <c r="AX196" s="65">
        <f>AW196/$C196</f>
        <v>1.0845000117244632E-3</v>
      </c>
      <c r="AY196" s="52">
        <v>5514.0828000000001</v>
      </c>
      <c r="AZ196" s="53">
        <v>6.5389999999999997</v>
      </c>
      <c r="BA196" s="64">
        <f>AY196/$H196</f>
        <v>1.2427675883371868E-3</v>
      </c>
      <c r="BB196" s="66">
        <v>32535.43</v>
      </c>
      <c r="BC196" s="65">
        <f>BB196/$C196</f>
        <v>4.1841714382346619E-4</v>
      </c>
      <c r="BD196" s="52">
        <v>2667.6714999999999</v>
      </c>
      <c r="BE196" s="53">
        <v>8.1989999999999998</v>
      </c>
      <c r="BF196" s="64">
        <f>BD196/$H196</f>
        <v>6.0124154764793262E-4</v>
      </c>
    </row>
    <row r="197" spans="1:58">
      <c r="A197" s="69"/>
      <c r="B197" s="68">
        <v>43160</v>
      </c>
      <c r="C197" s="52">
        <v>102075569.45</v>
      </c>
      <c r="D197" s="52">
        <v>3292760.3</v>
      </c>
      <c r="E197" s="52">
        <v>6527002.1299999999</v>
      </c>
      <c r="F197" s="64">
        <f>E197/C197</f>
        <v>6.3942843181464121E-2</v>
      </c>
      <c r="G197" s="52">
        <v>-1073169.3600000001</v>
      </c>
      <c r="H197" s="52">
        <v>5453832.7599999998</v>
      </c>
      <c r="I197" s="64">
        <f>H197/$C197</f>
        <v>5.3429364042602456E-2</v>
      </c>
      <c r="J197" s="66">
        <v>8041115.3700999999</v>
      </c>
      <c r="K197" s="65">
        <f>J197/$C197</f>
        <v>7.8776101014443073E-2</v>
      </c>
      <c r="L197" s="52">
        <v>209642.66570000001</v>
      </c>
      <c r="M197" s="53">
        <v>2.6070000000000002</v>
      </c>
      <c r="N197" s="64">
        <f>L197/$H197</f>
        <v>3.8439511243832131E-2</v>
      </c>
      <c r="O197" s="52">
        <v>14398188.8971</v>
      </c>
      <c r="P197" s="65">
        <f>O197/$C197</f>
        <v>0.14105421086240141</v>
      </c>
      <c r="Q197" s="52">
        <v>157288.98970000001</v>
      </c>
      <c r="R197" s="53">
        <v>1.0920000000000001</v>
      </c>
      <c r="S197" s="64">
        <f>Q197/$H197</f>
        <v>2.8840083042810431E-2</v>
      </c>
      <c r="T197" s="66">
        <v>79636265.182799995</v>
      </c>
      <c r="U197" s="52">
        <v>5086901.1046000002</v>
      </c>
      <c r="V197" s="64">
        <f>U197/T197</f>
        <v>6.3876691014117012E-2</v>
      </c>
      <c r="W197" s="67">
        <v>92769.508600000001</v>
      </c>
      <c r="X197" s="66">
        <v>1520268.1339</v>
      </c>
      <c r="Y197" s="65">
        <f>X197/$C197</f>
        <v>1.4893555256085813E-2</v>
      </c>
      <c r="Z197" s="52">
        <v>282418.56469999999</v>
      </c>
      <c r="AA197" s="53">
        <v>18.577000000000002</v>
      </c>
      <c r="AB197" s="64">
        <f>Z197/$H197</f>
        <v>5.1783502928681661E-2</v>
      </c>
      <c r="AC197" s="66">
        <v>202471.46</v>
      </c>
      <c r="AD197" s="65">
        <f>AC197/$C197</f>
        <v>1.9835447511187014E-3</v>
      </c>
      <c r="AE197" s="52">
        <v>19859.679899999999</v>
      </c>
      <c r="AF197" s="53">
        <v>9.8089999999999993</v>
      </c>
      <c r="AG197" s="64">
        <f>AE197/$H197</f>
        <v>3.6414171049865491E-3</v>
      </c>
      <c r="AH197" s="66">
        <v>95796.05</v>
      </c>
      <c r="AI197" s="65">
        <f>AH197/$C197</f>
        <v>9.3848166134330587E-4</v>
      </c>
      <c r="AJ197" s="52">
        <v>11914.551600000001</v>
      </c>
      <c r="AK197" s="53">
        <v>12.436999999999999</v>
      </c>
      <c r="AL197" s="64">
        <f>AJ197/$H197</f>
        <v>2.1846199038930559E-3</v>
      </c>
      <c r="AM197" s="52">
        <v>123943.47</v>
      </c>
      <c r="AN197" s="65">
        <f>AM197/$C197</f>
        <v>1.2142324619674213E-3</v>
      </c>
      <c r="AO197" s="52">
        <v>31101.983800000002</v>
      </c>
      <c r="AP197" s="53">
        <v>25.094000000000001</v>
      </c>
      <c r="AQ197" s="64">
        <f>AO197/$H197</f>
        <v>5.70277549178094E-3</v>
      </c>
      <c r="AR197" s="66">
        <v>273821.57</v>
      </c>
      <c r="AS197" s="65">
        <f>AR197/$C197</f>
        <v>2.6825377656514264E-3</v>
      </c>
      <c r="AT197" s="52">
        <v>37479.3724</v>
      </c>
      <c r="AU197" s="53">
        <v>13.688000000000001</v>
      </c>
      <c r="AV197" s="64">
        <f>AT197/$H197</f>
        <v>6.8721161886159494E-3</v>
      </c>
      <c r="AW197" s="66">
        <v>87399.13</v>
      </c>
      <c r="AX197" s="65">
        <f>AW197/$C197</f>
        <v>8.5621986211706607E-4</v>
      </c>
      <c r="AY197" s="52">
        <v>4638.1566000000003</v>
      </c>
      <c r="AZ197" s="53">
        <v>5.3070000000000004</v>
      </c>
      <c r="BA197" s="64">
        <f>AY197/$H197</f>
        <v>8.5043982903502166E-4</v>
      </c>
      <c r="BB197" s="66">
        <v>30690.880000000001</v>
      </c>
      <c r="BC197" s="65">
        <f>BB197/$C197</f>
        <v>3.0066822223346414E-4</v>
      </c>
      <c r="BD197" s="52">
        <v>2067.1295</v>
      </c>
      <c r="BE197" s="53">
        <v>6.7350000000000003</v>
      </c>
      <c r="BF197" s="64">
        <f>BD197/$H197</f>
        <v>3.7902326509916672E-4</v>
      </c>
    </row>
    <row r="198" spans="1:58">
      <c r="A198" s="69"/>
      <c r="B198" s="68">
        <v>43191</v>
      </c>
      <c r="C198" s="52">
        <v>109266417.31</v>
      </c>
      <c r="D198" s="52">
        <v>3524723.14</v>
      </c>
      <c r="E198" s="52">
        <v>6662497.96</v>
      </c>
      <c r="F198" s="64">
        <f>E198/C198</f>
        <v>6.0974800162961432E-2</v>
      </c>
      <c r="G198" s="52">
        <v>-1077901.3</v>
      </c>
      <c r="H198" s="52">
        <v>5584596.6500000004</v>
      </c>
      <c r="I198" s="64">
        <f>H198/$C198</f>
        <v>5.1109909041457159E-2</v>
      </c>
      <c r="J198" s="66">
        <v>10041255.0208</v>
      </c>
      <c r="K198" s="65">
        <f>J198/$C198</f>
        <v>9.1896991481947576E-2</v>
      </c>
      <c r="L198" s="52">
        <v>423594.06069999997</v>
      </c>
      <c r="M198" s="53">
        <v>4.2190000000000003</v>
      </c>
      <c r="N198" s="64">
        <f>L198/$H198</f>
        <v>7.5850430612567146E-2</v>
      </c>
      <c r="O198" s="52">
        <v>11882896.0769</v>
      </c>
      <c r="P198" s="65">
        <f>O198/$C198</f>
        <v>0.1087515850655834</v>
      </c>
      <c r="Q198" s="52">
        <v>69788.020199999999</v>
      </c>
      <c r="R198" s="53">
        <v>0.58699999999999997</v>
      </c>
      <c r="S198" s="64">
        <f>Q198/$H198</f>
        <v>1.2496519368144518E-2</v>
      </c>
      <c r="T198" s="66">
        <v>87342266.212300003</v>
      </c>
      <c r="U198" s="52">
        <v>5091214.5691</v>
      </c>
      <c r="V198" s="64">
        <f>U198/T198</f>
        <v>5.8290387802910341E-2</v>
      </c>
      <c r="W198" s="67">
        <v>200296.50719999999</v>
      </c>
      <c r="X198" s="66">
        <v>1775895.3661</v>
      </c>
      <c r="Y198" s="65">
        <f>X198/$C198</f>
        <v>1.6252892790120529E-2</v>
      </c>
      <c r="Z198" s="52">
        <v>305721.60100000002</v>
      </c>
      <c r="AA198" s="53">
        <v>17.215</v>
      </c>
      <c r="AB198" s="64">
        <f>Z198/$H198</f>
        <v>5.474372101698697E-2</v>
      </c>
      <c r="AC198" s="66">
        <v>335031.45</v>
      </c>
      <c r="AD198" s="65">
        <f>AC198/$C198</f>
        <v>3.0661886629766723E-3</v>
      </c>
      <c r="AE198" s="52">
        <v>25032.035599999999</v>
      </c>
      <c r="AF198" s="53">
        <v>7.4720000000000004</v>
      </c>
      <c r="AG198" s="64">
        <f>AE198/$H198</f>
        <v>4.4823354610578721E-3</v>
      </c>
      <c r="AH198" s="66">
        <v>72924.62</v>
      </c>
      <c r="AI198" s="65">
        <f>AH198/$C198</f>
        <v>6.6740195016283359E-4</v>
      </c>
      <c r="AJ198" s="52">
        <v>6706.9706999999999</v>
      </c>
      <c r="AK198" s="53">
        <v>9.1969999999999992</v>
      </c>
      <c r="AL198" s="64">
        <f>AJ198/$H198</f>
        <v>1.2009767437725337E-3</v>
      </c>
      <c r="AM198" s="52">
        <v>116136.58</v>
      </c>
      <c r="AN198" s="65">
        <f>AM198/$C198</f>
        <v>1.0628753358912523E-3</v>
      </c>
      <c r="AO198" s="52">
        <v>29221.0134</v>
      </c>
      <c r="AP198" s="53">
        <v>25.161000000000001</v>
      </c>
      <c r="AQ198" s="64">
        <f>AO198/$H198</f>
        <v>5.2324304209149996E-3</v>
      </c>
      <c r="AR198" s="66">
        <v>303828.84000000003</v>
      </c>
      <c r="AS198" s="65">
        <f>AR198/$C198</f>
        <v>2.7806241613835157E-3</v>
      </c>
      <c r="AT198" s="52">
        <v>37748.665699999998</v>
      </c>
      <c r="AU198" s="53">
        <v>12.423999999999999</v>
      </c>
      <c r="AV198" s="64">
        <f>AT198/$H198</f>
        <v>6.7594256247673675E-3</v>
      </c>
      <c r="AW198" s="66">
        <v>88052.3</v>
      </c>
      <c r="AX198" s="65">
        <f>AW198/$C198</f>
        <v>8.0584961205588555E-4</v>
      </c>
      <c r="AY198" s="52">
        <v>5036.8825999999999</v>
      </c>
      <c r="AZ198" s="53">
        <v>5.72</v>
      </c>
      <c r="BA198" s="64">
        <f>AY198/$H198</f>
        <v>9.0192415239156076E-4</v>
      </c>
      <c r="BB198" s="66">
        <v>31326.03</v>
      </c>
      <c r="BC198" s="65">
        <f>BB198/$C198</f>
        <v>2.8669403437219735E-4</v>
      </c>
      <c r="BD198" s="52">
        <v>1463.2895000000001</v>
      </c>
      <c r="BE198" s="53">
        <v>4.6710000000000003</v>
      </c>
      <c r="BF198" s="64">
        <f>BD198/$H198</f>
        <v>2.6202241481486404E-4</v>
      </c>
    </row>
    <row r="199" spans="1:58">
      <c r="A199" s="69"/>
      <c r="B199" s="68">
        <v>43221</v>
      </c>
      <c r="C199" s="52">
        <v>106353002.09</v>
      </c>
      <c r="D199" s="52">
        <v>3430742</v>
      </c>
      <c r="E199" s="52">
        <v>6590494.6500000004</v>
      </c>
      <c r="F199" s="64">
        <f>E199/C199</f>
        <v>6.1968111106284245E-2</v>
      </c>
      <c r="G199" s="52">
        <v>-942138.85</v>
      </c>
      <c r="H199" s="52">
        <v>5648355.8099999996</v>
      </c>
      <c r="I199" s="64">
        <f>H199/$C199</f>
        <v>5.3109509830480794E-2</v>
      </c>
      <c r="J199" s="66">
        <v>5918596.3258999996</v>
      </c>
      <c r="K199" s="65">
        <f>J199/$C199</f>
        <v>5.5650486677296197E-2</v>
      </c>
      <c r="L199" s="52">
        <v>234534.06469999999</v>
      </c>
      <c r="M199" s="53">
        <v>3.9630000000000001</v>
      </c>
      <c r="N199" s="64">
        <f>L199/$H199</f>
        <v>4.1522537281517329E-2</v>
      </c>
      <c r="O199" s="52">
        <v>15349189.049699999</v>
      </c>
      <c r="P199" s="65">
        <f>O199/$C199</f>
        <v>0.1443230444657399</v>
      </c>
      <c r="Q199" s="52">
        <v>-48154.177100000001</v>
      </c>
      <c r="R199" s="53">
        <v>-0.314</v>
      </c>
      <c r="S199" s="64">
        <f>Q199/$H199</f>
        <v>-8.5253441390407032E-3</v>
      </c>
      <c r="T199" s="66">
        <v>85085216.714399993</v>
      </c>
      <c r="U199" s="52">
        <v>5461975.9223999996</v>
      </c>
      <c r="V199" s="64">
        <f>U199/T199</f>
        <v>6.4194182412837461E-2</v>
      </c>
      <c r="W199" s="67">
        <v>79947.700200000007</v>
      </c>
      <c r="X199" s="66">
        <v>1791382.8443</v>
      </c>
      <c r="Y199" s="65">
        <f>X199/$C199</f>
        <v>1.6843744972841131E-2</v>
      </c>
      <c r="Z199" s="52">
        <v>352767.6275</v>
      </c>
      <c r="AA199" s="53">
        <v>19.692</v>
      </c>
      <c r="AB199" s="64">
        <f>Z199/$H199</f>
        <v>6.2454923054856212E-2</v>
      </c>
      <c r="AC199" s="66">
        <v>184222.59</v>
      </c>
      <c r="AD199" s="65">
        <f>AC199/$C199</f>
        <v>1.7321804404176926E-3</v>
      </c>
      <c r="AE199" s="52">
        <v>14332.204900000001</v>
      </c>
      <c r="AF199" s="53">
        <v>7.78</v>
      </c>
      <c r="AG199" s="64">
        <f>AE199/$H199</f>
        <v>2.5374118384372817E-3</v>
      </c>
      <c r="AH199" s="66">
        <v>89146.99</v>
      </c>
      <c r="AI199" s="65">
        <f>AH199/$C199</f>
        <v>8.3821789933640422E-4</v>
      </c>
      <c r="AJ199" s="52">
        <v>8396.2099999999991</v>
      </c>
      <c r="AK199" s="53">
        <v>9.4179999999999993</v>
      </c>
      <c r="AL199" s="64">
        <f>AJ199/$H199</f>
        <v>1.4864874456271195E-3</v>
      </c>
      <c r="AM199" s="52">
        <v>131291.14000000001</v>
      </c>
      <c r="AN199" s="65">
        <f>AM199/$C199</f>
        <v>1.234484569499001E-3</v>
      </c>
      <c r="AO199" s="52">
        <v>32511.324700000001</v>
      </c>
      <c r="AP199" s="53">
        <v>24.763000000000002</v>
      </c>
      <c r="AQ199" s="64">
        <f>AO199/$H199</f>
        <v>5.7558917663156212E-3</v>
      </c>
      <c r="AR199" s="66">
        <v>336238.99</v>
      </c>
      <c r="AS199" s="65">
        <f>AR199/$C199</f>
        <v>3.1615373651179271E-3</v>
      </c>
      <c r="AT199" s="52">
        <v>40250.701800000003</v>
      </c>
      <c r="AU199" s="53">
        <v>11.971</v>
      </c>
      <c r="AV199" s="64">
        <f>AT199/$H199</f>
        <v>7.1260917608517308E-3</v>
      </c>
      <c r="AW199" s="66">
        <v>111738.18</v>
      </c>
      <c r="AX199" s="65">
        <f>AW199/$C199</f>
        <v>1.0506349402853983E-3</v>
      </c>
      <c r="AY199" s="52">
        <v>7104.7318999999998</v>
      </c>
      <c r="AZ199" s="53">
        <v>6.3579999999999997</v>
      </c>
      <c r="BA199" s="64">
        <f>AY199/$H199</f>
        <v>1.2578407131189563E-3</v>
      </c>
      <c r="BB199" s="66">
        <v>30450.76</v>
      </c>
      <c r="BC199" s="65">
        <f>BB199/$C199</f>
        <v>2.8631782273744747E-4</v>
      </c>
      <c r="BD199" s="52">
        <v>1379.4483</v>
      </c>
      <c r="BE199" s="53">
        <v>4.53</v>
      </c>
      <c r="BF199" s="64">
        <f>BD199/$H199</f>
        <v>2.4422121169452322E-4</v>
      </c>
    </row>
    <row r="200" spans="1:58">
      <c r="A200" s="69"/>
      <c r="B200" s="68">
        <v>43252</v>
      </c>
      <c r="C200" s="52">
        <v>110749726.66</v>
      </c>
      <c r="D200" s="52">
        <v>3572571.83</v>
      </c>
      <c r="E200" s="52">
        <v>6986415.25</v>
      </c>
      <c r="F200" s="64">
        <f>E200/C200</f>
        <v>6.3082911901427896E-2</v>
      </c>
      <c r="G200" s="52">
        <v>-820529.03</v>
      </c>
      <c r="H200" s="52">
        <v>6165886.2199999997</v>
      </c>
      <c r="I200" s="64">
        <f>H200/$C200</f>
        <v>5.5674053615763566E-2</v>
      </c>
      <c r="J200" s="66">
        <v>6459585.2456</v>
      </c>
      <c r="K200" s="65">
        <f>J200/$C200</f>
        <v>5.8325970098606475E-2</v>
      </c>
      <c r="L200" s="52">
        <v>213854.791</v>
      </c>
      <c r="M200" s="53">
        <v>3.3109999999999999</v>
      </c>
      <c r="N200" s="64">
        <f>L200/$H200</f>
        <v>3.4683544809232629E-2</v>
      </c>
      <c r="O200" s="52">
        <v>14983703.551200001</v>
      </c>
      <c r="P200" s="65">
        <f>O200/$C200</f>
        <v>0.13529336823737495</v>
      </c>
      <c r="Q200" s="52">
        <v>157932.44399999999</v>
      </c>
      <c r="R200" s="53">
        <v>1.054</v>
      </c>
      <c r="S200" s="64">
        <f>Q200/$H200</f>
        <v>2.5613908263133665E-2</v>
      </c>
      <c r="T200" s="66">
        <v>89306437.863199994</v>
      </c>
      <c r="U200" s="52">
        <v>5794098.9850000003</v>
      </c>
      <c r="V200" s="64">
        <f>U200/T200</f>
        <v>6.4878849987001247E-2</v>
      </c>
      <c r="W200" s="67">
        <v>114566.463</v>
      </c>
      <c r="X200" s="66">
        <v>1795300.1122000001</v>
      </c>
      <c r="Y200" s="65">
        <f>X200/$C200</f>
        <v>1.6210424768916536E-2</v>
      </c>
      <c r="Z200" s="52">
        <v>361730.90580000001</v>
      </c>
      <c r="AA200" s="53">
        <v>20.149000000000001</v>
      </c>
      <c r="AB200" s="64">
        <f>Z200/$H200</f>
        <v>5.8666490573029098E-2</v>
      </c>
      <c r="AC200" s="66">
        <v>246587.07</v>
      </c>
      <c r="AD200" s="65">
        <f>AC200/$C200</f>
        <v>2.2265253146585059E-3</v>
      </c>
      <c r="AE200" s="52">
        <v>22592.356800000001</v>
      </c>
      <c r="AF200" s="53">
        <v>9.1620000000000008</v>
      </c>
      <c r="AG200" s="64">
        <f>AE200/$H200</f>
        <v>3.664089150188698E-3</v>
      </c>
      <c r="AH200" s="66">
        <v>129812.04</v>
      </c>
      <c r="AI200" s="65">
        <f>AH200/$C200</f>
        <v>1.1721206355526368E-3</v>
      </c>
      <c r="AJ200" s="52">
        <v>18953.484499999999</v>
      </c>
      <c r="AK200" s="53">
        <v>14.601000000000001</v>
      </c>
      <c r="AL200" s="64">
        <f>AJ200/$H200</f>
        <v>3.0739270599125651E-3</v>
      </c>
      <c r="AM200" s="52">
        <v>145823.18</v>
      </c>
      <c r="AN200" s="65">
        <f>AM200/$C200</f>
        <v>1.3166911052311214E-3</v>
      </c>
      <c r="AO200" s="52">
        <v>35257.497600000002</v>
      </c>
      <c r="AP200" s="53">
        <v>24.178000000000001</v>
      </c>
      <c r="AQ200" s="64">
        <f>AO200/$H200</f>
        <v>5.718155726850244E-3</v>
      </c>
      <c r="AR200" s="66">
        <v>357165.73</v>
      </c>
      <c r="AS200" s="65">
        <f>AR200/$C200</f>
        <v>3.2249806908913954E-3</v>
      </c>
      <c r="AT200" s="52">
        <v>40315.233999999997</v>
      </c>
      <c r="AU200" s="53">
        <v>11.288</v>
      </c>
      <c r="AV200" s="64">
        <f>AT200/$H200</f>
        <v>6.5384330105267494E-3</v>
      </c>
      <c r="AW200" s="66">
        <v>100000.41</v>
      </c>
      <c r="AX200" s="65">
        <f>AW200/$C200</f>
        <v>9.0294046780810364E-4</v>
      </c>
      <c r="AY200" s="52">
        <v>8475.4588000000003</v>
      </c>
      <c r="AZ200" s="53">
        <v>8.4749999999999996</v>
      </c>
      <c r="BA200" s="64">
        <f>AY200/$H200</f>
        <v>1.374572688757789E-3</v>
      </c>
      <c r="BB200" s="66">
        <v>32663.040000000001</v>
      </c>
      <c r="BC200" s="65">
        <f>BB200/$C200</f>
        <v>2.9492659697730043E-4</v>
      </c>
      <c r="BD200" s="52">
        <v>1854.9543000000001</v>
      </c>
      <c r="BE200" s="53">
        <v>5.6790000000000003</v>
      </c>
      <c r="BF200" s="64">
        <f>BD200/$H200</f>
        <v>3.0084147417173718E-4</v>
      </c>
    </row>
    <row r="201" spans="1:58">
      <c r="A201" s="69"/>
      <c r="B201" s="68">
        <v>43282</v>
      </c>
      <c r="C201" s="52">
        <v>103955397.2</v>
      </c>
      <c r="D201" s="52">
        <v>3353399.91</v>
      </c>
      <c r="E201" s="52">
        <v>7065979.0599999996</v>
      </c>
      <c r="F201" s="64">
        <f>E201/C201</f>
        <v>6.7971257388452361E-2</v>
      </c>
      <c r="G201" s="52">
        <v>-786077.87</v>
      </c>
      <c r="H201" s="52">
        <v>6279901.1900000004</v>
      </c>
      <c r="I201" s="64">
        <f>H201/$C201</f>
        <v>6.0409573328050352E-2</v>
      </c>
      <c r="J201" s="66">
        <v>5389582.0323999999</v>
      </c>
      <c r="K201" s="65">
        <f>J201/$C201</f>
        <v>5.1845139142039656E-2</v>
      </c>
      <c r="L201" s="52">
        <v>178783.27439999999</v>
      </c>
      <c r="M201" s="53">
        <v>3.3170000000000002</v>
      </c>
      <c r="N201" s="64">
        <f>L201/$H201</f>
        <v>2.8469122202860644E-2</v>
      </c>
      <c r="O201" s="52">
        <v>15121949.3904</v>
      </c>
      <c r="P201" s="65">
        <f>O201/$C201</f>
        <v>0.145465745865093</v>
      </c>
      <c r="Q201" s="52">
        <v>236258.2812</v>
      </c>
      <c r="R201" s="53">
        <v>1.5620000000000001</v>
      </c>
      <c r="S201" s="64">
        <f>Q201/$H201</f>
        <v>3.7621337351010135E-2</v>
      </c>
      <c r="T201" s="66">
        <v>83443865.777199998</v>
      </c>
      <c r="U201" s="52">
        <v>5864859.6343999999</v>
      </c>
      <c r="V201" s="64">
        <f>U201/T201</f>
        <v>7.0285090219328022E-2</v>
      </c>
      <c r="W201" s="67">
        <v>157310.57209999999</v>
      </c>
      <c r="X201" s="66">
        <v>1600257.8584</v>
      </c>
      <c r="Y201" s="65">
        <f>X201/$C201</f>
        <v>1.5393696734391392E-2</v>
      </c>
      <c r="Z201" s="52">
        <v>282557.97159999999</v>
      </c>
      <c r="AA201" s="53">
        <v>17.657</v>
      </c>
      <c r="AB201" s="64">
        <f>Z201/$H201</f>
        <v>4.4994015518897035E-2</v>
      </c>
      <c r="AC201" s="66">
        <v>292811.06</v>
      </c>
      <c r="AD201" s="65">
        <f>AC201/$C201</f>
        <v>2.816698967891587E-3</v>
      </c>
      <c r="AE201" s="52">
        <v>29450.371599999999</v>
      </c>
      <c r="AF201" s="53">
        <v>10.058</v>
      </c>
      <c r="AG201" s="64">
        <f>AE201/$H201</f>
        <v>4.6896234047274872E-3</v>
      </c>
      <c r="AH201" s="66">
        <v>191227.62</v>
      </c>
      <c r="AI201" s="65">
        <f>AH201/$C201</f>
        <v>1.8395160342862889E-3</v>
      </c>
      <c r="AJ201" s="52">
        <v>29689.813200000001</v>
      </c>
      <c r="AK201" s="53">
        <v>15.526</v>
      </c>
      <c r="AL201" s="64">
        <f>AJ201/$H201</f>
        <v>4.7277516479522826E-3</v>
      </c>
      <c r="AM201" s="52">
        <v>184213.15</v>
      </c>
      <c r="AN201" s="65">
        <f>AM201/$C201</f>
        <v>1.7720402688240606E-3</v>
      </c>
      <c r="AO201" s="52">
        <v>44218.264900000002</v>
      </c>
      <c r="AP201" s="53">
        <v>24.004000000000001</v>
      </c>
      <c r="AQ201" s="64">
        <f>AO201/$H201</f>
        <v>7.0412357714182442E-3</v>
      </c>
      <c r="AR201" s="66">
        <v>411022.11</v>
      </c>
      <c r="AS201" s="65">
        <f>AR201/$C201</f>
        <v>3.9538313649000222E-3</v>
      </c>
      <c r="AT201" s="52">
        <v>37151.885499999997</v>
      </c>
      <c r="AU201" s="53">
        <v>9.0389999999999997</v>
      </c>
      <c r="AV201" s="64">
        <f>AT201/$H201</f>
        <v>5.915998417166177E-3</v>
      </c>
      <c r="AW201" s="66">
        <v>106889.66</v>
      </c>
      <c r="AX201" s="65">
        <f>AW201/$C201</f>
        <v>1.0282261708293486E-3</v>
      </c>
      <c r="AY201" s="52">
        <v>7554.3460999999998</v>
      </c>
      <c r="AZ201" s="53">
        <v>7.0670000000000002</v>
      </c>
      <c r="BA201" s="64">
        <f>AY201/$H201</f>
        <v>1.202940280657505E-3</v>
      </c>
      <c r="BB201" s="66">
        <v>35212.550000000003</v>
      </c>
      <c r="BC201" s="65">
        <f>BB201/$C201</f>
        <v>3.3872748263617813E-4</v>
      </c>
      <c r="BD201" s="52">
        <v>2164.5382</v>
      </c>
      <c r="BE201" s="53">
        <v>6.1470000000000002</v>
      </c>
      <c r="BF201" s="64">
        <f>BD201/$H201</f>
        <v>3.4467711107409951E-4</v>
      </c>
    </row>
    <row r="202" spans="1:58">
      <c r="A202" s="69"/>
      <c r="B202" s="68">
        <v>43313</v>
      </c>
      <c r="C202" s="52">
        <v>100012316.81</v>
      </c>
      <c r="D202" s="52">
        <v>3226203.77</v>
      </c>
      <c r="E202" s="52">
        <v>5785056.4100000001</v>
      </c>
      <c r="F202" s="64">
        <f>E202/C202</f>
        <v>5.7843439633442885E-2</v>
      </c>
      <c r="G202" s="52">
        <v>-484383.77</v>
      </c>
      <c r="H202" s="52">
        <v>5300672.6399999997</v>
      </c>
      <c r="I202" s="64">
        <f>H202/$C202</f>
        <v>5.3000198466255283E-2</v>
      </c>
      <c r="J202" s="66">
        <v>6537038.7400000002</v>
      </c>
      <c r="K202" s="65">
        <f>J202/$C202</f>
        <v>6.5362336845159227E-2</v>
      </c>
      <c r="L202" s="52">
        <v>185891.9823</v>
      </c>
      <c r="M202" s="53">
        <v>2.8439999999999999</v>
      </c>
      <c r="N202" s="64">
        <f>L202/$H202</f>
        <v>3.506950814076306E-2</v>
      </c>
      <c r="O202" s="52">
        <v>10220814.1664</v>
      </c>
      <c r="P202" s="65">
        <f>O202/$C202</f>
        <v>0.1021955544317322</v>
      </c>
      <c r="Q202" s="52">
        <v>190310.12390000001</v>
      </c>
      <c r="R202" s="53">
        <v>1.8620000000000001</v>
      </c>
      <c r="S202" s="64">
        <f>Q202/$H202</f>
        <v>3.5903013980504939E-2</v>
      </c>
      <c r="T202" s="66">
        <v>83254463.903600007</v>
      </c>
      <c r="U202" s="52">
        <v>4924470.5338000003</v>
      </c>
      <c r="V202" s="64">
        <f>U202/T202</f>
        <v>5.9149627574348732E-2</v>
      </c>
      <c r="W202" s="67">
        <v>14705.3313</v>
      </c>
      <c r="X202" s="66">
        <v>1523619.2945999999</v>
      </c>
      <c r="Y202" s="65">
        <f>X202/$C202</f>
        <v>1.5234316564173992E-2</v>
      </c>
      <c r="Z202" s="52">
        <v>253873.7476</v>
      </c>
      <c r="AA202" s="53">
        <v>16.663</v>
      </c>
      <c r="AB202" s="64">
        <f>Z202/$H202</f>
        <v>4.7894628633395483E-2</v>
      </c>
      <c r="AC202" s="66">
        <v>396718.83429999999</v>
      </c>
      <c r="AD202" s="65">
        <f>AC202/$C202</f>
        <v>3.9666997721257962E-3</v>
      </c>
      <c r="AE202" s="52">
        <v>36321.8681</v>
      </c>
      <c r="AF202" s="53">
        <v>9.1560000000000006</v>
      </c>
      <c r="AG202" s="64">
        <f>AE202/$H202</f>
        <v>6.8523130113539703E-3</v>
      </c>
      <c r="AH202" s="66">
        <v>141390.26</v>
      </c>
      <c r="AI202" s="65">
        <f>AH202/$C202</f>
        <v>1.4137284737499724E-3</v>
      </c>
      <c r="AJ202" s="52">
        <v>26701.5111</v>
      </c>
      <c r="AK202" s="53">
        <v>18.885000000000002</v>
      </c>
      <c r="AL202" s="64">
        <f>AJ202/$H202</f>
        <v>5.0373816520010561E-3</v>
      </c>
      <c r="AM202" s="52">
        <v>170252.14</v>
      </c>
      <c r="AN202" s="65">
        <f>AM202/$C202</f>
        <v>1.70231172949867E-3</v>
      </c>
      <c r="AO202" s="52">
        <v>39344.055500000002</v>
      </c>
      <c r="AP202" s="53">
        <v>23.109000000000002</v>
      </c>
      <c r="AQ202" s="64">
        <f>AO202/$H202</f>
        <v>7.4224646893115819E-3</v>
      </c>
      <c r="AR202" s="66">
        <v>374135.5</v>
      </c>
      <c r="AS202" s="65">
        <f>AR202/$C202</f>
        <v>3.7408942411640148E-3</v>
      </c>
      <c r="AT202" s="52">
        <v>34858.561600000001</v>
      </c>
      <c r="AU202" s="53">
        <v>9.3170000000000002</v>
      </c>
      <c r="AV202" s="64">
        <f>AT202/$H202</f>
        <v>6.5762524810436141E-3</v>
      </c>
      <c r="AW202" s="66">
        <v>123498.95</v>
      </c>
      <c r="AX202" s="65">
        <f>AW202/$C202</f>
        <v>1.2348374074227187E-3</v>
      </c>
      <c r="AY202" s="52">
        <v>15652.508099999999</v>
      </c>
      <c r="AZ202" s="53">
        <v>12.673999999999999</v>
      </c>
      <c r="BA202" s="64">
        <f>AY202/$H202</f>
        <v>2.9529286494477803E-3</v>
      </c>
      <c r="BB202" s="66">
        <v>17402.36</v>
      </c>
      <c r="BC202" s="65">
        <f>BB202/$C202</f>
        <v>1.7400216848351201E-4</v>
      </c>
      <c r="BD202" s="52">
        <v>914.01220000000001</v>
      </c>
      <c r="BE202" s="53">
        <v>5.2519999999999998</v>
      </c>
      <c r="BF202" s="64">
        <f>BD202/$H202</f>
        <v>1.7243324801887786E-4</v>
      </c>
    </row>
    <row r="203" spans="1:58">
      <c r="A203" s="69"/>
      <c r="B203" s="68">
        <v>43344</v>
      </c>
      <c r="C203" s="52">
        <v>108522036.37</v>
      </c>
      <c r="D203" s="52">
        <v>3500710.85</v>
      </c>
      <c r="E203" s="52">
        <v>6232168.7400000002</v>
      </c>
      <c r="F203" s="64">
        <f>E203/C203</f>
        <v>5.7427679653483082E-2</v>
      </c>
      <c r="G203" s="52">
        <v>-1182808.01</v>
      </c>
      <c r="H203" s="52">
        <v>5049360.7300000004</v>
      </c>
      <c r="I203" s="64">
        <f>H203/$C203</f>
        <v>4.6528436978315435E-2</v>
      </c>
      <c r="J203" s="66">
        <v>6632535.0824999996</v>
      </c>
      <c r="K203" s="65">
        <f>J203/$C203</f>
        <v>6.1116942736742709E-2</v>
      </c>
      <c r="L203" s="52">
        <v>165396.52069999999</v>
      </c>
      <c r="M203" s="53">
        <v>2.4940000000000002</v>
      </c>
      <c r="N203" s="64">
        <f>L203/$H203</f>
        <v>3.2755932789139422E-2</v>
      </c>
      <c r="O203" s="52">
        <v>10222169.878699999</v>
      </c>
      <c r="P203" s="65">
        <f>O203/$C203</f>
        <v>9.4194416365797493E-2</v>
      </c>
      <c r="Q203" s="52">
        <v>186833.01370000001</v>
      </c>
      <c r="R203" s="53">
        <v>1.8280000000000001</v>
      </c>
      <c r="S203" s="64">
        <f>Q203/$H203</f>
        <v>3.7001320303768431E-2</v>
      </c>
      <c r="T203" s="66">
        <v>91667331.408800006</v>
      </c>
      <c r="U203" s="52">
        <v>4697131.1956000002</v>
      </c>
      <c r="V203" s="64">
        <f>U203/T203</f>
        <v>5.1241059638276742E-2</v>
      </c>
      <c r="W203" s="67">
        <v>43082.681499999999</v>
      </c>
      <c r="X203" s="66">
        <v>1596019.0815000001</v>
      </c>
      <c r="Y203" s="65">
        <f>X203/$C203</f>
        <v>1.4706866318454064E-2</v>
      </c>
      <c r="Z203" s="52">
        <v>231711.62710000001</v>
      </c>
      <c r="AA203" s="53">
        <v>14.518000000000001</v>
      </c>
      <c r="AB203" s="64">
        <f>Z203/$H203</f>
        <v>4.5889299554955743E-2</v>
      </c>
      <c r="AC203" s="66">
        <v>707032.86</v>
      </c>
      <c r="AD203" s="65">
        <f>AC203/$C203</f>
        <v>6.515108669629178E-3</v>
      </c>
      <c r="AE203" s="52">
        <v>62295.945</v>
      </c>
      <c r="AF203" s="53">
        <v>8.8109999999999999</v>
      </c>
      <c r="AG203" s="64">
        <f>AE203/$H203</f>
        <v>1.2337392460371908E-2</v>
      </c>
      <c r="AH203" s="66">
        <v>177626.07</v>
      </c>
      <c r="AI203" s="65">
        <f>AH203/$C203</f>
        <v>1.6367742068015894E-3</v>
      </c>
      <c r="AJ203" s="52">
        <v>22292.9218</v>
      </c>
      <c r="AK203" s="53">
        <v>12.55</v>
      </c>
      <c r="AL203" s="64">
        <f>AJ203/$H203</f>
        <v>4.4149988467946117E-3</v>
      </c>
      <c r="AM203" s="52">
        <v>137362.66</v>
      </c>
      <c r="AN203" s="65">
        <f>AM203/$C203</f>
        <v>1.2657582238105951E-3</v>
      </c>
      <c r="AO203" s="52">
        <v>31528.295300000002</v>
      </c>
      <c r="AP203" s="53">
        <v>22.952999999999999</v>
      </c>
      <c r="AQ203" s="64">
        <f>AO203/$H203</f>
        <v>6.2440172104717105E-3</v>
      </c>
      <c r="AR203" s="66">
        <v>353455.77</v>
      </c>
      <c r="AS203" s="65">
        <f>AR203/$C203</f>
        <v>3.2569953699994325E-3</v>
      </c>
      <c r="AT203" s="52">
        <v>39823.5887</v>
      </c>
      <c r="AU203" s="53">
        <v>11.266999999999999</v>
      </c>
      <c r="AV203" s="64">
        <f>AT203/$H203</f>
        <v>7.8868575309730335E-3</v>
      </c>
      <c r="AW203" s="66">
        <v>111002.09</v>
      </c>
      <c r="AX203" s="65">
        <f>AW203/$C203</f>
        <v>1.0228529956952189E-3</v>
      </c>
      <c r="AY203" s="52">
        <v>10329.9908</v>
      </c>
      <c r="AZ203" s="53">
        <v>9.3059999999999992</v>
      </c>
      <c r="BA203" s="64">
        <f>AY203/$H203</f>
        <v>2.0458017068628008E-3</v>
      </c>
      <c r="BB203" s="66">
        <v>25129.79</v>
      </c>
      <c r="BC203" s="65">
        <f>BB203/$C203</f>
        <v>2.3156393706363326E-4</v>
      </c>
      <c r="BD203" s="52">
        <v>2165.0873000000001</v>
      </c>
      <c r="BE203" s="53">
        <v>8.6159999999999997</v>
      </c>
      <c r="BF203" s="64">
        <f>BD203/$H203</f>
        <v>4.2878443743115177E-4</v>
      </c>
    </row>
    <row r="204" spans="1:58">
      <c r="A204" s="69"/>
      <c r="B204" s="68">
        <v>43374</v>
      </c>
      <c r="C204" s="132">
        <v>94236212.329999998</v>
      </c>
      <c r="D204" s="52">
        <f>C204/31</f>
        <v>3039877.817096774</v>
      </c>
      <c r="E204" s="132">
        <v>5463054.5899999999</v>
      </c>
      <c r="F204" s="64">
        <f>E204/C204</f>
        <v>5.7971924538618602E-2</v>
      </c>
      <c r="G204" s="132">
        <v>-839040.15</v>
      </c>
      <c r="H204" s="52">
        <f>G204+E204</f>
        <v>4624014.4399999995</v>
      </c>
      <c r="I204" s="64">
        <f>H204/$C204</f>
        <v>4.9068339289862879E-2</v>
      </c>
      <c r="J204" s="132">
        <v>5637712.2801999999</v>
      </c>
      <c r="K204" s="65">
        <f>J204/$C204</f>
        <v>5.9825327661277829E-2</v>
      </c>
      <c r="L204" s="132">
        <v>193500.98259999999</v>
      </c>
      <c r="M204" s="65">
        <f>L204/J204</f>
        <v>3.4322606933948653E-2</v>
      </c>
      <c r="N204" s="64">
        <f>L204/$H204</f>
        <v>4.184696763187444E-2</v>
      </c>
      <c r="O204" s="132">
        <v>10159689.117000001</v>
      </c>
      <c r="P204" s="65">
        <f>O204/$C204</f>
        <v>0.10781088146266331</v>
      </c>
      <c r="Q204" s="132">
        <v>155570.8198</v>
      </c>
      <c r="R204" s="53">
        <v>3.012</v>
      </c>
      <c r="S204" s="65">
        <f>Q204/$H204</f>
        <v>3.3644103369192768E-2</v>
      </c>
      <c r="T204" s="66">
        <f>C204-(J204+O204)</f>
        <v>78438810.932799995</v>
      </c>
      <c r="U204" s="52">
        <f>H204-(L204+Q204)</f>
        <v>4274942.6375999991</v>
      </c>
      <c r="V204" s="64">
        <f>U204/T204</f>
        <v>5.4500349849291099E-2</v>
      </c>
      <c r="W204" s="67"/>
      <c r="X204" s="66"/>
      <c r="Y204" s="65">
        <f>X204/$C204</f>
        <v>0</v>
      </c>
      <c r="Z204" s="52"/>
      <c r="AA204" s="65" t="e">
        <f>Z204/X204</f>
        <v>#DIV/0!</v>
      </c>
      <c r="AB204" s="64">
        <f>Z204/$H204</f>
        <v>0</v>
      </c>
      <c r="AC204" s="66"/>
      <c r="AD204" s="65">
        <f>AC204/$C204</f>
        <v>0</v>
      </c>
      <c r="AE204" s="52"/>
      <c r="AF204" s="65" t="e">
        <f>AE204/AC204</f>
        <v>#DIV/0!</v>
      </c>
      <c r="AG204" s="64">
        <f>AE204/$H204</f>
        <v>0</v>
      </c>
      <c r="AH204" s="66"/>
      <c r="AI204" s="65">
        <f>AH204/$C204</f>
        <v>0</v>
      </c>
      <c r="AJ204" s="52"/>
      <c r="AK204" s="65" t="e">
        <f>AJ204/AH204</f>
        <v>#DIV/0!</v>
      </c>
      <c r="AL204" s="64">
        <f>AJ204/$H204</f>
        <v>0</v>
      </c>
      <c r="AM204" s="52"/>
      <c r="AN204" s="65">
        <f>AM204/$C204</f>
        <v>0</v>
      </c>
      <c r="AO204" s="52"/>
      <c r="AP204" s="65" t="e">
        <f>AO204/AM204</f>
        <v>#DIV/0!</v>
      </c>
      <c r="AQ204" s="64"/>
      <c r="AR204" s="66"/>
      <c r="AS204" s="65">
        <f>AR204/$C204</f>
        <v>0</v>
      </c>
      <c r="AT204" s="52"/>
      <c r="AU204" s="65" t="e">
        <f>AT204/AR204</f>
        <v>#DIV/0!</v>
      </c>
      <c r="AV204" s="64">
        <f>AT204/$H204</f>
        <v>0</v>
      </c>
      <c r="AW204" s="66"/>
      <c r="AX204" s="65">
        <f>AW204/$C204</f>
        <v>0</v>
      </c>
      <c r="AY204" s="52"/>
      <c r="AZ204" s="65" t="e">
        <f>AY204/AW204</f>
        <v>#DIV/0!</v>
      </c>
      <c r="BA204" s="64">
        <f>AY204/$H204</f>
        <v>0</v>
      </c>
      <c r="BB204" s="66"/>
      <c r="BC204" s="65">
        <f>BB204/$C204</f>
        <v>0</v>
      </c>
      <c r="BD204" s="52"/>
      <c r="BE204" s="65" t="e">
        <f>BD204/BB204</f>
        <v>#DIV/0!</v>
      </c>
      <c r="BF204" s="64">
        <f>BD204/$H204</f>
        <v>0</v>
      </c>
    </row>
    <row r="205" spans="1:58">
      <c r="A205" s="69"/>
      <c r="B205" s="68">
        <v>43009</v>
      </c>
      <c r="C205" s="132">
        <v>90126430.099999994</v>
      </c>
      <c r="D205" s="52">
        <f>C205/31</f>
        <v>2907304.1967741936</v>
      </c>
      <c r="E205" s="132">
        <v>5208967.2</v>
      </c>
      <c r="F205" s="64">
        <f>E205/C205</f>
        <v>5.7796222420219888E-2</v>
      </c>
      <c r="G205" s="132">
        <v>-1049890.3600000001</v>
      </c>
      <c r="H205" s="52">
        <f>G205+E205</f>
        <v>4159076.84</v>
      </c>
      <c r="I205" s="64">
        <f>H205/$C205</f>
        <v>4.6147138363133729E-2</v>
      </c>
      <c r="J205" s="132">
        <v>8707175.6788999997</v>
      </c>
      <c r="K205" s="65">
        <f>J205/$C205</f>
        <v>9.66106797888137E-2</v>
      </c>
      <c r="L205" s="132">
        <v>273786.4571</v>
      </c>
      <c r="M205" s="65">
        <f>L205/J205</f>
        <v>3.1443773181637255E-2</v>
      </c>
      <c r="N205" s="64">
        <f>L205/$H205</f>
        <v>6.5828660453409654E-2</v>
      </c>
      <c r="O205" s="132">
        <v>10036732.509199999</v>
      </c>
      <c r="P205" s="65">
        <f>O205/$C205</f>
        <v>0.11136280997775812</v>
      </c>
      <c r="Q205" s="132">
        <v>219303.19839999999</v>
      </c>
      <c r="R205" s="53">
        <v>2.8460000000000001</v>
      </c>
      <c r="S205" s="65">
        <f>Q205/$H205</f>
        <v>5.2728816234133342E-2</v>
      </c>
      <c r="T205" s="66">
        <f>C205-(J205+O205)</f>
        <v>71382521.911899999</v>
      </c>
      <c r="U205" s="52">
        <f>H205-(L205+Q205)</f>
        <v>3665987.1845</v>
      </c>
      <c r="V205" s="64">
        <f>U205/T205</f>
        <v>5.1356930048290332E-2</v>
      </c>
      <c r="W205" s="67"/>
      <c r="X205" s="66"/>
      <c r="Y205" s="65">
        <f>X205/$C205</f>
        <v>0</v>
      </c>
      <c r="Z205" s="52"/>
      <c r="AA205" s="65" t="e">
        <f>Z205/X205</f>
        <v>#DIV/0!</v>
      </c>
      <c r="AB205" s="64">
        <f>Z205/$H205</f>
        <v>0</v>
      </c>
      <c r="AC205" s="66"/>
      <c r="AD205" s="65">
        <f>AC205/$C205</f>
        <v>0</v>
      </c>
      <c r="AE205" s="52"/>
      <c r="AF205" s="65" t="e">
        <f>AE205/AC205</f>
        <v>#DIV/0!</v>
      </c>
      <c r="AG205" s="64">
        <f>AE205/$H205</f>
        <v>0</v>
      </c>
      <c r="AH205" s="66"/>
      <c r="AI205" s="65">
        <f>AH205/$C205</f>
        <v>0</v>
      </c>
      <c r="AJ205" s="52"/>
      <c r="AK205" s="65" t="e">
        <f>AJ205/AH205</f>
        <v>#DIV/0!</v>
      </c>
      <c r="AL205" s="64">
        <f>AJ205/$H205</f>
        <v>0</v>
      </c>
      <c r="AM205" s="52"/>
      <c r="AN205" s="65">
        <f>AM205/$C205</f>
        <v>0</v>
      </c>
      <c r="AO205" s="52"/>
      <c r="AP205" s="65" t="e">
        <f>AO205/AM205</f>
        <v>#DIV/0!</v>
      </c>
      <c r="AQ205" s="64"/>
      <c r="AR205" s="66"/>
      <c r="AS205" s="65">
        <f>AR205/$C205</f>
        <v>0</v>
      </c>
      <c r="AT205" s="52"/>
      <c r="AU205" s="65" t="e">
        <f>AT205/AR205</f>
        <v>#DIV/0!</v>
      </c>
      <c r="AV205" s="64">
        <f>AT205/$H205</f>
        <v>0</v>
      </c>
      <c r="AW205" s="66"/>
      <c r="AX205" s="65">
        <f>AW205/$C205</f>
        <v>0</v>
      </c>
      <c r="AY205" s="52"/>
      <c r="AZ205" s="65" t="e">
        <f>AY205/AW205</f>
        <v>#DIV/0!</v>
      </c>
      <c r="BA205" s="64">
        <f>AY205/$H205</f>
        <v>0</v>
      </c>
      <c r="BB205" s="66"/>
      <c r="BC205" s="65">
        <f>BB205/$C205</f>
        <v>0</v>
      </c>
      <c r="BD205" s="52"/>
      <c r="BE205" s="65" t="e">
        <f>BD205/BB205</f>
        <v>#DIV/0!</v>
      </c>
      <c r="BF205" s="64">
        <f>BD205/$H205</f>
        <v>0</v>
      </c>
    </row>
    <row r="206" spans="1:58" s="25" customFormat="1" ht="15.75" thickBot="1">
      <c r="A206" s="63"/>
      <c r="B206" s="62" t="s">
        <v>106</v>
      </c>
      <c r="C206" s="56">
        <f>C204/C205-1</f>
        <v>4.5600188817420007E-2</v>
      </c>
      <c r="D206" s="60"/>
      <c r="E206" s="56">
        <f>E204/E205-1</f>
        <v>4.877884237781327E-2</v>
      </c>
      <c r="F206" s="59"/>
      <c r="G206" s="56">
        <f>G204/G205-1</f>
        <v>-0.20083069435936152</v>
      </c>
      <c r="H206" s="56">
        <f>H204/H205-1</f>
        <v>0.11178865356091849</v>
      </c>
      <c r="I206" s="59"/>
      <c r="J206" s="57">
        <f>J204/J205-1</f>
        <v>-0.352521128767184</v>
      </c>
      <c r="K206" s="55"/>
      <c r="L206" s="56">
        <f>L204/L205-1</f>
        <v>-0.2932412192713969</v>
      </c>
      <c r="M206" s="55"/>
      <c r="N206" s="54"/>
      <c r="O206" s="56">
        <f>O204/O205-1</f>
        <v>1.2250661028108123E-2</v>
      </c>
      <c r="P206" s="55"/>
      <c r="Q206" s="56">
        <f>Q204/Q205-1</f>
        <v>-0.29061308300554178</v>
      </c>
      <c r="R206" s="55"/>
      <c r="S206" s="54"/>
      <c r="T206" s="61"/>
      <c r="U206" s="60"/>
      <c r="V206" s="59"/>
      <c r="W206" s="58"/>
      <c r="X206" s="57" t="e">
        <f>X204/X205-1</f>
        <v>#DIV/0!</v>
      </c>
      <c r="Y206" s="55"/>
      <c r="Z206" s="56" t="e">
        <f>Z204/Z205-1</f>
        <v>#DIV/0!</v>
      </c>
      <c r="AA206" s="55"/>
      <c r="AB206" s="54"/>
      <c r="AC206" s="57" t="e">
        <f>AC204/AC205-1</f>
        <v>#DIV/0!</v>
      </c>
      <c r="AD206" s="55"/>
      <c r="AE206" s="56" t="e">
        <f>AE204/AE205-1</f>
        <v>#DIV/0!</v>
      </c>
      <c r="AF206" s="55"/>
      <c r="AG206" s="54"/>
      <c r="AH206" s="57" t="e">
        <f>AH204/AH205-1</f>
        <v>#DIV/0!</v>
      </c>
      <c r="AI206" s="55"/>
      <c r="AJ206" s="56" t="e">
        <f>AJ204/AJ205-1</f>
        <v>#DIV/0!</v>
      </c>
      <c r="AK206" s="55"/>
      <c r="AL206" s="54"/>
      <c r="AM206" s="56" t="e">
        <f>AM204/AM205-1</f>
        <v>#DIV/0!</v>
      </c>
      <c r="AN206" s="55"/>
      <c r="AO206" s="56" t="e">
        <f>AO204/AO205-1</f>
        <v>#DIV/0!</v>
      </c>
      <c r="AP206" s="55"/>
      <c r="AQ206" s="54"/>
      <c r="AR206" s="56" t="e">
        <f>AR204/AR205-1</f>
        <v>#DIV/0!</v>
      </c>
      <c r="AS206" s="55"/>
      <c r="AT206" s="56" t="e">
        <f>AT204/AT205-1</f>
        <v>#DIV/0!</v>
      </c>
      <c r="AU206" s="55"/>
      <c r="AV206" s="54"/>
      <c r="AW206" s="56" t="e">
        <f>AW204/AW205-1</f>
        <v>#DIV/0!</v>
      </c>
      <c r="AX206" s="55"/>
      <c r="AY206" s="56" t="e">
        <f>AY204/AY205-1</f>
        <v>#DIV/0!</v>
      </c>
      <c r="AZ206" s="55"/>
      <c r="BA206" s="54"/>
      <c r="BB206" s="56" t="e">
        <f>BB204/BB205-1</f>
        <v>#DIV/0!</v>
      </c>
      <c r="BC206" s="55"/>
      <c r="BD206" s="56" t="e">
        <f>BD204/BD205-1</f>
        <v>#DIV/0!</v>
      </c>
      <c r="BE206" s="55"/>
      <c r="BF206" s="54"/>
    </row>
    <row r="207" spans="1:58">
      <c r="A207" s="77" t="s">
        <v>73</v>
      </c>
      <c r="B207" s="76">
        <v>43101</v>
      </c>
      <c r="C207" s="72">
        <v>15254527.49</v>
      </c>
      <c r="D207" s="72">
        <v>492081.53</v>
      </c>
      <c r="E207" s="72">
        <v>1046825.49</v>
      </c>
      <c r="F207" s="70">
        <f>E207/C207</f>
        <v>6.8623921041555638E-2</v>
      </c>
      <c r="G207" s="72">
        <v>-45802.71</v>
      </c>
      <c r="H207" s="72">
        <v>1001022.77</v>
      </c>
      <c r="I207" s="70">
        <f>H207/$C207</f>
        <v>6.5621355407842918E-2</v>
      </c>
      <c r="J207" s="74">
        <v>939125.08990000002</v>
      </c>
      <c r="K207" s="73">
        <f>J207/$C207</f>
        <v>6.1563695795601468E-2</v>
      </c>
      <c r="L207" s="72">
        <v>41571.449999999997</v>
      </c>
      <c r="M207" s="71">
        <v>4.4269999999999996</v>
      </c>
      <c r="N207" s="70">
        <f>L207/$H207</f>
        <v>4.1528975409820097E-2</v>
      </c>
      <c r="O207" s="72">
        <v>4092224.0427999999</v>
      </c>
      <c r="P207" s="73">
        <f>O207/$C207</f>
        <v>0.26826291705741978</v>
      </c>
      <c r="Q207" s="72">
        <v>339246.61489999999</v>
      </c>
      <c r="R207" s="71">
        <v>8.2899999999999991</v>
      </c>
      <c r="S207" s="70">
        <f>Q207/$H207</f>
        <v>0.33889999814889321</v>
      </c>
      <c r="T207" s="74">
        <v>10223178.3573</v>
      </c>
      <c r="U207" s="72">
        <v>620204.70510000002</v>
      </c>
      <c r="V207" s="70">
        <f>U207/T207</f>
        <v>6.0666524971378824E-2</v>
      </c>
      <c r="W207" s="75">
        <v>143555.25</v>
      </c>
      <c r="X207" s="74">
        <v>218754.89290000001</v>
      </c>
      <c r="Y207" s="73">
        <f>X207/$C207</f>
        <v>1.4340325719259627E-2</v>
      </c>
      <c r="Z207" s="72">
        <v>39073.694100000001</v>
      </c>
      <c r="AA207" s="71">
        <v>17.861999999999998</v>
      </c>
      <c r="AB207" s="70">
        <f>Z207/$H207</f>
        <v>3.9033771529492778E-2</v>
      </c>
      <c r="AC207" s="74">
        <v>149310.99</v>
      </c>
      <c r="AD207" s="73">
        <f>AC207/$C207</f>
        <v>9.7879786901219831E-3</v>
      </c>
      <c r="AE207" s="72">
        <v>13854.2948</v>
      </c>
      <c r="AF207" s="71">
        <v>9.2789999999999999</v>
      </c>
      <c r="AG207" s="70">
        <f>AE207/$H207</f>
        <v>1.3840139520502615E-2</v>
      </c>
      <c r="AH207" s="74">
        <v>101067.57</v>
      </c>
      <c r="AI207" s="73">
        <f>AH207/$C207</f>
        <v>6.6254146558295006E-3</v>
      </c>
      <c r="AJ207" s="72">
        <v>14799.5561</v>
      </c>
      <c r="AK207" s="71">
        <v>14.643000000000001</v>
      </c>
      <c r="AL207" s="70">
        <f>AJ207/$H207</f>
        <v>1.4784435023391126E-2</v>
      </c>
      <c r="AM207" s="72">
        <v>96347.38</v>
      </c>
      <c r="AN207" s="73">
        <f>AM207/$C207</f>
        <v>6.3159858647316254E-3</v>
      </c>
      <c r="AO207" s="72">
        <v>23678.608899999999</v>
      </c>
      <c r="AP207" s="71">
        <v>24.576000000000001</v>
      </c>
      <c r="AQ207" s="70">
        <f>AO207/$H207</f>
        <v>2.365441587307749E-2</v>
      </c>
      <c r="AR207" s="74">
        <v>145165.95000000001</v>
      </c>
      <c r="AS207" s="73">
        <f>AR207/$C207</f>
        <v>9.5162534595163665E-3</v>
      </c>
      <c r="AT207" s="72">
        <v>23421.995999999999</v>
      </c>
      <c r="AU207" s="71">
        <v>16.135000000000002</v>
      </c>
      <c r="AV207" s="70">
        <f>AT207/$H207</f>
        <v>2.339806516089539E-2</v>
      </c>
      <c r="AW207" s="74">
        <v>51860.82</v>
      </c>
      <c r="AX207" s="73">
        <f>AW207/$C207</f>
        <v>3.399700189599252E-3</v>
      </c>
      <c r="AY207" s="72">
        <v>5538.4354000000003</v>
      </c>
      <c r="AZ207" s="71">
        <v>10.679</v>
      </c>
      <c r="BA207" s="70">
        <f>AY207/$H207</f>
        <v>5.5327766420338277E-3</v>
      </c>
      <c r="BB207" s="74">
        <v>0</v>
      </c>
      <c r="BC207" s="73">
        <f>BB207/$C207</f>
        <v>0</v>
      </c>
      <c r="BD207" s="72">
        <v>0</v>
      </c>
      <c r="BE207" s="71">
        <v>0</v>
      </c>
      <c r="BF207" s="70">
        <f>BD207/$H207</f>
        <v>0</v>
      </c>
    </row>
    <row r="208" spans="1:58">
      <c r="A208" s="69"/>
      <c r="B208" s="68">
        <v>43132</v>
      </c>
      <c r="C208" s="52">
        <v>15032953.050000001</v>
      </c>
      <c r="D208" s="52">
        <v>484933.97</v>
      </c>
      <c r="E208" s="52">
        <v>904371.02</v>
      </c>
      <c r="F208" s="64">
        <f>E208/C208</f>
        <v>6.0159239305280741E-2</v>
      </c>
      <c r="G208" s="52">
        <v>-62229.45</v>
      </c>
      <c r="H208" s="52">
        <v>842141.56</v>
      </c>
      <c r="I208" s="64">
        <f>H208/$C208</f>
        <v>5.6019702662478549E-2</v>
      </c>
      <c r="J208" s="66">
        <v>1429331.1843999999</v>
      </c>
      <c r="K208" s="65">
        <f>J208/$C208</f>
        <v>9.5079867518112135E-2</v>
      </c>
      <c r="L208" s="52">
        <v>56380.599699999999</v>
      </c>
      <c r="M208" s="53">
        <v>3.9449999999999998</v>
      </c>
      <c r="N208" s="64">
        <f>L208/$H208</f>
        <v>6.6949076471181396E-2</v>
      </c>
      <c r="O208" s="52">
        <v>3178264.5806999998</v>
      </c>
      <c r="P208" s="65">
        <f>O208/$C208</f>
        <v>0.21141984346847939</v>
      </c>
      <c r="Q208" s="52">
        <v>79890.902900000001</v>
      </c>
      <c r="R208" s="53">
        <v>2.5139999999999998</v>
      </c>
      <c r="S208" s="64">
        <f>Q208/$H208</f>
        <v>9.486635821654496E-2</v>
      </c>
      <c r="T208" s="66">
        <v>10425357.2849</v>
      </c>
      <c r="U208" s="52">
        <v>705870.05740000005</v>
      </c>
      <c r="V208" s="64">
        <f>U208/T208</f>
        <v>6.7707037572935391E-2</v>
      </c>
      <c r="W208" s="67">
        <v>125111.45</v>
      </c>
      <c r="X208" s="66">
        <v>195646.33040000001</v>
      </c>
      <c r="Y208" s="65">
        <f>X208/$C208</f>
        <v>1.3014497534135517E-2</v>
      </c>
      <c r="Z208" s="52">
        <v>38834.633900000001</v>
      </c>
      <c r="AA208" s="53">
        <v>19.849</v>
      </c>
      <c r="AB208" s="64">
        <f>Z208/$H208</f>
        <v>4.6114140121525413E-2</v>
      </c>
      <c r="AC208" s="66">
        <v>292543.42</v>
      </c>
      <c r="AD208" s="65">
        <f>AC208/$C208</f>
        <v>1.9460143261739248E-2</v>
      </c>
      <c r="AE208" s="52">
        <v>29559.438900000001</v>
      </c>
      <c r="AF208" s="53">
        <v>10.103999999999999</v>
      </c>
      <c r="AG208" s="64">
        <f>AE208/$H208</f>
        <v>3.5100320782173483E-2</v>
      </c>
      <c r="AH208" s="66">
        <v>90076.5</v>
      </c>
      <c r="AI208" s="65">
        <f>AH208/$C208</f>
        <v>5.9919364944733856E-3</v>
      </c>
      <c r="AJ208" s="52">
        <v>14858.0861</v>
      </c>
      <c r="AK208" s="53">
        <v>16.495000000000001</v>
      </c>
      <c r="AL208" s="64">
        <f>AJ208/$H208</f>
        <v>1.7643216776998868E-2</v>
      </c>
      <c r="AM208" s="52">
        <v>82867.289999999994</v>
      </c>
      <c r="AN208" s="65">
        <f>AM208/$C208</f>
        <v>5.5123760264787092E-3</v>
      </c>
      <c r="AO208" s="52">
        <v>20600.8999</v>
      </c>
      <c r="AP208" s="53">
        <v>24.86</v>
      </c>
      <c r="AQ208" s="64">
        <f>AO208/$H208</f>
        <v>2.4462514235730152E-2</v>
      </c>
      <c r="AR208" s="66">
        <v>140625.81</v>
      </c>
      <c r="AS208" s="65">
        <f>AR208/$C208</f>
        <v>9.3545033721767652E-3</v>
      </c>
      <c r="AT208" s="52">
        <v>20277.6191</v>
      </c>
      <c r="AU208" s="53">
        <v>14.42</v>
      </c>
      <c r="AV208" s="64">
        <f>AT208/$H208</f>
        <v>2.4078634831892157E-2</v>
      </c>
      <c r="AW208" s="66">
        <v>51452.71</v>
      </c>
      <c r="AX208" s="65">
        <f>AW208/$C208</f>
        <v>3.4226615242439009E-3</v>
      </c>
      <c r="AY208" s="52">
        <v>3099.2008999999998</v>
      </c>
      <c r="AZ208" s="53">
        <v>6.0229999999999997</v>
      </c>
      <c r="BA208" s="64">
        <f>AY208/$H208</f>
        <v>3.6801424454102464E-3</v>
      </c>
      <c r="BB208" s="66">
        <v>0</v>
      </c>
      <c r="BC208" s="65">
        <f>BB208/$C208</f>
        <v>0</v>
      </c>
      <c r="BD208" s="52">
        <v>0</v>
      </c>
      <c r="BE208" s="53">
        <v>0</v>
      </c>
      <c r="BF208" s="64">
        <f>BD208/$H208</f>
        <v>0</v>
      </c>
    </row>
    <row r="209" spans="1:58">
      <c r="A209" s="69"/>
      <c r="B209" s="68">
        <v>43160</v>
      </c>
      <c r="C209" s="52">
        <v>17565734.739999998</v>
      </c>
      <c r="D209" s="52">
        <v>566636.6</v>
      </c>
      <c r="E209" s="52">
        <v>848271.34</v>
      </c>
      <c r="F209" s="64">
        <f>E209/C209</f>
        <v>4.8291252973799603E-2</v>
      </c>
      <c r="G209" s="52">
        <v>-12099.99</v>
      </c>
      <c r="H209" s="52">
        <v>836171.35</v>
      </c>
      <c r="I209" s="64">
        <f>H209/$C209</f>
        <v>4.760241244540165E-2</v>
      </c>
      <c r="J209" s="66">
        <v>1873712.2422</v>
      </c>
      <c r="K209" s="65">
        <f>J209/$C209</f>
        <v>0.10666859484865478</v>
      </c>
      <c r="L209" s="52">
        <v>55689.498800000001</v>
      </c>
      <c r="M209" s="53">
        <v>2.972</v>
      </c>
      <c r="N209" s="64">
        <f>L209/$H209</f>
        <v>6.6600582284958701E-2</v>
      </c>
      <c r="O209" s="52">
        <v>3763804.8147</v>
      </c>
      <c r="P209" s="65">
        <f>O209/$C209</f>
        <v>0.21426970578857782</v>
      </c>
      <c r="Q209" s="52">
        <v>49139.122300000003</v>
      </c>
      <c r="R209" s="53">
        <v>1.306</v>
      </c>
      <c r="S209" s="64">
        <f>Q209/$H209</f>
        <v>5.8766809338779667E-2</v>
      </c>
      <c r="T209" s="66">
        <v>11928217.6831</v>
      </c>
      <c r="U209" s="52">
        <v>731342.72889999999</v>
      </c>
      <c r="V209" s="64">
        <f>U209/T209</f>
        <v>6.1311987115742581E-2</v>
      </c>
      <c r="W209" s="67">
        <v>156793.38</v>
      </c>
      <c r="X209" s="66">
        <v>220363.89290000001</v>
      </c>
      <c r="Y209" s="65">
        <f>X209/$C209</f>
        <v>1.2545099659178847E-2</v>
      </c>
      <c r="Z209" s="52">
        <v>51898.131500000003</v>
      </c>
      <c r="AA209" s="53">
        <v>23.550999999999998</v>
      </c>
      <c r="AB209" s="64">
        <f>Z209/$H209</f>
        <v>6.2066383283761163E-2</v>
      </c>
      <c r="AC209" s="66">
        <v>194526.94</v>
      </c>
      <c r="AD209" s="65">
        <f>AC209/$C209</f>
        <v>1.1074227345414191E-2</v>
      </c>
      <c r="AE209" s="52">
        <v>20215.957200000001</v>
      </c>
      <c r="AF209" s="53">
        <v>10.391999999999999</v>
      </c>
      <c r="AG209" s="64">
        <f>AE209/$H209</f>
        <v>2.4176811606855461E-2</v>
      </c>
      <c r="AH209" s="66">
        <v>102760.04</v>
      </c>
      <c r="AI209" s="65">
        <f>AH209/$C209</f>
        <v>5.8500279960392934E-3</v>
      </c>
      <c r="AJ209" s="52">
        <v>14640.8015</v>
      </c>
      <c r="AK209" s="53">
        <v>14.247999999999999</v>
      </c>
      <c r="AL209" s="64">
        <f>AJ209/$H209</f>
        <v>1.750933166987843E-2</v>
      </c>
      <c r="AM209" s="52">
        <v>92898.23</v>
      </c>
      <c r="AN209" s="65">
        <f>AM209/$C209</f>
        <v>5.2886048534284084E-3</v>
      </c>
      <c r="AO209" s="52">
        <v>23925.563200000001</v>
      </c>
      <c r="AP209" s="53">
        <v>25.754999999999999</v>
      </c>
      <c r="AQ209" s="64">
        <f>AO209/$H209</f>
        <v>2.8613230051472108E-2</v>
      </c>
      <c r="AR209" s="66">
        <v>132656.07</v>
      </c>
      <c r="AS209" s="65">
        <f>AR209/$C209</f>
        <v>7.55197957634649E-3</v>
      </c>
      <c r="AT209" s="52">
        <v>18534.750400000001</v>
      </c>
      <c r="AU209" s="53">
        <v>13.972</v>
      </c>
      <c r="AV209" s="64">
        <f>AT209/$H209</f>
        <v>2.2166210789212045E-2</v>
      </c>
      <c r="AW209" s="66">
        <v>59348.21</v>
      </c>
      <c r="AX209" s="65">
        <f>AW209/$C209</f>
        <v>3.3786352167128309E-3</v>
      </c>
      <c r="AY209" s="52">
        <v>3129.6401000000001</v>
      </c>
      <c r="AZ209" s="53">
        <v>5.2729999999999997</v>
      </c>
      <c r="BA209" s="64">
        <f>AY209/$H209</f>
        <v>3.7428214922694972E-3</v>
      </c>
      <c r="BB209" s="66">
        <v>0</v>
      </c>
      <c r="BC209" s="65">
        <f>BB209/$C209</f>
        <v>0</v>
      </c>
      <c r="BD209" s="52">
        <v>0</v>
      </c>
      <c r="BE209" s="53">
        <v>0</v>
      </c>
      <c r="BF209" s="64">
        <f>BD209/$H209</f>
        <v>0</v>
      </c>
    </row>
    <row r="210" spans="1:58">
      <c r="A210" s="69"/>
      <c r="B210" s="68">
        <v>43191</v>
      </c>
      <c r="C210" s="52">
        <v>16842815.57</v>
      </c>
      <c r="D210" s="52">
        <v>543316.63</v>
      </c>
      <c r="E210" s="52">
        <v>643211.06999999995</v>
      </c>
      <c r="F210" s="64">
        <f>E210/C210</f>
        <v>3.8189046678494265E-2</v>
      </c>
      <c r="G210" s="52">
        <v>20855.669999999998</v>
      </c>
      <c r="H210" s="52">
        <v>664066.74</v>
      </c>
      <c r="I210" s="64">
        <f>H210/$C210</f>
        <v>3.9427299862074071E-2</v>
      </c>
      <c r="J210" s="66">
        <v>1615171.8596999999</v>
      </c>
      <c r="K210" s="65">
        <f>J210/$C210</f>
        <v>9.5896784773734825E-2</v>
      </c>
      <c r="L210" s="52">
        <v>61741.3174</v>
      </c>
      <c r="M210" s="53">
        <v>3.823</v>
      </c>
      <c r="N210" s="64">
        <f>L210/$H210</f>
        <v>9.2974566682860818E-2</v>
      </c>
      <c r="O210" s="52">
        <v>3876832.5399000002</v>
      </c>
      <c r="P210" s="65">
        <f>O210/$C210</f>
        <v>0.23017722445440281</v>
      </c>
      <c r="Q210" s="52">
        <v>41606.213199999998</v>
      </c>
      <c r="R210" s="53">
        <v>1.073</v>
      </c>
      <c r="S210" s="64">
        <f>Q210/$H210</f>
        <v>6.2653662190640655E-2</v>
      </c>
      <c r="T210" s="66">
        <v>11350811.170399999</v>
      </c>
      <c r="U210" s="52">
        <v>560719.20940000005</v>
      </c>
      <c r="V210" s="64">
        <f>U210/T210</f>
        <v>4.939904302718133E-2</v>
      </c>
      <c r="W210" s="67">
        <v>140356.96</v>
      </c>
      <c r="X210" s="66">
        <v>201342.15179999999</v>
      </c>
      <c r="Y210" s="65">
        <f>X210/$C210</f>
        <v>1.1954186101676822E-2</v>
      </c>
      <c r="Z210" s="52">
        <v>44471.146800000002</v>
      </c>
      <c r="AA210" s="53">
        <v>22.087</v>
      </c>
      <c r="AB210" s="64">
        <f>Z210/$H210</f>
        <v>6.6967887595153472E-2</v>
      </c>
      <c r="AC210" s="66">
        <v>194119.84</v>
      </c>
      <c r="AD210" s="65">
        <f>AC210/$C210</f>
        <v>1.1525379423245682E-2</v>
      </c>
      <c r="AE210" s="52">
        <v>17564.585200000001</v>
      </c>
      <c r="AF210" s="53">
        <v>9.048</v>
      </c>
      <c r="AG210" s="64">
        <f>AE210/$H210</f>
        <v>2.6450030007526052E-2</v>
      </c>
      <c r="AH210" s="66">
        <v>105578.09</v>
      </c>
      <c r="AI210" s="65">
        <f>AH210/$C210</f>
        <v>6.2684347258455432E-3</v>
      </c>
      <c r="AJ210" s="52">
        <v>11768.987999999999</v>
      </c>
      <c r="AK210" s="53">
        <v>11.147</v>
      </c>
      <c r="AL210" s="64">
        <f>AJ210/$H210</f>
        <v>1.7722598183429573E-2</v>
      </c>
      <c r="AM210" s="52">
        <v>83949.61</v>
      </c>
      <c r="AN210" s="65">
        <f>AM210/$C210</f>
        <v>4.9842978836346658E-3</v>
      </c>
      <c r="AO210" s="52">
        <v>21463.947400000001</v>
      </c>
      <c r="AP210" s="53">
        <v>25.568000000000001</v>
      </c>
      <c r="AQ210" s="64">
        <f>AO210/$H210</f>
        <v>3.2321973240219799E-2</v>
      </c>
      <c r="AR210" s="66">
        <v>151321.71</v>
      </c>
      <c r="AS210" s="65">
        <f>AR210/$C210</f>
        <v>8.9843476211620109E-3</v>
      </c>
      <c r="AT210" s="52">
        <v>21234.7065</v>
      </c>
      <c r="AU210" s="53">
        <v>14.032999999999999</v>
      </c>
      <c r="AV210" s="64">
        <f>AT210/$H210</f>
        <v>3.1976765618467809E-2</v>
      </c>
      <c r="AW210" s="66">
        <v>52370.5</v>
      </c>
      <c r="AX210" s="65">
        <f>AW210/$C210</f>
        <v>3.1093673015859069E-3</v>
      </c>
      <c r="AY210" s="52">
        <v>2924.8089</v>
      </c>
      <c r="AZ210" s="53">
        <v>5.585</v>
      </c>
      <c r="BA210" s="64">
        <f>AY210/$H210</f>
        <v>4.404389986464312E-3</v>
      </c>
      <c r="BB210" s="66">
        <v>0</v>
      </c>
      <c r="BC210" s="65">
        <f>BB210/$C210</f>
        <v>0</v>
      </c>
      <c r="BD210" s="52">
        <v>0</v>
      </c>
      <c r="BE210" s="53">
        <v>0</v>
      </c>
      <c r="BF210" s="64">
        <f>BD210/$H210</f>
        <v>0</v>
      </c>
    </row>
    <row r="211" spans="1:58">
      <c r="A211" s="69"/>
      <c r="B211" s="68">
        <v>43221</v>
      </c>
      <c r="C211" s="52">
        <v>16856848.609999999</v>
      </c>
      <c r="D211" s="52">
        <v>543769.31000000006</v>
      </c>
      <c r="E211" s="52">
        <v>901296.03</v>
      </c>
      <c r="F211" s="64">
        <f>E211/C211</f>
        <v>5.3467646939969762E-2</v>
      </c>
      <c r="G211" s="52">
        <v>15330.59</v>
      </c>
      <c r="H211" s="52">
        <v>916626.63</v>
      </c>
      <c r="I211" s="64">
        <f>H211/$C211</f>
        <v>5.4377105187753121E-2</v>
      </c>
      <c r="J211" s="66">
        <v>1395342.8769</v>
      </c>
      <c r="K211" s="65">
        <f>J211/$C211</f>
        <v>8.2776022326749729E-2</v>
      </c>
      <c r="L211" s="52">
        <v>50471.622300000003</v>
      </c>
      <c r="M211" s="53">
        <v>3.617</v>
      </c>
      <c r="N211" s="64">
        <f>L211/$H211</f>
        <v>5.5062356523506197E-2</v>
      </c>
      <c r="O211" s="52">
        <v>4229941.5538999997</v>
      </c>
      <c r="P211" s="65">
        <f>O211/$C211</f>
        <v>0.25093311637091342</v>
      </c>
      <c r="Q211" s="52">
        <v>42402.3632</v>
      </c>
      <c r="R211" s="53">
        <v>1.002</v>
      </c>
      <c r="S211" s="64">
        <f>Q211/$H211</f>
        <v>4.6259143922100537E-2</v>
      </c>
      <c r="T211" s="66">
        <v>11231564.179199999</v>
      </c>
      <c r="U211" s="52">
        <v>823752.64450000005</v>
      </c>
      <c r="V211" s="64">
        <f>U211/T211</f>
        <v>7.3342646790509128E-2</v>
      </c>
      <c r="W211" s="67">
        <v>134080.29</v>
      </c>
      <c r="X211" s="66">
        <v>201055.86610000001</v>
      </c>
      <c r="Y211" s="65">
        <f>X211/$C211</f>
        <v>1.1927251098448348E-2</v>
      </c>
      <c r="Z211" s="52">
        <v>47477.447800000002</v>
      </c>
      <c r="AA211" s="53">
        <v>23.614000000000001</v>
      </c>
      <c r="AB211" s="64">
        <f>Z211/$H211</f>
        <v>5.1795841672197543E-2</v>
      </c>
      <c r="AC211" s="66">
        <v>162223.41</v>
      </c>
      <c r="AD211" s="65">
        <f>AC211/$C211</f>
        <v>9.6235906101549782E-3</v>
      </c>
      <c r="AE211" s="52">
        <v>15203.871800000001</v>
      </c>
      <c r="AF211" s="53">
        <v>9.3719999999999999</v>
      </c>
      <c r="AG211" s="64">
        <f>AE211/$H211</f>
        <v>1.6586766413277783E-2</v>
      </c>
      <c r="AH211" s="66">
        <v>108390.38</v>
      </c>
      <c r="AI211" s="65">
        <f>AH211/$C211</f>
        <v>6.4300500353132147E-3</v>
      </c>
      <c r="AJ211" s="52">
        <v>10661.361199999999</v>
      </c>
      <c r="AK211" s="53">
        <v>9.8360000000000003</v>
      </c>
      <c r="AL211" s="64">
        <f>AJ211/$H211</f>
        <v>1.163108385799352E-2</v>
      </c>
      <c r="AM211" s="52">
        <v>93846.7</v>
      </c>
      <c r="AN211" s="65">
        <f>AM211/$C211</f>
        <v>5.5672742973041393E-3</v>
      </c>
      <c r="AO211" s="52">
        <v>23583.4653</v>
      </c>
      <c r="AP211" s="53">
        <v>25.13</v>
      </c>
      <c r="AQ211" s="64">
        <f>AO211/$H211</f>
        <v>2.5728540419996306E-2</v>
      </c>
      <c r="AR211" s="66">
        <v>189834.45</v>
      </c>
      <c r="AS211" s="65">
        <f>AR211/$C211</f>
        <v>1.1261562252352697E-2</v>
      </c>
      <c r="AT211" s="52">
        <v>21613.530599999998</v>
      </c>
      <c r="AU211" s="53">
        <v>11.385</v>
      </c>
      <c r="AV211" s="64">
        <f>AT211/$H211</f>
        <v>2.3579426881804644E-2</v>
      </c>
      <c r="AW211" s="66">
        <v>57256.55</v>
      </c>
      <c r="AX211" s="65">
        <f>AW211/$C211</f>
        <v>3.3966342894029234E-3</v>
      </c>
      <c r="AY211" s="52">
        <v>3455.4088999999999</v>
      </c>
      <c r="AZ211" s="53">
        <v>6.0350000000000001</v>
      </c>
      <c r="BA211" s="64">
        <f>AY211/$H211</f>
        <v>3.7697016286773162E-3</v>
      </c>
      <c r="BB211" s="66">
        <v>0</v>
      </c>
      <c r="BC211" s="65">
        <f>BB211/$C211</f>
        <v>0</v>
      </c>
      <c r="BD211" s="52">
        <v>0</v>
      </c>
      <c r="BE211" s="53">
        <v>0</v>
      </c>
      <c r="BF211" s="64">
        <f>BD211/$H211</f>
        <v>0</v>
      </c>
    </row>
    <row r="212" spans="1:58">
      <c r="A212" s="69"/>
      <c r="B212" s="68">
        <v>43252</v>
      </c>
      <c r="C212" s="52">
        <v>18114786.190000001</v>
      </c>
      <c r="D212" s="52">
        <v>584347.93999999994</v>
      </c>
      <c r="E212" s="52">
        <v>974913.04</v>
      </c>
      <c r="F212" s="64">
        <f>E212/C212</f>
        <v>5.3818633561249885E-2</v>
      </c>
      <c r="G212" s="52">
        <v>-105002.32</v>
      </c>
      <c r="H212" s="52">
        <v>869910.72</v>
      </c>
      <c r="I212" s="64">
        <f>H212/$C212</f>
        <v>4.8022135667282743E-2</v>
      </c>
      <c r="J212" s="66">
        <v>1576520.7378</v>
      </c>
      <c r="K212" s="65">
        <f>J212/$C212</f>
        <v>8.7029497409706932E-2</v>
      </c>
      <c r="L212" s="52">
        <v>29982.142500000002</v>
      </c>
      <c r="M212" s="53">
        <v>1.9019999999999999</v>
      </c>
      <c r="N212" s="64">
        <f>L212/$H212</f>
        <v>3.4465769659672664E-2</v>
      </c>
      <c r="O212" s="52">
        <v>5267797.3141000001</v>
      </c>
      <c r="P212" s="65">
        <f>O212/$C212</f>
        <v>0.29080096551225149</v>
      </c>
      <c r="Q212" s="52">
        <v>51075.703300000001</v>
      </c>
      <c r="R212" s="53">
        <v>0.97</v>
      </c>
      <c r="S212" s="64">
        <f>Q212/$H212</f>
        <v>5.8713730186012655E-2</v>
      </c>
      <c r="T212" s="66">
        <v>11270468.1381</v>
      </c>
      <c r="U212" s="52">
        <v>788852.87419999996</v>
      </c>
      <c r="V212" s="64">
        <f>U212/T212</f>
        <v>6.9992911078224876E-2</v>
      </c>
      <c r="W212" s="67">
        <v>130453.25</v>
      </c>
      <c r="X212" s="66">
        <v>282646.375</v>
      </c>
      <c r="Y212" s="65">
        <f>X212/$C212</f>
        <v>1.5603075412285613E-2</v>
      </c>
      <c r="Z212" s="52">
        <v>70088.205199999997</v>
      </c>
      <c r="AA212" s="53">
        <v>24.797000000000001</v>
      </c>
      <c r="AB212" s="64">
        <f>Z212/$H212</f>
        <v>8.0569423492102735E-2</v>
      </c>
      <c r="AC212" s="66">
        <v>140703.39000000001</v>
      </c>
      <c r="AD212" s="65">
        <f>AC212/$C212</f>
        <v>7.7673227011463833E-3</v>
      </c>
      <c r="AE212" s="52">
        <v>14309.7125</v>
      </c>
      <c r="AF212" s="53">
        <v>10.17</v>
      </c>
      <c r="AG212" s="64">
        <f>AE212/$H212</f>
        <v>1.6449633475030635E-2</v>
      </c>
      <c r="AH212" s="66">
        <v>156681.20000000001</v>
      </c>
      <c r="AI212" s="65">
        <f>AH212/$C212</f>
        <v>8.649354088788171E-3</v>
      </c>
      <c r="AJ212" s="52">
        <v>23830.5013</v>
      </c>
      <c r="AK212" s="53">
        <v>15.21</v>
      </c>
      <c r="AL212" s="64">
        <f>AJ212/$H212</f>
        <v>2.7394192015474876E-2</v>
      </c>
      <c r="AM212" s="52">
        <v>107020.6</v>
      </c>
      <c r="AN212" s="65">
        <f>AM212/$C212</f>
        <v>5.907914058576034E-3</v>
      </c>
      <c r="AO212" s="52">
        <v>27008.782899999998</v>
      </c>
      <c r="AP212" s="53">
        <v>25.236999999999998</v>
      </c>
      <c r="AQ212" s="64">
        <f>AO212/$H212</f>
        <v>3.1047764188950333E-2</v>
      </c>
      <c r="AR212" s="66">
        <v>173611.68</v>
      </c>
      <c r="AS212" s="65">
        <f>AR212/$C212</f>
        <v>9.583976215840723E-3</v>
      </c>
      <c r="AT212" s="52">
        <v>19557.1708</v>
      </c>
      <c r="AU212" s="53">
        <v>11.265000000000001</v>
      </c>
      <c r="AV212" s="64">
        <f>AT212/$H212</f>
        <v>2.2481813765900024E-2</v>
      </c>
      <c r="AW212" s="66">
        <v>79338.11</v>
      </c>
      <c r="AX212" s="65">
        <f>AW212/$C212</f>
        <v>4.3797431097363669E-3</v>
      </c>
      <c r="AY212" s="52">
        <v>7393.1449000000002</v>
      </c>
      <c r="AZ212" s="53">
        <v>9.3190000000000008</v>
      </c>
      <c r="BA212" s="64">
        <f>AY212/$H212</f>
        <v>8.4987398476937953E-3</v>
      </c>
      <c r="BB212" s="66">
        <v>0</v>
      </c>
      <c r="BC212" s="65">
        <f>BB212/$C212</f>
        <v>0</v>
      </c>
      <c r="BD212" s="52">
        <v>0</v>
      </c>
      <c r="BE212" s="53">
        <v>0</v>
      </c>
      <c r="BF212" s="64">
        <f>BD212/$H212</f>
        <v>0</v>
      </c>
    </row>
    <row r="213" spans="1:58">
      <c r="A213" s="69"/>
      <c r="B213" s="68">
        <v>43282</v>
      </c>
      <c r="C213" s="52">
        <v>13995100.210000001</v>
      </c>
      <c r="D213" s="52">
        <v>451454.85</v>
      </c>
      <c r="E213" s="52">
        <v>883271.26</v>
      </c>
      <c r="F213" s="64">
        <f>E213/C213</f>
        <v>6.3112892851518915E-2</v>
      </c>
      <c r="G213" s="52">
        <v>-164019.16</v>
      </c>
      <c r="H213" s="52">
        <v>719252.1</v>
      </c>
      <c r="I213" s="64">
        <f>H213/$C213</f>
        <v>5.139313682699239E-2</v>
      </c>
      <c r="J213" s="66">
        <v>1359560.7934000001</v>
      </c>
      <c r="K213" s="65">
        <f>J213/$C213</f>
        <v>9.7145484705321736E-2</v>
      </c>
      <c r="L213" s="52">
        <v>45912.4836</v>
      </c>
      <c r="M213" s="53">
        <v>3.3769999999999998</v>
      </c>
      <c r="N213" s="64">
        <f>L213/$H213</f>
        <v>6.3833645532630351E-2</v>
      </c>
      <c r="O213" s="52">
        <v>2720442.8939999999</v>
      </c>
      <c r="P213" s="65">
        <f>O213/$C213</f>
        <v>0.19438538153918655</v>
      </c>
      <c r="Q213" s="52">
        <v>52465.178200000002</v>
      </c>
      <c r="R213" s="53">
        <v>1.929</v>
      </c>
      <c r="S213" s="64">
        <f>Q213/$H213</f>
        <v>7.2944073712124025E-2</v>
      </c>
      <c r="T213" s="66">
        <v>9915096.5226000007</v>
      </c>
      <c r="U213" s="52">
        <v>620874.43819999998</v>
      </c>
      <c r="V213" s="64">
        <f>U213/T213</f>
        <v>6.2619101769186836E-2</v>
      </c>
      <c r="W213" s="67">
        <v>68835.59</v>
      </c>
      <c r="X213" s="66">
        <v>229697.52679999999</v>
      </c>
      <c r="Y213" s="65">
        <f>X213/$C213</f>
        <v>1.6412710402450199E-2</v>
      </c>
      <c r="Z213" s="52">
        <v>52922.963900000002</v>
      </c>
      <c r="AA213" s="53">
        <v>23.04</v>
      </c>
      <c r="AB213" s="64">
        <f>Z213/$H213</f>
        <v>7.3580548322347616E-2</v>
      </c>
      <c r="AC213" s="66">
        <v>178955.95</v>
      </c>
      <c r="AD213" s="65">
        <f>AC213/$C213</f>
        <v>1.2787043130432862E-2</v>
      </c>
      <c r="AE213" s="52">
        <v>18466.097600000001</v>
      </c>
      <c r="AF213" s="53">
        <v>10.319000000000001</v>
      </c>
      <c r="AG213" s="64">
        <f>AE213/$H213</f>
        <v>2.5674026672984341E-2</v>
      </c>
      <c r="AH213" s="66">
        <v>209133.05</v>
      </c>
      <c r="AI213" s="65">
        <f>AH213/$C213</f>
        <v>1.4943304932576826E-2</v>
      </c>
      <c r="AJ213" s="52">
        <v>30680.375899999999</v>
      </c>
      <c r="AK213" s="53">
        <v>14.67</v>
      </c>
      <c r="AL213" s="64">
        <f>AJ213/$H213</f>
        <v>4.2655942054253299E-2</v>
      </c>
      <c r="AM213" s="52">
        <v>133464.57999999999</v>
      </c>
      <c r="AN213" s="65">
        <f>AM213/$C213</f>
        <v>9.5365219253403244E-3</v>
      </c>
      <c r="AO213" s="52">
        <v>33676.3416</v>
      </c>
      <c r="AP213" s="53">
        <v>25.231999999999999</v>
      </c>
      <c r="AQ213" s="64">
        <f>AO213/$H213</f>
        <v>4.6821332325619906E-2</v>
      </c>
      <c r="AR213" s="66">
        <v>203096.13</v>
      </c>
      <c r="AS213" s="65">
        <f>AR213/$C213</f>
        <v>1.4511945391779369E-2</v>
      </c>
      <c r="AT213" s="52">
        <v>21053.164499999999</v>
      </c>
      <c r="AU213" s="53">
        <v>10.366</v>
      </c>
      <c r="AV213" s="64">
        <f>AT213/$H213</f>
        <v>2.9270911409226334E-2</v>
      </c>
      <c r="AW213" s="66">
        <v>82243.960000000006</v>
      </c>
      <c r="AX213" s="65">
        <f>AW213/$C213</f>
        <v>5.8766253021349394E-3</v>
      </c>
      <c r="AY213" s="52">
        <v>8565.1816999999992</v>
      </c>
      <c r="AZ213" s="53">
        <v>10.414</v>
      </c>
      <c r="BA213" s="64">
        <f>AY213/$H213</f>
        <v>1.190845560270175E-2</v>
      </c>
      <c r="BB213" s="66">
        <v>187.72</v>
      </c>
      <c r="BC213" s="65">
        <f>BB213/$C213</f>
        <v>1.3413265870427089E-5</v>
      </c>
      <c r="BD213" s="52">
        <v>46.411099999999998</v>
      </c>
      <c r="BE213" s="53">
        <v>24.724</v>
      </c>
      <c r="BF213" s="64">
        <f>BD213/$H213</f>
        <v>6.4526888416453697E-5</v>
      </c>
    </row>
    <row r="214" spans="1:58">
      <c r="A214" s="69"/>
      <c r="B214" s="68">
        <v>43313</v>
      </c>
      <c r="C214" s="52">
        <v>14277300.060000001</v>
      </c>
      <c r="D214" s="52">
        <v>460558.07</v>
      </c>
      <c r="E214" s="52">
        <v>989930.87</v>
      </c>
      <c r="F214" s="64">
        <f>E214/C214</f>
        <v>6.9335999512501661E-2</v>
      </c>
      <c r="G214" s="52">
        <v>49148</v>
      </c>
      <c r="H214" s="52">
        <v>1039078.87</v>
      </c>
      <c r="I214" s="64">
        <f>H214/$C214</f>
        <v>7.2778387064311653E-2</v>
      </c>
      <c r="J214" s="66">
        <v>1292742.9480000001</v>
      </c>
      <c r="K214" s="65">
        <f>J214/$C214</f>
        <v>9.0545337183310551E-2</v>
      </c>
      <c r="L214" s="52">
        <v>61907.627999999997</v>
      </c>
      <c r="M214" s="53">
        <v>4.7889999999999997</v>
      </c>
      <c r="N214" s="64">
        <f>L214/$H214</f>
        <v>5.9579334916126242E-2</v>
      </c>
      <c r="O214" s="52">
        <v>3278567.1995999999</v>
      </c>
      <c r="P214" s="65">
        <f>O214/$C214</f>
        <v>0.22963495799779388</v>
      </c>
      <c r="Q214" s="52">
        <v>45837.214599999999</v>
      </c>
      <c r="R214" s="53">
        <v>1.3979999999999999</v>
      </c>
      <c r="S214" s="64">
        <f>Q214/$H214</f>
        <v>4.4113316056556898E-2</v>
      </c>
      <c r="T214" s="66">
        <v>9705989.9123999998</v>
      </c>
      <c r="U214" s="52">
        <v>931334.02740000002</v>
      </c>
      <c r="V214" s="64">
        <f>U214/T214</f>
        <v>9.595456370814516E-2</v>
      </c>
      <c r="W214" s="67">
        <v>58743.19</v>
      </c>
      <c r="X214" s="66">
        <v>243182.91070000001</v>
      </c>
      <c r="Y214" s="65">
        <f>X214/$C214</f>
        <v>1.7032836017876619E-2</v>
      </c>
      <c r="Z214" s="52">
        <v>72275.997600000002</v>
      </c>
      <c r="AA214" s="53">
        <v>29.721</v>
      </c>
      <c r="AB214" s="64">
        <f>Z214/$H214</f>
        <v>6.955775897935447E-2</v>
      </c>
      <c r="AC214" s="66">
        <v>147275.35</v>
      </c>
      <c r="AD214" s="65">
        <f>AC214/$C214</f>
        <v>1.0315350197942117E-2</v>
      </c>
      <c r="AE214" s="52">
        <v>15676.8037</v>
      </c>
      <c r="AF214" s="53">
        <v>10.645</v>
      </c>
      <c r="AG214" s="64">
        <f>AE214/$H214</f>
        <v>1.5087212484649986E-2</v>
      </c>
      <c r="AH214" s="66">
        <v>169094.97</v>
      </c>
      <c r="AI214" s="65">
        <f>AH214/$C214</f>
        <v>1.1843623744642375E-2</v>
      </c>
      <c r="AJ214" s="52">
        <v>21788.7179</v>
      </c>
      <c r="AK214" s="53">
        <v>12.885</v>
      </c>
      <c r="AL214" s="64">
        <f>AJ214/$H214</f>
        <v>2.0969262804853301E-2</v>
      </c>
      <c r="AM214" s="52">
        <v>142259.71</v>
      </c>
      <c r="AN214" s="65">
        <f>AM214/$C214</f>
        <v>9.9640484827073095E-3</v>
      </c>
      <c r="AO214" s="52">
        <v>35068.494100000004</v>
      </c>
      <c r="AP214" s="53">
        <v>24.651</v>
      </c>
      <c r="AQ214" s="64">
        <f>AO214/$H214</f>
        <v>3.3749597949191287E-2</v>
      </c>
      <c r="AR214" s="66">
        <v>208541.76</v>
      </c>
      <c r="AS214" s="65">
        <f>AR214/$C214</f>
        <v>1.4606526382691994E-2</v>
      </c>
      <c r="AT214" s="52">
        <v>21005.371599999999</v>
      </c>
      <c r="AU214" s="53">
        <v>10.073</v>
      </c>
      <c r="AV214" s="64">
        <f>AT214/$H214</f>
        <v>2.0215377491027219E-2</v>
      </c>
      <c r="AW214" s="66">
        <v>70764.11</v>
      </c>
      <c r="AX214" s="65">
        <f>AW214/$C214</f>
        <v>4.9564070029078028E-3</v>
      </c>
      <c r="AY214" s="52">
        <v>8628.0584999999992</v>
      </c>
      <c r="AZ214" s="53">
        <v>12.193</v>
      </c>
      <c r="BA214" s="64">
        <f>AY214/$H214</f>
        <v>8.3035645792700983E-3</v>
      </c>
      <c r="BB214" s="66">
        <v>0</v>
      </c>
      <c r="BC214" s="65">
        <f>BB214/$C214</f>
        <v>0</v>
      </c>
      <c r="BD214" s="52">
        <v>0</v>
      </c>
      <c r="BE214" s="53">
        <v>0</v>
      </c>
      <c r="BF214" s="64">
        <f>BD214/$H214</f>
        <v>0</v>
      </c>
    </row>
    <row r="215" spans="1:58">
      <c r="A215" s="69"/>
      <c r="B215" s="68">
        <v>43344</v>
      </c>
      <c r="C215" s="52">
        <v>16256152.09</v>
      </c>
      <c r="D215" s="52">
        <v>524392</v>
      </c>
      <c r="E215" s="52">
        <v>866117.39</v>
      </c>
      <c r="F215" s="64">
        <f>E215/C215</f>
        <v>5.3279360650962018E-2</v>
      </c>
      <c r="G215" s="52">
        <v>-56214.04</v>
      </c>
      <c r="H215" s="52">
        <v>809903.35</v>
      </c>
      <c r="I215" s="64">
        <f>H215/$C215</f>
        <v>4.9821344283449059E-2</v>
      </c>
      <c r="J215" s="66">
        <v>1770255.3918999999</v>
      </c>
      <c r="K215" s="65">
        <f>J215/$C215</f>
        <v>0.10889756580150205</v>
      </c>
      <c r="L215" s="52">
        <v>90482.503100000002</v>
      </c>
      <c r="M215" s="53">
        <v>5.1109999999999998</v>
      </c>
      <c r="N215" s="64">
        <f>L215/$H215</f>
        <v>0.11172012450621424</v>
      </c>
      <c r="O215" s="52">
        <v>3464584.4448000002</v>
      </c>
      <c r="P215" s="65">
        <f>O215/$C215</f>
        <v>0.2131245097621377</v>
      </c>
      <c r="Q215" s="52">
        <v>11929.3493</v>
      </c>
      <c r="R215" s="53">
        <v>0.34399999999999997</v>
      </c>
      <c r="S215" s="64">
        <f>Q215/$H215</f>
        <v>1.4729349248894946E-2</v>
      </c>
      <c r="T215" s="66">
        <v>11021312.2533</v>
      </c>
      <c r="U215" s="52">
        <v>707491.4976</v>
      </c>
      <c r="V215" s="64">
        <f>U215/T215</f>
        <v>6.4193036304561912E-2</v>
      </c>
      <c r="W215" s="67">
        <v>119232.77</v>
      </c>
      <c r="X215" s="66">
        <v>252192.86610000001</v>
      </c>
      <c r="Y215" s="65">
        <f>X215/$C215</f>
        <v>1.5513687661370791E-2</v>
      </c>
      <c r="Z215" s="52">
        <v>75365.706900000005</v>
      </c>
      <c r="AA215" s="53">
        <v>29.884</v>
      </c>
      <c r="AB215" s="64">
        <f>Z215/$H215</f>
        <v>9.3055186029295966E-2</v>
      </c>
      <c r="AC215" s="66">
        <v>190692.51</v>
      </c>
      <c r="AD215" s="65">
        <f>AC215/$C215</f>
        <v>1.1730482647077647E-2</v>
      </c>
      <c r="AE215" s="52">
        <v>18162.021100000002</v>
      </c>
      <c r="AF215" s="53">
        <v>9.5239999999999991</v>
      </c>
      <c r="AG215" s="64">
        <f>AE215/$H215</f>
        <v>2.2424924035688954E-2</v>
      </c>
      <c r="AH215" s="66">
        <v>157590.54</v>
      </c>
      <c r="AI215" s="65">
        <f>AH215/$C215</f>
        <v>9.694209252443086E-3</v>
      </c>
      <c r="AJ215" s="52">
        <v>18409.838899999999</v>
      </c>
      <c r="AK215" s="53">
        <v>11.682</v>
      </c>
      <c r="AL215" s="64">
        <f>AJ215/$H215</f>
        <v>2.2730908447285716E-2</v>
      </c>
      <c r="AM215" s="52">
        <v>108916.19</v>
      </c>
      <c r="AN215" s="65">
        <f>AM215/$C215</f>
        <v>6.6999982158754525E-3</v>
      </c>
      <c r="AO215" s="52">
        <v>26520.537799999998</v>
      </c>
      <c r="AP215" s="53">
        <v>24.349</v>
      </c>
      <c r="AQ215" s="64">
        <f>AO215/$H215</f>
        <v>3.2745311894314302E-2</v>
      </c>
      <c r="AR215" s="66">
        <v>167501.4</v>
      </c>
      <c r="AS215" s="65">
        <f>AR215/$C215</f>
        <v>1.0303877514964858E-2</v>
      </c>
      <c r="AT215" s="52">
        <v>21442.8282</v>
      </c>
      <c r="AU215" s="53">
        <v>12.802</v>
      </c>
      <c r="AV215" s="64">
        <f>AT215/$H215</f>
        <v>2.6475786524404424E-2</v>
      </c>
      <c r="AW215" s="66">
        <v>68410.64</v>
      </c>
      <c r="AX215" s="65">
        <f>AW215/$C215</f>
        <v>4.2082923204245191E-3</v>
      </c>
      <c r="AY215" s="52">
        <v>4597.0273999999999</v>
      </c>
      <c r="AZ215" s="53">
        <v>6.72</v>
      </c>
      <c r="BA215" s="64">
        <f>AY215/$H215</f>
        <v>5.6760197374168169E-3</v>
      </c>
      <c r="BB215" s="66">
        <v>0</v>
      </c>
      <c r="BC215" s="65">
        <f>BB215/$C215</f>
        <v>0</v>
      </c>
      <c r="BD215" s="52">
        <v>0</v>
      </c>
      <c r="BE215" s="53">
        <v>0</v>
      </c>
      <c r="BF215" s="64">
        <f>BD215/$H215</f>
        <v>0</v>
      </c>
    </row>
    <row r="216" spans="1:58">
      <c r="A216" s="69"/>
      <c r="B216" s="68">
        <v>43374</v>
      </c>
      <c r="C216" s="132">
        <v>17267676.640000001</v>
      </c>
      <c r="D216" s="52">
        <f>C216/31</f>
        <v>557021.82709677424</v>
      </c>
      <c r="E216" s="132">
        <v>784578.07</v>
      </c>
      <c r="F216" s="64">
        <f>E216/C216</f>
        <v>4.5436226676989704E-2</v>
      </c>
      <c r="G216" s="132">
        <v>-34558.22</v>
      </c>
      <c r="H216" s="52">
        <f>G216+E216</f>
        <v>750019.85</v>
      </c>
      <c r="I216" s="64">
        <f>H216/$C216</f>
        <v>4.3434902427035488E-2</v>
      </c>
      <c r="J216" s="132">
        <v>1813808.9653</v>
      </c>
      <c r="K216" s="65">
        <f>J216/$C216</f>
        <v>0.10504070716140072</v>
      </c>
      <c r="L216" s="132">
        <v>76529.799700000003</v>
      </c>
      <c r="M216" s="65">
        <f>L216/J216</f>
        <v>4.2192866594052886E-2</v>
      </c>
      <c r="N216" s="64">
        <f>L216/$H216</f>
        <v>0.10203703235321039</v>
      </c>
      <c r="O216" s="132">
        <v>5118006.8898</v>
      </c>
      <c r="P216" s="65">
        <f>O216/$C216</f>
        <v>0.29639232865551274</v>
      </c>
      <c r="Q216" s="132">
        <v>17633.540400000002</v>
      </c>
      <c r="R216" s="53">
        <v>3.012</v>
      </c>
      <c r="S216" s="65">
        <f>Q216/$H216</f>
        <v>2.3510764948421036E-2</v>
      </c>
      <c r="T216" s="66">
        <f>C216-(J216+O216)</f>
        <v>10335860.7849</v>
      </c>
      <c r="U216" s="52">
        <f>H216-(L216+Q216)</f>
        <v>655856.50989999995</v>
      </c>
      <c r="V216" s="64">
        <f>U216/T216</f>
        <v>6.3454464369156596E-2</v>
      </c>
      <c r="W216" s="67"/>
      <c r="X216" s="66"/>
      <c r="Y216" s="65">
        <f>X216/$C216</f>
        <v>0</v>
      </c>
      <c r="Z216" s="52"/>
      <c r="AA216" s="65" t="e">
        <f>Z216/X216</f>
        <v>#DIV/0!</v>
      </c>
      <c r="AB216" s="64">
        <f>Z216/$H216</f>
        <v>0</v>
      </c>
      <c r="AC216" s="66"/>
      <c r="AD216" s="65">
        <f>AC216/$C216</f>
        <v>0</v>
      </c>
      <c r="AE216" s="52"/>
      <c r="AF216" s="65" t="e">
        <f>AE216/AC216</f>
        <v>#DIV/0!</v>
      </c>
      <c r="AG216" s="64">
        <f>AE216/$H216</f>
        <v>0</v>
      </c>
      <c r="AH216" s="66"/>
      <c r="AI216" s="65">
        <f>AH216/$C216</f>
        <v>0</v>
      </c>
      <c r="AJ216" s="52"/>
      <c r="AK216" s="65" t="e">
        <f>AJ216/AH216</f>
        <v>#DIV/0!</v>
      </c>
      <c r="AL216" s="64">
        <f>AJ216/$H216</f>
        <v>0</v>
      </c>
      <c r="AM216" s="52"/>
      <c r="AN216" s="65">
        <f>AM216/$C216</f>
        <v>0</v>
      </c>
      <c r="AO216" s="52"/>
      <c r="AP216" s="65" t="e">
        <f>AO216/AM216</f>
        <v>#DIV/0!</v>
      </c>
      <c r="AQ216" s="64"/>
      <c r="AR216" s="66"/>
      <c r="AS216" s="65">
        <f>AR216/$C216</f>
        <v>0</v>
      </c>
      <c r="AT216" s="52"/>
      <c r="AU216" s="65" t="e">
        <f>AT216/AR216</f>
        <v>#DIV/0!</v>
      </c>
      <c r="AV216" s="64">
        <f>AT216/$H216</f>
        <v>0</v>
      </c>
      <c r="AW216" s="66"/>
      <c r="AX216" s="65">
        <f>AW216/$C216</f>
        <v>0</v>
      </c>
      <c r="AY216" s="52"/>
      <c r="AZ216" s="65" t="e">
        <f>AY216/AW216</f>
        <v>#DIV/0!</v>
      </c>
      <c r="BA216" s="64">
        <f>AY216/$H216</f>
        <v>0</v>
      </c>
      <c r="BB216" s="66"/>
      <c r="BC216" s="65">
        <f>BB216/$C216</f>
        <v>0</v>
      </c>
      <c r="BD216" s="52"/>
      <c r="BE216" s="65" t="e">
        <f>BD216/BB216</f>
        <v>#DIV/0!</v>
      </c>
      <c r="BF216" s="64">
        <f>BD216/$H216</f>
        <v>0</v>
      </c>
    </row>
    <row r="217" spans="1:58">
      <c r="A217" s="69"/>
      <c r="B217" s="68">
        <v>43009</v>
      </c>
      <c r="C217" s="132">
        <v>16876630.289999999</v>
      </c>
      <c r="D217" s="52">
        <f>C217/31</f>
        <v>544407.42870967742</v>
      </c>
      <c r="E217" s="132">
        <v>925911.53</v>
      </c>
      <c r="F217" s="64">
        <f>E217/C217</f>
        <v>5.4863531053864191E-2</v>
      </c>
      <c r="G217" s="132">
        <v>-112576.75</v>
      </c>
      <c r="H217" s="52">
        <f>G217+E217</f>
        <v>813334.78</v>
      </c>
      <c r="I217" s="64">
        <f>H217/$C217</f>
        <v>4.8192960681370717E-2</v>
      </c>
      <c r="J217" s="132">
        <v>1944632.1751999999</v>
      </c>
      <c r="K217" s="65">
        <f>J217/$C217</f>
        <v>0.11522633024391506</v>
      </c>
      <c r="L217" s="132">
        <v>56333.958599999998</v>
      </c>
      <c r="M217" s="65">
        <f>L217/J217</f>
        <v>2.8968953264493943E-2</v>
      </c>
      <c r="N217" s="64">
        <f>L217/$H217</f>
        <v>6.9262940655261285E-2</v>
      </c>
      <c r="O217" s="132">
        <v>3719720.5887000002</v>
      </c>
      <c r="P217" s="65">
        <f>O217/$C217</f>
        <v>0.22040659330577778</v>
      </c>
      <c r="Q217" s="132">
        <v>48948.429199999999</v>
      </c>
      <c r="R217" s="53">
        <v>2.8460000000000001</v>
      </c>
      <c r="S217" s="65">
        <f>Q217/$H217</f>
        <v>6.0182387872310089E-2</v>
      </c>
      <c r="T217" s="66">
        <f>C217-(J217+O217)</f>
        <v>11212277.526099999</v>
      </c>
      <c r="U217" s="52">
        <f>H217-(L217+Q217)</f>
        <v>708052.3922</v>
      </c>
      <c r="V217" s="64">
        <f>U217/T217</f>
        <v>6.3149738360631189E-2</v>
      </c>
      <c r="W217" s="67"/>
      <c r="X217" s="66"/>
      <c r="Y217" s="65">
        <f>X217/$C217</f>
        <v>0</v>
      </c>
      <c r="Z217" s="52"/>
      <c r="AA217" s="65" t="e">
        <f>Z217/X217</f>
        <v>#DIV/0!</v>
      </c>
      <c r="AB217" s="64">
        <f>Z217/$H217</f>
        <v>0</v>
      </c>
      <c r="AC217" s="66"/>
      <c r="AD217" s="65">
        <f>AC217/$C217</f>
        <v>0</v>
      </c>
      <c r="AE217" s="52"/>
      <c r="AF217" s="65" t="e">
        <f>AE217/AC217</f>
        <v>#DIV/0!</v>
      </c>
      <c r="AG217" s="64">
        <f>AE217/$H217</f>
        <v>0</v>
      </c>
      <c r="AH217" s="66"/>
      <c r="AI217" s="65">
        <f>AH217/$C217</f>
        <v>0</v>
      </c>
      <c r="AJ217" s="52"/>
      <c r="AK217" s="65" t="e">
        <f>AJ217/AH217</f>
        <v>#DIV/0!</v>
      </c>
      <c r="AL217" s="64">
        <f>AJ217/$H217</f>
        <v>0</v>
      </c>
      <c r="AM217" s="52"/>
      <c r="AN217" s="65">
        <f>AM217/$C217</f>
        <v>0</v>
      </c>
      <c r="AO217" s="52"/>
      <c r="AP217" s="65" t="e">
        <f>AO217/AM217</f>
        <v>#DIV/0!</v>
      </c>
      <c r="AQ217" s="64"/>
      <c r="AR217" s="66"/>
      <c r="AS217" s="65">
        <f>AR217/$C217</f>
        <v>0</v>
      </c>
      <c r="AT217" s="52"/>
      <c r="AU217" s="65" t="e">
        <f>AT217/AR217</f>
        <v>#DIV/0!</v>
      </c>
      <c r="AV217" s="64">
        <f>AT217/$H217</f>
        <v>0</v>
      </c>
      <c r="AW217" s="66"/>
      <c r="AX217" s="65">
        <f>AW217/$C217</f>
        <v>0</v>
      </c>
      <c r="AY217" s="52"/>
      <c r="AZ217" s="65" t="e">
        <f>AY217/AW217</f>
        <v>#DIV/0!</v>
      </c>
      <c r="BA217" s="64">
        <f>AY217/$H217</f>
        <v>0</v>
      </c>
      <c r="BB217" s="66"/>
      <c r="BC217" s="65">
        <f>BB217/$C217</f>
        <v>0</v>
      </c>
      <c r="BD217" s="52"/>
      <c r="BE217" s="65" t="e">
        <f>BD217/BB217</f>
        <v>#DIV/0!</v>
      </c>
      <c r="BF217" s="64">
        <f>BD217/$H217</f>
        <v>0</v>
      </c>
    </row>
    <row r="218" spans="1:58" s="25" customFormat="1" ht="15.75" thickBot="1">
      <c r="A218" s="63"/>
      <c r="B218" s="62" t="s">
        <v>106</v>
      </c>
      <c r="C218" s="56">
        <f>C216/C217-1</f>
        <v>2.317087850361399E-2</v>
      </c>
      <c r="D218" s="60"/>
      <c r="E218" s="56">
        <f>E216/E217-1</f>
        <v>-0.15264251002468898</v>
      </c>
      <c r="F218" s="59"/>
      <c r="G218" s="56">
        <f>G216/G217-1</f>
        <v>-0.69302524722022973</v>
      </c>
      <c r="H218" s="56">
        <f>H216/H217-1</f>
        <v>-7.7846086945894566E-2</v>
      </c>
      <c r="I218" s="59"/>
      <c r="J218" s="57">
        <f>J216/J217-1</f>
        <v>-6.7274012827924667E-2</v>
      </c>
      <c r="K218" s="55"/>
      <c r="L218" s="56">
        <f>L216/L217-1</f>
        <v>0.35850207586867522</v>
      </c>
      <c r="M218" s="55"/>
      <c r="N218" s="54"/>
      <c r="O218" s="56">
        <f>O216/O217-1</f>
        <v>0.37591164921037379</v>
      </c>
      <c r="P218" s="55"/>
      <c r="Q218" s="56">
        <f>Q216/Q217-1</f>
        <v>-0.63975268076631142</v>
      </c>
      <c r="R218" s="55"/>
      <c r="S218" s="54"/>
      <c r="T218" s="61"/>
      <c r="U218" s="60"/>
      <c r="V218" s="59"/>
      <c r="W218" s="58"/>
      <c r="X218" s="57" t="e">
        <f>X216/X217-1</f>
        <v>#DIV/0!</v>
      </c>
      <c r="Y218" s="55"/>
      <c r="Z218" s="56" t="e">
        <f>Z216/Z217-1</f>
        <v>#DIV/0!</v>
      </c>
      <c r="AA218" s="55"/>
      <c r="AB218" s="54"/>
      <c r="AC218" s="57" t="e">
        <f>AC216/AC217-1</f>
        <v>#DIV/0!</v>
      </c>
      <c r="AD218" s="55"/>
      <c r="AE218" s="56" t="e">
        <f>AE216/AE217-1</f>
        <v>#DIV/0!</v>
      </c>
      <c r="AF218" s="55"/>
      <c r="AG218" s="54"/>
      <c r="AH218" s="57" t="e">
        <f>AH216/AH217-1</f>
        <v>#DIV/0!</v>
      </c>
      <c r="AI218" s="55"/>
      <c r="AJ218" s="56" t="e">
        <f>AJ216/AJ217-1</f>
        <v>#DIV/0!</v>
      </c>
      <c r="AK218" s="55"/>
      <c r="AL218" s="54"/>
      <c r="AM218" s="56" t="e">
        <f>AM216/AM217-1</f>
        <v>#DIV/0!</v>
      </c>
      <c r="AN218" s="55"/>
      <c r="AO218" s="56" t="e">
        <f>AO216/AO217-1</f>
        <v>#DIV/0!</v>
      </c>
      <c r="AP218" s="55"/>
      <c r="AQ218" s="54"/>
      <c r="AR218" s="56" t="e">
        <f>AR216/AR217-1</f>
        <v>#DIV/0!</v>
      </c>
      <c r="AS218" s="55"/>
      <c r="AT218" s="56" t="e">
        <f>AT216/AT217-1</f>
        <v>#DIV/0!</v>
      </c>
      <c r="AU218" s="55"/>
      <c r="AV218" s="54"/>
      <c r="AW218" s="56" t="e">
        <f>AW216/AW217-1</f>
        <v>#DIV/0!</v>
      </c>
      <c r="AX218" s="55"/>
      <c r="AY218" s="56" t="e">
        <f>AY216/AY217-1</f>
        <v>#DIV/0!</v>
      </c>
      <c r="AZ218" s="55"/>
      <c r="BA218" s="54"/>
      <c r="BB218" s="56" t="e">
        <f>BB216/BB217-1</f>
        <v>#DIV/0!</v>
      </c>
      <c r="BC218" s="55"/>
      <c r="BD218" s="56" t="e">
        <f>BD216/BD217-1</f>
        <v>#DIV/0!</v>
      </c>
      <c r="BE218" s="55"/>
      <c r="BF218" s="54"/>
    </row>
    <row r="219" spans="1:58">
      <c r="A219" s="77" t="s">
        <v>74</v>
      </c>
      <c r="B219" s="76">
        <v>43101</v>
      </c>
      <c r="C219" s="72">
        <v>12060128.09</v>
      </c>
      <c r="D219" s="72">
        <v>389036.39</v>
      </c>
      <c r="E219" s="72">
        <v>997074.82</v>
      </c>
      <c r="F219" s="70">
        <f>E219/C219</f>
        <v>8.2675309296818586E-2</v>
      </c>
      <c r="G219" s="72">
        <v>-46449.96</v>
      </c>
      <c r="H219" s="72">
        <v>950624.87</v>
      </c>
      <c r="I219" s="70">
        <f>H219/$C219</f>
        <v>7.8823778894043239E-2</v>
      </c>
      <c r="J219" s="74">
        <v>952949.1544</v>
      </c>
      <c r="K219" s="73">
        <f>J219/$C219</f>
        <v>7.9016503580104189E-2</v>
      </c>
      <c r="L219" s="72">
        <v>53144.221700000002</v>
      </c>
      <c r="M219" s="71">
        <v>5.577</v>
      </c>
      <c r="N219" s="70">
        <f>L219/$H219</f>
        <v>5.590451436432544E-2</v>
      </c>
      <c r="O219" s="72">
        <v>1555413.0175999999</v>
      </c>
      <c r="P219" s="73">
        <f>O219/$C219</f>
        <v>0.12897151721711109</v>
      </c>
      <c r="Q219" s="72">
        <v>199552.13649999999</v>
      </c>
      <c r="R219" s="71">
        <v>12.83</v>
      </c>
      <c r="S219" s="70">
        <f>Q219/$H219</f>
        <v>0.20991680608987223</v>
      </c>
      <c r="T219" s="74">
        <v>9551765.9179999996</v>
      </c>
      <c r="U219" s="72">
        <v>697928.51179999998</v>
      </c>
      <c r="V219" s="70">
        <f>U219/T219</f>
        <v>7.3068008344381208E-2</v>
      </c>
      <c r="W219" s="75">
        <v>35773.769999999997</v>
      </c>
      <c r="X219" s="74">
        <v>173910.39290000001</v>
      </c>
      <c r="Y219" s="73">
        <f>X219/$C219</f>
        <v>1.442027743007164E-2</v>
      </c>
      <c r="Z219" s="72">
        <v>19359.906999999999</v>
      </c>
      <c r="AA219" s="71">
        <v>11.132</v>
      </c>
      <c r="AB219" s="70">
        <f>Z219/$H219</f>
        <v>2.0365453935578183E-2</v>
      </c>
      <c r="AC219" s="74">
        <v>34343.379999999997</v>
      </c>
      <c r="AD219" s="73">
        <f>AC219/$C219</f>
        <v>2.8476795390321593E-3</v>
      </c>
      <c r="AE219" s="72">
        <v>4809.6476000000002</v>
      </c>
      <c r="AF219" s="71">
        <v>14.005000000000001</v>
      </c>
      <c r="AG219" s="70">
        <f>AE219/$H219</f>
        <v>5.059459048236346E-3</v>
      </c>
      <c r="AH219" s="74">
        <v>51401.81</v>
      </c>
      <c r="AI219" s="73">
        <f>AH219/$C219</f>
        <v>4.2621280318424874E-3</v>
      </c>
      <c r="AJ219" s="72">
        <v>7423.1419999999998</v>
      </c>
      <c r="AK219" s="71">
        <v>14.441000000000001</v>
      </c>
      <c r="AL219" s="70">
        <f>AJ219/$H219</f>
        <v>7.8086974518139837E-3</v>
      </c>
      <c r="AM219" s="72">
        <v>131153.28</v>
      </c>
      <c r="AN219" s="73">
        <f>AM219/$C219</f>
        <v>1.0874949173114462E-2</v>
      </c>
      <c r="AO219" s="72">
        <v>31682.688399999999</v>
      </c>
      <c r="AP219" s="71">
        <v>24.157</v>
      </c>
      <c r="AQ219" s="70">
        <f>AO219/$H219</f>
        <v>3.332827637888329E-2</v>
      </c>
      <c r="AR219" s="74">
        <v>147094.29</v>
      </c>
      <c r="AS219" s="73">
        <f>AR219/$C219</f>
        <v>1.2196743591966278E-2</v>
      </c>
      <c r="AT219" s="72">
        <v>26116.480800000001</v>
      </c>
      <c r="AU219" s="71">
        <v>17.754999999999999</v>
      </c>
      <c r="AV219" s="70">
        <f>AT219/$H219</f>
        <v>2.7472961863495116E-2</v>
      </c>
      <c r="AW219" s="74">
        <v>83647.3</v>
      </c>
      <c r="AX219" s="73">
        <f>AW219/$C219</f>
        <v>6.935855023742124E-3</v>
      </c>
      <c r="AY219" s="72">
        <v>8000.3518000000004</v>
      </c>
      <c r="AZ219" s="71">
        <v>9.5640000000000001</v>
      </c>
      <c r="BA219" s="70">
        <f>AY219/$H219</f>
        <v>8.415887331035217E-3</v>
      </c>
      <c r="BB219" s="74">
        <v>0</v>
      </c>
      <c r="BC219" s="73">
        <f>BB219/$C219</f>
        <v>0</v>
      </c>
      <c r="BD219" s="72">
        <v>0</v>
      </c>
      <c r="BE219" s="71">
        <v>0</v>
      </c>
      <c r="BF219" s="70">
        <f>BD219/$H219</f>
        <v>0</v>
      </c>
    </row>
    <row r="220" spans="1:58">
      <c r="A220" s="69"/>
      <c r="B220" s="68">
        <v>43132</v>
      </c>
      <c r="C220" s="52">
        <v>11492669.199999999</v>
      </c>
      <c r="D220" s="52">
        <v>370731.26</v>
      </c>
      <c r="E220" s="52">
        <v>837492.88</v>
      </c>
      <c r="F220" s="64">
        <f>E220/C220</f>
        <v>7.2871920824102376E-2</v>
      </c>
      <c r="G220" s="52">
        <v>101092.74</v>
      </c>
      <c r="H220" s="52">
        <v>938585.62</v>
      </c>
      <c r="I220" s="64">
        <f>H220/$C220</f>
        <v>8.1668201152087463E-2</v>
      </c>
      <c r="J220" s="66">
        <v>1127937.4565999999</v>
      </c>
      <c r="K220" s="65">
        <f>J220/$C220</f>
        <v>9.8144080976419301E-2</v>
      </c>
      <c r="L220" s="52">
        <v>56181.624199999998</v>
      </c>
      <c r="M220" s="53">
        <v>4.9809999999999999</v>
      </c>
      <c r="N220" s="64">
        <f>L220/$H220</f>
        <v>5.985775085708217E-2</v>
      </c>
      <c r="O220" s="52">
        <v>1096477.3077</v>
      </c>
      <c r="P220" s="65">
        <f>O220/$C220</f>
        <v>9.5406670862848819E-2</v>
      </c>
      <c r="Q220" s="52">
        <v>92265.618300000002</v>
      </c>
      <c r="R220" s="53">
        <v>8.4149999999999991</v>
      </c>
      <c r="S220" s="64">
        <f>Q220/$H220</f>
        <v>9.8302825372500388E-2</v>
      </c>
      <c r="T220" s="66">
        <v>9268254.4356999993</v>
      </c>
      <c r="U220" s="52">
        <v>790138.37749999994</v>
      </c>
      <c r="V220" s="64">
        <f>U220/T220</f>
        <v>8.5252124116974942E-2</v>
      </c>
      <c r="W220" s="67">
        <v>29812.03</v>
      </c>
      <c r="X220" s="66">
        <v>149788.02679999999</v>
      </c>
      <c r="Y220" s="65">
        <f>X220/$C220</f>
        <v>1.3033354061909308E-2</v>
      </c>
      <c r="Z220" s="52">
        <v>17900.96</v>
      </c>
      <c r="AA220" s="53">
        <v>11.951000000000001</v>
      </c>
      <c r="AB220" s="64">
        <f>Z220/$H220</f>
        <v>1.9072271744372132E-2</v>
      </c>
      <c r="AC220" s="66">
        <v>33232.49</v>
      </c>
      <c r="AD220" s="65">
        <f>AC220/$C220</f>
        <v>2.8916250369409396E-3</v>
      </c>
      <c r="AE220" s="52">
        <v>3883.3921999999998</v>
      </c>
      <c r="AF220" s="53">
        <v>11.686</v>
      </c>
      <c r="AG220" s="64">
        <f>AE220/$H220</f>
        <v>4.1374938175592329E-3</v>
      </c>
      <c r="AH220" s="66">
        <v>41157.22</v>
      </c>
      <c r="AI220" s="65">
        <f>AH220/$C220</f>
        <v>3.5811715523840193E-3</v>
      </c>
      <c r="AJ220" s="52">
        <v>6129.6382999999996</v>
      </c>
      <c r="AK220" s="53">
        <v>14.893000000000001</v>
      </c>
      <c r="AL220" s="64">
        <f>AJ220/$H220</f>
        <v>6.5307183163534933E-3</v>
      </c>
      <c r="AM220" s="52">
        <v>104031.92</v>
      </c>
      <c r="AN220" s="65">
        <f>AM220/$C220</f>
        <v>9.0520242242768112E-3</v>
      </c>
      <c r="AO220" s="52">
        <v>26447.8459</v>
      </c>
      <c r="AP220" s="53">
        <v>25.422999999999998</v>
      </c>
      <c r="AQ220" s="64">
        <f>AO220/$H220</f>
        <v>2.8178405183748714E-2</v>
      </c>
      <c r="AR220" s="66">
        <v>129990.61</v>
      </c>
      <c r="AS220" s="65">
        <f>AR220/$C220</f>
        <v>1.1310741459433985E-2</v>
      </c>
      <c r="AT220" s="52">
        <v>19713.198799999998</v>
      </c>
      <c r="AU220" s="53">
        <v>15.164999999999999</v>
      </c>
      <c r="AV220" s="64">
        <f>AT220/$H220</f>
        <v>2.1003090586450706E-2</v>
      </c>
      <c r="AW220" s="66">
        <v>80759.41</v>
      </c>
      <c r="AX220" s="65">
        <f>AW220/$C220</f>
        <v>7.0270368523266992E-3</v>
      </c>
      <c r="AY220" s="52">
        <v>3449.0333999999998</v>
      </c>
      <c r="AZ220" s="53">
        <v>4.2709999999999999</v>
      </c>
      <c r="BA220" s="64">
        <f>AY220/$H220</f>
        <v>3.6747136611788274E-3</v>
      </c>
      <c r="BB220" s="66">
        <v>0</v>
      </c>
      <c r="BC220" s="65">
        <f>BB220/$C220</f>
        <v>0</v>
      </c>
      <c r="BD220" s="52">
        <v>0</v>
      </c>
      <c r="BE220" s="53">
        <v>0</v>
      </c>
      <c r="BF220" s="64">
        <f>BD220/$H220</f>
        <v>0</v>
      </c>
    </row>
    <row r="221" spans="1:58">
      <c r="A221" s="69"/>
      <c r="B221" s="68">
        <v>43160</v>
      </c>
      <c r="C221" s="52">
        <v>13226921.34</v>
      </c>
      <c r="D221" s="52">
        <v>426674.88</v>
      </c>
      <c r="E221" s="52">
        <v>906243.97</v>
      </c>
      <c r="F221" s="64">
        <f>E221/C221</f>
        <v>6.8515109956796647E-2</v>
      </c>
      <c r="G221" s="52">
        <v>-431686.53</v>
      </c>
      <c r="H221" s="52">
        <v>474557.44</v>
      </c>
      <c r="I221" s="64">
        <f>H221/$C221</f>
        <v>3.5878147892576789E-2</v>
      </c>
      <c r="J221" s="66">
        <v>1390628.48</v>
      </c>
      <c r="K221" s="65">
        <f>J221/$C221</f>
        <v>0.10513621758636693</v>
      </c>
      <c r="L221" s="52">
        <v>53536.6685</v>
      </c>
      <c r="M221" s="53">
        <v>3.85</v>
      </c>
      <c r="N221" s="64">
        <f>L221/$H221</f>
        <v>0.11281388507995997</v>
      </c>
      <c r="O221" s="52">
        <v>1035610.7463999999</v>
      </c>
      <c r="P221" s="65">
        <f>O221/$C221</f>
        <v>7.8295675900647635E-2</v>
      </c>
      <c r="Q221" s="52">
        <v>45541.344400000002</v>
      </c>
      <c r="R221" s="53">
        <v>4.3979999999999997</v>
      </c>
      <c r="S221" s="64">
        <f>Q221/$H221</f>
        <v>9.5965926485105796E-2</v>
      </c>
      <c r="T221" s="66">
        <v>10800682.113600001</v>
      </c>
      <c r="U221" s="52">
        <v>375479.42709999997</v>
      </c>
      <c r="V221" s="64">
        <f>U221/T221</f>
        <v>3.4764417946085445E-2</v>
      </c>
      <c r="W221" s="67">
        <v>31110.55</v>
      </c>
      <c r="X221" s="66">
        <v>165050.40179999999</v>
      </c>
      <c r="Y221" s="65">
        <f>X221/$C221</f>
        <v>1.2478368741852668E-2</v>
      </c>
      <c r="Z221" s="52">
        <v>20134.817500000001</v>
      </c>
      <c r="AA221" s="53">
        <v>12.199</v>
      </c>
      <c r="AB221" s="64">
        <f>Z221/$H221</f>
        <v>4.2428620442659166E-2</v>
      </c>
      <c r="AC221" s="66">
        <v>30105.06</v>
      </c>
      <c r="AD221" s="65">
        <f>AC221/$C221</f>
        <v>2.2760443814660203E-3</v>
      </c>
      <c r="AE221" s="52">
        <v>3844.3802999999998</v>
      </c>
      <c r="AF221" s="53">
        <v>12.77</v>
      </c>
      <c r="AG221" s="64">
        <f>AE221/$H221</f>
        <v>8.1009799361695806E-3</v>
      </c>
      <c r="AH221" s="66">
        <v>31768.82</v>
      </c>
      <c r="AI221" s="65">
        <f>AH221/$C221</f>
        <v>2.401830265968755E-3</v>
      </c>
      <c r="AJ221" s="52">
        <v>4276.3594999999996</v>
      </c>
      <c r="AK221" s="53">
        <v>13.461</v>
      </c>
      <c r="AL221" s="64">
        <f>AJ221/$H221</f>
        <v>9.011257941715126E-3</v>
      </c>
      <c r="AM221" s="52">
        <v>109329.49</v>
      </c>
      <c r="AN221" s="65">
        <f>AM221/$C221</f>
        <v>8.2656793058391315E-3</v>
      </c>
      <c r="AO221" s="52">
        <v>29346.232499999998</v>
      </c>
      <c r="AP221" s="53">
        <v>26.841999999999999</v>
      </c>
      <c r="AQ221" s="64">
        <f>AO221/$H221</f>
        <v>6.1839157974216984E-2</v>
      </c>
      <c r="AR221" s="66">
        <v>145681.67000000001</v>
      </c>
      <c r="AS221" s="65">
        <f>AR221/$C221</f>
        <v>1.1014027093322082E-2</v>
      </c>
      <c r="AT221" s="52">
        <v>22689.462200000002</v>
      </c>
      <c r="AU221" s="53">
        <v>15.574999999999999</v>
      </c>
      <c r="AV221" s="64">
        <f>AT221/$H221</f>
        <v>4.7811835380770773E-2</v>
      </c>
      <c r="AW221" s="66">
        <v>88242.62</v>
      </c>
      <c r="AX221" s="65">
        <f>AW221/$C221</f>
        <v>6.671440596924272E-3</v>
      </c>
      <c r="AY221" s="52">
        <v>4467.6175000000003</v>
      </c>
      <c r="AZ221" s="53">
        <v>5.0629999999999997</v>
      </c>
      <c r="BA221" s="64">
        <f>AY221/$H221</f>
        <v>9.4142818622757248E-3</v>
      </c>
      <c r="BB221" s="66">
        <v>0</v>
      </c>
      <c r="BC221" s="65">
        <f>BB221/$C221</f>
        <v>0</v>
      </c>
      <c r="BD221" s="52">
        <v>0</v>
      </c>
      <c r="BE221" s="53">
        <v>0</v>
      </c>
      <c r="BF221" s="64">
        <f>BD221/$H221</f>
        <v>0</v>
      </c>
    </row>
    <row r="222" spans="1:58">
      <c r="A222" s="69"/>
      <c r="B222" s="68">
        <v>43191</v>
      </c>
      <c r="C222" s="52">
        <v>11084349.210000001</v>
      </c>
      <c r="D222" s="52">
        <v>357559.65</v>
      </c>
      <c r="E222" s="52">
        <v>788955.9</v>
      </c>
      <c r="F222" s="64">
        <f>E222/C222</f>
        <v>7.1177466989963231E-2</v>
      </c>
      <c r="G222" s="52">
        <v>54059.22</v>
      </c>
      <c r="H222" s="52">
        <v>843015.12</v>
      </c>
      <c r="I222" s="64">
        <f>H222/$C222</f>
        <v>7.6054543575680061E-2</v>
      </c>
      <c r="J222" s="66">
        <v>1126443.54</v>
      </c>
      <c r="K222" s="65">
        <f>J222/$C222</f>
        <v>0.10162468888870382</v>
      </c>
      <c r="L222" s="52">
        <v>63676.462399999997</v>
      </c>
      <c r="M222" s="53">
        <v>5.6529999999999996</v>
      </c>
      <c r="N222" s="64">
        <f>L222/$H222</f>
        <v>7.5534187809110698E-2</v>
      </c>
      <c r="O222" s="52">
        <v>668111.08400000003</v>
      </c>
      <c r="P222" s="65">
        <f>O222/$C222</f>
        <v>6.027517460359768E-2</v>
      </c>
      <c r="Q222" s="52">
        <v>8705.27</v>
      </c>
      <c r="R222" s="53">
        <v>1.3029999999999999</v>
      </c>
      <c r="S222" s="64">
        <f>Q222/$H222</f>
        <v>1.0326350967465448E-2</v>
      </c>
      <c r="T222" s="66">
        <v>9289794.5859999992</v>
      </c>
      <c r="U222" s="52">
        <v>770633.38760000002</v>
      </c>
      <c r="V222" s="64">
        <f>U222/T222</f>
        <v>8.2954836133983828E-2</v>
      </c>
      <c r="W222" s="67">
        <v>24015.02</v>
      </c>
      <c r="X222" s="66">
        <v>142649.25889999999</v>
      </c>
      <c r="Y222" s="65">
        <f>X222/$C222</f>
        <v>1.2869430238746508E-2</v>
      </c>
      <c r="Z222" s="52">
        <v>16266.1914</v>
      </c>
      <c r="AA222" s="53">
        <v>11.403</v>
      </c>
      <c r="AB222" s="64">
        <f>Z222/$H222</f>
        <v>1.9295254633155335E-2</v>
      </c>
      <c r="AC222" s="66">
        <v>39487.79</v>
      </c>
      <c r="AD222" s="65">
        <f>AC222/$C222</f>
        <v>3.5624815902024435E-3</v>
      </c>
      <c r="AE222" s="52">
        <v>3565.5329000000002</v>
      </c>
      <c r="AF222" s="53">
        <v>9.0289999999999999</v>
      </c>
      <c r="AG222" s="64">
        <f>AE222/$H222</f>
        <v>4.2295005337508063E-3</v>
      </c>
      <c r="AH222" s="66">
        <v>16036.05</v>
      </c>
      <c r="AI222" s="65">
        <f>AH222/$C222</f>
        <v>1.4467290497788277E-3</v>
      </c>
      <c r="AJ222" s="52">
        <v>1750.1670999999999</v>
      </c>
      <c r="AK222" s="53">
        <v>10.914</v>
      </c>
      <c r="AL222" s="64">
        <f>AJ222/$H222</f>
        <v>2.0760803198879752E-3</v>
      </c>
      <c r="AM222" s="52">
        <v>93197.16</v>
      </c>
      <c r="AN222" s="65">
        <f>AM222/$C222</f>
        <v>8.4079956553443878E-3</v>
      </c>
      <c r="AO222" s="52">
        <v>24612.940699999999</v>
      </c>
      <c r="AP222" s="53">
        <v>26.41</v>
      </c>
      <c r="AQ222" s="64">
        <f>AO222/$H222</f>
        <v>2.9196321769412628E-2</v>
      </c>
      <c r="AR222" s="66">
        <v>185724.16</v>
      </c>
      <c r="AS222" s="65">
        <f>AR222/$C222</f>
        <v>1.675553128842645E-2</v>
      </c>
      <c r="AT222" s="52">
        <v>28431.189299999998</v>
      </c>
      <c r="AU222" s="53">
        <v>15.308</v>
      </c>
      <c r="AV222" s="64">
        <f>AT222/$H222</f>
        <v>3.3725598302436141E-2</v>
      </c>
      <c r="AW222" s="66">
        <v>97253.17</v>
      </c>
      <c r="AX222" s="65">
        <f>AW222/$C222</f>
        <v>8.7739179050999958E-3</v>
      </c>
      <c r="AY222" s="52">
        <v>6394.2362999999996</v>
      </c>
      <c r="AZ222" s="53">
        <v>6.5750000000000002</v>
      </c>
      <c r="BA222" s="64">
        <f>AY222/$H222</f>
        <v>7.5849603978633265E-3</v>
      </c>
      <c r="BB222" s="66">
        <v>0</v>
      </c>
      <c r="BC222" s="65">
        <f>BB222/$C222</f>
        <v>0</v>
      </c>
      <c r="BD222" s="52">
        <v>0</v>
      </c>
      <c r="BE222" s="53">
        <v>0</v>
      </c>
      <c r="BF222" s="64">
        <f>BD222/$H222</f>
        <v>0</v>
      </c>
    </row>
    <row r="223" spans="1:58">
      <c r="A223" s="69"/>
      <c r="B223" s="68">
        <v>43221</v>
      </c>
      <c r="C223" s="52">
        <v>12210719.220000001</v>
      </c>
      <c r="D223" s="52">
        <v>393894.17</v>
      </c>
      <c r="E223" s="52">
        <v>916867.33</v>
      </c>
      <c r="F223" s="64">
        <f>E223/C223</f>
        <v>7.5087086475484441E-2</v>
      </c>
      <c r="G223" s="52">
        <v>-63963.35</v>
      </c>
      <c r="H223" s="52">
        <v>852903.98</v>
      </c>
      <c r="I223" s="64">
        <f>H223/$C223</f>
        <v>6.9848791429338919E-2</v>
      </c>
      <c r="J223" s="66">
        <v>1078330.1442</v>
      </c>
      <c r="K223" s="65">
        <f>J223/$C223</f>
        <v>8.8310125290064601E-2</v>
      </c>
      <c r="L223" s="52">
        <v>54074.483899999999</v>
      </c>
      <c r="M223" s="53">
        <v>5.0149999999999997</v>
      </c>
      <c r="N223" s="64">
        <f>L223/$H223</f>
        <v>6.340043565044684E-2</v>
      </c>
      <c r="O223" s="52">
        <v>793209.85060000001</v>
      </c>
      <c r="P223" s="65">
        <f>O223/$C223</f>
        <v>6.4960125305379021E-2</v>
      </c>
      <c r="Q223" s="52">
        <v>11249.8398</v>
      </c>
      <c r="R223" s="53">
        <v>1.4179999999999999</v>
      </c>
      <c r="S223" s="64">
        <f>Q223/$H223</f>
        <v>1.3190042564932104E-2</v>
      </c>
      <c r="T223" s="66">
        <v>10339179.225199999</v>
      </c>
      <c r="U223" s="52">
        <v>787579.65630000003</v>
      </c>
      <c r="V223" s="64">
        <f>U223/T223</f>
        <v>7.6174291899342259E-2</v>
      </c>
      <c r="W223" s="67">
        <v>26497.07</v>
      </c>
      <c r="X223" s="66">
        <v>157516.07139999999</v>
      </c>
      <c r="Y223" s="65">
        <f>X223/$C223</f>
        <v>1.2899819295001362E-2</v>
      </c>
      <c r="Z223" s="52">
        <v>22682.493900000001</v>
      </c>
      <c r="AA223" s="53">
        <v>14.4</v>
      </c>
      <c r="AB223" s="64">
        <f>Z223/$H223</f>
        <v>2.6594428484200534E-2</v>
      </c>
      <c r="AC223" s="66">
        <v>36757.480000000003</v>
      </c>
      <c r="AD223" s="65">
        <f>AC223/$C223</f>
        <v>3.0102633053583554E-3</v>
      </c>
      <c r="AE223" s="52">
        <v>3717.5410999999999</v>
      </c>
      <c r="AF223" s="53">
        <v>10.114000000000001</v>
      </c>
      <c r="AG223" s="64">
        <f>AE223/$H223</f>
        <v>4.3586865428861055E-3</v>
      </c>
      <c r="AH223" s="66">
        <v>24648.92</v>
      </c>
      <c r="AI223" s="65">
        <f>AH223/$C223</f>
        <v>2.0186296610299093E-3</v>
      </c>
      <c r="AJ223" s="52">
        <v>2471.6287000000002</v>
      </c>
      <c r="AK223" s="53">
        <v>10.026999999999999</v>
      </c>
      <c r="AL223" s="64">
        <f>AJ223/$H223</f>
        <v>2.8978979556409153E-3</v>
      </c>
      <c r="AM223" s="52">
        <v>100612.62</v>
      </c>
      <c r="AN223" s="65">
        <f>AM223/$C223</f>
        <v>8.2396964656435683E-3</v>
      </c>
      <c r="AO223" s="52">
        <v>25741.226500000001</v>
      </c>
      <c r="AP223" s="53">
        <v>25.584</v>
      </c>
      <c r="AQ223" s="64">
        <f>AO223/$H223</f>
        <v>3.0180685169273101E-2</v>
      </c>
      <c r="AR223" s="66">
        <v>206448.93</v>
      </c>
      <c r="AS223" s="65">
        <f>AR223/$C223</f>
        <v>1.6907188371169505E-2</v>
      </c>
      <c r="AT223" s="52">
        <v>29727.123200000002</v>
      </c>
      <c r="AU223" s="53">
        <v>14.398999999999999</v>
      </c>
      <c r="AV223" s="64">
        <f>AT223/$H223</f>
        <v>3.4854009240289863E-2</v>
      </c>
      <c r="AW223" s="66">
        <v>123598.86</v>
      </c>
      <c r="AX223" s="65">
        <f>AW223/$C223</f>
        <v>1.012216051922288E-2</v>
      </c>
      <c r="AY223" s="52">
        <v>10327.9642</v>
      </c>
      <c r="AZ223" s="53">
        <v>8.3559999999999999</v>
      </c>
      <c r="BA223" s="64">
        <f>AY223/$H223</f>
        <v>1.2109175759737925E-2</v>
      </c>
      <c r="BB223" s="66">
        <v>0</v>
      </c>
      <c r="BC223" s="65">
        <f>BB223/$C223</f>
        <v>0</v>
      </c>
      <c r="BD223" s="52">
        <v>0</v>
      </c>
      <c r="BE223" s="53">
        <v>0</v>
      </c>
      <c r="BF223" s="64">
        <f>BD223/$H223</f>
        <v>0</v>
      </c>
    </row>
    <row r="224" spans="1:58">
      <c r="A224" s="69"/>
      <c r="B224" s="68">
        <v>43252</v>
      </c>
      <c r="C224" s="52">
        <v>13012202.23</v>
      </c>
      <c r="D224" s="52">
        <v>419748.46</v>
      </c>
      <c r="E224" s="52">
        <v>962619.36</v>
      </c>
      <c r="F224" s="64">
        <f>E224/C224</f>
        <v>7.3978204687032437E-2</v>
      </c>
      <c r="G224" s="52">
        <v>-85061.7</v>
      </c>
      <c r="H224" s="52">
        <v>877557.66</v>
      </c>
      <c r="I224" s="64">
        <f>H224/$C224</f>
        <v>6.7441132906524162E-2</v>
      </c>
      <c r="J224" s="66">
        <v>1136486.8001999999</v>
      </c>
      <c r="K224" s="65">
        <f>J224/$C224</f>
        <v>8.7340081264630012E-2</v>
      </c>
      <c r="L224" s="52">
        <v>54116.992599999998</v>
      </c>
      <c r="M224" s="53">
        <v>4.7619999999999996</v>
      </c>
      <c r="N224" s="64">
        <f>L224/$H224</f>
        <v>6.1667734288821538E-2</v>
      </c>
      <c r="O224" s="52">
        <v>999548.37459999998</v>
      </c>
      <c r="P224" s="65">
        <f>O224/$C224</f>
        <v>7.6816234249381166E-2</v>
      </c>
      <c r="Q224" s="52">
        <v>16818.068299999999</v>
      </c>
      <c r="R224" s="53">
        <v>1.6830000000000001</v>
      </c>
      <c r="S224" s="64">
        <f>Q224/$H224</f>
        <v>1.9164630504165388E-2</v>
      </c>
      <c r="T224" s="66">
        <v>10876167.055199999</v>
      </c>
      <c r="U224" s="52">
        <v>806622.59909999999</v>
      </c>
      <c r="V224" s="64">
        <f>U224/T224</f>
        <v>7.4164234054711953E-2</v>
      </c>
      <c r="W224" s="67">
        <v>27157.83</v>
      </c>
      <c r="X224" s="66">
        <v>225769.28570000001</v>
      </c>
      <c r="Y224" s="65">
        <f>X224/$C224</f>
        <v>1.7350582300318277E-2</v>
      </c>
      <c r="Z224" s="52">
        <v>40216.503599999996</v>
      </c>
      <c r="AA224" s="53">
        <v>17.812999999999999</v>
      </c>
      <c r="AB224" s="64">
        <f>Z224/$H224</f>
        <v>4.582776201850941E-2</v>
      </c>
      <c r="AC224" s="66">
        <v>52487.9</v>
      </c>
      <c r="AD224" s="65">
        <f>AC224/$C224</f>
        <v>4.033744563159929E-3</v>
      </c>
      <c r="AE224" s="52">
        <v>5525.0219999999999</v>
      </c>
      <c r="AF224" s="53">
        <v>10.526</v>
      </c>
      <c r="AG224" s="64">
        <f>AE224/$H224</f>
        <v>6.2959076671953379E-3</v>
      </c>
      <c r="AH224" s="66">
        <v>28150.71</v>
      </c>
      <c r="AI224" s="65">
        <f>AH224/$C224</f>
        <v>2.16340858391347E-3</v>
      </c>
      <c r="AJ224" s="52">
        <v>4663.5726000000004</v>
      </c>
      <c r="AK224" s="53">
        <v>16.565999999999999</v>
      </c>
      <c r="AL224" s="64">
        <f>AJ224/$H224</f>
        <v>5.3142634525006598E-3</v>
      </c>
      <c r="AM224" s="52">
        <v>154778.57</v>
      </c>
      <c r="AN224" s="65">
        <f>AM224/$C224</f>
        <v>1.1894878919354146E-2</v>
      </c>
      <c r="AO224" s="52">
        <v>38556.178099999997</v>
      </c>
      <c r="AP224" s="53">
        <v>24.911000000000001</v>
      </c>
      <c r="AQ224" s="64">
        <f>AO224/$H224</f>
        <v>4.3935777507770821E-2</v>
      </c>
      <c r="AR224" s="66">
        <v>257836.25</v>
      </c>
      <c r="AS224" s="65">
        <f>AR224/$C224</f>
        <v>1.9814958716638388E-2</v>
      </c>
      <c r="AT224" s="52">
        <v>28509.8963</v>
      </c>
      <c r="AU224" s="53">
        <v>11.057</v>
      </c>
      <c r="AV224" s="64">
        <f>AT224/$H224</f>
        <v>3.2487775561095326E-2</v>
      </c>
      <c r="AW224" s="66">
        <v>122616.34</v>
      </c>
      <c r="AX224" s="65">
        <f>AW224/$C224</f>
        <v>9.4231812442404674E-3</v>
      </c>
      <c r="AY224" s="52">
        <v>11806.2997</v>
      </c>
      <c r="AZ224" s="53">
        <v>9.6289999999999996</v>
      </c>
      <c r="BA224" s="64">
        <f>AY224/$H224</f>
        <v>1.3453588565337118E-2</v>
      </c>
      <c r="BB224" s="66">
        <v>0</v>
      </c>
      <c r="BC224" s="65">
        <f>BB224/$C224</f>
        <v>0</v>
      </c>
      <c r="BD224" s="52">
        <v>0</v>
      </c>
      <c r="BE224" s="53">
        <v>0</v>
      </c>
      <c r="BF224" s="64">
        <f>BD224/$H224</f>
        <v>0</v>
      </c>
    </row>
    <row r="225" spans="1:58">
      <c r="A225" s="69"/>
      <c r="B225" s="68">
        <v>43282</v>
      </c>
      <c r="C225" s="52">
        <v>13772440.720000001</v>
      </c>
      <c r="D225" s="52">
        <v>444272.28</v>
      </c>
      <c r="E225" s="52">
        <v>1076063.3899999999</v>
      </c>
      <c r="F225" s="64">
        <f>E225/C225</f>
        <v>7.8131640707472208E-2</v>
      </c>
      <c r="G225" s="52">
        <v>-21513.21</v>
      </c>
      <c r="H225" s="52">
        <v>1054550.18</v>
      </c>
      <c r="I225" s="64">
        <f>H225/$C225</f>
        <v>7.6569592960281041E-2</v>
      </c>
      <c r="J225" s="66">
        <v>1263733.7163</v>
      </c>
      <c r="K225" s="65">
        <f>J225/$C225</f>
        <v>9.1758152530280038E-2</v>
      </c>
      <c r="L225" s="52">
        <v>50473.658799999997</v>
      </c>
      <c r="M225" s="53">
        <v>3.9940000000000002</v>
      </c>
      <c r="N225" s="64">
        <f>L225/$H225</f>
        <v>4.7862737835766146E-2</v>
      </c>
      <c r="O225" s="52">
        <v>893316.01450000005</v>
      </c>
      <c r="P225" s="65">
        <f>O225/$C225</f>
        <v>6.4862578293965606E-2</v>
      </c>
      <c r="Q225" s="52">
        <v>24900.4568</v>
      </c>
      <c r="R225" s="53">
        <v>2.7869999999999999</v>
      </c>
      <c r="S225" s="64">
        <f>Q225/$H225</f>
        <v>2.3612396329968862E-2</v>
      </c>
      <c r="T225" s="66">
        <v>11615390.9892</v>
      </c>
      <c r="U225" s="52">
        <v>979176.06440000003</v>
      </c>
      <c r="V225" s="64">
        <f>U225/T225</f>
        <v>8.4299879815534301E-2</v>
      </c>
      <c r="W225" s="67">
        <v>28887.3</v>
      </c>
      <c r="X225" s="66">
        <v>145881.38389999999</v>
      </c>
      <c r="Y225" s="65">
        <f>X225/$C225</f>
        <v>1.0592268056609212E-2</v>
      </c>
      <c r="Z225" s="52">
        <v>20922.3639</v>
      </c>
      <c r="AA225" s="53">
        <v>14.342000000000001</v>
      </c>
      <c r="AB225" s="64">
        <f>Z225/$H225</f>
        <v>1.9840083759693636E-2</v>
      </c>
      <c r="AC225" s="66">
        <v>133160.43</v>
      </c>
      <c r="AD225" s="65">
        <f>AC225/$C225</f>
        <v>9.6686152227635058E-3</v>
      </c>
      <c r="AE225" s="52">
        <v>12882.2395</v>
      </c>
      <c r="AF225" s="53">
        <v>9.6739999999999995</v>
      </c>
      <c r="AG225" s="64">
        <f>AE225/$H225</f>
        <v>1.2215862027542398E-2</v>
      </c>
      <c r="AH225" s="66">
        <v>36193.18</v>
      </c>
      <c r="AI225" s="65">
        <f>AH225/$C225</f>
        <v>2.627942333230823E-3</v>
      </c>
      <c r="AJ225" s="52">
        <v>5954.0445</v>
      </c>
      <c r="AK225" s="53">
        <v>16.451000000000001</v>
      </c>
      <c r="AL225" s="64">
        <f>AJ225/$H225</f>
        <v>5.6460513808835539E-3</v>
      </c>
      <c r="AM225" s="52">
        <v>191992.88</v>
      </c>
      <c r="AN225" s="65">
        <f>AM225/$C225</f>
        <v>1.3940367136319756E-2</v>
      </c>
      <c r="AO225" s="52">
        <v>47725.888700000003</v>
      </c>
      <c r="AP225" s="53">
        <v>24.858000000000001</v>
      </c>
      <c r="AQ225" s="64">
        <f>AO225/$H225</f>
        <v>4.5257105451349887E-2</v>
      </c>
      <c r="AR225" s="66">
        <v>258946.96</v>
      </c>
      <c r="AS225" s="65">
        <f>AR225/$C225</f>
        <v>1.8801820626024809E-2</v>
      </c>
      <c r="AT225" s="52">
        <v>21879.410899999999</v>
      </c>
      <c r="AU225" s="53">
        <v>8.4489999999999998</v>
      </c>
      <c r="AV225" s="64">
        <f>AT225/$H225</f>
        <v>2.0747624261938869E-2</v>
      </c>
      <c r="AW225" s="66">
        <v>113641.13</v>
      </c>
      <c r="AX225" s="65">
        <f>AW225/$C225</f>
        <v>8.2513428309749885E-3</v>
      </c>
      <c r="AY225" s="52">
        <v>10320.5964</v>
      </c>
      <c r="AZ225" s="53">
        <v>9.0820000000000007</v>
      </c>
      <c r="BA225" s="64">
        <f>AY225/$H225</f>
        <v>9.7867285936075622E-3</v>
      </c>
      <c r="BB225" s="66">
        <v>0</v>
      </c>
      <c r="BC225" s="65">
        <f>BB225/$C225</f>
        <v>0</v>
      </c>
      <c r="BD225" s="52">
        <v>0</v>
      </c>
      <c r="BE225" s="53">
        <v>0</v>
      </c>
      <c r="BF225" s="64">
        <f>BD225/$H225</f>
        <v>0</v>
      </c>
    </row>
    <row r="226" spans="1:58">
      <c r="A226" s="69"/>
      <c r="B226" s="68">
        <v>43313</v>
      </c>
      <c r="C226" s="52">
        <v>13611627.98</v>
      </c>
      <c r="D226" s="52">
        <v>439084.77</v>
      </c>
      <c r="E226" s="52">
        <v>1027860.43</v>
      </c>
      <c r="F226" s="64">
        <f>E226/C226</f>
        <v>7.5513408940522636E-2</v>
      </c>
      <c r="G226" s="52">
        <v>-240164.47</v>
      </c>
      <c r="H226" s="52">
        <v>787695.96</v>
      </c>
      <c r="I226" s="64">
        <f>H226/$C226</f>
        <v>5.7869342385597579E-2</v>
      </c>
      <c r="J226" s="66">
        <v>1349206.4934</v>
      </c>
      <c r="K226" s="65">
        <f>J226/$C226</f>
        <v>9.9121610977205094E-2</v>
      </c>
      <c r="L226" s="52">
        <v>53548.939700000003</v>
      </c>
      <c r="M226" s="53">
        <v>3.9689999999999999</v>
      </c>
      <c r="N226" s="64">
        <f>L226/$H226</f>
        <v>6.7981737141320372E-2</v>
      </c>
      <c r="O226" s="52">
        <v>755485.4889</v>
      </c>
      <c r="P226" s="65">
        <f>O226/$C226</f>
        <v>5.550294865610924E-2</v>
      </c>
      <c r="Q226" s="52">
        <v>18606.133999999998</v>
      </c>
      <c r="R226" s="53">
        <v>2.4630000000000001</v>
      </c>
      <c r="S226" s="64">
        <f>Q226/$H226</f>
        <v>2.3620959030943866E-2</v>
      </c>
      <c r="T226" s="66">
        <v>11506935.9977</v>
      </c>
      <c r="U226" s="52">
        <v>715540.88630000001</v>
      </c>
      <c r="V226" s="64">
        <f>U226/T226</f>
        <v>6.2183441920857292E-2</v>
      </c>
      <c r="W226" s="67">
        <v>28694.43</v>
      </c>
      <c r="X226" s="66">
        <v>145524.55360000001</v>
      </c>
      <c r="Y226" s="65">
        <f>X226/$C226</f>
        <v>1.0691193868494193E-2</v>
      </c>
      <c r="Z226" s="52">
        <v>23043.552500000002</v>
      </c>
      <c r="AA226" s="53">
        <v>15.835000000000001</v>
      </c>
      <c r="AB226" s="64">
        <f>Z226/$H226</f>
        <v>2.9254374365459489E-2</v>
      </c>
      <c r="AC226" s="66">
        <v>112783.84</v>
      </c>
      <c r="AD226" s="65">
        <f>AC226/$C226</f>
        <v>8.2858450264521547E-3</v>
      </c>
      <c r="AE226" s="52">
        <v>9140.2445000000007</v>
      </c>
      <c r="AF226" s="53">
        <v>8.1039999999999992</v>
      </c>
      <c r="AG226" s="64">
        <f>AE226/$H226</f>
        <v>1.1603772221962395E-2</v>
      </c>
      <c r="AH226" s="66">
        <v>38632.67</v>
      </c>
      <c r="AI226" s="65">
        <f>AH226/$C226</f>
        <v>2.8382108339108456E-3</v>
      </c>
      <c r="AJ226" s="52">
        <v>8592.2548000000006</v>
      </c>
      <c r="AK226" s="53">
        <v>22.241</v>
      </c>
      <c r="AL226" s="64">
        <f>AJ226/$H226</f>
        <v>1.0908085398838406E-2</v>
      </c>
      <c r="AM226" s="52">
        <v>182500.4</v>
      </c>
      <c r="AN226" s="65">
        <f>AM226/$C226</f>
        <v>1.3407683509140395E-2</v>
      </c>
      <c r="AO226" s="52">
        <v>44256.8007</v>
      </c>
      <c r="AP226" s="53">
        <v>24.25</v>
      </c>
      <c r="AQ226" s="64">
        <f>AO226/$H226</f>
        <v>5.6185130999021504E-2</v>
      </c>
      <c r="AR226" s="66">
        <v>298464.08</v>
      </c>
      <c r="AS226" s="65">
        <f>AR226/$C226</f>
        <v>2.1927140562359095E-2</v>
      </c>
      <c r="AT226" s="52">
        <v>28183.0124</v>
      </c>
      <c r="AU226" s="53">
        <v>9.4429999999999996</v>
      </c>
      <c r="AV226" s="64">
        <f>AT226/$H226</f>
        <v>3.5779049063549853E-2</v>
      </c>
      <c r="AW226" s="66">
        <v>130293.41</v>
      </c>
      <c r="AX226" s="65">
        <f>AW226/$C226</f>
        <v>9.5722135655958475E-3</v>
      </c>
      <c r="AY226" s="52">
        <v>17080.552500000002</v>
      </c>
      <c r="AZ226" s="53">
        <v>13.109</v>
      </c>
      <c r="BA226" s="64">
        <f>AY226/$H226</f>
        <v>2.1684194622503844E-2</v>
      </c>
      <c r="BB226" s="66">
        <v>146.78</v>
      </c>
      <c r="BC226" s="65">
        <f>BB226/$C226</f>
        <v>1.0783427244387558E-5</v>
      </c>
      <c r="BD226" s="52">
        <v>-31.9649</v>
      </c>
      <c r="BE226" s="53">
        <v>-21.777000000000001</v>
      </c>
      <c r="BF226" s="64">
        <f>BD226/$H226</f>
        <v>-4.0580251293912946E-5</v>
      </c>
    </row>
    <row r="227" spans="1:58">
      <c r="A227" s="69"/>
      <c r="B227" s="68">
        <v>43344</v>
      </c>
      <c r="C227" s="52">
        <v>12548568.73</v>
      </c>
      <c r="D227" s="52">
        <v>404792.54</v>
      </c>
      <c r="E227" s="52">
        <v>899312.16</v>
      </c>
      <c r="F227" s="64">
        <f>E227/C227</f>
        <v>7.1666512679649644E-2</v>
      </c>
      <c r="G227" s="52">
        <v>-570719.36</v>
      </c>
      <c r="H227" s="52">
        <v>328592.81</v>
      </c>
      <c r="I227" s="64">
        <f>H227/$C227</f>
        <v>2.6185680380777576E-2</v>
      </c>
      <c r="J227" s="66">
        <v>1290127.3811000001</v>
      </c>
      <c r="K227" s="65">
        <f>J227/$C227</f>
        <v>0.10281071960148558</v>
      </c>
      <c r="L227" s="52">
        <v>50004.881099999999</v>
      </c>
      <c r="M227" s="53">
        <v>3.8759999999999999</v>
      </c>
      <c r="N227" s="64">
        <f>L227/$H227</f>
        <v>0.15217886569094435</v>
      </c>
      <c r="O227" s="52">
        <v>688302.25580000004</v>
      </c>
      <c r="P227" s="65">
        <f>O227/$C227</f>
        <v>5.4851056770679217E-2</v>
      </c>
      <c r="Q227" s="52">
        <v>16934.3001</v>
      </c>
      <c r="R227" s="53">
        <v>2.46</v>
      </c>
      <c r="S227" s="64">
        <f>Q227/$H227</f>
        <v>5.1535820579884269E-2</v>
      </c>
      <c r="T227" s="66">
        <v>10570139.0931</v>
      </c>
      <c r="U227" s="52">
        <v>261653.62880000001</v>
      </c>
      <c r="V227" s="64">
        <f>U227/T227</f>
        <v>2.475403838070616E-2</v>
      </c>
      <c r="W227" s="67">
        <v>22802.51</v>
      </c>
      <c r="X227" s="66">
        <v>145756.96429999999</v>
      </c>
      <c r="Y227" s="65">
        <f>X227/$C227</f>
        <v>1.161542542708773E-2</v>
      </c>
      <c r="Z227" s="52">
        <v>19663.422399999999</v>
      </c>
      <c r="AA227" s="53">
        <v>13.491</v>
      </c>
      <c r="AB227" s="64">
        <f>Z227/$H227</f>
        <v>5.9841304500850151E-2</v>
      </c>
      <c r="AC227" s="66">
        <v>126923.3</v>
      </c>
      <c r="AD227" s="65">
        <f>AC227/$C227</f>
        <v>1.0114563878234423E-2</v>
      </c>
      <c r="AE227" s="52">
        <v>11234.254499999999</v>
      </c>
      <c r="AF227" s="53">
        <v>8.8510000000000009</v>
      </c>
      <c r="AG227" s="64">
        <f>AE227/$H227</f>
        <v>3.4188984536819289E-2</v>
      </c>
      <c r="AH227" s="66">
        <v>32862.1</v>
      </c>
      <c r="AI227" s="65">
        <f>AH227/$C227</f>
        <v>2.6187926852116782E-3</v>
      </c>
      <c r="AJ227" s="52">
        <v>4629.7007000000003</v>
      </c>
      <c r="AK227" s="53">
        <v>14.087999999999999</v>
      </c>
      <c r="AL227" s="64">
        <f>AJ227/$H227</f>
        <v>1.4089476577408984E-2</v>
      </c>
      <c r="AM227" s="52">
        <v>131145.96</v>
      </c>
      <c r="AN227" s="65">
        <f>AM227/$C227</f>
        <v>1.045106918739409E-2</v>
      </c>
      <c r="AO227" s="52">
        <v>30886.7752</v>
      </c>
      <c r="AP227" s="53">
        <v>23.550999999999998</v>
      </c>
      <c r="AQ227" s="64">
        <f>AO227/$H227</f>
        <v>9.3997112109665451E-2</v>
      </c>
      <c r="AR227" s="66">
        <v>265868.07</v>
      </c>
      <c r="AS227" s="65">
        <f>AR227/$C227</f>
        <v>2.1187123067221706E-2</v>
      </c>
      <c r="AT227" s="52">
        <v>31301.191900000002</v>
      </c>
      <c r="AU227" s="53">
        <v>11.773</v>
      </c>
      <c r="AV227" s="64">
        <f>AT227/$H227</f>
        <v>9.5258298256739093E-2</v>
      </c>
      <c r="AW227" s="66">
        <v>93304.51</v>
      </c>
      <c r="AX227" s="65">
        <f>AW227/$C227</f>
        <v>7.4354702920768874E-3</v>
      </c>
      <c r="AY227" s="52">
        <v>8245.6756999999998</v>
      </c>
      <c r="AZ227" s="53">
        <v>8.8369999999999997</v>
      </c>
      <c r="BA227" s="64">
        <f>AY227/$H227</f>
        <v>2.5093901780748034E-2</v>
      </c>
      <c r="BB227" s="66">
        <v>0</v>
      </c>
      <c r="BC227" s="65">
        <f>BB227/$C227</f>
        <v>0</v>
      </c>
      <c r="BD227" s="52">
        <v>0</v>
      </c>
      <c r="BE227" s="53">
        <v>0</v>
      </c>
      <c r="BF227" s="64">
        <f>BD227/$H227</f>
        <v>0</v>
      </c>
    </row>
    <row r="228" spans="1:58">
      <c r="A228" s="69"/>
      <c r="B228" s="68">
        <v>43374</v>
      </c>
      <c r="C228" s="132">
        <v>12500380.880000001</v>
      </c>
      <c r="D228" s="52">
        <f>C228/31</f>
        <v>403238.09290322586</v>
      </c>
      <c r="E228" s="132">
        <v>885409.09</v>
      </c>
      <c r="F228" s="64">
        <f>E228/C228</f>
        <v>7.0830568964231427E-2</v>
      </c>
      <c r="G228" s="132">
        <v>32852.01</v>
      </c>
      <c r="H228" s="52">
        <f>G228+E228</f>
        <v>918261.1</v>
      </c>
      <c r="I228" s="64">
        <f>H228/$C228</f>
        <v>7.3458649685560609E-2</v>
      </c>
      <c r="J228" s="132">
        <v>1393797.3813</v>
      </c>
      <c r="K228" s="65">
        <f>J228/$C228</f>
        <v>0.11150039304242383</v>
      </c>
      <c r="L228" s="132">
        <v>53932.2497</v>
      </c>
      <c r="M228" s="65">
        <f>L228/J228</f>
        <v>3.8694469098296908E-2</v>
      </c>
      <c r="N228" s="64">
        <f>L228/$H228</f>
        <v>5.8733022339724508E-2</v>
      </c>
      <c r="O228" s="132">
        <v>684529.46759999997</v>
      </c>
      <c r="P228" s="65">
        <f>O228/$C228</f>
        <v>5.4760688827907134E-2</v>
      </c>
      <c r="Q228" s="132">
        <v>16137.537700000001</v>
      </c>
      <c r="R228" s="53">
        <v>3.012</v>
      </c>
      <c r="S228" s="65">
        <f>Q228/$H228</f>
        <v>1.7574018653300244E-2</v>
      </c>
      <c r="T228" s="66">
        <f>C228-(J228+O228)</f>
        <v>10422054.031100001</v>
      </c>
      <c r="U228" s="52">
        <f>H228-(L228+Q228)</f>
        <v>848191.31259999995</v>
      </c>
      <c r="V228" s="64">
        <f>U228/T228</f>
        <v>8.1384275121674565E-2</v>
      </c>
      <c r="W228" s="67"/>
      <c r="X228" s="66"/>
      <c r="Y228" s="65">
        <f>X228/$C228</f>
        <v>0</v>
      </c>
      <c r="Z228" s="52"/>
      <c r="AA228" s="65" t="e">
        <f>Z228/X228</f>
        <v>#DIV/0!</v>
      </c>
      <c r="AB228" s="64">
        <f>Z228/$H228</f>
        <v>0</v>
      </c>
      <c r="AC228" s="66"/>
      <c r="AD228" s="65">
        <f>AC228/$C228</f>
        <v>0</v>
      </c>
      <c r="AE228" s="52"/>
      <c r="AF228" s="65" t="e">
        <f>AE228/AC228</f>
        <v>#DIV/0!</v>
      </c>
      <c r="AG228" s="64">
        <f>AE228/$H228</f>
        <v>0</v>
      </c>
      <c r="AH228" s="66"/>
      <c r="AI228" s="65">
        <f>AH228/$C228</f>
        <v>0</v>
      </c>
      <c r="AJ228" s="52"/>
      <c r="AK228" s="65" t="e">
        <f>AJ228/AH228</f>
        <v>#DIV/0!</v>
      </c>
      <c r="AL228" s="64">
        <f>AJ228/$H228</f>
        <v>0</v>
      </c>
      <c r="AM228" s="52"/>
      <c r="AN228" s="65">
        <f>AM228/$C228</f>
        <v>0</v>
      </c>
      <c r="AO228" s="52"/>
      <c r="AP228" s="65" t="e">
        <f>AO228/AM228</f>
        <v>#DIV/0!</v>
      </c>
      <c r="AQ228" s="64"/>
      <c r="AR228" s="66"/>
      <c r="AS228" s="65">
        <f>AR228/$C228</f>
        <v>0</v>
      </c>
      <c r="AT228" s="52"/>
      <c r="AU228" s="65" t="e">
        <f>AT228/AR228</f>
        <v>#DIV/0!</v>
      </c>
      <c r="AV228" s="64">
        <f>AT228/$H228</f>
        <v>0</v>
      </c>
      <c r="AW228" s="66"/>
      <c r="AX228" s="65">
        <f>AW228/$C228</f>
        <v>0</v>
      </c>
      <c r="AY228" s="52"/>
      <c r="AZ228" s="65" t="e">
        <f>AY228/AW228</f>
        <v>#DIV/0!</v>
      </c>
      <c r="BA228" s="64">
        <f>AY228/$H228</f>
        <v>0</v>
      </c>
      <c r="BB228" s="66"/>
      <c r="BC228" s="65">
        <f>BB228/$C228</f>
        <v>0</v>
      </c>
      <c r="BD228" s="52"/>
      <c r="BE228" s="65" t="e">
        <f>BD228/BB228</f>
        <v>#DIV/0!</v>
      </c>
      <c r="BF228" s="64">
        <f>BD228/$H228</f>
        <v>0</v>
      </c>
    </row>
    <row r="229" spans="1:58">
      <c r="A229" s="69"/>
      <c r="B229" s="68">
        <v>43009</v>
      </c>
      <c r="C229" s="132">
        <v>12723461.119999999</v>
      </c>
      <c r="D229" s="52">
        <f>C229/31</f>
        <v>410434.22967741935</v>
      </c>
      <c r="E229" s="132">
        <v>836135.83</v>
      </c>
      <c r="F229" s="64">
        <f>E229/C229</f>
        <v>6.5716067516069093E-2</v>
      </c>
      <c r="G229" s="132">
        <v>-103512.49</v>
      </c>
      <c r="H229" s="52">
        <f>G229+E229</f>
        <v>732623.34</v>
      </c>
      <c r="I229" s="64">
        <f>H229/$C229</f>
        <v>5.758050683617761E-2</v>
      </c>
      <c r="J229" s="132">
        <v>1706319.1875</v>
      </c>
      <c r="K229" s="65">
        <f>J229/$C229</f>
        <v>0.13410809931409609</v>
      </c>
      <c r="L229" s="132">
        <v>50745.592900000003</v>
      </c>
      <c r="M229" s="65">
        <f>L229/J229</f>
        <v>2.9739800895253077E-2</v>
      </c>
      <c r="N229" s="64">
        <f>L229/$H229</f>
        <v>6.9265596834520729E-2</v>
      </c>
      <c r="O229" s="132">
        <v>1040449.6722</v>
      </c>
      <c r="P229" s="65">
        <f>O229/$C229</f>
        <v>8.1774107091388673E-2</v>
      </c>
      <c r="Q229" s="132">
        <v>27332.5749</v>
      </c>
      <c r="R229" s="53">
        <v>2.8460000000000001</v>
      </c>
      <c r="S229" s="65">
        <f>Q229/$H229</f>
        <v>3.7307813452953878E-2</v>
      </c>
      <c r="T229" s="66">
        <f>C229-(J229+O229)</f>
        <v>9976692.2602999993</v>
      </c>
      <c r="U229" s="52">
        <f>H229-(L229+Q229)</f>
        <v>654545.17219999991</v>
      </c>
      <c r="V229" s="64">
        <f>U229/T229</f>
        <v>6.5607433317815669E-2</v>
      </c>
      <c r="W229" s="67"/>
      <c r="X229" s="66"/>
      <c r="Y229" s="65">
        <f>X229/$C229</f>
        <v>0</v>
      </c>
      <c r="Z229" s="52"/>
      <c r="AA229" s="65" t="e">
        <f>Z229/X229</f>
        <v>#DIV/0!</v>
      </c>
      <c r="AB229" s="64">
        <f>Z229/$H229</f>
        <v>0</v>
      </c>
      <c r="AC229" s="66"/>
      <c r="AD229" s="65">
        <f>AC229/$C229</f>
        <v>0</v>
      </c>
      <c r="AE229" s="52"/>
      <c r="AF229" s="65" t="e">
        <f>AE229/AC229</f>
        <v>#DIV/0!</v>
      </c>
      <c r="AG229" s="64">
        <f>AE229/$H229</f>
        <v>0</v>
      </c>
      <c r="AH229" s="66"/>
      <c r="AI229" s="65">
        <f>AH229/$C229</f>
        <v>0</v>
      </c>
      <c r="AJ229" s="52"/>
      <c r="AK229" s="65" t="e">
        <f>AJ229/AH229</f>
        <v>#DIV/0!</v>
      </c>
      <c r="AL229" s="64">
        <f>AJ229/$H229</f>
        <v>0</v>
      </c>
      <c r="AM229" s="52"/>
      <c r="AN229" s="65">
        <f>AM229/$C229</f>
        <v>0</v>
      </c>
      <c r="AO229" s="52"/>
      <c r="AP229" s="65" t="e">
        <f>AO229/AM229</f>
        <v>#DIV/0!</v>
      </c>
      <c r="AQ229" s="64"/>
      <c r="AR229" s="66"/>
      <c r="AS229" s="65">
        <f>AR229/$C229</f>
        <v>0</v>
      </c>
      <c r="AT229" s="52"/>
      <c r="AU229" s="65" t="e">
        <f>AT229/AR229</f>
        <v>#DIV/0!</v>
      </c>
      <c r="AV229" s="64">
        <f>AT229/$H229</f>
        <v>0</v>
      </c>
      <c r="AW229" s="66"/>
      <c r="AX229" s="65">
        <f>AW229/$C229</f>
        <v>0</v>
      </c>
      <c r="AY229" s="52"/>
      <c r="AZ229" s="65" t="e">
        <f>AY229/AW229</f>
        <v>#DIV/0!</v>
      </c>
      <c r="BA229" s="64">
        <f>AY229/$H229</f>
        <v>0</v>
      </c>
      <c r="BB229" s="66"/>
      <c r="BC229" s="65">
        <f>BB229/$C229</f>
        <v>0</v>
      </c>
      <c r="BD229" s="52"/>
      <c r="BE229" s="65" t="e">
        <f>BD229/BB229</f>
        <v>#DIV/0!</v>
      </c>
      <c r="BF229" s="64">
        <f>BD229/$H229</f>
        <v>0</v>
      </c>
    </row>
    <row r="230" spans="1:58" s="25" customFormat="1" ht="15.75" thickBot="1">
      <c r="A230" s="63"/>
      <c r="B230" s="62" t="s">
        <v>106</v>
      </c>
      <c r="C230" s="56">
        <f>C228/C229-1</f>
        <v>-1.7532983981012773E-2</v>
      </c>
      <c r="D230" s="60"/>
      <c r="E230" s="56">
        <f>E228/E229-1</f>
        <v>5.8929731548521325E-2</v>
      </c>
      <c r="F230" s="59"/>
      <c r="G230" s="56">
        <f>G228/G229-1</f>
        <v>-1.3173724252986281</v>
      </c>
      <c r="H230" s="56">
        <f>H228/H229-1</f>
        <v>0.25338772308291468</v>
      </c>
      <c r="I230" s="59"/>
      <c r="J230" s="57">
        <f>J228/J229-1</f>
        <v>-0.18315553648428984</v>
      </c>
      <c r="K230" s="55"/>
      <c r="L230" s="56">
        <f>L228/L229-1</f>
        <v>6.2796720225136937E-2</v>
      </c>
      <c r="M230" s="55"/>
      <c r="N230" s="54"/>
      <c r="O230" s="56">
        <f>O228/O229-1</f>
        <v>-0.34208305707609798</v>
      </c>
      <c r="P230" s="55"/>
      <c r="Q230" s="56">
        <f>Q228/Q229-1</f>
        <v>-0.409585896716961</v>
      </c>
      <c r="R230" s="55"/>
      <c r="S230" s="54"/>
      <c r="T230" s="61"/>
      <c r="U230" s="60"/>
      <c r="V230" s="59"/>
      <c r="W230" s="58"/>
      <c r="X230" s="57" t="e">
        <f>X228/X229-1</f>
        <v>#DIV/0!</v>
      </c>
      <c r="Y230" s="55"/>
      <c r="Z230" s="56" t="e">
        <f>Z228/Z229-1</f>
        <v>#DIV/0!</v>
      </c>
      <c r="AA230" s="55"/>
      <c r="AB230" s="54"/>
      <c r="AC230" s="57" t="e">
        <f>AC228/AC229-1</f>
        <v>#DIV/0!</v>
      </c>
      <c r="AD230" s="55"/>
      <c r="AE230" s="56" t="e">
        <f>AE228/AE229-1</f>
        <v>#DIV/0!</v>
      </c>
      <c r="AF230" s="55"/>
      <c r="AG230" s="54"/>
      <c r="AH230" s="57" t="e">
        <f>AH228/AH229-1</f>
        <v>#DIV/0!</v>
      </c>
      <c r="AI230" s="55"/>
      <c r="AJ230" s="56" t="e">
        <f>AJ228/AJ229-1</f>
        <v>#DIV/0!</v>
      </c>
      <c r="AK230" s="55"/>
      <c r="AL230" s="54"/>
      <c r="AM230" s="56" t="e">
        <f>AM228/AM229-1</f>
        <v>#DIV/0!</v>
      </c>
      <c r="AN230" s="55"/>
      <c r="AO230" s="56" t="e">
        <f>AO228/AO229-1</f>
        <v>#DIV/0!</v>
      </c>
      <c r="AP230" s="55"/>
      <c r="AQ230" s="54"/>
      <c r="AR230" s="56" t="e">
        <f>AR228/AR229-1</f>
        <v>#DIV/0!</v>
      </c>
      <c r="AS230" s="55"/>
      <c r="AT230" s="56" t="e">
        <f>AT228/AT229-1</f>
        <v>#DIV/0!</v>
      </c>
      <c r="AU230" s="55"/>
      <c r="AV230" s="54"/>
      <c r="AW230" s="56" t="e">
        <f>AW228/AW229-1</f>
        <v>#DIV/0!</v>
      </c>
      <c r="AX230" s="55"/>
      <c r="AY230" s="56" t="e">
        <f>AY228/AY229-1</f>
        <v>#DIV/0!</v>
      </c>
      <c r="AZ230" s="55"/>
      <c r="BA230" s="54"/>
      <c r="BB230" s="56" t="e">
        <f>BB228/BB229-1</f>
        <v>#DIV/0!</v>
      </c>
      <c r="BC230" s="55"/>
      <c r="BD230" s="56" t="e">
        <f>BD228/BD229-1</f>
        <v>#DIV/0!</v>
      </c>
      <c r="BE230" s="55"/>
      <c r="BF230" s="54"/>
    </row>
    <row r="231" spans="1:58">
      <c r="A231" s="77" t="s">
        <v>75</v>
      </c>
      <c r="B231" s="76">
        <v>43101</v>
      </c>
      <c r="C231" s="72">
        <v>11580297.210000001</v>
      </c>
      <c r="D231" s="72">
        <v>373557.97</v>
      </c>
      <c r="E231" s="72">
        <v>825107.29</v>
      </c>
      <c r="F231" s="70">
        <f>E231/C231</f>
        <v>7.1250959715221329E-2</v>
      </c>
      <c r="G231" s="72">
        <v>-34908.81</v>
      </c>
      <c r="H231" s="72">
        <v>790198.49</v>
      </c>
      <c r="I231" s="70">
        <f>H231/$C231</f>
        <v>6.8236460228122242E-2</v>
      </c>
      <c r="J231" s="74">
        <v>1539958.5748000001</v>
      </c>
      <c r="K231" s="73">
        <f>J231/$C231</f>
        <v>0.13298091982217786</v>
      </c>
      <c r="L231" s="72">
        <v>80825.9614</v>
      </c>
      <c r="M231" s="71">
        <v>5.2489999999999997</v>
      </c>
      <c r="N231" s="70">
        <f>L231/$H231</f>
        <v>0.10228564395257198</v>
      </c>
      <c r="O231" s="72">
        <v>1545494.4256</v>
      </c>
      <c r="P231" s="73">
        <f>O231/$C231</f>
        <v>0.13345896029899909</v>
      </c>
      <c r="Q231" s="72">
        <v>223816.46059999999</v>
      </c>
      <c r="R231" s="71">
        <v>14.481999999999999</v>
      </c>
      <c r="S231" s="70">
        <f>Q231/$H231</f>
        <v>0.28324081029312015</v>
      </c>
      <c r="T231" s="74">
        <v>8494844.2095999997</v>
      </c>
      <c r="U231" s="72">
        <v>485556.06800000003</v>
      </c>
      <c r="V231" s="70">
        <f>U231/T231</f>
        <v>5.7158913809304997E-2</v>
      </c>
      <c r="W231" s="75">
        <v>105189.77009999999</v>
      </c>
      <c r="X231" s="74">
        <v>94627.678599999999</v>
      </c>
      <c r="Y231" s="73">
        <f>X231/$C231</f>
        <v>8.1714378209814531E-3</v>
      </c>
      <c r="Z231" s="72">
        <v>11580.281300000001</v>
      </c>
      <c r="AA231" s="71">
        <v>12.238</v>
      </c>
      <c r="AB231" s="70">
        <f>Z231/$H231</f>
        <v>1.4654901833588673E-2</v>
      </c>
      <c r="AC231" s="74">
        <v>15754.24</v>
      </c>
      <c r="AD231" s="73">
        <f>AC231/$C231</f>
        <v>1.3604348588217279E-3</v>
      </c>
      <c r="AE231" s="72">
        <v>1678.2950000000001</v>
      </c>
      <c r="AF231" s="71">
        <v>10.653</v>
      </c>
      <c r="AG231" s="70">
        <f>AE231/$H231</f>
        <v>2.1238904164446078E-3</v>
      </c>
      <c r="AH231" s="74">
        <v>5419.45</v>
      </c>
      <c r="AI231" s="73">
        <f>AH231/$C231</f>
        <v>4.6798885224811943E-4</v>
      </c>
      <c r="AJ231" s="72">
        <v>695.43960000000004</v>
      </c>
      <c r="AK231" s="71">
        <v>12.832000000000001</v>
      </c>
      <c r="AL231" s="70">
        <f>AJ231/$H231</f>
        <v>8.8008216770953335E-4</v>
      </c>
      <c r="AM231" s="72">
        <v>42056.94</v>
      </c>
      <c r="AN231" s="73">
        <f>AM231/$C231</f>
        <v>3.631766891412971E-3</v>
      </c>
      <c r="AO231" s="72">
        <v>7969.9825000000001</v>
      </c>
      <c r="AP231" s="71">
        <v>18.95</v>
      </c>
      <c r="AQ231" s="70">
        <f>AO231/$H231</f>
        <v>1.0086051290733294E-2</v>
      </c>
      <c r="AR231" s="74">
        <v>168693.91</v>
      </c>
      <c r="AS231" s="73">
        <f>AR231/$C231</f>
        <v>1.4567321282076143E-2</v>
      </c>
      <c r="AT231" s="72">
        <v>26554.84</v>
      </c>
      <c r="AU231" s="71">
        <v>15.741</v>
      </c>
      <c r="AV231" s="70">
        <f>AT231/$H231</f>
        <v>3.3605278086522285E-2</v>
      </c>
      <c r="AW231" s="74">
        <v>29706.14</v>
      </c>
      <c r="AX231" s="73">
        <f>AW231/$C231</f>
        <v>2.565231225183727E-3</v>
      </c>
      <c r="AY231" s="72">
        <v>1633.6208999999999</v>
      </c>
      <c r="AZ231" s="71">
        <v>5.4989999999999997</v>
      </c>
      <c r="BA231" s="70">
        <f>AY231/$H231</f>
        <v>2.0673551274439919E-3</v>
      </c>
      <c r="BB231" s="74">
        <v>0</v>
      </c>
      <c r="BC231" s="73">
        <f>BB231/$C231</f>
        <v>0</v>
      </c>
      <c r="BD231" s="72">
        <v>0</v>
      </c>
      <c r="BE231" s="71">
        <v>0</v>
      </c>
      <c r="BF231" s="70">
        <f>BD231/$H231</f>
        <v>0</v>
      </c>
    </row>
    <row r="232" spans="1:58">
      <c r="A232" s="69"/>
      <c r="B232" s="68">
        <v>43132</v>
      </c>
      <c r="C232" s="52">
        <v>10997650.42</v>
      </c>
      <c r="D232" s="52">
        <v>354762.92</v>
      </c>
      <c r="E232" s="52">
        <v>700651.41</v>
      </c>
      <c r="F232" s="64">
        <f>E232/C232</f>
        <v>6.3709190894612924E-2</v>
      </c>
      <c r="G232" s="52">
        <v>-56607.71</v>
      </c>
      <c r="H232" s="52">
        <v>644043.69999999995</v>
      </c>
      <c r="I232" s="64">
        <f>H232/$C232</f>
        <v>5.8561935995779718E-2</v>
      </c>
      <c r="J232" s="66">
        <v>1537028.5955999999</v>
      </c>
      <c r="K232" s="65">
        <f>J232/$C232</f>
        <v>0.1397597247503708</v>
      </c>
      <c r="L232" s="52">
        <v>73192.004400000005</v>
      </c>
      <c r="M232" s="53">
        <v>4.7619999999999996</v>
      </c>
      <c r="N232" s="64">
        <f>L232/$H232</f>
        <v>0.11364446915636317</v>
      </c>
      <c r="O232" s="52">
        <v>1373062.746</v>
      </c>
      <c r="P232" s="65">
        <f>O232/$C232</f>
        <v>0.12485055385130163</v>
      </c>
      <c r="Q232" s="52">
        <v>35407.965700000001</v>
      </c>
      <c r="R232" s="53">
        <v>2.5790000000000002</v>
      </c>
      <c r="S232" s="64">
        <f>Q232/$H232</f>
        <v>5.4977582577082892E-2</v>
      </c>
      <c r="T232" s="66">
        <v>8087559.0784</v>
      </c>
      <c r="U232" s="52">
        <v>535443.72990000003</v>
      </c>
      <c r="V232" s="64">
        <f>U232/T232</f>
        <v>6.6205850827111293E-2</v>
      </c>
      <c r="W232" s="67">
        <v>73626.184999999998</v>
      </c>
      <c r="X232" s="66">
        <v>82145.526800000007</v>
      </c>
      <c r="Y232" s="65">
        <f>X232/$C232</f>
        <v>7.4693706076174775E-3</v>
      </c>
      <c r="Z232" s="52">
        <v>9154.8083000000006</v>
      </c>
      <c r="AA232" s="53">
        <v>11.145</v>
      </c>
      <c r="AB232" s="64">
        <f>Z232/$H232</f>
        <v>1.4214576277976171E-2</v>
      </c>
      <c r="AC232" s="66">
        <v>13563.23</v>
      </c>
      <c r="AD232" s="65">
        <f>AC232/$C232</f>
        <v>1.2332843363828253E-3</v>
      </c>
      <c r="AE232" s="52">
        <v>1496.6016999999999</v>
      </c>
      <c r="AF232" s="53">
        <v>11.034000000000001</v>
      </c>
      <c r="AG232" s="64">
        <f>AE232/$H232</f>
        <v>2.3237579996512659E-3</v>
      </c>
      <c r="AH232" s="66">
        <v>5166.51</v>
      </c>
      <c r="AI232" s="65">
        <f>AH232/$C232</f>
        <v>4.6978307208277311E-4</v>
      </c>
      <c r="AJ232" s="52">
        <v>521.12919999999997</v>
      </c>
      <c r="AK232" s="53">
        <v>10.087</v>
      </c>
      <c r="AL232" s="64">
        <f>AJ232/$H232</f>
        <v>8.0915192556033078E-4</v>
      </c>
      <c r="AM232" s="52">
        <v>32243</v>
      </c>
      <c r="AN232" s="65">
        <f>AM232/$C232</f>
        <v>2.9318080470501079E-3</v>
      </c>
      <c r="AO232" s="52">
        <v>6307.3074999999999</v>
      </c>
      <c r="AP232" s="53">
        <v>19.562000000000001</v>
      </c>
      <c r="AQ232" s="64">
        <f>AO232/$H232</f>
        <v>9.7932912005815765E-3</v>
      </c>
      <c r="AR232" s="66">
        <v>166249.9</v>
      </c>
      <c r="AS232" s="65">
        <f>AR232/$C232</f>
        <v>1.5116856205727622E-2</v>
      </c>
      <c r="AT232" s="52">
        <v>25844.890299999999</v>
      </c>
      <c r="AU232" s="53">
        <v>15.545999999999999</v>
      </c>
      <c r="AV232" s="64">
        <f>AT232/$H232</f>
        <v>4.0129094190347644E-2</v>
      </c>
      <c r="AW232" s="66">
        <v>46297.08</v>
      </c>
      <c r="AX232" s="65">
        <f>AW232/$C232</f>
        <v>4.2097246440753848E-3</v>
      </c>
      <c r="AY232" s="52">
        <v>-425.2593</v>
      </c>
      <c r="AZ232" s="53">
        <v>-0.91900000000000004</v>
      </c>
      <c r="BA232" s="64">
        <f>AY232/$H232</f>
        <v>-6.6029572216916342E-4</v>
      </c>
      <c r="BB232" s="66">
        <v>0</v>
      </c>
      <c r="BC232" s="65">
        <f>BB232/$C232</f>
        <v>0</v>
      </c>
      <c r="BD232" s="52">
        <v>0</v>
      </c>
      <c r="BE232" s="53">
        <v>0</v>
      </c>
      <c r="BF232" s="64">
        <f>BD232/$H232</f>
        <v>0</v>
      </c>
    </row>
    <row r="233" spans="1:58">
      <c r="A233" s="69"/>
      <c r="B233" s="68">
        <v>43160</v>
      </c>
      <c r="C233" s="52">
        <v>13019695.17</v>
      </c>
      <c r="D233" s="52">
        <v>419990.17</v>
      </c>
      <c r="E233" s="52">
        <v>687099.12</v>
      </c>
      <c r="F233" s="64">
        <f>E233/C233</f>
        <v>5.2773825425898972E-2</v>
      </c>
      <c r="G233" s="52">
        <v>-40885.449999999997</v>
      </c>
      <c r="H233" s="52">
        <v>646213.67000000004</v>
      </c>
      <c r="I233" s="64">
        <f>H233/$C233</f>
        <v>4.9633548371317213E-2</v>
      </c>
      <c r="J233" s="66">
        <v>1794459.2871999999</v>
      </c>
      <c r="K233" s="65">
        <f>J233/$C233</f>
        <v>0.13782652080325164</v>
      </c>
      <c r="L233" s="52">
        <v>71529.952399999995</v>
      </c>
      <c r="M233" s="53">
        <v>3.9860000000000002</v>
      </c>
      <c r="N233" s="64">
        <f>L233/$H233</f>
        <v>0.1106908685481692</v>
      </c>
      <c r="O233" s="52">
        <v>1596717.6973000001</v>
      </c>
      <c r="P233" s="65">
        <f>O233/$C233</f>
        <v>0.12263863911185566</v>
      </c>
      <c r="Q233" s="52">
        <v>32571.869200000001</v>
      </c>
      <c r="R233" s="53">
        <v>2.04</v>
      </c>
      <c r="S233" s="64">
        <f>Q233/$H233</f>
        <v>5.0404178543607715E-2</v>
      </c>
      <c r="T233" s="66">
        <v>9628518.1854999997</v>
      </c>
      <c r="U233" s="52">
        <v>542111.84840000002</v>
      </c>
      <c r="V233" s="64">
        <f>U233/T233</f>
        <v>5.630272882657994E-2</v>
      </c>
      <c r="W233" s="67">
        <v>120187.92720000001</v>
      </c>
      <c r="X233" s="66">
        <v>98949.267900000006</v>
      </c>
      <c r="Y233" s="65">
        <f>X233/$C233</f>
        <v>7.5999680951055635E-3</v>
      </c>
      <c r="Z233" s="52">
        <v>9705.1008999999995</v>
      </c>
      <c r="AA233" s="53">
        <v>9.8079999999999998</v>
      </c>
      <c r="AB233" s="64">
        <f>Z233/$H233</f>
        <v>1.5018408539701735E-2</v>
      </c>
      <c r="AC233" s="66">
        <v>45252.58</v>
      </c>
      <c r="AD233" s="65">
        <f>AC233/$C233</f>
        <v>3.4757019583892454E-3</v>
      </c>
      <c r="AE233" s="52">
        <v>4482.4836999999998</v>
      </c>
      <c r="AF233" s="53">
        <v>9.9049999999999994</v>
      </c>
      <c r="AG233" s="64">
        <f>AE233/$H233</f>
        <v>6.936534938977691E-3</v>
      </c>
      <c r="AH233" s="66">
        <v>10884.01</v>
      </c>
      <c r="AI233" s="65">
        <f>AH233/$C233</f>
        <v>8.3596504049334049E-4</v>
      </c>
      <c r="AJ233" s="52">
        <v>970.6825</v>
      </c>
      <c r="AK233" s="53">
        <v>8.9179999999999993</v>
      </c>
      <c r="AL233" s="64">
        <f>AJ233/$H233</f>
        <v>1.502107654268595E-3</v>
      </c>
      <c r="AM233" s="52">
        <v>33768.339999999997</v>
      </c>
      <c r="AN233" s="65">
        <f>AM233/$C233</f>
        <v>2.5936352241033305E-3</v>
      </c>
      <c r="AO233" s="52">
        <v>6350.7512999999999</v>
      </c>
      <c r="AP233" s="53">
        <v>18.806999999999999</v>
      </c>
      <c r="AQ233" s="64">
        <f>AO233/$H233</f>
        <v>9.8276337917766413E-3</v>
      </c>
      <c r="AR233" s="66">
        <v>200954.89</v>
      </c>
      <c r="AS233" s="65">
        <f>AR233/$C233</f>
        <v>1.5434684712361051E-2</v>
      </c>
      <c r="AT233" s="52">
        <v>30367.5713</v>
      </c>
      <c r="AU233" s="53">
        <v>15.112</v>
      </c>
      <c r="AV233" s="64">
        <f>AT233/$H233</f>
        <v>4.6993080941788182E-2</v>
      </c>
      <c r="AW233" s="66">
        <v>66095.98</v>
      </c>
      <c r="AX233" s="65">
        <f>AW233/$C233</f>
        <v>5.0766150157108472E-3</v>
      </c>
      <c r="AY233" s="52">
        <v>-225.2655</v>
      </c>
      <c r="AZ233" s="53">
        <v>-0.34100000000000003</v>
      </c>
      <c r="BA233" s="64">
        <f>AY233/$H233</f>
        <v>-3.4859290426338395E-4</v>
      </c>
      <c r="BB233" s="66">
        <v>0</v>
      </c>
      <c r="BC233" s="65">
        <f>BB233/$C233</f>
        <v>0</v>
      </c>
      <c r="BD233" s="52">
        <v>0</v>
      </c>
      <c r="BE233" s="53">
        <v>0</v>
      </c>
      <c r="BF233" s="64">
        <f>BD233/$H233</f>
        <v>0</v>
      </c>
    </row>
    <row r="234" spans="1:58">
      <c r="A234" s="69"/>
      <c r="B234" s="68">
        <v>43191</v>
      </c>
      <c r="C234" s="52">
        <v>12209094.609999999</v>
      </c>
      <c r="D234" s="52">
        <v>393841.76</v>
      </c>
      <c r="E234" s="52">
        <v>629682.56999999995</v>
      </c>
      <c r="F234" s="64">
        <f>E234/C234</f>
        <v>5.1574878409431868E-2</v>
      </c>
      <c r="G234" s="52">
        <v>29606.04</v>
      </c>
      <c r="H234" s="52">
        <v>659288.61</v>
      </c>
      <c r="I234" s="64">
        <f>H234/$C234</f>
        <v>5.3999795321432113E-2</v>
      </c>
      <c r="J234" s="66">
        <v>1830971.4872000001</v>
      </c>
      <c r="K234" s="65">
        <f>J234/$C234</f>
        <v>0.14996783510059147</v>
      </c>
      <c r="L234" s="52">
        <v>80771.516199999998</v>
      </c>
      <c r="M234" s="53">
        <v>4.4109999999999996</v>
      </c>
      <c r="N234" s="64">
        <f>L234/$H234</f>
        <v>0.12251313760751911</v>
      </c>
      <c r="O234" s="52">
        <v>1317640.3833999999</v>
      </c>
      <c r="P234" s="65">
        <f>O234/$C234</f>
        <v>0.10792285795875244</v>
      </c>
      <c r="Q234" s="52">
        <v>28377.413199999999</v>
      </c>
      <c r="R234" s="53">
        <v>2.1539999999999999</v>
      </c>
      <c r="S234" s="64">
        <f>Q234/$H234</f>
        <v>4.3042474524169316E-2</v>
      </c>
      <c r="T234" s="66">
        <v>9060482.7393999994</v>
      </c>
      <c r="U234" s="52">
        <v>550139.68059999996</v>
      </c>
      <c r="V234" s="64">
        <f>U234/T234</f>
        <v>6.0718583813165694E-2</v>
      </c>
      <c r="W234" s="67">
        <v>99035.384000000005</v>
      </c>
      <c r="X234" s="66">
        <v>87313.723199999993</v>
      </c>
      <c r="Y234" s="65">
        <f>X234/$C234</f>
        <v>7.1515313779684109E-3</v>
      </c>
      <c r="Z234" s="52">
        <v>9093.7584999999999</v>
      </c>
      <c r="AA234" s="53">
        <v>10.414999999999999</v>
      </c>
      <c r="AB234" s="64">
        <f>Z234/$H234</f>
        <v>1.3793289254610359E-2</v>
      </c>
      <c r="AC234" s="66">
        <v>45145.82</v>
      </c>
      <c r="AD234" s="65">
        <f>AC234/$C234</f>
        <v>3.6977205470275247E-3</v>
      </c>
      <c r="AE234" s="52">
        <v>3879.6264999999999</v>
      </c>
      <c r="AF234" s="53">
        <v>8.5939999999999994</v>
      </c>
      <c r="AG234" s="64">
        <f>AE234/$H234</f>
        <v>5.8845647280331443E-3</v>
      </c>
      <c r="AH234" s="66">
        <v>13696.49</v>
      </c>
      <c r="AI234" s="65">
        <f>AH234/$C234</f>
        <v>1.1218268379034209E-3</v>
      </c>
      <c r="AJ234" s="52">
        <v>1358.9809</v>
      </c>
      <c r="AK234" s="53">
        <v>9.9220000000000006</v>
      </c>
      <c r="AL234" s="64">
        <f>AJ234/$H234</f>
        <v>2.0612837524980145E-3</v>
      </c>
      <c r="AM234" s="52">
        <v>34021.54</v>
      </c>
      <c r="AN234" s="65">
        <f>AM234/$C234</f>
        <v>2.7865735410170602E-3</v>
      </c>
      <c r="AO234" s="52">
        <v>7135.6270999999997</v>
      </c>
      <c r="AP234" s="53">
        <v>20.974</v>
      </c>
      <c r="AQ234" s="64">
        <f>AO234/$H234</f>
        <v>1.0823222169726244E-2</v>
      </c>
      <c r="AR234" s="66">
        <v>194973.65</v>
      </c>
      <c r="AS234" s="65">
        <f>AR234/$C234</f>
        <v>1.5969542069098602E-2</v>
      </c>
      <c r="AT234" s="52">
        <v>28546.716899999999</v>
      </c>
      <c r="AU234" s="53">
        <v>14.641</v>
      </c>
      <c r="AV234" s="64">
        <f>AT234/$H234</f>
        <v>4.3299272074486465E-2</v>
      </c>
      <c r="AW234" s="66">
        <v>60254.080000000002</v>
      </c>
      <c r="AX234" s="65">
        <f>AW234/$C234</f>
        <v>4.9351800378914425E-3</v>
      </c>
      <c r="AY234" s="52">
        <v>382.22300000000001</v>
      </c>
      <c r="AZ234" s="53">
        <v>0.63400000000000001</v>
      </c>
      <c r="BA234" s="64">
        <f>AY234/$H234</f>
        <v>5.7975064971924821E-4</v>
      </c>
      <c r="BB234" s="66">
        <v>0</v>
      </c>
      <c r="BC234" s="65">
        <f>BB234/$C234</f>
        <v>0</v>
      </c>
      <c r="BD234" s="52">
        <v>0</v>
      </c>
      <c r="BE234" s="53">
        <v>0</v>
      </c>
      <c r="BF234" s="64">
        <f>BD234/$H234</f>
        <v>0</v>
      </c>
    </row>
    <row r="235" spans="1:58">
      <c r="A235" s="69"/>
      <c r="B235" s="68">
        <v>43221</v>
      </c>
      <c r="C235" s="52">
        <v>11929465.470000001</v>
      </c>
      <c r="D235" s="52">
        <v>384821.47</v>
      </c>
      <c r="E235" s="52">
        <v>756604.76</v>
      </c>
      <c r="F235" s="64">
        <f>E235/C235</f>
        <v>6.3423190410559105E-2</v>
      </c>
      <c r="G235" s="52">
        <v>-156677.51999999999</v>
      </c>
      <c r="H235" s="52">
        <v>599927.24</v>
      </c>
      <c r="I235" s="64">
        <f>H235/$C235</f>
        <v>5.0289532377513976E-2</v>
      </c>
      <c r="J235" s="66">
        <v>1394696.9780999999</v>
      </c>
      <c r="K235" s="65">
        <f>J235/$C235</f>
        <v>0.11691194224983158</v>
      </c>
      <c r="L235" s="52">
        <v>73479.092000000004</v>
      </c>
      <c r="M235" s="53">
        <v>5.2679999999999998</v>
      </c>
      <c r="N235" s="64">
        <f>L235/$H235</f>
        <v>0.12248000607540342</v>
      </c>
      <c r="O235" s="52">
        <v>1015544.2682</v>
      </c>
      <c r="P235" s="65">
        <f>O235/$C235</f>
        <v>8.5129067245625717E-2</v>
      </c>
      <c r="Q235" s="52">
        <v>16139.27</v>
      </c>
      <c r="R235" s="53">
        <v>1.589</v>
      </c>
      <c r="S235" s="64">
        <f>Q235/$H235</f>
        <v>2.69020456547364E-2</v>
      </c>
      <c r="T235" s="66">
        <v>9519224.2237</v>
      </c>
      <c r="U235" s="52">
        <v>510308.87800000003</v>
      </c>
      <c r="V235" s="64">
        <f>U235/T235</f>
        <v>5.3608242227290402E-2</v>
      </c>
      <c r="W235" s="67">
        <v>82048.281000000003</v>
      </c>
      <c r="X235" s="66">
        <v>81754.258900000001</v>
      </c>
      <c r="Y235" s="65">
        <f>X235/$C235</f>
        <v>6.8531368069754761E-3</v>
      </c>
      <c r="Z235" s="52">
        <v>9943.7312999999995</v>
      </c>
      <c r="AA235" s="53">
        <v>12.163</v>
      </c>
      <c r="AB235" s="64">
        <f>Z235/$H235</f>
        <v>1.6574895482325488E-2</v>
      </c>
      <c r="AC235" s="66">
        <v>50014.96</v>
      </c>
      <c r="AD235" s="65">
        <f>AC235/$C235</f>
        <v>4.1925566678386967E-3</v>
      </c>
      <c r="AE235" s="52">
        <v>4395.1517000000003</v>
      </c>
      <c r="AF235" s="53">
        <v>8.7880000000000003</v>
      </c>
      <c r="AG235" s="64">
        <f>AE235/$H235</f>
        <v>7.3261412500622587E-3</v>
      </c>
      <c r="AH235" s="66">
        <v>15852.77</v>
      </c>
      <c r="AI235" s="65">
        <f>AH235/$C235</f>
        <v>1.3288751319047993E-3</v>
      </c>
      <c r="AJ235" s="52">
        <v>1574.6265000000001</v>
      </c>
      <c r="AK235" s="53">
        <v>9.9329999999999998</v>
      </c>
      <c r="AL235" s="64">
        <f>AJ235/$H235</f>
        <v>2.6246957881092383E-3</v>
      </c>
      <c r="AM235" s="52">
        <v>48741.74</v>
      </c>
      <c r="AN235" s="65">
        <f>AM235/$C235</f>
        <v>4.0858276611449879E-3</v>
      </c>
      <c r="AO235" s="52">
        <v>10278.32</v>
      </c>
      <c r="AP235" s="53">
        <v>21.087</v>
      </c>
      <c r="AQ235" s="64">
        <f>AO235/$H235</f>
        <v>1.7132610947954287E-2</v>
      </c>
      <c r="AR235" s="66">
        <v>243490.72</v>
      </c>
      <c r="AS235" s="65">
        <f>AR235/$C235</f>
        <v>2.0410865902778793E-2</v>
      </c>
      <c r="AT235" s="52">
        <v>35337.5458</v>
      </c>
      <c r="AU235" s="53">
        <v>14.513</v>
      </c>
      <c r="AV235" s="64">
        <f>AT235/$H235</f>
        <v>5.8903052643517237E-2</v>
      </c>
      <c r="AW235" s="66">
        <v>51049.38</v>
      </c>
      <c r="AX235" s="65">
        <f>AW235/$C235</f>
        <v>4.2792680131710876E-3</v>
      </c>
      <c r="AY235" s="52">
        <v>1857.8449000000001</v>
      </c>
      <c r="AZ235" s="53">
        <v>3.6389999999999998</v>
      </c>
      <c r="BA235" s="64">
        <f>AY235/$H235</f>
        <v>3.0967837033037543E-3</v>
      </c>
      <c r="BB235" s="66">
        <v>147.96</v>
      </c>
      <c r="BC235" s="65">
        <f>BB235/$C235</f>
        <v>1.2402902742967577E-5</v>
      </c>
      <c r="BD235" s="52">
        <v>35.033499999999997</v>
      </c>
      <c r="BE235" s="53">
        <v>23.678000000000001</v>
      </c>
      <c r="BF235" s="64">
        <f>BD235/$H235</f>
        <v>5.8396248185029902E-5</v>
      </c>
    </row>
    <row r="236" spans="1:58">
      <c r="A236" s="69"/>
      <c r="B236" s="68">
        <v>43252</v>
      </c>
      <c r="C236" s="52">
        <v>11843908.800000001</v>
      </c>
      <c r="D236" s="52">
        <v>382061.57</v>
      </c>
      <c r="E236" s="52">
        <v>797235.82</v>
      </c>
      <c r="F236" s="64">
        <f>E236/C236</f>
        <v>6.7311884400866023E-2</v>
      </c>
      <c r="G236" s="52">
        <v>-59980.29</v>
      </c>
      <c r="H236" s="52">
        <v>737255.53</v>
      </c>
      <c r="I236" s="64">
        <f>H236/$C236</f>
        <v>6.2247653409826999E-2</v>
      </c>
      <c r="J236" s="66">
        <v>1540062.2912000001</v>
      </c>
      <c r="K236" s="65">
        <f>J236/$C236</f>
        <v>0.1300299012096412</v>
      </c>
      <c r="L236" s="52">
        <v>127130.4765</v>
      </c>
      <c r="M236" s="53">
        <v>8.2550000000000008</v>
      </c>
      <c r="N236" s="64">
        <f>L236/$H236</f>
        <v>0.17243746750872116</v>
      </c>
      <c r="O236" s="52">
        <v>865769.7132</v>
      </c>
      <c r="P236" s="65">
        <f>O236/$C236</f>
        <v>7.3098309672901221E-2</v>
      </c>
      <c r="Q236" s="52">
        <v>9532.7446</v>
      </c>
      <c r="R236" s="53">
        <v>1.101</v>
      </c>
      <c r="S236" s="64">
        <f>Q236/$H236</f>
        <v>1.2930041501350284E-2</v>
      </c>
      <c r="T236" s="66">
        <v>9438076.7956000008</v>
      </c>
      <c r="U236" s="52">
        <v>600592.30889999995</v>
      </c>
      <c r="V236" s="64">
        <f>U236/T236</f>
        <v>6.3635030939777265E-2</v>
      </c>
      <c r="W236" s="67">
        <v>78630.141600000003</v>
      </c>
      <c r="X236" s="66">
        <v>94460.089300000007</v>
      </c>
      <c r="Y236" s="65">
        <f>X236/$C236</f>
        <v>7.9754151180225236E-3</v>
      </c>
      <c r="Z236" s="52">
        <v>13779.3467</v>
      </c>
      <c r="AA236" s="53">
        <v>14.587</v>
      </c>
      <c r="AB236" s="64">
        <f>Z236/$H236</f>
        <v>1.8690055400466105E-2</v>
      </c>
      <c r="AC236" s="66">
        <v>51527.91</v>
      </c>
      <c r="AD236" s="65">
        <f>AC236/$C236</f>
        <v>4.3505831453210788E-3</v>
      </c>
      <c r="AE236" s="52">
        <v>4853.0636000000004</v>
      </c>
      <c r="AF236" s="53">
        <v>9.4179999999999993</v>
      </c>
      <c r="AG236" s="64">
        <f>AE236/$H236</f>
        <v>6.5826072542311083E-3</v>
      </c>
      <c r="AH236" s="66">
        <v>19013</v>
      </c>
      <c r="AI236" s="65">
        <f>AH236/$C236</f>
        <v>1.6052977375171952E-3</v>
      </c>
      <c r="AJ236" s="52">
        <v>2607.6505000000002</v>
      </c>
      <c r="AK236" s="53">
        <v>13.715</v>
      </c>
      <c r="AL236" s="64">
        <f>AJ236/$H236</f>
        <v>3.5369697396505119E-3</v>
      </c>
      <c r="AM236" s="52">
        <v>68095.97</v>
      </c>
      <c r="AN236" s="65">
        <f>AM236/$C236</f>
        <v>5.7494507218765478E-3</v>
      </c>
      <c r="AO236" s="52">
        <v>14023.3645</v>
      </c>
      <c r="AP236" s="53">
        <v>20.594000000000001</v>
      </c>
      <c r="AQ236" s="64">
        <f>AO236/$H236</f>
        <v>1.9021036708941334E-2</v>
      </c>
      <c r="AR236" s="66">
        <v>204406.45</v>
      </c>
      <c r="AS236" s="65">
        <f>AR236/$C236</f>
        <v>1.7258360685789814E-2</v>
      </c>
      <c r="AT236" s="52">
        <v>31530.909100000001</v>
      </c>
      <c r="AU236" s="53">
        <v>15.426</v>
      </c>
      <c r="AV236" s="64">
        <f>AT236/$H236</f>
        <v>4.2767951974534528E-2</v>
      </c>
      <c r="AW236" s="66">
        <v>29453.56</v>
      </c>
      <c r="AX236" s="65">
        <f>AW236/$C236</f>
        <v>2.4868107731461087E-3</v>
      </c>
      <c r="AY236" s="52">
        <v>2262.2152999999998</v>
      </c>
      <c r="AZ236" s="53">
        <v>7.681</v>
      </c>
      <c r="BA236" s="64">
        <f>AY236/$H236</f>
        <v>3.0684277132516048E-3</v>
      </c>
      <c r="BB236" s="66">
        <v>204.12</v>
      </c>
      <c r="BC236" s="65">
        <f>BB236/$C236</f>
        <v>1.7234175258087094E-5</v>
      </c>
      <c r="BD236" s="52">
        <v>48.3309</v>
      </c>
      <c r="BE236" s="53">
        <v>23.678000000000001</v>
      </c>
      <c r="BF236" s="64">
        <f>BD236/$H236</f>
        <v>6.5555154262457685E-5</v>
      </c>
    </row>
    <row r="237" spans="1:58">
      <c r="A237" s="69"/>
      <c r="B237" s="68">
        <v>43282</v>
      </c>
      <c r="C237" s="52">
        <v>11192797.66</v>
      </c>
      <c r="D237" s="52">
        <v>361057.99</v>
      </c>
      <c r="E237" s="52">
        <v>643664.5</v>
      </c>
      <c r="F237" s="64">
        <f>E237/C237</f>
        <v>5.7507025459799119E-2</v>
      </c>
      <c r="G237" s="52">
        <v>-28586.53</v>
      </c>
      <c r="H237" s="52">
        <v>615077.97</v>
      </c>
      <c r="I237" s="64">
        <f>H237/$C237</f>
        <v>5.495301431188384E-2</v>
      </c>
      <c r="J237" s="66">
        <v>1302870.9558999999</v>
      </c>
      <c r="K237" s="65">
        <f>J237/$C237</f>
        <v>0.11640261849422193</v>
      </c>
      <c r="L237" s="52">
        <v>54835.601999999999</v>
      </c>
      <c r="M237" s="53">
        <v>4.2089999999999996</v>
      </c>
      <c r="N237" s="64">
        <f>L237/$H237</f>
        <v>8.9152277718546807E-2</v>
      </c>
      <c r="O237" s="52">
        <v>1032885.5146</v>
      </c>
      <c r="P237" s="65">
        <f>O237/$C237</f>
        <v>9.2281263896268811E-2</v>
      </c>
      <c r="Q237" s="52">
        <v>14998.6618</v>
      </c>
      <c r="R237" s="53">
        <v>1.452</v>
      </c>
      <c r="S237" s="64">
        <f>Q237/$H237</f>
        <v>2.4384976428272989E-2</v>
      </c>
      <c r="T237" s="66">
        <v>8857041.1895000003</v>
      </c>
      <c r="U237" s="52">
        <v>545243.70620000002</v>
      </c>
      <c r="V237" s="64">
        <f>U237/T237</f>
        <v>6.1560479909067718E-2</v>
      </c>
      <c r="W237" s="67">
        <v>64506.9</v>
      </c>
      <c r="X237" s="66">
        <v>89590.223199999993</v>
      </c>
      <c r="Y237" s="65">
        <f>X237/$C237</f>
        <v>8.0042743486886184E-3</v>
      </c>
      <c r="Z237" s="52">
        <v>11954.229499999999</v>
      </c>
      <c r="AA237" s="53">
        <v>13.343</v>
      </c>
      <c r="AB237" s="64">
        <f>Z237/$H237</f>
        <v>1.9435307526946544E-2</v>
      </c>
      <c r="AC237" s="66">
        <v>42690.75</v>
      </c>
      <c r="AD237" s="65">
        <f>AC237/$C237</f>
        <v>3.8141268427075272E-3</v>
      </c>
      <c r="AE237" s="52">
        <v>4334.7709999999997</v>
      </c>
      <c r="AF237" s="53">
        <v>10.154</v>
      </c>
      <c r="AG237" s="64">
        <f>AE237/$H237</f>
        <v>7.0475146427370827E-3</v>
      </c>
      <c r="AH237" s="66">
        <v>22428.02</v>
      </c>
      <c r="AI237" s="65">
        <f>AH237/$C237</f>
        <v>2.003790355306039E-3</v>
      </c>
      <c r="AJ237" s="52">
        <v>3627.1534000000001</v>
      </c>
      <c r="AK237" s="53">
        <v>16.172000000000001</v>
      </c>
      <c r="AL237" s="64">
        <f>AJ237/$H237</f>
        <v>5.8970627740089609E-3</v>
      </c>
      <c r="AM237" s="52">
        <v>110646.41</v>
      </c>
      <c r="AN237" s="65">
        <f>AM237/$C237</f>
        <v>9.8855007801507966E-3</v>
      </c>
      <c r="AO237" s="52">
        <v>22834.033200000002</v>
      </c>
      <c r="AP237" s="53">
        <v>20.637</v>
      </c>
      <c r="AQ237" s="64">
        <f>AO237/$H237</f>
        <v>3.712380269447791E-2</v>
      </c>
      <c r="AR237" s="66">
        <v>225752.92</v>
      </c>
      <c r="AS237" s="65">
        <f>AR237/$C237</f>
        <v>2.0169481023210065E-2</v>
      </c>
      <c r="AT237" s="52">
        <v>26792.874</v>
      </c>
      <c r="AU237" s="53">
        <v>11.868</v>
      </c>
      <c r="AV237" s="64">
        <f>AT237/$H237</f>
        <v>4.356012620643851E-2</v>
      </c>
      <c r="AW237" s="66">
        <v>33870.46</v>
      </c>
      <c r="AX237" s="65">
        <f>AW237/$C237</f>
        <v>3.0260941927900444E-3</v>
      </c>
      <c r="AY237" s="52">
        <v>2451.5340000000001</v>
      </c>
      <c r="AZ237" s="53">
        <v>7.2380000000000004</v>
      </c>
      <c r="BA237" s="64">
        <f>AY237/$H237</f>
        <v>3.9857288336956698E-3</v>
      </c>
      <c r="BB237" s="66">
        <v>0</v>
      </c>
      <c r="BC237" s="65">
        <f>BB237/$C237</f>
        <v>0</v>
      </c>
      <c r="BD237" s="52">
        <v>0</v>
      </c>
      <c r="BE237" s="53">
        <v>0</v>
      </c>
      <c r="BF237" s="64">
        <f>BD237/$H237</f>
        <v>0</v>
      </c>
    </row>
    <row r="238" spans="1:58">
      <c r="A238" s="69"/>
      <c r="B238" s="68">
        <v>43313</v>
      </c>
      <c r="C238" s="52">
        <v>10004147.5</v>
      </c>
      <c r="D238" s="52">
        <v>322714.44</v>
      </c>
      <c r="E238" s="52">
        <v>651730.68000000005</v>
      </c>
      <c r="F238" s="64">
        <f>E238/C238</f>
        <v>6.5146048676311505E-2</v>
      </c>
      <c r="G238" s="52">
        <v>-169650.49</v>
      </c>
      <c r="H238" s="52">
        <v>482080.19</v>
      </c>
      <c r="I238" s="64">
        <f>H238/$C238</f>
        <v>4.8188033013307728E-2</v>
      </c>
      <c r="J238" s="66">
        <v>1353294.8004000001</v>
      </c>
      <c r="K238" s="65">
        <f>J238/$C238</f>
        <v>0.13527337540754972</v>
      </c>
      <c r="L238" s="52">
        <v>55422.054100000001</v>
      </c>
      <c r="M238" s="53">
        <v>4.0949999999999998</v>
      </c>
      <c r="N238" s="64">
        <f>L238/$H238</f>
        <v>0.11496438818612315</v>
      </c>
      <c r="O238" s="52">
        <v>767596.90049999999</v>
      </c>
      <c r="P238" s="65">
        <f>O238/$C238</f>
        <v>7.6727867167092442E-2</v>
      </c>
      <c r="Q238" s="52">
        <v>11365.9013</v>
      </c>
      <c r="R238" s="53">
        <v>1.4810000000000001</v>
      </c>
      <c r="S238" s="64">
        <f>Q238/$H238</f>
        <v>2.3576785638090625E-2</v>
      </c>
      <c r="T238" s="66">
        <v>7883255.7991000004</v>
      </c>
      <c r="U238" s="52">
        <v>415292.23460000003</v>
      </c>
      <c r="V238" s="64">
        <f>U238/T238</f>
        <v>5.2680294180915993E-2</v>
      </c>
      <c r="W238" s="67">
        <v>52355.53</v>
      </c>
      <c r="X238" s="66">
        <v>81023.098199999993</v>
      </c>
      <c r="Y238" s="65">
        <f>X238/$C238</f>
        <v>8.0989507801639271E-3</v>
      </c>
      <c r="Z238" s="52">
        <v>9078.5671000000002</v>
      </c>
      <c r="AA238" s="53">
        <v>11.205</v>
      </c>
      <c r="AB238" s="64">
        <f>Z238/$H238</f>
        <v>1.8832068374350749E-2</v>
      </c>
      <c r="AC238" s="66">
        <v>130561.45</v>
      </c>
      <c r="AD238" s="65">
        <f>AC238/$C238</f>
        <v>1.3050732208816394E-2</v>
      </c>
      <c r="AE238" s="52">
        <v>12379.593800000001</v>
      </c>
      <c r="AF238" s="53">
        <v>9.4819999999999993</v>
      </c>
      <c r="AG238" s="64">
        <f>AE238/$H238</f>
        <v>2.5679532278644349E-2</v>
      </c>
      <c r="AH238" s="66">
        <v>11781.2</v>
      </c>
      <c r="AI238" s="65">
        <f>AH238/$C238</f>
        <v>1.1776315773033136E-3</v>
      </c>
      <c r="AJ238" s="52">
        <v>2219.3263999999999</v>
      </c>
      <c r="AK238" s="53">
        <v>18.838000000000001</v>
      </c>
      <c r="AL238" s="64">
        <f>AJ238/$H238</f>
        <v>4.6036457129673795E-3</v>
      </c>
      <c r="AM238" s="52">
        <v>118132.68</v>
      </c>
      <c r="AN238" s="65">
        <f>AM238/$C238</f>
        <v>1.1808370478344106E-2</v>
      </c>
      <c r="AO238" s="52">
        <v>22691.204000000002</v>
      </c>
      <c r="AP238" s="53">
        <v>19.207999999999998</v>
      </c>
      <c r="AQ238" s="64">
        <f>AO238/$H238</f>
        <v>4.7069355826465306E-2</v>
      </c>
      <c r="AR238" s="66">
        <v>214548.96</v>
      </c>
      <c r="AS238" s="65">
        <f>AR238/$C238</f>
        <v>2.1446001270972861E-2</v>
      </c>
      <c r="AT238" s="52">
        <v>24868.871999999999</v>
      </c>
      <c r="AU238" s="53">
        <v>11.590999999999999</v>
      </c>
      <c r="AV238" s="64">
        <f>AT238/$H238</f>
        <v>5.1586587700274508E-2</v>
      </c>
      <c r="AW238" s="66">
        <v>32745.599999999999</v>
      </c>
      <c r="AX238" s="65">
        <f>AW238/$C238</f>
        <v>3.2732024392883052E-3</v>
      </c>
      <c r="AY238" s="52">
        <v>3459.7012</v>
      </c>
      <c r="AZ238" s="53">
        <v>10.565</v>
      </c>
      <c r="BA238" s="64">
        <f>AY238/$H238</f>
        <v>7.1766093520665101E-3</v>
      </c>
      <c r="BB238" s="66">
        <v>0</v>
      </c>
      <c r="BC238" s="65">
        <f>BB238/$C238</f>
        <v>0</v>
      </c>
      <c r="BD238" s="52">
        <v>0</v>
      </c>
      <c r="BE238" s="53">
        <v>0</v>
      </c>
      <c r="BF238" s="64">
        <f>BD238/$H238</f>
        <v>0</v>
      </c>
    </row>
    <row r="239" spans="1:58">
      <c r="A239" s="69"/>
      <c r="B239" s="68">
        <v>43344</v>
      </c>
      <c r="C239" s="52">
        <v>8723514.0700000003</v>
      </c>
      <c r="D239" s="52">
        <v>281403.68</v>
      </c>
      <c r="E239" s="52">
        <v>570543.18000000005</v>
      </c>
      <c r="F239" s="64">
        <f>E239/C239</f>
        <v>6.5402907064950722E-2</v>
      </c>
      <c r="G239" s="52">
        <v>-52929.81</v>
      </c>
      <c r="H239" s="52">
        <v>517613.37</v>
      </c>
      <c r="I239" s="64">
        <f>H239/$C239</f>
        <v>5.9335419860221533E-2</v>
      </c>
      <c r="J239" s="66">
        <v>1033403.7274</v>
      </c>
      <c r="K239" s="65">
        <f>J239/$C239</f>
        <v>0.11846186285798012</v>
      </c>
      <c r="L239" s="52">
        <v>45392.464699999997</v>
      </c>
      <c r="M239" s="53">
        <v>4.3929999999999998</v>
      </c>
      <c r="N239" s="64">
        <f>L239/$H239</f>
        <v>8.7695695920683034E-2</v>
      </c>
      <c r="O239" s="52">
        <v>599993.88600000006</v>
      </c>
      <c r="P239" s="65">
        <f>O239/$C239</f>
        <v>6.8778921107420191E-2</v>
      </c>
      <c r="Q239" s="52">
        <v>6410.9539000000004</v>
      </c>
      <c r="R239" s="53">
        <v>1.069</v>
      </c>
      <c r="S239" s="64">
        <f>Q239/$H239</f>
        <v>1.2385603370330253E-2</v>
      </c>
      <c r="T239" s="66">
        <v>7090116.4566000002</v>
      </c>
      <c r="U239" s="52">
        <v>465809.95140000002</v>
      </c>
      <c r="V239" s="64">
        <f>U239/T239</f>
        <v>6.5698490885349278E-2</v>
      </c>
      <c r="W239" s="67">
        <v>35625.9</v>
      </c>
      <c r="X239" s="66">
        <v>68638.794599999994</v>
      </c>
      <c r="Y239" s="65">
        <f>X239/$C239</f>
        <v>7.8682505753097255E-3</v>
      </c>
      <c r="Z239" s="52">
        <v>7047.0033000000003</v>
      </c>
      <c r="AA239" s="53">
        <v>10.266999999999999</v>
      </c>
      <c r="AB239" s="64">
        <f>Z239/$H239</f>
        <v>1.3614415137692445E-2</v>
      </c>
      <c r="AC239" s="66">
        <v>32702.87</v>
      </c>
      <c r="AD239" s="65">
        <f>AC239/$C239</f>
        <v>3.7488183933197918E-3</v>
      </c>
      <c r="AE239" s="52">
        <v>5247.9045999999998</v>
      </c>
      <c r="AF239" s="53">
        <v>16.047000000000001</v>
      </c>
      <c r="AG239" s="64">
        <f>AE239/$H239</f>
        <v>1.0138657353460557E-2</v>
      </c>
      <c r="AH239" s="66">
        <v>7417.36</v>
      </c>
      <c r="AI239" s="65">
        <f>AH239/$C239</f>
        <v>8.5027202804752275E-4</v>
      </c>
      <c r="AJ239" s="52">
        <v>1018.0554</v>
      </c>
      <c r="AK239" s="53">
        <v>13.725</v>
      </c>
      <c r="AL239" s="64">
        <f>AJ239/$H239</f>
        <v>1.9668259341909964E-3</v>
      </c>
      <c r="AM239" s="52">
        <v>77187.520000000004</v>
      </c>
      <c r="AN239" s="65">
        <f>AM239/$C239</f>
        <v>8.8482140775638131E-3</v>
      </c>
      <c r="AO239" s="52">
        <v>14820.649100000001</v>
      </c>
      <c r="AP239" s="53">
        <v>19.201000000000001</v>
      </c>
      <c r="AQ239" s="64">
        <f>AO239/$H239</f>
        <v>2.8632662830946582E-2</v>
      </c>
      <c r="AR239" s="66">
        <v>160055.6</v>
      </c>
      <c r="AS239" s="65">
        <f>AR239/$C239</f>
        <v>1.8347606104107538E-2</v>
      </c>
      <c r="AT239" s="52">
        <v>23958.630399999998</v>
      </c>
      <c r="AU239" s="53">
        <v>14.968999999999999</v>
      </c>
      <c r="AV239" s="64">
        <f>AT239/$H239</f>
        <v>4.6286730190141727E-2</v>
      </c>
      <c r="AW239" s="66">
        <v>24037.24</v>
      </c>
      <c r="AX239" s="65">
        <f>AW239/$C239</f>
        <v>2.7554538007411042E-3</v>
      </c>
      <c r="AY239" s="52">
        <v>1760.27</v>
      </c>
      <c r="AZ239" s="53">
        <v>7.3230000000000004</v>
      </c>
      <c r="BA239" s="64">
        <f>AY239/$H239</f>
        <v>3.400742913576595E-3</v>
      </c>
      <c r="BB239" s="66">
        <v>61.88</v>
      </c>
      <c r="BC239" s="65">
        <f>BB239/$C239</f>
        <v>7.0934716793550146E-6</v>
      </c>
      <c r="BD239" s="52">
        <v>12.8353</v>
      </c>
      <c r="BE239" s="53">
        <v>20.742000000000001</v>
      </c>
      <c r="BF239" s="64">
        <f>BD239/$H239</f>
        <v>2.4797079719946183E-5</v>
      </c>
    </row>
    <row r="240" spans="1:58">
      <c r="A240" s="69"/>
      <c r="B240" s="68">
        <v>43374</v>
      </c>
      <c r="C240" s="132">
        <v>9249719.2899999991</v>
      </c>
      <c r="D240" s="52">
        <f>C240/31</f>
        <v>298378.04161290318</v>
      </c>
      <c r="E240" s="132">
        <v>620453.65</v>
      </c>
      <c r="F240" s="64">
        <f>E240/C240</f>
        <v>6.7078105891362691E-2</v>
      </c>
      <c r="G240" s="132">
        <v>-62828.72</v>
      </c>
      <c r="H240" s="52">
        <f>G240+E240</f>
        <v>557624.93000000005</v>
      </c>
      <c r="I240" s="64">
        <f>H240/$C240</f>
        <v>6.0285605705121904E-2</v>
      </c>
      <c r="J240" s="132">
        <v>1313668.5847</v>
      </c>
      <c r="K240" s="65">
        <f>J240/$C240</f>
        <v>0.14202253533469122</v>
      </c>
      <c r="L240" s="132">
        <v>52279.966699999997</v>
      </c>
      <c r="M240" s="65">
        <f>L240/J240</f>
        <v>3.9796922381255755E-2</v>
      </c>
      <c r="N240" s="64">
        <f>L240/$H240</f>
        <v>9.3754715557641935E-2</v>
      </c>
      <c r="O240" s="132">
        <v>645561.49540000001</v>
      </c>
      <c r="P240" s="65">
        <f>O240/$C240</f>
        <v>6.9792549931534206E-2</v>
      </c>
      <c r="Q240" s="132">
        <v>6269.4710999999998</v>
      </c>
      <c r="R240" s="53">
        <v>3.012</v>
      </c>
      <c r="S240" s="65">
        <f>Q240/$H240</f>
        <v>1.1243168593627978E-2</v>
      </c>
      <c r="T240" s="66">
        <f>C240-(J240+O240)</f>
        <v>7290489.2098999992</v>
      </c>
      <c r="U240" s="52">
        <f>H240-(L240+Q240)</f>
        <v>499075.49220000004</v>
      </c>
      <c r="V240" s="64">
        <f>U240/T240</f>
        <v>6.8455693140905924E-2</v>
      </c>
      <c r="W240" s="67"/>
      <c r="X240" s="66"/>
      <c r="Y240" s="65">
        <f>X240/$C240</f>
        <v>0</v>
      </c>
      <c r="Z240" s="52"/>
      <c r="AA240" s="65" t="e">
        <f>Z240/X240</f>
        <v>#DIV/0!</v>
      </c>
      <c r="AB240" s="64">
        <f>Z240/$H240</f>
        <v>0</v>
      </c>
      <c r="AC240" s="66"/>
      <c r="AD240" s="65">
        <f>AC240/$C240</f>
        <v>0</v>
      </c>
      <c r="AE240" s="52"/>
      <c r="AF240" s="65" t="e">
        <f>AE240/AC240</f>
        <v>#DIV/0!</v>
      </c>
      <c r="AG240" s="64">
        <f>AE240/$H240</f>
        <v>0</v>
      </c>
      <c r="AH240" s="66"/>
      <c r="AI240" s="65">
        <f>AH240/$C240</f>
        <v>0</v>
      </c>
      <c r="AJ240" s="52"/>
      <c r="AK240" s="65" t="e">
        <f>AJ240/AH240</f>
        <v>#DIV/0!</v>
      </c>
      <c r="AL240" s="64">
        <f>AJ240/$H240</f>
        <v>0</v>
      </c>
      <c r="AM240" s="52"/>
      <c r="AN240" s="65">
        <f>AM240/$C240</f>
        <v>0</v>
      </c>
      <c r="AO240" s="52"/>
      <c r="AP240" s="65" t="e">
        <f>AO240/AM240</f>
        <v>#DIV/0!</v>
      </c>
      <c r="AQ240" s="64"/>
      <c r="AR240" s="66"/>
      <c r="AS240" s="65">
        <f>AR240/$C240</f>
        <v>0</v>
      </c>
      <c r="AT240" s="52"/>
      <c r="AU240" s="65" t="e">
        <f>AT240/AR240</f>
        <v>#DIV/0!</v>
      </c>
      <c r="AV240" s="64">
        <f>AT240/$H240</f>
        <v>0</v>
      </c>
      <c r="AW240" s="66"/>
      <c r="AX240" s="65">
        <f>AW240/$C240</f>
        <v>0</v>
      </c>
      <c r="AY240" s="52"/>
      <c r="AZ240" s="65" t="e">
        <f>AY240/AW240</f>
        <v>#DIV/0!</v>
      </c>
      <c r="BA240" s="64">
        <f>AY240/$H240</f>
        <v>0</v>
      </c>
      <c r="BB240" s="66"/>
      <c r="BC240" s="65">
        <f>BB240/$C240</f>
        <v>0</v>
      </c>
      <c r="BD240" s="52"/>
      <c r="BE240" s="65" t="e">
        <f>BD240/BB240</f>
        <v>#DIV/0!</v>
      </c>
      <c r="BF240" s="64">
        <f>BD240/$H240</f>
        <v>0</v>
      </c>
    </row>
    <row r="241" spans="1:58">
      <c r="A241" s="69"/>
      <c r="B241" s="68">
        <v>43009</v>
      </c>
      <c r="C241" s="132">
        <v>10995213.02</v>
      </c>
      <c r="D241" s="52">
        <f>C241/31</f>
        <v>354684.29096774192</v>
      </c>
      <c r="E241" s="132">
        <v>611653.32999999996</v>
      </c>
      <c r="F241" s="64">
        <f>E241/C241</f>
        <v>5.5629056834771533E-2</v>
      </c>
      <c r="G241" s="132">
        <v>-87495.17</v>
      </c>
      <c r="H241" s="52">
        <f>G241+E241</f>
        <v>524158.16</v>
      </c>
      <c r="I241" s="64">
        <f>H241/$C241</f>
        <v>4.7671487496110374E-2</v>
      </c>
      <c r="J241" s="132">
        <v>2173986.8587000002</v>
      </c>
      <c r="K241" s="65">
        <f>J241/$C241</f>
        <v>0.19772121329032699</v>
      </c>
      <c r="L241" s="132">
        <v>62591.642800000001</v>
      </c>
      <c r="M241" s="65">
        <f>L241/J241</f>
        <v>2.879117808349059E-2</v>
      </c>
      <c r="N241" s="64">
        <f>L241/$H241</f>
        <v>0.11941365712974879</v>
      </c>
      <c r="O241" s="132">
        <v>963924.29639999999</v>
      </c>
      <c r="P241" s="65">
        <f>O241/$C241</f>
        <v>8.766763269130369E-2</v>
      </c>
      <c r="Q241" s="132">
        <v>21097.9097</v>
      </c>
      <c r="R241" s="53">
        <v>2.8460000000000001</v>
      </c>
      <c r="S241" s="65">
        <f>Q241/$H241</f>
        <v>4.0251037396804051E-2</v>
      </c>
      <c r="T241" s="66">
        <f>C241-(J241+O241)</f>
        <v>7857301.8648999995</v>
      </c>
      <c r="U241" s="52">
        <f>H241-(L241+Q241)</f>
        <v>440468.60749999998</v>
      </c>
      <c r="V241" s="64">
        <f>U241/T241</f>
        <v>5.6058506478878403E-2</v>
      </c>
      <c r="W241" s="67"/>
      <c r="X241" s="66"/>
      <c r="Y241" s="65">
        <f>X241/$C241</f>
        <v>0</v>
      </c>
      <c r="Z241" s="52"/>
      <c r="AA241" s="65" t="e">
        <f>Z241/X241</f>
        <v>#DIV/0!</v>
      </c>
      <c r="AB241" s="64">
        <f>Z241/$H241</f>
        <v>0</v>
      </c>
      <c r="AC241" s="66"/>
      <c r="AD241" s="65">
        <f>AC241/$C241</f>
        <v>0</v>
      </c>
      <c r="AE241" s="52"/>
      <c r="AF241" s="65" t="e">
        <f>AE241/AC241</f>
        <v>#DIV/0!</v>
      </c>
      <c r="AG241" s="64">
        <f>AE241/$H241</f>
        <v>0</v>
      </c>
      <c r="AH241" s="66"/>
      <c r="AI241" s="65">
        <f>AH241/$C241</f>
        <v>0</v>
      </c>
      <c r="AJ241" s="52"/>
      <c r="AK241" s="65" t="e">
        <f>AJ241/AH241</f>
        <v>#DIV/0!</v>
      </c>
      <c r="AL241" s="64">
        <f>AJ241/$H241</f>
        <v>0</v>
      </c>
      <c r="AM241" s="52"/>
      <c r="AN241" s="65">
        <f>AM241/$C241</f>
        <v>0</v>
      </c>
      <c r="AO241" s="52"/>
      <c r="AP241" s="65" t="e">
        <f>AO241/AM241</f>
        <v>#DIV/0!</v>
      </c>
      <c r="AQ241" s="64"/>
      <c r="AR241" s="66"/>
      <c r="AS241" s="65">
        <f>AR241/$C241</f>
        <v>0</v>
      </c>
      <c r="AT241" s="52"/>
      <c r="AU241" s="65" t="e">
        <f>AT241/AR241</f>
        <v>#DIV/0!</v>
      </c>
      <c r="AV241" s="64">
        <f>AT241/$H241</f>
        <v>0</v>
      </c>
      <c r="AW241" s="66"/>
      <c r="AX241" s="65">
        <f>AW241/$C241</f>
        <v>0</v>
      </c>
      <c r="AY241" s="52"/>
      <c r="AZ241" s="65" t="e">
        <f>AY241/AW241</f>
        <v>#DIV/0!</v>
      </c>
      <c r="BA241" s="64">
        <f>AY241/$H241</f>
        <v>0</v>
      </c>
      <c r="BB241" s="66"/>
      <c r="BC241" s="65">
        <f>BB241/$C241</f>
        <v>0</v>
      </c>
      <c r="BD241" s="52"/>
      <c r="BE241" s="65" t="e">
        <f>BD241/BB241</f>
        <v>#DIV/0!</v>
      </c>
      <c r="BF241" s="64">
        <f>BD241/$H241</f>
        <v>0</v>
      </c>
    </row>
    <row r="242" spans="1:58" s="25" customFormat="1" ht="15.75" thickBot="1">
      <c r="A242" s="63"/>
      <c r="B242" s="62" t="s">
        <v>106</v>
      </c>
      <c r="C242" s="56">
        <f>C240/C241-1</f>
        <v>-0.15875033315179921</v>
      </c>
      <c r="D242" s="60"/>
      <c r="E242" s="56">
        <f>E240/E241-1</f>
        <v>1.4387757849695815E-2</v>
      </c>
      <c r="F242" s="59"/>
      <c r="G242" s="56">
        <f>G240/G241-1</f>
        <v>-0.28191784757947203</v>
      </c>
      <c r="H242" s="56">
        <f>H240/H241-1</f>
        <v>6.3848610121800098E-2</v>
      </c>
      <c r="I242" s="59"/>
      <c r="J242" s="57">
        <f>J240/J241-1</f>
        <v>-0.39573296892624865</v>
      </c>
      <c r="K242" s="55"/>
      <c r="L242" s="56">
        <f>L240/L241-1</f>
        <v>-0.16474525413798535</v>
      </c>
      <c r="M242" s="55"/>
      <c r="N242" s="54"/>
      <c r="O242" s="56">
        <f>O240/O241-1</f>
        <v>-0.33027780520628025</v>
      </c>
      <c r="P242" s="55"/>
      <c r="Q242" s="56">
        <f>Q240/Q241-1</f>
        <v>-0.70283922961334888</v>
      </c>
      <c r="R242" s="55"/>
      <c r="S242" s="54"/>
      <c r="T242" s="61"/>
      <c r="U242" s="60"/>
      <c r="V242" s="59"/>
      <c r="W242" s="58"/>
      <c r="X242" s="57" t="e">
        <f>X240/X241-1</f>
        <v>#DIV/0!</v>
      </c>
      <c r="Y242" s="55"/>
      <c r="Z242" s="56" t="e">
        <f>Z240/Z241-1</f>
        <v>#DIV/0!</v>
      </c>
      <c r="AA242" s="55"/>
      <c r="AB242" s="54"/>
      <c r="AC242" s="57" t="e">
        <f>AC240/AC241-1</f>
        <v>#DIV/0!</v>
      </c>
      <c r="AD242" s="55"/>
      <c r="AE242" s="56" t="e">
        <f>AE240/AE241-1</f>
        <v>#DIV/0!</v>
      </c>
      <c r="AF242" s="55"/>
      <c r="AG242" s="54"/>
      <c r="AH242" s="57" t="e">
        <f>AH240/AH241-1</f>
        <v>#DIV/0!</v>
      </c>
      <c r="AI242" s="55"/>
      <c r="AJ242" s="56" t="e">
        <f>AJ240/AJ241-1</f>
        <v>#DIV/0!</v>
      </c>
      <c r="AK242" s="55"/>
      <c r="AL242" s="54"/>
      <c r="AM242" s="56" t="e">
        <f>AM240/AM241-1</f>
        <v>#DIV/0!</v>
      </c>
      <c r="AN242" s="55"/>
      <c r="AO242" s="56" t="e">
        <f>AO240/AO241-1</f>
        <v>#DIV/0!</v>
      </c>
      <c r="AP242" s="55"/>
      <c r="AQ242" s="54"/>
      <c r="AR242" s="56" t="e">
        <f>AR240/AR241-1</f>
        <v>#DIV/0!</v>
      </c>
      <c r="AS242" s="55"/>
      <c r="AT242" s="56" t="e">
        <f>AT240/AT241-1</f>
        <v>#DIV/0!</v>
      </c>
      <c r="AU242" s="55"/>
      <c r="AV242" s="54"/>
      <c r="AW242" s="56" t="e">
        <f>AW240/AW241-1</f>
        <v>#DIV/0!</v>
      </c>
      <c r="AX242" s="55"/>
      <c r="AY242" s="56" t="e">
        <f>AY240/AY241-1</f>
        <v>#DIV/0!</v>
      </c>
      <c r="AZ242" s="55"/>
      <c r="BA242" s="54"/>
      <c r="BB242" s="56" t="e">
        <f>BB240/BB241-1</f>
        <v>#DIV/0!</v>
      </c>
      <c r="BC242" s="55"/>
      <c r="BD242" s="56" t="e">
        <f>BD240/BD241-1</f>
        <v>#DIV/0!</v>
      </c>
      <c r="BE242" s="55"/>
      <c r="BF242" s="54"/>
    </row>
    <row r="243" spans="1:58">
      <c r="A243" s="77" t="s">
        <v>77</v>
      </c>
      <c r="B243" s="76">
        <v>43101</v>
      </c>
      <c r="C243" s="72">
        <v>19482348.010000002</v>
      </c>
      <c r="D243" s="72">
        <v>628462.84</v>
      </c>
      <c r="E243" s="72">
        <v>1247927.3600000001</v>
      </c>
      <c r="F243" s="70">
        <f>E243/C243</f>
        <v>6.4054258724844534E-2</v>
      </c>
      <c r="G243" s="72">
        <v>506820.42</v>
      </c>
      <c r="H243" s="72">
        <v>1754747.79</v>
      </c>
      <c r="I243" s="70">
        <f>H243/$C243</f>
        <v>9.0068598974790609E-2</v>
      </c>
      <c r="J243" s="74">
        <v>2716193.1908999998</v>
      </c>
      <c r="K243" s="73">
        <f>J243/$C243</f>
        <v>0.13941816404808177</v>
      </c>
      <c r="L243" s="72">
        <v>141193.478</v>
      </c>
      <c r="M243" s="71">
        <v>5.1980000000000004</v>
      </c>
      <c r="N243" s="70">
        <f>L243/$H243</f>
        <v>8.0463687604929252E-2</v>
      </c>
      <c r="O243" s="72">
        <v>2835784.0192</v>
      </c>
      <c r="P243" s="73">
        <f>O243/$C243</f>
        <v>0.14555658372103988</v>
      </c>
      <c r="Q243" s="72">
        <v>168877.62969999999</v>
      </c>
      <c r="R243" s="71">
        <v>5.9550000000000001</v>
      </c>
      <c r="S243" s="70">
        <f>Q243/$H243</f>
        <v>9.6240400279974131E-2</v>
      </c>
      <c r="T243" s="74">
        <v>13930370.799900001</v>
      </c>
      <c r="U243" s="72">
        <v>1444676.6823</v>
      </c>
      <c r="V243" s="70">
        <f>U243/T243</f>
        <v>0.10370697973885738</v>
      </c>
      <c r="W243" s="75">
        <v>40535.85</v>
      </c>
      <c r="X243" s="74">
        <v>92536.607099999994</v>
      </c>
      <c r="Y243" s="73">
        <f>X243/$C243</f>
        <v>4.7497666632637051E-3</v>
      </c>
      <c r="Z243" s="72">
        <v>9597.5828000000001</v>
      </c>
      <c r="AA243" s="71">
        <v>10.372</v>
      </c>
      <c r="AB243" s="70">
        <f>Z243/$H243</f>
        <v>5.46949416588238E-3</v>
      </c>
      <c r="AC243" s="74">
        <v>25984.87</v>
      </c>
      <c r="AD243" s="73">
        <f>AC243/$C243</f>
        <v>1.3337648001494661E-3</v>
      </c>
      <c r="AE243" s="72">
        <v>2858.7826</v>
      </c>
      <c r="AF243" s="71">
        <v>11.002000000000001</v>
      </c>
      <c r="AG243" s="70">
        <f>AE243/$H243</f>
        <v>1.6291700814736459E-3</v>
      </c>
      <c r="AH243" s="87"/>
      <c r="AI243" s="86"/>
      <c r="AJ243" s="85"/>
      <c r="AK243" s="84"/>
      <c r="AL243" s="83"/>
      <c r="AM243" s="85"/>
      <c r="AN243" s="86"/>
      <c r="AO243" s="85"/>
      <c r="AP243" s="84"/>
      <c r="AQ243" s="83"/>
      <c r="AR243" s="87"/>
      <c r="AS243" s="86"/>
      <c r="AT243" s="85"/>
      <c r="AU243" s="84"/>
      <c r="AV243" s="83"/>
      <c r="AW243" s="87"/>
      <c r="AX243" s="86"/>
      <c r="AY243" s="85"/>
      <c r="AZ243" s="84"/>
      <c r="BA243" s="83"/>
      <c r="BB243" s="87"/>
      <c r="BC243" s="86"/>
      <c r="BD243" s="85"/>
      <c r="BE243" s="84"/>
      <c r="BF243" s="83"/>
    </row>
    <row r="244" spans="1:58">
      <c r="A244" s="69"/>
      <c r="B244" s="68">
        <v>43132</v>
      </c>
      <c r="C244" s="52">
        <v>17725892.16</v>
      </c>
      <c r="D244" s="52">
        <v>571802.97</v>
      </c>
      <c r="E244" s="52">
        <v>904354.02</v>
      </c>
      <c r="F244" s="64">
        <f>E244/C244</f>
        <v>5.1018815405001312E-2</v>
      </c>
      <c r="G244" s="52">
        <v>-61021.83</v>
      </c>
      <c r="H244" s="52">
        <v>843332.19</v>
      </c>
      <c r="I244" s="64">
        <f>H244/$C244</f>
        <v>4.7576290230573082E-2</v>
      </c>
      <c r="J244" s="66">
        <v>2810832.182</v>
      </c>
      <c r="K244" s="65">
        <f>J244/$C244</f>
        <v>0.15857211341626484</v>
      </c>
      <c r="L244" s="52">
        <v>118605.14200000001</v>
      </c>
      <c r="M244" s="53">
        <v>4.22</v>
      </c>
      <c r="N244" s="64">
        <f>L244/$H244</f>
        <v>0.14063869896867096</v>
      </c>
      <c r="O244" s="52">
        <v>2918650.9810000001</v>
      </c>
      <c r="P244" s="65">
        <f>O244/$C244</f>
        <v>0.16465467321222832</v>
      </c>
      <c r="Q244" s="52">
        <v>-26938.363700000002</v>
      </c>
      <c r="R244" s="53">
        <v>-0.92300000000000004</v>
      </c>
      <c r="S244" s="64">
        <f>Q244/$H244</f>
        <v>-3.1942767060747446E-2</v>
      </c>
      <c r="T244" s="66">
        <v>11996408.997</v>
      </c>
      <c r="U244" s="52">
        <v>751665.41170000006</v>
      </c>
      <c r="V244" s="64">
        <f>U244/T244</f>
        <v>6.2657534591224154E-2</v>
      </c>
      <c r="W244" s="67">
        <v>43987.34</v>
      </c>
      <c r="X244" s="66">
        <v>93577.035699999993</v>
      </c>
      <c r="Y244" s="65">
        <f>X244/$C244</f>
        <v>5.2791157057338204E-3</v>
      </c>
      <c r="Z244" s="52">
        <v>8966.1834999999992</v>
      </c>
      <c r="AA244" s="53">
        <v>9.5820000000000007</v>
      </c>
      <c r="AB244" s="64">
        <f>Z244/$H244</f>
        <v>1.0631852556226984E-2</v>
      </c>
      <c r="AC244" s="66">
        <v>43472.44</v>
      </c>
      <c r="AD244" s="65">
        <f>AC244/$C244</f>
        <v>2.4524824819875243E-3</v>
      </c>
      <c r="AE244" s="52">
        <v>4486.6713</v>
      </c>
      <c r="AF244" s="53">
        <v>10.321</v>
      </c>
      <c r="AG244" s="64">
        <f>AE244/$H244</f>
        <v>5.3201708095596354E-3</v>
      </c>
      <c r="AH244" s="82"/>
      <c r="AI244" s="81"/>
      <c r="AJ244" s="80"/>
      <c r="AK244" s="79"/>
      <c r="AL244" s="78"/>
      <c r="AM244" s="80"/>
      <c r="AN244" s="81"/>
      <c r="AO244" s="80"/>
      <c r="AP244" s="79"/>
      <c r="AQ244" s="78"/>
      <c r="AR244" s="82"/>
      <c r="AS244" s="81"/>
      <c r="AT244" s="80"/>
      <c r="AU244" s="79"/>
      <c r="AV244" s="78"/>
      <c r="AW244" s="82"/>
      <c r="AX244" s="81"/>
      <c r="AY244" s="80"/>
      <c r="AZ244" s="79"/>
      <c r="BA244" s="78"/>
      <c r="BB244" s="82"/>
      <c r="BC244" s="81"/>
      <c r="BD244" s="80"/>
      <c r="BE244" s="79"/>
      <c r="BF244" s="78"/>
    </row>
    <row r="245" spans="1:58">
      <c r="A245" s="69"/>
      <c r="B245" s="68">
        <v>43160</v>
      </c>
      <c r="C245" s="52">
        <v>21573887.100000001</v>
      </c>
      <c r="D245" s="52">
        <v>695931.84</v>
      </c>
      <c r="E245" s="52">
        <v>1057781.18</v>
      </c>
      <c r="F245" s="64">
        <f>E245/C245</f>
        <v>4.9030625547308061E-2</v>
      </c>
      <c r="G245" s="52">
        <v>-93559.65</v>
      </c>
      <c r="H245" s="52">
        <v>964221.53</v>
      </c>
      <c r="I245" s="64">
        <f>H245/$C245</f>
        <v>4.4693917490650069E-2</v>
      </c>
      <c r="J245" s="66">
        <v>3481743.2637</v>
      </c>
      <c r="K245" s="65">
        <f>J245/$C245</f>
        <v>0.16138692334678992</v>
      </c>
      <c r="L245" s="52">
        <v>137465.11120000001</v>
      </c>
      <c r="M245" s="53">
        <v>3.948</v>
      </c>
      <c r="N245" s="64">
        <f>L245/$H245</f>
        <v>0.14256590101239494</v>
      </c>
      <c r="O245" s="52">
        <v>3907835.7895999998</v>
      </c>
      <c r="P245" s="65">
        <f>O245/$C245</f>
        <v>0.18113730601658704</v>
      </c>
      <c r="Q245" s="52">
        <v>-15308.3487</v>
      </c>
      <c r="R245" s="53">
        <v>-0.39200000000000002</v>
      </c>
      <c r="S245" s="64">
        <f>Q245/$H245</f>
        <v>-1.5876381333239882E-2</v>
      </c>
      <c r="T245" s="66">
        <v>14184308.046700001</v>
      </c>
      <c r="U245" s="52">
        <v>842064.76749999996</v>
      </c>
      <c r="V245" s="64">
        <f>U245/T245</f>
        <v>5.936593908758965E-2</v>
      </c>
      <c r="W245" s="67">
        <v>34128.300000000003</v>
      </c>
      <c r="X245" s="66">
        <v>114929.33040000001</v>
      </c>
      <c r="Y245" s="65">
        <f>X245/$C245</f>
        <v>5.3272425996889541E-3</v>
      </c>
      <c r="Z245" s="52">
        <v>10997.200800000001</v>
      </c>
      <c r="AA245" s="53">
        <v>9.5690000000000008</v>
      </c>
      <c r="AB245" s="64">
        <f>Z245/$H245</f>
        <v>1.1405263684580867E-2</v>
      </c>
      <c r="AC245" s="66">
        <v>59204.91</v>
      </c>
      <c r="AD245" s="65">
        <f>AC245/$C245</f>
        <v>2.744285706399196E-3</v>
      </c>
      <c r="AE245" s="52">
        <v>6839.8311999999996</v>
      </c>
      <c r="AF245" s="53">
        <v>11.553000000000001</v>
      </c>
      <c r="AG245" s="64">
        <f>AE245/$H245</f>
        <v>7.0936304440329181E-3</v>
      </c>
      <c r="AH245" s="82"/>
      <c r="AI245" s="81"/>
      <c r="AJ245" s="80"/>
      <c r="AK245" s="79"/>
      <c r="AL245" s="78"/>
      <c r="AM245" s="80"/>
      <c r="AN245" s="81"/>
      <c r="AO245" s="80"/>
      <c r="AP245" s="79"/>
      <c r="AQ245" s="78"/>
      <c r="AR245" s="82"/>
      <c r="AS245" s="81"/>
      <c r="AT245" s="80"/>
      <c r="AU245" s="79"/>
      <c r="AV245" s="78"/>
      <c r="AW245" s="82"/>
      <c r="AX245" s="81"/>
      <c r="AY245" s="80"/>
      <c r="AZ245" s="79"/>
      <c r="BA245" s="78"/>
      <c r="BB245" s="82"/>
      <c r="BC245" s="81"/>
      <c r="BD245" s="80"/>
      <c r="BE245" s="79"/>
      <c r="BF245" s="78"/>
    </row>
    <row r="246" spans="1:58">
      <c r="A246" s="69"/>
      <c r="B246" s="68">
        <v>43191</v>
      </c>
      <c r="C246" s="52">
        <v>18966732.960000001</v>
      </c>
      <c r="D246" s="52">
        <v>611830.1</v>
      </c>
      <c r="E246" s="52">
        <v>874752.22</v>
      </c>
      <c r="F246" s="64">
        <f>E246/C246</f>
        <v>4.6120342488335422E-2</v>
      </c>
      <c r="G246" s="52">
        <v>32905.68</v>
      </c>
      <c r="H246" s="52">
        <v>907657.9</v>
      </c>
      <c r="I246" s="64">
        <f>H246/$C246</f>
        <v>4.7855258041235159E-2</v>
      </c>
      <c r="J246" s="66">
        <v>2448188.9753</v>
      </c>
      <c r="K246" s="65">
        <f>J246/$C246</f>
        <v>0.12907805368816666</v>
      </c>
      <c r="L246" s="52">
        <v>155141.15969999999</v>
      </c>
      <c r="M246" s="53">
        <v>6.3369999999999997</v>
      </c>
      <c r="N246" s="64">
        <f>L246/$H246</f>
        <v>0.17092470599330428</v>
      </c>
      <c r="O246" s="52">
        <v>3929468.8168000001</v>
      </c>
      <c r="P246" s="65">
        <f>O246/$C246</f>
        <v>0.20717689362143052</v>
      </c>
      <c r="Q246" s="52">
        <v>22784.268400000001</v>
      </c>
      <c r="R246" s="53">
        <v>0.57999999999999996</v>
      </c>
      <c r="S246" s="64">
        <f>Q246/$H246</f>
        <v>2.5102264190065442E-2</v>
      </c>
      <c r="T246" s="66">
        <v>12589075.1679</v>
      </c>
      <c r="U246" s="52">
        <v>729732.4719</v>
      </c>
      <c r="V246" s="64">
        <f>U246/T246</f>
        <v>5.7965534574032383E-2</v>
      </c>
      <c r="W246" s="67">
        <v>30796.35</v>
      </c>
      <c r="X246" s="66">
        <v>109914.2411</v>
      </c>
      <c r="Y246" s="65">
        <f>X246/$C246</f>
        <v>5.7951066919012494E-3</v>
      </c>
      <c r="Z246" s="52">
        <v>9104.7968000000001</v>
      </c>
      <c r="AA246" s="53">
        <v>8.2840000000000007</v>
      </c>
      <c r="AB246" s="64">
        <f>Z246/$H246</f>
        <v>1.0031088585247813E-2</v>
      </c>
      <c r="AC246" s="66">
        <v>49293.81</v>
      </c>
      <c r="AD246" s="65">
        <f>AC246/$C246</f>
        <v>2.5989615662306447E-3</v>
      </c>
      <c r="AE246" s="52">
        <v>4832.8280000000004</v>
      </c>
      <c r="AF246" s="53">
        <v>9.8040000000000003</v>
      </c>
      <c r="AG246" s="64">
        <f>AE246/$H246</f>
        <v>5.3245038686932601E-3</v>
      </c>
      <c r="AH246" s="82"/>
      <c r="AI246" s="81"/>
      <c r="AJ246" s="80"/>
      <c r="AK246" s="79"/>
      <c r="AL246" s="78"/>
      <c r="AM246" s="80"/>
      <c r="AN246" s="81"/>
      <c r="AO246" s="80"/>
      <c r="AP246" s="79"/>
      <c r="AQ246" s="78"/>
      <c r="AR246" s="82"/>
      <c r="AS246" s="81"/>
      <c r="AT246" s="80"/>
      <c r="AU246" s="79"/>
      <c r="AV246" s="78"/>
      <c r="AW246" s="82"/>
      <c r="AX246" s="81"/>
      <c r="AY246" s="80"/>
      <c r="AZ246" s="79"/>
      <c r="BA246" s="78"/>
      <c r="BB246" s="82"/>
      <c r="BC246" s="81"/>
      <c r="BD246" s="80"/>
      <c r="BE246" s="79"/>
      <c r="BF246" s="78"/>
    </row>
    <row r="247" spans="1:58">
      <c r="A247" s="69"/>
      <c r="B247" s="68">
        <v>43221</v>
      </c>
      <c r="C247" s="52">
        <v>20385486.550000001</v>
      </c>
      <c r="D247" s="52">
        <v>657596.34</v>
      </c>
      <c r="E247" s="52">
        <v>1138742.8799999999</v>
      </c>
      <c r="F247" s="64">
        <f>E247/C247</f>
        <v>5.586047098787543E-2</v>
      </c>
      <c r="G247" s="52">
        <v>-8058.43</v>
      </c>
      <c r="H247" s="52">
        <v>1130684.45</v>
      </c>
      <c r="I247" s="64">
        <f>H247/$C247</f>
        <v>5.5465168674132037E-2</v>
      </c>
      <c r="J247" s="66">
        <v>2469163.5769000002</v>
      </c>
      <c r="K247" s="65">
        <f>J247/$C247</f>
        <v>0.12112360285558159</v>
      </c>
      <c r="L247" s="52">
        <v>134357.2493</v>
      </c>
      <c r="M247" s="53">
        <v>5.4409999999999998</v>
      </c>
      <c r="N247" s="64">
        <f>L247/$H247</f>
        <v>0.11882824540480769</v>
      </c>
      <c r="O247" s="52">
        <v>4672772.1770000001</v>
      </c>
      <c r="P247" s="65">
        <f>O247/$C247</f>
        <v>0.22922053714729707</v>
      </c>
      <c r="Q247" s="52">
        <v>26261.115000000002</v>
      </c>
      <c r="R247" s="53">
        <v>0.56200000000000006</v>
      </c>
      <c r="S247" s="64">
        <f>Q247/$H247</f>
        <v>2.322585669237779E-2</v>
      </c>
      <c r="T247" s="66">
        <v>13243550.7961</v>
      </c>
      <c r="U247" s="52">
        <v>970066.08570000005</v>
      </c>
      <c r="V247" s="64">
        <f>U247/T247</f>
        <v>7.324818703347051E-2</v>
      </c>
      <c r="W247" s="67">
        <v>41474.400000000001</v>
      </c>
      <c r="X247" s="66">
        <v>112796.10709999999</v>
      </c>
      <c r="Y247" s="65">
        <f>X247/$C247</f>
        <v>5.5331574658933017E-3</v>
      </c>
      <c r="Z247" s="52">
        <v>11607.4607</v>
      </c>
      <c r="AA247" s="53">
        <v>10.291</v>
      </c>
      <c r="AB247" s="64">
        <f>Z247/$H247</f>
        <v>1.0265870995218869E-2</v>
      </c>
      <c r="AC247" s="66">
        <v>38788.81</v>
      </c>
      <c r="AD247" s="65">
        <f>AC247/$C247</f>
        <v>1.9027659656227335E-3</v>
      </c>
      <c r="AE247" s="52">
        <v>3667.3753000000002</v>
      </c>
      <c r="AF247" s="53">
        <v>9.4550000000000001</v>
      </c>
      <c r="AG247" s="64">
        <f>AE247/$H247</f>
        <v>3.2435002533200137E-3</v>
      </c>
      <c r="AH247" s="82"/>
      <c r="AI247" s="81"/>
      <c r="AJ247" s="80"/>
      <c r="AK247" s="79"/>
      <c r="AL247" s="78"/>
      <c r="AM247" s="80"/>
      <c r="AN247" s="81"/>
      <c r="AO247" s="80"/>
      <c r="AP247" s="79"/>
      <c r="AQ247" s="78"/>
      <c r="AR247" s="82"/>
      <c r="AS247" s="81"/>
      <c r="AT247" s="80"/>
      <c r="AU247" s="79"/>
      <c r="AV247" s="78"/>
      <c r="AW247" s="82"/>
      <c r="AX247" s="81"/>
      <c r="AY247" s="80"/>
      <c r="AZ247" s="79"/>
      <c r="BA247" s="78"/>
      <c r="BB247" s="82"/>
      <c r="BC247" s="81"/>
      <c r="BD247" s="80"/>
      <c r="BE247" s="79"/>
      <c r="BF247" s="78"/>
    </row>
    <row r="248" spans="1:58">
      <c r="A248" s="69"/>
      <c r="B248" s="68">
        <v>43252</v>
      </c>
      <c r="C248" s="52">
        <v>20618188.199999999</v>
      </c>
      <c r="D248" s="52">
        <v>665102.85</v>
      </c>
      <c r="E248" s="52">
        <v>1124845.97</v>
      </c>
      <c r="F248" s="64">
        <f>E248/C248</f>
        <v>5.4556004586280765E-2</v>
      </c>
      <c r="G248" s="52">
        <v>-77858.820000000007</v>
      </c>
      <c r="H248" s="52">
        <v>1046987.15</v>
      </c>
      <c r="I248" s="64">
        <f>H248/$C248</f>
        <v>5.0779784326539422E-2</v>
      </c>
      <c r="J248" s="66">
        <v>2542315.4550999999</v>
      </c>
      <c r="K248" s="65">
        <f>J248/$C248</f>
        <v>0.12330450330742446</v>
      </c>
      <c r="L248" s="52">
        <v>111406.9672</v>
      </c>
      <c r="M248" s="53">
        <v>4.3819999999999997</v>
      </c>
      <c r="N248" s="64">
        <f>L248/$H248</f>
        <v>0.10640719630608647</v>
      </c>
      <c r="O248" s="52">
        <v>4947730.9937000005</v>
      </c>
      <c r="P248" s="65">
        <f>O248/$C248</f>
        <v>0.23996924199673378</v>
      </c>
      <c r="Q248" s="52">
        <v>117645.8775</v>
      </c>
      <c r="R248" s="53">
        <v>2.3780000000000001</v>
      </c>
      <c r="S248" s="64">
        <f>Q248/$H248</f>
        <v>0.11236611404447513</v>
      </c>
      <c r="T248" s="66">
        <v>13128141.7512</v>
      </c>
      <c r="U248" s="52">
        <v>817934.30530000001</v>
      </c>
      <c r="V248" s="64">
        <f>U248/T248</f>
        <v>6.2303890436377664E-2</v>
      </c>
      <c r="W248" s="67">
        <v>35648.800000000003</v>
      </c>
      <c r="X248" s="66">
        <v>119260.84819999999</v>
      </c>
      <c r="Y248" s="65">
        <f>X248/$C248</f>
        <v>5.7842545156319798E-3</v>
      </c>
      <c r="Z248" s="52">
        <v>13140.8879</v>
      </c>
      <c r="AA248" s="53">
        <v>11.019</v>
      </c>
      <c r="AB248" s="64">
        <f>Z248/$H248</f>
        <v>1.2551145350733291E-2</v>
      </c>
      <c r="AC248" s="66">
        <v>54514.47</v>
      </c>
      <c r="AD248" s="65">
        <f>AC248/$C248</f>
        <v>2.6439990493442099E-3</v>
      </c>
      <c r="AE248" s="52">
        <v>5584.7439999999997</v>
      </c>
      <c r="AF248" s="53">
        <v>10.244999999999999</v>
      </c>
      <c r="AG248" s="64">
        <f>AE248/$H248</f>
        <v>5.3341094014382117E-3</v>
      </c>
      <c r="AH248" s="82"/>
      <c r="AI248" s="81"/>
      <c r="AJ248" s="80"/>
      <c r="AK248" s="79"/>
      <c r="AL248" s="78"/>
      <c r="AM248" s="80"/>
      <c r="AN248" s="81"/>
      <c r="AO248" s="80"/>
      <c r="AP248" s="79"/>
      <c r="AQ248" s="78"/>
      <c r="AR248" s="82"/>
      <c r="AS248" s="81"/>
      <c r="AT248" s="80"/>
      <c r="AU248" s="79"/>
      <c r="AV248" s="78"/>
      <c r="AW248" s="82"/>
      <c r="AX248" s="81"/>
      <c r="AY248" s="80"/>
      <c r="AZ248" s="79"/>
      <c r="BA248" s="78"/>
      <c r="BB248" s="82"/>
      <c r="BC248" s="81"/>
      <c r="BD248" s="80"/>
      <c r="BE248" s="79"/>
      <c r="BF248" s="78"/>
    </row>
    <row r="249" spans="1:58">
      <c r="A249" s="69"/>
      <c r="B249" s="68">
        <v>43282</v>
      </c>
      <c r="C249" s="52">
        <v>19408290.23</v>
      </c>
      <c r="D249" s="52">
        <v>626073.88</v>
      </c>
      <c r="E249" s="52">
        <v>1326088.45</v>
      </c>
      <c r="F249" s="64">
        <f>E249/C249</f>
        <v>6.832587694665776E-2</v>
      </c>
      <c r="G249" s="52">
        <v>-78852.039999999994</v>
      </c>
      <c r="H249" s="52">
        <v>1247236.42</v>
      </c>
      <c r="I249" s="64">
        <f>H249/$C249</f>
        <v>6.4263075480606099E-2</v>
      </c>
      <c r="J249" s="66">
        <v>2174876.5208000001</v>
      </c>
      <c r="K249" s="65">
        <f>J249/$C249</f>
        <v>0.11205915075601175</v>
      </c>
      <c r="L249" s="52">
        <v>95970.078899999993</v>
      </c>
      <c r="M249" s="53">
        <v>4.4130000000000003</v>
      </c>
      <c r="N249" s="64">
        <f>L249/$H249</f>
        <v>7.6946180660760366E-2</v>
      </c>
      <c r="O249" s="52">
        <v>4048526.6809</v>
      </c>
      <c r="P249" s="65">
        <f>O249/$C249</f>
        <v>0.20859780191467181</v>
      </c>
      <c r="Q249" s="52">
        <v>81110.379799999995</v>
      </c>
      <c r="R249" s="53">
        <v>2.0030000000000001</v>
      </c>
      <c r="S249" s="64">
        <f>Q249/$H249</f>
        <v>6.5032080926565636E-2</v>
      </c>
      <c r="T249" s="66">
        <v>13184887.0283</v>
      </c>
      <c r="U249" s="52">
        <v>1070155.9613000001</v>
      </c>
      <c r="V249" s="64">
        <f>U249/T249</f>
        <v>8.1165349312665377E-2</v>
      </c>
      <c r="W249" s="67">
        <v>36060.6</v>
      </c>
      <c r="X249" s="66">
        <v>86916.205400000006</v>
      </c>
      <c r="Y249" s="65">
        <f>X249/$C249</f>
        <v>4.4783030534884987E-3</v>
      </c>
      <c r="Z249" s="52">
        <v>11540.307000000001</v>
      </c>
      <c r="AA249" s="53">
        <v>13.278</v>
      </c>
      <c r="AB249" s="64">
        <f>Z249/$H249</f>
        <v>9.252702065900226E-3</v>
      </c>
      <c r="AC249" s="66">
        <v>54242.73</v>
      </c>
      <c r="AD249" s="65">
        <f>AC249/$C249</f>
        <v>2.7948226946933902E-3</v>
      </c>
      <c r="AE249" s="52">
        <v>5530.9</v>
      </c>
      <c r="AF249" s="53">
        <v>10.196999999999999</v>
      </c>
      <c r="AG249" s="64">
        <f>AE249/$H249</f>
        <v>4.4345241297556078E-3</v>
      </c>
      <c r="AH249" s="82"/>
      <c r="AI249" s="81"/>
      <c r="AJ249" s="80"/>
      <c r="AK249" s="79"/>
      <c r="AL249" s="78"/>
      <c r="AM249" s="80"/>
      <c r="AN249" s="81"/>
      <c r="AO249" s="80"/>
      <c r="AP249" s="79"/>
      <c r="AQ249" s="78"/>
      <c r="AR249" s="82"/>
      <c r="AS249" s="81"/>
      <c r="AT249" s="80"/>
      <c r="AU249" s="79"/>
      <c r="AV249" s="78"/>
      <c r="AW249" s="82"/>
      <c r="AX249" s="81"/>
      <c r="AY249" s="80"/>
      <c r="AZ249" s="79"/>
      <c r="BA249" s="78"/>
      <c r="BB249" s="82"/>
      <c r="BC249" s="81"/>
      <c r="BD249" s="80"/>
      <c r="BE249" s="79"/>
      <c r="BF249" s="78"/>
    </row>
    <row r="250" spans="1:58">
      <c r="A250" s="69"/>
      <c r="B250" s="68">
        <v>43313</v>
      </c>
      <c r="C250" s="52">
        <v>18922790.32</v>
      </c>
      <c r="D250" s="52">
        <v>610412.59</v>
      </c>
      <c r="E250" s="52">
        <v>1152669.3799999999</v>
      </c>
      <c r="F250" s="64">
        <f>E250/C250</f>
        <v>6.0914345110177168E-2</v>
      </c>
      <c r="G250" s="52">
        <v>102622.52</v>
      </c>
      <c r="H250" s="52">
        <v>1255291.8999999999</v>
      </c>
      <c r="I250" s="64">
        <f>H250/$C250</f>
        <v>6.6337568549456924E-2</v>
      </c>
      <c r="J250" s="66">
        <v>2547655.2352999998</v>
      </c>
      <c r="K250" s="65">
        <f>J250/$C250</f>
        <v>0.13463422635969893</v>
      </c>
      <c r="L250" s="52">
        <v>103260.33560000001</v>
      </c>
      <c r="M250" s="53">
        <v>4.0529999999999999</v>
      </c>
      <c r="N250" s="64">
        <f>L250/$H250</f>
        <v>8.2260019044176111E-2</v>
      </c>
      <c r="O250" s="52">
        <v>2919485.0422</v>
      </c>
      <c r="P250" s="65">
        <f>O250/$C250</f>
        <v>0.15428406661116562</v>
      </c>
      <c r="Q250" s="52">
        <v>46951.248099999997</v>
      </c>
      <c r="R250" s="53">
        <v>1.6080000000000001</v>
      </c>
      <c r="S250" s="64">
        <f>Q250/$H250</f>
        <v>3.7402653597940053E-2</v>
      </c>
      <c r="T250" s="66">
        <v>13455650.0425</v>
      </c>
      <c r="U250" s="52">
        <v>1105080.3163000001</v>
      </c>
      <c r="V250" s="64">
        <f>U250/T250</f>
        <v>8.2127605341219254E-2</v>
      </c>
      <c r="W250" s="67">
        <v>30068.35</v>
      </c>
      <c r="X250" s="66">
        <v>104589.6875</v>
      </c>
      <c r="Y250" s="65">
        <f>X250/$C250</f>
        <v>5.527181019886712E-3</v>
      </c>
      <c r="Z250" s="52">
        <v>11798.5412</v>
      </c>
      <c r="AA250" s="53">
        <v>11.281000000000001</v>
      </c>
      <c r="AB250" s="64">
        <f>Z250/$H250</f>
        <v>9.3990419280169015E-3</v>
      </c>
      <c r="AC250" s="66">
        <v>55391.98</v>
      </c>
      <c r="AD250" s="65">
        <f>AC250/$C250</f>
        <v>2.9272627907024232E-3</v>
      </c>
      <c r="AE250" s="52">
        <v>7148.5814</v>
      </c>
      <c r="AF250" s="53">
        <v>12.904999999999999</v>
      </c>
      <c r="AG250" s="64">
        <f>AE250/$H250</f>
        <v>5.694756255497228E-3</v>
      </c>
      <c r="AH250" s="82"/>
      <c r="AI250" s="81"/>
      <c r="AJ250" s="80"/>
      <c r="AK250" s="79"/>
      <c r="AL250" s="78"/>
      <c r="AM250" s="80"/>
      <c r="AN250" s="81"/>
      <c r="AO250" s="80"/>
      <c r="AP250" s="79"/>
      <c r="AQ250" s="78"/>
      <c r="AR250" s="82"/>
      <c r="AS250" s="81"/>
      <c r="AT250" s="80"/>
      <c r="AU250" s="79"/>
      <c r="AV250" s="78"/>
      <c r="AW250" s="82"/>
      <c r="AX250" s="81"/>
      <c r="AY250" s="80"/>
      <c r="AZ250" s="79"/>
      <c r="BA250" s="78"/>
      <c r="BB250" s="82"/>
      <c r="BC250" s="81"/>
      <c r="BD250" s="80"/>
      <c r="BE250" s="79"/>
      <c r="BF250" s="78"/>
    </row>
    <row r="251" spans="1:58">
      <c r="A251" s="69"/>
      <c r="B251" s="68">
        <v>43344</v>
      </c>
      <c r="C251" s="52">
        <v>19372376.289999999</v>
      </c>
      <c r="D251" s="52">
        <v>624915.36</v>
      </c>
      <c r="E251" s="52">
        <v>1050041.97</v>
      </c>
      <c r="F251" s="64">
        <f>E251/C251</f>
        <v>5.4203054611427846E-2</v>
      </c>
      <c r="G251" s="52">
        <v>-59567.71</v>
      </c>
      <c r="H251" s="52">
        <v>990474.25</v>
      </c>
      <c r="I251" s="64">
        <f>H251/$C251</f>
        <v>5.1128175251854972E-2</v>
      </c>
      <c r="J251" s="66">
        <v>2136393.227</v>
      </c>
      <c r="K251" s="65">
        <f>J251/$C251</f>
        <v>0.11028039074911032</v>
      </c>
      <c r="L251" s="52">
        <v>100848.8061</v>
      </c>
      <c r="M251" s="53">
        <v>4.7210000000000001</v>
      </c>
      <c r="N251" s="64">
        <f>L251/$H251</f>
        <v>0.10181870563520455</v>
      </c>
      <c r="O251" s="52">
        <v>3431349.3350999998</v>
      </c>
      <c r="P251" s="65">
        <f>O251/$C251</f>
        <v>0.17712588707412516</v>
      </c>
      <c r="Q251" s="52">
        <v>37138.3128</v>
      </c>
      <c r="R251" s="53">
        <v>1.0820000000000001</v>
      </c>
      <c r="S251" s="64">
        <f>Q251/$H251</f>
        <v>3.7495485420241871E-2</v>
      </c>
      <c r="T251" s="66">
        <v>13804633.7279</v>
      </c>
      <c r="U251" s="52">
        <v>852487.1311</v>
      </c>
      <c r="V251" s="64">
        <f>U251/T251</f>
        <v>6.1753694295928467E-2</v>
      </c>
      <c r="W251" s="67">
        <v>33439.699999999997</v>
      </c>
      <c r="X251" s="66">
        <v>99101.473199999993</v>
      </c>
      <c r="Y251" s="65">
        <f>X251/$C251</f>
        <v>5.1156074875107638E-3</v>
      </c>
      <c r="Z251" s="52">
        <v>12029.8035</v>
      </c>
      <c r="AA251" s="53">
        <v>12.138999999999999</v>
      </c>
      <c r="AB251" s="64">
        <f>Z251/$H251</f>
        <v>1.2145498482166497E-2</v>
      </c>
      <c r="AC251" s="66">
        <v>59366.3</v>
      </c>
      <c r="AD251" s="65">
        <f>AC251/$C251</f>
        <v>3.0644820806337955E-3</v>
      </c>
      <c r="AE251" s="52">
        <v>7722.4763999999996</v>
      </c>
      <c r="AF251" s="53">
        <v>13.007999999999999</v>
      </c>
      <c r="AG251" s="64">
        <f>AE251/$H251</f>
        <v>7.796746255644707E-3</v>
      </c>
      <c r="AH251" s="82"/>
      <c r="AI251" s="81"/>
      <c r="AJ251" s="80"/>
      <c r="AK251" s="79"/>
      <c r="AL251" s="78"/>
      <c r="AM251" s="80"/>
      <c r="AN251" s="81"/>
      <c r="AO251" s="80"/>
      <c r="AP251" s="79"/>
      <c r="AQ251" s="78"/>
      <c r="AR251" s="82"/>
      <c r="AS251" s="81"/>
      <c r="AT251" s="80"/>
      <c r="AU251" s="79"/>
      <c r="AV251" s="78"/>
      <c r="AW251" s="82"/>
      <c r="AX251" s="81"/>
      <c r="AY251" s="80"/>
      <c r="AZ251" s="79"/>
      <c r="BA251" s="78"/>
      <c r="BB251" s="82"/>
      <c r="BC251" s="81"/>
      <c r="BD251" s="80"/>
      <c r="BE251" s="79"/>
      <c r="BF251" s="78"/>
    </row>
    <row r="252" spans="1:58">
      <c r="A252" s="69"/>
      <c r="B252" s="68">
        <v>43374</v>
      </c>
      <c r="C252" s="132">
        <v>19495028.940000001</v>
      </c>
      <c r="D252" s="52">
        <f>C252/31</f>
        <v>628871.90129032265</v>
      </c>
      <c r="E252" s="132">
        <v>1131152.2</v>
      </c>
      <c r="F252" s="64">
        <f>E252/C252</f>
        <v>5.8022596605593953E-2</v>
      </c>
      <c r="G252" s="132">
        <v>-103731.83</v>
      </c>
      <c r="H252" s="52">
        <f>G252+E252</f>
        <v>1027420.37</v>
      </c>
      <c r="I252" s="64">
        <f>H252/$C252</f>
        <v>5.2701659133828398E-2</v>
      </c>
      <c r="J252" s="132">
        <v>2041729.3927</v>
      </c>
      <c r="K252" s="65">
        <f>J252/$C252</f>
        <v>0.10473077003290665</v>
      </c>
      <c r="L252" s="132">
        <v>90720.891199999998</v>
      </c>
      <c r="M252" s="65">
        <f>L252/J252</f>
        <v>4.4433357096373055E-2</v>
      </c>
      <c r="N252" s="64">
        <f>L252/$H252</f>
        <v>8.8299681268729363E-2</v>
      </c>
      <c r="O252" s="132">
        <v>3544062.2809000001</v>
      </c>
      <c r="P252" s="65">
        <f>O252/$C252</f>
        <v>0.18179312745867612</v>
      </c>
      <c r="Q252" s="132">
        <v>34562.7595</v>
      </c>
      <c r="R252" s="53">
        <v>3.012</v>
      </c>
      <c r="S252" s="65">
        <f>Q252/$H252</f>
        <v>3.364032922570924E-2</v>
      </c>
      <c r="T252" s="66">
        <f>C252-(J252+O252)</f>
        <v>13909237.266400002</v>
      </c>
      <c r="U252" s="52">
        <f>H252-(L252+Q252)</f>
        <v>902136.7193</v>
      </c>
      <c r="V252" s="64">
        <f>U252/T252</f>
        <v>6.4858820222964797E-2</v>
      </c>
      <c r="W252" s="67"/>
      <c r="X252" s="66"/>
      <c r="Y252" s="65">
        <f>X252/$C252</f>
        <v>0</v>
      </c>
      <c r="Z252" s="52"/>
      <c r="AA252" s="65" t="e">
        <f>Z252/X252</f>
        <v>#DIV/0!</v>
      </c>
      <c r="AB252" s="64">
        <f>Z252/$H252</f>
        <v>0</v>
      </c>
      <c r="AC252" s="66"/>
      <c r="AD252" s="65">
        <f>AC252/$C252</f>
        <v>0</v>
      </c>
      <c r="AE252" s="52"/>
      <c r="AF252" s="65" t="e">
        <f>AE252/AC252</f>
        <v>#DIV/0!</v>
      </c>
      <c r="AG252" s="64">
        <f>AE252/$H252</f>
        <v>0</v>
      </c>
      <c r="AH252" s="66"/>
      <c r="AI252" s="65">
        <f>AH252/$C252</f>
        <v>0</v>
      </c>
      <c r="AJ252" s="52"/>
      <c r="AK252" s="65" t="e">
        <f>AJ252/AH252</f>
        <v>#DIV/0!</v>
      </c>
      <c r="AL252" s="64">
        <f>AJ252/$H252</f>
        <v>0</v>
      </c>
      <c r="AM252" s="52"/>
      <c r="AN252" s="65">
        <f>AM252/$C252</f>
        <v>0</v>
      </c>
      <c r="AO252" s="52"/>
      <c r="AP252" s="65" t="e">
        <f>AO252/AM252</f>
        <v>#DIV/0!</v>
      </c>
      <c r="AQ252" s="64"/>
      <c r="AR252" s="66"/>
      <c r="AS252" s="65">
        <f>AR252/$C252</f>
        <v>0</v>
      </c>
      <c r="AT252" s="52"/>
      <c r="AU252" s="65" t="e">
        <f>AT252/AR252</f>
        <v>#DIV/0!</v>
      </c>
      <c r="AV252" s="64">
        <f>AT252/$H252</f>
        <v>0</v>
      </c>
      <c r="AW252" s="66"/>
      <c r="AX252" s="65">
        <f>AW252/$C252</f>
        <v>0</v>
      </c>
      <c r="AY252" s="52"/>
      <c r="AZ252" s="65" t="e">
        <f>AY252/AW252</f>
        <v>#DIV/0!</v>
      </c>
      <c r="BA252" s="64">
        <f>AY252/$H252</f>
        <v>0</v>
      </c>
      <c r="BB252" s="66"/>
      <c r="BC252" s="65">
        <f>BB252/$C252</f>
        <v>0</v>
      </c>
      <c r="BD252" s="52"/>
      <c r="BE252" s="65" t="e">
        <f>BD252/BB252</f>
        <v>#DIV/0!</v>
      </c>
      <c r="BF252" s="64">
        <f>BD252/$H252</f>
        <v>0</v>
      </c>
    </row>
    <row r="253" spans="1:58">
      <c r="A253" s="69"/>
      <c r="B253" s="68">
        <v>43009</v>
      </c>
      <c r="C253" s="132">
        <v>18895190.43</v>
      </c>
      <c r="D253" s="52">
        <f>C253/31</f>
        <v>609522.27193548391</v>
      </c>
      <c r="E253" s="132">
        <v>1091120.1599999999</v>
      </c>
      <c r="F253" s="64">
        <f>E253/C253</f>
        <v>5.7745920266970285E-2</v>
      </c>
      <c r="G253" s="132">
        <v>-27402.81</v>
      </c>
      <c r="H253" s="52">
        <f>G253+E253</f>
        <v>1063717.3499999999</v>
      </c>
      <c r="I253" s="64">
        <f>H253/$C253</f>
        <v>5.6295667087383774E-2</v>
      </c>
      <c r="J253" s="132">
        <v>3460490.1129000001</v>
      </c>
      <c r="K253" s="65">
        <f>J253/$C253</f>
        <v>0.18314131978293061</v>
      </c>
      <c r="L253" s="132">
        <v>96416.082599999994</v>
      </c>
      <c r="M253" s="65">
        <f>L253/J253</f>
        <v>2.786197314668825E-2</v>
      </c>
      <c r="N253" s="64">
        <f>L253/$H253</f>
        <v>9.064069754996476E-2</v>
      </c>
      <c r="O253" s="132">
        <v>2458505.6578000002</v>
      </c>
      <c r="P253" s="65">
        <f>O253/$C253</f>
        <v>0.1301127748306054</v>
      </c>
      <c r="Q253" s="132">
        <v>28933.697199999999</v>
      </c>
      <c r="R253" s="53">
        <v>2.8460000000000001</v>
      </c>
      <c r="S253" s="65">
        <f>Q253/$H253</f>
        <v>2.7200550221353446E-2</v>
      </c>
      <c r="T253" s="66">
        <f>C253-(J253+O253)</f>
        <v>12976194.659299999</v>
      </c>
      <c r="U253" s="52">
        <f>H253-(L253+Q253)</f>
        <v>938367.57019999984</v>
      </c>
      <c r="V253" s="64">
        <f>U253/T253</f>
        <v>7.2314541731036269E-2</v>
      </c>
      <c r="W253" s="67"/>
      <c r="X253" s="66"/>
      <c r="Y253" s="65">
        <f>X253/$C253</f>
        <v>0</v>
      </c>
      <c r="Z253" s="52"/>
      <c r="AA253" s="65" t="e">
        <f>Z253/X253</f>
        <v>#DIV/0!</v>
      </c>
      <c r="AB253" s="64">
        <f>Z253/$H253</f>
        <v>0</v>
      </c>
      <c r="AC253" s="66"/>
      <c r="AD253" s="65">
        <f>AC253/$C253</f>
        <v>0</v>
      </c>
      <c r="AE253" s="52"/>
      <c r="AF253" s="65" t="e">
        <f>AE253/AC253</f>
        <v>#DIV/0!</v>
      </c>
      <c r="AG253" s="64">
        <f>AE253/$H253</f>
        <v>0</v>
      </c>
      <c r="AH253" s="66"/>
      <c r="AI253" s="65">
        <f>AH253/$C253</f>
        <v>0</v>
      </c>
      <c r="AJ253" s="52"/>
      <c r="AK253" s="65" t="e">
        <f>AJ253/AH253</f>
        <v>#DIV/0!</v>
      </c>
      <c r="AL253" s="64">
        <f>AJ253/$H253</f>
        <v>0</v>
      </c>
      <c r="AM253" s="52"/>
      <c r="AN253" s="65">
        <f>AM253/$C253</f>
        <v>0</v>
      </c>
      <c r="AO253" s="52"/>
      <c r="AP253" s="65" t="e">
        <f>AO253/AM253</f>
        <v>#DIV/0!</v>
      </c>
      <c r="AQ253" s="64"/>
      <c r="AR253" s="66"/>
      <c r="AS253" s="65">
        <f>AR253/$C253</f>
        <v>0</v>
      </c>
      <c r="AT253" s="52"/>
      <c r="AU253" s="65" t="e">
        <f>AT253/AR253</f>
        <v>#DIV/0!</v>
      </c>
      <c r="AV253" s="64">
        <f>AT253/$H253</f>
        <v>0</v>
      </c>
      <c r="AW253" s="66"/>
      <c r="AX253" s="65">
        <f>AW253/$C253</f>
        <v>0</v>
      </c>
      <c r="AY253" s="52"/>
      <c r="AZ253" s="65" t="e">
        <f>AY253/AW253</f>
        <v>#DIV/0!</v>
      </c>
      <c r="BA253" s="64">
        <f>AY253/$H253</f>
        <v>0</v>
      </c>
      <c r="BB253" s="66"/>
      <c r="BC253" s="65">
        <f>BB253/$C253</f>
        <v>0</v>
      </c>
      <c r="BD253" s="52"/>
      <c r="BE253" s="65" t="e">
        <f>BD253/BB253</f>
        <v>#DIV/0!</v>
      </c>
      <c r="BF253" s="64">
        <f>BD253/$H253</f>
        <v>0</v>
      </c>
    </row>
    <row r="254" spans="1:58" s="25" customFormat="1" ht="15.75" thickBot="1">
      <c r="A254" s="63"/>
      <c r="B254" s="62" t="s">
        <v>106</v>
      </c>
      <c r="C254" s="56">
        <f>C252/C253-1</f>
        <v>3.1745565741832182E-2</v>
      </c>
      <c r="D254" s="60"/>
      <c r="E254" s="56">
        <f>E252/E253-1</f>
        <v>3.6688938090924772E-2</v>
      </c>
      <c r="F254" s="59"/>
      <c r="G254" s="56">
        <f>G252/G253-1</f>
        <v>2.7854449963343173</v>
      </c>
      <c r="H254" s="56">
        <f>H252/H253-1</f>
        <v>-3.412276766943767E-2</v>
      </c>
      <c r="I254" s="59"/>
      <c r="J254" s="57">
        <f>J252/J253-1</f>
        <v>-0.40998837560932477</v>
      </c>
      <c r="K254" s="55"/>
      <c r="L254" s="56">
        <f>L252/L253-1</f>
        <v>-5.9068894383808912E-2</v>
      </c>
      <c r="M254" s="55"/>
      <c r="N254" s="54"/>
      <c r="O254" s="56">
        <f>O252/O253-1</f>
        <v>0.44155140325014064</v>
      </c>
      <c r="P254" s="55"/>
      <c r="Q254" s="56">
        <f>Q252/Q253-1</f>
        <v>0.19455039779707106</v>
      </c>
      <c r="R254" s="55"/>
      <c r="S254" s="54"/>
      <c r="T254" s="61"/>
      <c r="U254" s="60"/>
      <c r="V254" s="59"/>
      <c r="W254" s="58"/>
      <c r="X254" s="57" t="e">
        <f>X252/X253-1</f>
        <v>#DIV/0!</v>
      </c>
      <c r="Y254" s="55"/>
      <c r="Z254" s="56" t="e">
        <f>Z252/Z253-1</f>
        <v>#DIV/0!</v>
      </c>
      <c r="AA254" s="55"/>
      <c r="AB254" s="54"/>
      <c r="AC254" s="57" t="e">
        <f>AC252/AC253-1</f>
        <v>#DIV/0!</v>
      </c>
      <c r="AD254" s="55"/>
      <c r="AE254" s="56" t="e">
        <f>AE252/AE253-1</f>
        <v>#DIV/0!</v>
      </c>
      <c r="AF254" s="55"/>
      <c r="AG254" s="54"/>
      <c r="AH254" s="57" t="e">
        <f>AH252/AH253-1</f>
        <v>#DIV/0!</v>
      </c>
      <c r="AI254" s="55"/>
      <c r="AJ254" s="56" t="e">
        <f>AJ252/AJ253-1</f>
        <v>#DIV/0!</v>
      </c>
      <c r="AK254" s="55"/>
      <c r="AL254" s="54"/>
      <c r="AM254" s="56" t="e">
        <f>AM252/AM253-1</f>
        <v>#DIV/0!</v>
      </c>
      <c r="AN254" s="55"/>
      <c r="AO254" s="56" t="e">
        <f>AO252/AO253-1</f>
        <v>#DIV/0!</v>
      </c>
      <c r="AP254" s="55"/>
      <c r="AQ254" s="54"/>
      <c r="AR254" s="56" t="e">
        <f>AR252/AR253-1</f>
        <v>#DIV/0!</v>
      </c>
      <c r="AS254" s="55"/>
      <c r="AT254" s="56" t="e">
        <f>AT252/AT253-1</f>
        <v>#DIV/0!</v>
      </c>
      <c r="AU254" s="55"/>
      <c r="AV254" s="54"/>
      <c r="AW254" s="56" t="e">
        <f>AW252/AW253-1</f>
        <v>#DIV/0!</v>
      </c>
      <c r="AX254" s="55"/>
      <c r="AY254" s="56" t="e">
        <f>AY252/AY253-1</f>
        <v>#DIV/0!</v>
      </c>
      <c r="AZ254" s="55"/>
      <c r="BA254" s="54"/>
      <c r="BB254" s="56" t="e">
        <f>BB252/BB253-1</f>
        <v>#DIV/0!</v>
      </c>
      <c r="BC254" s="55"/>
      <c r="BD254" s="56" t="e">
        <f>BD252/BD253-1</f>
        <v>#DIV/0!</v>
      </c>
      <c r="BE254" s="55"/>
      <c r="BF254" s="54"/>
    </row>
    <row r="255" spans="1:58">
      <c r="A255" s="77" t="s">
        <v>78</v>
      </c>
      <c r="B255" s="76">
        <v>43101</v>
      </c>
      <c r="C255" s="72">
        <v>28023614.719999999</v>
      </c>
      <c r="D255" s="72">
        <v>903987.57</v>
      </c>
      <c r="E255" s="72">
        <v>2385471.9</v>
      </c>
      <c r="F255" s="70">
        <f>E255/C255</f>
        <v>8.5123633187032338E-2</v>
      </c>
      <c r="G255" s="72">
        <v>-198367.39</v>
      </c>
      <c r="H255" s="72">
        <v>2187104.5099999998</v>
      </c>
      <c r="I255" s="70">
        <f>H255/$C255</f>
        <v>7.8045053496938743E-2</v>
      </c>
      <c r="J255" s="74">
        <v>2263314.9925000002</v>
      </c>
      <c r="K255" s="73">
        <f>J255/$C255</f>
        <v>8.0764562855794225E-2</v>
      </c>
      <c r="L255" s="72">
        <v>114620.4029</v>
      </c>
      <c r="M255" s="71">
        <v>5.0640000000000001</v>
      </c>
      <c r="N255" s="70">
        <f>L255/$H255</f>
        <v>5.2407373482120434E-2</v>
      </c>
      <c r="O255" s="72">
        <v>6377980.0333000002</v>
      </c>
      <c r="P255" s="73">
        <f>O255/$C255</f>
        <v>0.22759305310988806</v>
      </c>
      <c r="Q255" s="72">
        <v>594149.23970000003</v>
      </c>
      <c r="R255" s="71">
        <v>9.3160000000000007</v>
      </c>
      <c r="S255" s="70">
        <f>Q255/$H255</f>
        <v>0.27166019592726282</v>
      </c>
      <c r="T255" s="74">
        <v>19382319.694200002</v>
      </c>
      <c r="U255" s="72">
        <v>1478334.8674000001</v>
      </c>
      <c r="V255" s="70">
        <f>U255/T255</f>
        <v>7.6272339468344413E-2</v>
      </c>
      <c r="W255" s="75">
        <v>70649.8</v>
      </c>
      <c r="X255" s="74">
        <v>529237.53570000001</v>
      </c>
      <c r="Y255" s="73">
        <f>X255/$C255</f>
        <v>1.8885412927201421E-2</v>
      </c>
      <c r="Z255" s="72">
        <v>142807.731</v>
      </c>
      <c r="AA255" s="71">
        <v>26.984000000000002</v>
      </c>
      <c r="AB255" s="70">
        <f>Z255/$H255</f>
        <v>6.5295339270275671E-2</v>
      </c>
      <c r="AC255" s="74">
        <v>101122.86</v>
      </c>
      <c r="AD255" s="73">
        <f>AC255/$C255</f>
        <v>3.6084873778909846E-3</v>
      </c>
      <c r="AE255" s="72">
        <v>10133.0448</v>
      </c>
      <c r="AF255" s="71">
        <v>10.021000000000001</v>
      </c>
      <c r="AG255" s="70">
        <f>AE255/$H255</f>
        <v>4.6330866923227189E-3</v>
      </c>
      <c r="AH255" s="74">
        <v>88024.68</v>
      </c>
      <c r="AI255" s="73">
        <f>AH255/$C255</f>
        <v>3.1410894304501769E-3</v>
      </c>
      <c r="AJ255" s="72">
        <v>12446.784900000001</v>
      </c>
      <c r="AK255" s="71">
        <v>14.14</v>
      </c>
      <c r="AL255" s="70">
        <f>AJ255/$H255</f>
        <v>5.6909877159916798E-3</v>
      </c>
      <c r="AM255" s="72">
        <v>205009.02</v>
      </c>
      <c r="AN255" s="73">
        <f>AM255/$C255</f>
        <v>7.3155808787825072E-3</v>
      </c>
      <c r="AO255" s="72">
        <v>50300.139000000003</v>
      </c>
      <c r="AP255" s="71">
        <v>24.536000000000001</v>
      </c>
      <c r="AQ255" s="70">
        <f>AO255/$H255</f>
        <v>2.2998507282123437E-2</v>
      </c>
      <c r="AR255" s="74">
        <v>473246.9</v>
      </c>
      <c r="AS255" s="73">
        <f>AR255/$C255</f>
        <v>1.6887432428988235E-2</v>
      </c>
      <c r="AT255" s="72">
        <v>76569.037500000006</v>
      </c>
      <c r="AU255" s="71">
        <v>16.18</v>
      </c>
      <c r="AV255" s="70">
        <f>AT255/$H255</f>
        <v>3.5009318096097752E-2</v>
      </c>
      <c r="AW255" s="74">
        <v>102567.73</v>
      </c>
      <c r="AX255" s="73">
        <f>AW255/$C255</f>
        <v>3.6600463939007507E-3</v>
      </c>
      <c r="AY255" s="72">
        <v>11254.5833</v>
      </c>
      <c r="AZ255" s="71">
        <v>10.973000000000001</v>
      </c>
      <c r="BA255" s="70">
        <f>AY255/$H255</f>
        <v>5.145882717785627E-3</v>
      </c>
      <c r="BB255" s="74">
        <v>40373.410000000003</v>
      </c>
      <c r="BC255" s="73">
        <f>BB255/$C255</f>
        <v>1.4406924446897335E-3</v>
      </c>
      <c r="BD255" s="72">
        <v>3225.7737000000002</v>
      </c>
      <c r="BE255" s="71">
        <v>7.99</v>
      </c>
      <c r="BF255" s="70">
        <f>BD255/$H255</f>
        <v>1.4749060619878656E-3</v>
      </c>
    </row>
    <row r="256" spans="1:58">
      <c r="A256" s="69"/>
      <c r="B256" s="68">
        <v>43132</v>
      </c>
      <c r="C256" s="52">
        <v>28249560.399999999</v>
      </c>
      <c r="D256" s="52">
        <v>911276.14</v>
      </c>
      <c r="E256" s="52">
        <v>2109253.64</v>
      </c>
      <c r="F256" s="64">
        <f>E256/C256</f>
        <v>7.4665007530524269E-2</v>
      </c>
      <c r="G256" s="52">
        <v>-99243.59</v>
      </c>
      <c r="H256" s="52">
        <v>2010010.05</v>
      </c>
      <c r="I256" s="64">
        <f>H256/$C256</f>
        <v>7.115190542929653E-2</v>
      </c>
      <c r="J256" s="66">
        <v>3179530.6422999999</v>
      </c>
      <c r="K256" s="65">
        <f>J256/$C256</f>
        <v>0.11255150867055616</v>
      </c>
      <c r="L256" s="52">
        <v>137401.39869999999</v>
      </c>
      <c r="M256" s="53">
        <v>4.3209999999999997</v>
      </c>
      <c r="N256" s="64">
        <f>L256/$H256</f>
        <v>6.8358563033055472E-2</v>
      </c>
      <c r="O256" s="52">
        <v>6679974.4709000001</v>
      </c>
      <c r="P256" s="65">
        <f>O256/$C256</f>
        <v>0.23646295292085326</v>
      </c>
      <c r="Q256" s="52">
        <v>375652.84659999999</v>
      </c>
      <c r="R256" s="53">
        <v>5.6239999999999997</v>
      </c>
      <c r="S256" s="64">
        <f>Q256/$H256</f>
        <v>0.18689102902744192</v>
      </c>
      <c r="T256" s="66">
        <v>18390055.286800001</v>
      </c>
      <c r="U256" s="52">
        <v>1496955.8047</v>
      </c>
      <c r="V256" s="64">
        <f>U256/T256</f>
        <v>8.1400288436026813E-2</v>
      </c>
      <c r="W256" s="67">
        <v>58828.39</v>
      </c>
      <c r="X256" s="66">
        <v>490559.67859999998</v>
      </c>
      <c r="Y256" s="65">
        <f>X256/$C256</f>
        <v>1.7365214596401297E-2</v>
      </c>
      <c r="Z256" s="52">
        <v>131336.9871</v>
      </c>
      <c r="AA256" s="53">
        <v>26.773</v>
      </c>
      <c r="AB256" s="64">
        <f>Z256/$H256</f>
        <v>6.5341457919576074E-2</v>
      </c>
      <c r="AC256" s="66">
        <v>107050.79</v>
      </c>
      <c r="AD256" s="65">
        <f>AC256/$C256</f>
        <v>3.7894674637131698E-3</v>
      </c>
      <c r="AE256" s="52">
        <v>11181.990400000001</v>
      </c>
      <c r="AF256" s="53">
        <v>10.446</v>
      </c>
      <c r="AG256" s="64">
        <f>AE256/$H256</f>
        <v>5.563151487725149E-3</v>
      </c>
      <c r="AH256" s="66">
        <v>75187.25</v>
      </c>
      <c r="AI256" s="65">
        <f>AH256/$C256</f>
        <v>2.6615369915632386E-3</v>
      </c>
      <c r="AJ256" s="52">
        <v>11185.9755</v>
      </c>
      <c r="AK256" s="53">
        <v>14.877000000000001</v>
      </c>
      <c r="AL256" s="64">
        <f>AJ256/$H256</f>
        <v>5.5651341146279341E-3</v>
      </c>
      <c r="AM256" s="52">
        <v>185473.59</v>
      </c>
      <c r="AN256" s="65">
        <f>AM256/$C256</f>
        <v>6.565538980918089E-3</v>
      </c>
      <c r="AO256" s="52">
        <v>46323.676899999999</v>
      </c>
      <c r="AP256" s="53">
        <v>24.975999999999999</v>
      </c>
      <c r="AQ256" s="64">
        <f>AO256/$H256</f>
        <v>2.3046490190434619E-2</v>
      </c>
      <c r="AR256" s="66">
        <v>411644.94</v>
      </c>
      <c r="AS256" s="65">
        <f>AR256/$C256</f>
        <v>1.4571729052463416E-2</v>
      </c>
      <c r="AT256" s="52">
        <v>65639.174499999994</v>
      </c>
      <c r="AU256" s="53">
        <v>15.946</v>
      </c>
      <c r="AV256" s="64">
        <f>AT256/$H256</f>
        <v>3.2656142440680824E-2</v>
      </c>
      <c r="AW256" s="66">
        <v>90979.47</v>
      </c>
      <c r="AX256" s="65">
        <f>AW256/$C256</f>
        <v>3.2205623277592669E-3</v>
      </c>
      <c r="AY256" s="52">
        <v>5135.4058999999997</v>
      </c>
      <c r="AZ256" s="53">
        <v>5.6449999999999996</v>
      </c>
      <c r="BA256" s="64">
        <f>AY256/$H256</f>
        <v>2.5549155338800418E-3</v>
      </c>
      <c r="BB256" s="66">
        <v>36419.96</v>
      </c>
      <c r="BC256" s="65">
        <f>BB256/$C256</f>
        <v>1.2892221855600981E-3</v>
      </c>
      <c r="BD256" s="52">
        <v>2185.1448</v>
      </c>
      <c r="BE256" s="53">
        <v>6</v>
      </c>
      <c r="BF256" s="64">
        <f>BD256/$H256</f>
        <v>1.0871312807615066E-3</v>
      </c>
    </row>
    <row r="257" spans="1:58">
      <c r="A257" s="69"/>
      <c r="B257" s="68">
        <v>43160</v>
      </c>
      <c r="C257" s="52">
        <v>32310316.84</v>
      </c>
      <c r="D257" s="52">
        <v>1042268.29</v>
      </c>
      <c r="E257" s="52">
        <v>2198882.81</v>
      </c>
      <c r="F257" s="64">
        <f>E257/C257</f>
        <v>6.8055129910635698E-2</v>
      </c>
      <c r="G257" s="52">
        <v>-225144.23</v>
      </c>
      <c r="H257" s="52">
        <v>1973738.58</v>
      </c>
      <c r="I257" s="64">
        <f>H257/$C257</f>
        <v>6.1086945998515316E-2</v>
      </c>
      <c r="J257" s="66">
        <v>5055179.9375</v>
      </c>
      <c r="K257" s="65">
        <f>J257/$C257</f>
        <v>0.15645714533017868</v>
      </c>
      <c r="L257" s="52">
        <v>165856.7838</v>
      </c>
      <c r="M257" s="53">
        <v>3.2810000000000001</v>
      </c>
      <c r="N257" s="64">
        <f>L257/$H257</f>
        <v>8.40317889515034E-2</v>
      </c>
      <c r="O257" s="52">
        <v>6148970.6233999999</v>
      </c>
      <c r="P257" s="65">
        <f>O257/$C257</f>
        <v>0.19030982128245821</v>
      </c>
      <c r="Q257" s="52">
        <v>117317.91680000001</v>
      </c>
      <c r="R257" s="53">
        <v>1.9079999999999999</v>
      </c>
      <c r="S257" s="64">
        <f>Q257/$H257</f>
        <v>5.9439440455179231E-2</v>
      </c>
      <c r="T257" s="66">
        <v>21106166.279100001</v>
      </c>
      <c r="U257" s="52">
        <v>1690563.8794</v>
      </c>
      <c r="V257" s="64">
        <f>U257/T257</f>
        <v>8.009810294511184E-2</v>
      </c>
      <c r="W257" s="67">
        <v>63015.65</v>
      </c>
      <c r="X257" s="66">
        <v>594014.71429999999</v>
      </c>
      <c r="Y257" s="65">
        <f>X257/$C257</f>
        <v>1.8384676239528948E-2</v>
      </c>
      <c r="Z257" s="52">
        <v>160139.9528</v>
      </c>
      <c r="AA257" s="53">
        <v>26.959</v>
      </c>
      <c r="AB257" s="64">
        <f>Z257/$H257</f>
        <v>8.1135341033866798E-2</v>
      </c>
      <c r="AC257" s="66">
        <v>143805.01999999999</v>
      </c>
      <c r="AD257" s="65">
        <f>AC257/$C257</f>
        <v>4.450746203205601E-3</v>
      </c>
      <c r="AE257" s="52">
        <v>16280.433199999999</v>
      </c>
      <c r="AF257" s="53">
        <v>11.321</v>
      </c>
      <c r="AG257" s="64">
        <f>AE257/$H257</f>
        <v>8.2485255975489925E-3</v>
      </c>
      <c r="AH257" s="66">
        <v>68701.97</v>
      </c>
      <c r="AI257" s="65">
        <f>AH257/$C257</f>
        <v>2.1263168151587834E-3</v>
      </c>
      <c r="AJ257" s="52">
        <v>9065.1291000000001</v>
      </c>
      <c r="AK257" s="53">
        <v>13.195</v>
      </c>
      <c r="AL257" s="64">
        <f>AJ257/$H257</f>
        <v>4.5928722232302923E-3</v>
      </c>
      <c r="AM257" s="52">
        <v>224185.82</v>
      </c>
      <c r="AN257" s="65">
        <f>AM257/$C257</f>
        <v>6.9385212503536688E-3</v>
      </c>
      <c r="AO257" s="52">
        <v>57564.7526</v>
      </c>
      <c r="AP257" s="53">
        <v>25.677</v>
      </c>
      <c r="AQ257" s="64">
        <f>AO257/$H257</f>
        <v>2.9165337893937299E-2</v>
      </c>
      <c r="AR257" s="66">
        <v>499089.28</v>
      </c>
      <c r="AS257" s="65">
        <f>AR257/$C257</f>
        <v>1.5446746699250257E-2</v>
      </c>
      <c r="AT257" s="52">
        <v>68597.953899999993</v>
      </c>
      <c r="AU257" s="53">
        <v>13.744999999999999</v>
      </c>
      <c r="AV257" s="64">
        <f>AT257/$H257</f>
        <v>3.4755339230385818E-2</v>
      </c>
      <c r="AW257" s="66">
        <v>113668</v>
      </c>
      <c r="AX257" s="65">
        <f>AW257/$C257</f>
        <v>3.518009450754739E-3</v>
      </c>
      <c r="AY257" s="52">
        <v>5562.6711999999998</v>
      </c>
      <c r="AZ257" s="53">
        <v>4.8940000000000001</v>
      </c>
      <c r="BA257" s="64">
        <f>AY257/$H257</f>
        <v>2.8183424372238797E-3</v>
      </c>
      <c r="BB257" s="66">
        <v>38944.54</v>
      </c>
      <c r="BC257" s="65">
        <f>BB257/$C257</f>
        <v>1.2053283226175879E-3</v>
      </c>
      <c r="BD257" s="52">
        <v>2086.6536999999998</v>
      </c>
      <c r="BE257" s="53">
        <v>5.3579999999999997</v>
      </c>
      <c r="BF257" s="64">
        <f>BD257/$H257</f>
        <v>1.0572087515257466E-3</v>
      </c>
    </row>
    <row r="258" spans="1:58">
      <c r="A258" s="69"/>
      <c r="B258" s="68">
        <v>43191</v>
      </c>
      <c r="C258" s="52">
        <v>26926127.09</v>
      </c>
      <c r="D258" s="52">
        <v>868584.74</v>
      </c>
      <c r="E258" s="52">
        <v>1797944.67</v>
      </c>
      <c r="F258" s="64">
        <f>E258/C258</f>
        <v>6.677323716071043E-2</v>
      </c>
      <c r="G258" s="52">
        <v>-1595616.72</v>
      </c>
      <c r="H258" s="52">
        <v>202327.95</v>
      </c>
      <c r="I258" s="64">
        <f>H258/$C258</f>
        <v>7.5141868462450315E-3</v>
      </c>
      <c r="J258" s="66">
        <v>2806660.1815999998</v>
      </c>
      <c r="K258" s="65">
        <f>J258/$C258</f>
        <v>0.10423556912655127</v>
      </c>
      <c r="L258" s="52">
        <v>160421.2144</v>
      </c>
      <c r="M258" s="53">
        <v>5.7160000000000002</v>
      </c>
      <c r="N258" s="64">
        <f>L258/$H258</f>
        <v>0.79287717984588879</v>
      </c>
      <c r="O258" s="52">
        <v>4717243.8059999999</v>
      </c>
      <c r="P258" s="65">
        <f>O258/$C258</f>
        <v>0.17519206494987988</v>
      </c>
      <c r="Q258" s="52">
        <v>35017.709699999999</v>
      </c>
      <c r="R258" s="53">
        <v>0.74199999999999999</v>
      </c>
      <c r="S258" s="64">
        <f>Q258/$H258</f>
        <v>0.17307401028874161</v>
      </c>
      <c r="T258" s="66">
        <v>19402223.102400001</v>
      </c>
      <c r="U258" s="52">
        <v>6889.0258999999996</v>
      </c>
      <c r="V258" s="64">
        <f>U258/T258</f>
        <v>3.5506374004883214E-4</v>
      </c>
      <c r="W258" s="67">
        <v>36061.629999999997</v>
      </c>
      <c r="X258" s="66">
        <v>484621.82140000002</v>
      </c>
      <c r="Y258" s="65">
        <f>X258/$C258</f>
        <v>1.799820003003633E-2</v>
      </c>
      <c r="Z258" s="52">
        <v>134518.63510000001</v>
      </c>
      <c r="AA258" s="53">
        <v>27.757000000000001</v>
      </c>
      <c r="AB258" s="64">
        <f>Z258/$H258</f>
        <v>0.66485443607766503</v>
      </c>
      <c r="AC258" s="66">
        <v>157552.99</v>
      </c>
      <c r="AD258" s="65">
        <f>AC258/$C258</f>
        <v>5.8513052944221241E-3</v>
      </c>
      <c r="AE258" s="52">
        <v>14370.1628</v>
      </c>
      <c r="AF258" s="53">
        <v>9.1210000000000004</v>
      </c>
      <c r="AG258" s="64">
        <f>AE258/$H258</f>
        <v>7.1024111102791276E-2</v>
      </c>
      <c r="AH258" s="66">
        <v>55450.17</v>
      </c>
      <c r="AI258" s="65">
        <f>AH258/$C258</f>
        <v>2.0593444357838394E-3</v>
      </c>
      <c r="AJ258" s="52">
        <v>5290.1145999999999</v>
      </c>
      <c r="AK258" s="53">
        <v>9.5399999999999991</v>
      </c>
      <c r="AL258" s="64">
        <f>AJ258/$H258</f>
        <v>2.6146237333991667E-2</v>
      </c>
      <c r="AM258" s="52">
        <v>180985.13</v>
      </c>
      <c r="AN258" s="65">
        <f>AM258/$C258</f>
        <v>6.7215433320603852E-3</v>
      </c>
      <c r="AO258" s="52">
        <v>46776.9738</v>
      </c>
      <c r="AP258" s="53">
        <v>25.846</v>
      </c>
      <c r="AQ258" s="64">
        <f>AO258/$H258</f>
        <v>0.23119383061015542</v>
      </c>
      <c r="AR258" s="66">
        <v>553380.06999999995</v>
      </c>
      <c r="AS258" s="65">
        <f>AR258/$C258</f>
        <v>2.0551788534249243E-2</v>
      </c>
      <c r="AT258" s="52">
        <v>73307.061700000006</v>
      </c>
      <c r="AU258" s="53">
        <v>13.247</v>
      </c>
      <c r="AV258" s="64">
        <f>AT258/$H258</f>
        <v>0.3623180173574635</v>
      </c>
      <c r="AW258" s="66">
        <v>112429.42</v>
      </c>
      <c r="AX258" s="65">
        <f>AW258/$C258</f>
        <v>4.1754768379502587E-3</v>
      </c>
      <c r="AY258" s="52">
        <v>6701.1851999999999</v>
      </c>
      <c r="AZ258" s="53">
        <v>5.96</v>
      </c>
      <c r="BA258" s="64">
        <f>AY258/$H258</f>
        <v>3.3120412676548146E-2</v>
      </c>
      <c r="BB258" s="66">
        <v>30816.26</v>
      </c>
      <c r="BC258" s="65">
        <f>BB258/$C258</f>
        <v>1.1444742831747512E-3</v>
      </c>
      <c r="BD258" s="52">
        <v>1299.3026</v>
      </c>
      <c r="BE258" s="53">
        <v>4.2160000000000002</v>
      </c>
      <c r="BF258" s="64">
        <f>BD258/$H258</f>
        <v>6.421765257840056E-3</v>
      </c>
    </row>
    <row r="259" spans="1:58">
      <c r="A259" s="69"/>
      <c r="B259" s="68">
        <v>43221</v>
      </c>
      <c r="C259" s="52">
        <v>30944972.129999999</v>
      </c>
      <c r="D259" s="52">
        <v>998224.91</v>
      </c>
      <c r="E259" s="52">
        <v>1992012.63</v>
      </c>
      <c r="F259" s="64">
        <f>E259/C259</f>
        <v>6.4372739507779927E-2</v>
      </c>
      <c r="G259" s="52">
        <v>-201721.55</v>
      </c>
      <c r="H259" s="52">
        <v>1790291.08</v>
      </c>
      <c r="I259" s="64">
        <f>H259/$C259</f>
        <v>5.7854021405447625E-2</v>
      </c>
      <c r="J259" s="66">
        <v>3661041.6645999998</v>
      </c>
      <c r="K259" s="65">
        <f>J259/$C259</f>
        <v>0.11830812608975518</v>
      </c>
      <c r="L259" s="52">
        <v>168257.07800000001</v>
      </c>
      <c r="M259" s="53">
        <v>4.5960000000000001</v>
      </c>
      <c r="N259" s="64">
        <f>L259/$H259</f>
        <v>9.398308458309472E-2</v>
      </c>
      <c r="O259" s="52">
        <v>7057486.7039999999</v>
      </c>
      <c r="P259" s="65">
        <f>O259/$C259</f>
        <v>0.22806569914981534</v>
      </c>
      <c r="Q259" s="52">
        <v>42281.214200000002</v>
      </c>
      <c r="R259" s="53">
        <v>0.59899999999999998</v>
      </c>
      <c r="S259" s="64">
        <f>Q259/$H259</f>
        <v>2.3616949596821986E-2</v>
      </c>
      <c r="T259" s="66">
        <v>20226443.761399999</v>
      </c>
      <c r="U259" s="52">
        <v>1579752.7878</v>
      </c>
      <c r="V259" s="64">
        <f>U259/T259</f>
        <v>7.810333870033985E-2</v>
      </c>
      <c r="W259" s="67">
        <v>56108.78</v>
      </c>
      <c r="X259" s="66">
        <v>575505.35710000002</v>
      </c>
      <c r="Y259" s="65">
        <f>X259/$C259</f>
        <v>1.8597701580802813E-2</v>
      </c>
      <c r="Z259" s="52">
        <v>152950.7838</v>
      </c>
      <c r="AA259" s="53">
        <v>26.577000000000002</v>
      </c>
      <c r="AB259" s="64">
        <f>Z259/$H259</f>
        <v>8.5433472527830498E-2</v>
      </c>
      <c r="AC259" s="66">
        <v>149306.82</v>
      </c>
      <c r="AD259" s="65">
        <f>AC259/$C259</f>
        <v>4.8249137007705563E-3</v>
      </c>
      <c r="AE259" s="52">
        <v>13879.7966</v>
      </c>
      <c r="AF259" s="53">
        <v>9.2959999999999994</v>
      </c>
      <c r="AG259" s="64">
        <f>AE259/$H259</f>
        <v>7.7528155924231042E-3</v>
      </c>
      <c r="AH259" s="66">
        <v>80778.570000000007</v>
      </c>
      <c r="AI259" s="65">
        <f>AH259/$C259</f>
        <v>2.6103940136267948E-3</v>
      </c>
      <c r="AJ259" s="52">
        <v>6437.6319000000003</v>
      </c>
      <c r="AK259" s="53">
        <v>7.9690000000000003</v>
      </c>
      <c r="AL259" s="64">
        <f>AJ259/$H259</f>
        <v>3.595857663548209E-3</v>
      </c>
      <c r="AM259" s="52">
        <v>214551.67</v>
      </c>
      <c r="AN259" s="65">
        <f>AM259/$C259</f>
        <v>6.9333289136169606E-3</v>
      </c>
      <c r="AO259" s="52">
        <v>54929.150900000001</v>
      </c>
      <c r="AP259" s="53">
        <v>25.602</v>
      </c>
      <c r="AQ259" s="64">
        <f>AO259/$H259</f>
        <v>3.0681687192453642E-2</v>
      </c>
      <c r="AR259" s="66">
        <v>574773.80000000005</v>
      </c>
      <c r="AS259" s="65">
        <f>AR259/$C259</f>
        <v>1.8574061000455007E-2</v>
      </c>
      <c r="AT259" s="52">
        <v>65442.061099999999</v>
      </c>
      <c r="AU259" s="53">
        <v>11.385999999999999</v>
      </c>
      <c r="AV259" s="64">
        <f>AT259/$H259</f>
        <v>3.6553866480751276E-2</v>
      </c>
      <c r="AW259" s="66">
        <v>131157.01</v>
      </c>
      <c r="AX259" s="65">
        <f>AW259/$C259</f>
        <v>4.2383948335454526E-3</v>
      </c>
      <c r="AY259" s="52">
        <v>7924.5360000000001</v>
      </c>
      <c r="AZ259" s="53">
        <v>6.0419999999999998</v>
      </c>
      <c r="BA259" s="64">
        <f>AY259/$H259</f>
        <v>4.4263952876311043E-3</v>
      </c>
      <c r="BB259" s="66">
        <v>32607.360000000001</v>
      </c>
      <c r="BC259" s="65">
        <f>BB259/$C259</f>
        <v>1.0537207745095487E-3</v>
      </c>
      <c r="BD259" s="52">
        <v>1559.8315</v>
      </c>
      <c r="BE259" s="53">
        <v>4.7839999999999998</v>
      </c>
      <c r="BF259" s="64">
        <f>BD259/$H259</f>
        <v>8.7127256423575542E-4</v>
      </c>
    </row>
    <row r="260" spans="1:58">
      <c r="A260" s="69"/>
      <c r="B260" s="68">
        <v>43252</v>
      </c>
      <c r="C260" s="52">
        <v>33596237.329999998</v>
      </c>
      <c r="D260" s="52">
        <v>1083749.5900000001</v>
      </c>
      <c r="E260" s="52">
        <v>2141725.2200000002</v>
      </c>
      <c r="F260" s="64">
        <f>E260/C260</f>
        <v>6.3748960901866575E-2</v>
      </c>
      <c r="G260" s="52">
        <v>-170471.3</v>
      </c>
      <c r="H260" s="52">
        <v>1971253.92</v>
      </c>
      <c r="I260" s="64">
        <f>H260/$C260</f>
        <v>5.8674842085359204E-2</v>
      </c>
      <c r="J260" s="66">
        <v>3266451.79</v>
      </c>
      <c r="K260" s="65">
        <f>J260/$C260</f>
        <v>9.7226714941771139E-2</v>
      </c>
      <c r="L260" s="52">
        <v>148842.20569999999</v>
      </c>
      <c r="M260" s="53">
        <v>4.5570000000000004</v>
      </c>
      <c r="N260" s="64">
        <f>L260/$H260</f>
        <v>7.550635876478054E-2</v>
      </c>
      <c r="O260" s="52">
        <v>8299127.3668</v>
      </c>
      <c r="P260" s="65">
        <f>O260/$C260</f>
        <v>0.24702550125722667</v>
      </c>
      <c r="Q260" s="52">
        <v>60258.519800000002</v>
      </c>
      <c r="R260" s="53">
        <v>0.72599999999999998</v>
      </c>
      <c r="S260" s="64">
        <f>Q260/$H260</f>
        <v>3.0568623954847992E-2</v>
      </c>
      <c r="T260" s="66">
        <v>22030658.1732</v>
      </c>
      <c r="U260" s="52">
        <v>1762153.1945</v>
      </c>
      <c r="V260" s="64">
        <f>U260/T260</f>
        <v>7.9986407153447445E-2</v>
      </c>
      <c r="W260" s="67">
        <v>64356.05</v>
      </c>
      <c r="X260" s="66">
        <v>724344.83039999998</v>
      </c>
      <c r="Y260" s="65">
        <f>X260/$C260</f>
        <v>2.1560296270237117E-2</v>
      </c>
      <c r="Z260" s="52">
        <v>199655.77230000001</v>
      </c>
      <c r="AA260" s="53">
        <v>27.564</v>
      </c>
      <c r="AB260" s="64">
        <f>Z260/$H260</f>
        <v>0.10128363995846867</v>
      </c>
      <c r="AC260" s="66">
        <v>199195.92</v>
      </c>
      <c r="AD260" s="65">
        <f>AC260/$C260</f>
        <v>5.9291139672396171E-3</v>
      </c>
      <c r="AE260" s="52">
        <v>19601.6345</v>
      </c>
      <c r="AF260" s="53">
        <v>9.84</v>
      </c>
      <c r="AG260" s="64">
        <f>AE260/$H260</f>
        <v>9.943739008519005E-3</v>
      </c>
      <c r="AH260" s="66">
        <v>115819.22</v>
      </c>
      <c r="AI260" s="65">
        <f>AH260/$C260</f>
        <v>3.4473866481642694E-3</v>
      </c>
      <c r="AJ260" s="52">
        <v>16332.6667</v>
      </c>
      <c r="AK260" s="53">
        <v>14.102</v>
      </c>
      <c r="AL260" s="64">
        <f>AJ260/$H260</f>
        <v>8.2854200234133216E-3</v>
      </c>
      <c r="AM260" s="52">
        <v>276649.28000000003</v>
      </c>
      <c r="AN260" s="65">
        <f>AM260/$C260</f>
        <v>8.2345316614656754E-3</v>
      </c>
      <c r="AO260" s="52">
        <v>69553.290599999993</v>
      </c>
      <c r="AP260" s="53">
        <v>25.140999999999998</v>
      </c>
      <c r="AQ260" s="64">
        <f>AO260/$H260</f>
        <v>3.5283780488309692E-2</v>
      </c>
      <c r="AR260" s="66">
        <v>619941.15</v>
      </c>
      <c r="AS260" s="65">
        <f>AR260/$C260</f>
        <v>1.8452695875154423E-2</v>
      </c>
      <c r="AT260" s="52">
        <v>71754.961899999995</v>
      </c>
      <c r="AU260" s="53">
        <v>11.574</v>
      </c>
      <c r="AV260" s="64">
        <f>AT260/$H260</f>
        <v>3.6400669224794742E-2</v>
      </c>
      <c r="AW260" s="66">
        <v>139330.94</v>
      </c>
      <c r="AX260" s="65">
        <f>AW260/$C260</f>
        <v>4.1472185897312806E-3</v>
      </c>
      <c r="AY260" s="52">
        <v>13062.169099999999</v>
      </c>
      <c r="AZ260" s="53">
        <v>9.375</v>
      </c>
      <c r="BA260" s="64">
        <f>AY260/$H260</f>
        <v>6.6263249840487317E-3</v>
      </c>
      <c r="BB260" s="66">
        <v>55725.87</v>
      </c>
      <c r="BC260" s="65">
        <f>BB260/$C260</f>
        <v>1.6586937832540906E-3</v>
      </c>
      <c r="BD260" s="52">
        <v>3005.3089</v>
      </c>
      <c r="BE260" s="53">
        <v>5.3929999999999998</v>
      </c>
      <c r="BF260" s="64">
        <f>BD260/$H260</f>
        <v>1.5245671141138428E-3</v>
      </c>
    </row>
    <row r="261" spans="1:58">
      <c r="A261" s="69"/>
      <c r="B261" s="68">
        <v>43282</v>
      </c>
      <c r="C261" s="52">
        <v>30794986.850000001</v>
      </c>
      <c r="D261" s="52">
        <v>993386.67</v>
      </c>
      <c r="E261" s="52">
        <v>2285168.34</v>
      </c>
      <c r="F261" s="64">
        <f>E261/C261</f>
        <v>7.4205855359863543E-2</v>
      </c>
      <c r="G261" s="52">
        <v>-136531.41</v>
      </c>
      <c r="H261" s="52">
        <v>2148636.9300000002</v>
      </c>
      <c r="I261" s="64">
        <f>H261/$C261</f>
        <v>6.9772295746247409E-2</v>
      </c>
      <c r="J261" s="66">
        <v>3814421.8892999999</v>
      </c>
      <c r="K261" s="65">
        <f>J261/$C261</f>
        <v>0.12386502737863646</v>
      </c>
      <c r="L261" s="52">
        <v>140858.4804</v>
      </c>
      <c r="M261" s="53">
        <v>3.6930000000000001</v>
      </c>
      <c r="N261" s="64">
        <f>L261/$H261</f>
        <v>6.5557134587647614E-2</v>
      </c>
      <c r="O261" s="52">
        <v>4108832.5937999999</v>
      </c>
      <c r="P261" s="65">
        <f>O261/$C261</f>
        <v>0.13342537257163983</v>
      </c>
      <c r="Q261" s="52">
        <v>52056.257599999997</v>
      </c>
      <c r="R261" s="53">
        <v>1.2669999999999999</v>
      </c>
      <c r="S261" s="64">
        <f>Q261/$H261</f>
        <v>2.422757278029285E-2</v>
      </c>
      <c r="T261" s="66">
        <v>22871732.366900001</v>
      </c>
      <c r="U261" s="52">
        <v>1955722.192</v>
      </c>
      <c r="V261" s="64">
        <f>U261/T261</f>
        <v>8.5508266738479485E-2</v>
      </c>
      <c r="W261" s="67">
        <v>51683.53</v>
      </c>
      <c r="X261" s="66">
        <v>602950.88390000002</v>
      </c>
      <c r="Y261" s="65">
        <f>X261/$C261</f>
        <v>1.9579514251359391E-2</v>
      </c>
      <c r="Z261" s="52">
        <v>157139.2439</v>
      </c>
      <c r="AA261" s="53">
        <v>26.062000000000001</v>
      </c>
      <c r="AB261" s="64">
        <f>Z261/$H261</f>
        <v>7.3134386599228746E-2</v>
      </c>
      <c r="AC261" s="66">
        <v>275809.82</v>
      </c>
      <c r="AD261" s="65">
        <f>AC261/$C261</f>
        <v>8.9563220579845764E-3</v>
      </c>
      <c r="AE261" s="52">
        <v>27990.401300000001</v>
      </c>
      <c r="AF261" s="53">
        <v>10.148</v>
      </c>
      <c r="AG261" s="64">
        <f>AE261/$H261</f>
        <v>1.3027050270424235E-2</v>
      </c>
      <c r="AH261" s="66">
        <v>137388.73000000001</v>
      </c>
      <c r="AI261" s="65">
        <f>AH261/$C261</f>
        <v>4.4613992098522359E-3</v>
      </c>
      <c r="AJ261" s="52">
        <v>22075.585999999999</v>
      </c>
      <c r="AK261" s="53">
        <v>16.068000000000001</v>
      </c>
      <c r="AL261" s="64">
        <f>AJ261/$H261</f>
        <v>1.0274228135881476E-2</v>
      </c>
      <c r="AM261" s="52">
        <v>350375.78</v>
      </c>
      <c r="AN261" s="65">
        <f>AM261/$C261</f>
        <v>1.1377688898087645E-2</v>
      </c>
      <c r="AO261" s="52">
        <v>87464.979099999997</v>
      </c>
      <c r="AP261" s="53">
        <v>24.963000000000001</v>
      </c>
      <c r="AQ261" s="64">
        <f>AO261/$H261</f>
        <v>4.070719342052824E-2</v>
      </c>
      <c r="AR261" s="66">
        <v>687113.53</v>
      </c>
      <c r="AS261" s="65">
        <f>AR261/$C261</f>
        <v>2.2312512531564858E-2</v>
      </c>
      <c r="AT261" s="52">
        <v>61523.4565</v>
      </c>
      <c r="AU261" s="53">
        <v>8.9540000000000006</v>
      </c>
      <c r="AV261" s="64">
        <f>AT261/$H261</f>
        <v>2.8633714538267754E-2</v>
      </c>
      <c r="AW261" s="66">
        <v>136975.69</v>
      </c>
      <c r="AX261" s="65">
        <f>AW261/$C261</f>
        <v>4.447986637149676E-3</v>
      </c>
      <c r="AY261" s="52">
        <v>12536.545599999999</v>
      </c>
      <c r="AZ261" s="53">
        <v>9.1519999999999992</v>
      </c>
      <c r="BA261" s="64">
        <f>AY261/$H261</f>
        <v>5.8346505288820469E-3</v>
      </c>
      <c r="BB261" s="66">
        <v>59668.94</v>
      </c>
      <c r="BC261" s="65">
        <f>BB261/$C261</f>
        <v>1.9376186224934206E-3</v>
      </c>
      <c r="BD261" s="52">
        <v>3625.5630000000001</v>
      </c>
      <c r="BE261" s="53">
        <v>6.0759999999999996</v>
      </c>
      <c r="BF261" s="64">
        <f>BD261/$H261</f>
        <v>1.6873781462929615E-3</v>
      </c>
    </row>
    <row r="262" spans="1:58">
      <c r="A262" s="69"/>
      <c r="B262" s="68">
        <v>43313</v>
      </c>
      <c r="C262" s="52">
        <v>31081376.129999999</v>
      </c>
      <c r="D262" s="52">
        <v>1002625.04</v>
      </c>
      <c r="E262" s="52">
        <v>2110817.2999999998</v>
      </c>
      <c r="F262" s="64">
        <f>E262/C262</f>
        <v>6.7912607574753481E-2</v>
      </c>
      <c r="G262" s="52">
        <v>-155364.79999999999</v>
      </c>
      <c r="H262" s="52">
        <v>1955452.5</v>
      </c>
      <c r="I262" s="64">
        <f>H262/$C262</f>
        <v>6.2913961461075113E-2</v>
      </c>
      <c r="J262" s="66">
        <v>3735357.8385999999</v>
      </c>
      <c r="K262" s="65">
        <f>J262/$C262</f>
        <v>0.12017993743187587</v>
      </c>
      <c r="L262" s="52">
        <v>127850.0478</v>
      </c>
      <c r="M262" s="53">
        <v>3.423</v>
      </c>
      <c r="N262" s="64">
        <f>L262/$H262</f>
        <v>6.538131087305879E-2</v>
      </c>
      <c r="O262" s="52">
        <v>5252596.5228000004</v>
      </c>
      <c r="P262" s="65">
        <f>O262/$C262</f>
        <v>0.16899497952827613</v>
      </c>
      <c r="Q262" s="52">
        <v>59144.6175</v>
      </c>
      <c r="R262" s="53">
        <v>1.1259999999999999</v>
      </c>
      <c r="S262" s="64">
        <f>Q262/$H262</f>
        <v>3.0246000605997844E-2</v>
      </c>
      <c r="T262" s="66">
        <v>22093421.768599998</v>
      </c>
      <c r="U262" s="52">
        <v>1768457.8347</v>
      </c>
      <c r="V262" s="64">
        <f>U262/T262</f>
        <v>8.004454236298511E-2</v>
      </c>
      <c r="W262" s="67">
        <v>36964.57</v>
      </c>
      <c r="X262" s="66">
        <v>504909.3125</v>
      </c>
      <c r="Y262" s="65">
        <f>X262/$C262</f>
        <v>1.6244754105744288E-2</v>
      </c>
      <c r="Z262" s="52">
        <v>136360.0816</v>
      </c>
      <c r="AA262" s="53">
        <v>27.007000000000001</v>
      </c>
      <c r="AB262" s="64">
        <f>Z262/$H262</f>
        <v>6.9733262045485633E-2</v>
      </c>
      <c r="AC262" s="66">
        <v>258459.47</v>
      </c>
      <c r="AD262" s="65">
        <f>AC262/$C262</f>
        <v>8.3155735743158689E-3</v>
      </c>
      <c r="AE262" s="52">
        <v>22416.6702</v>
      </c>
      <c r="AF262" s="53">
        <v>8.673</v>
      </c>
      <c r="AG262" s="64">
        <f>AE262/$H262</f>
        <v>1.1463674111235124E-2</v>
      </c>
      <c r="AH262" s="66">
        <v>116352.76</v>
      </c>
      <c r="AI262" s="65">
        <f>AH262/$C262</f>
        <v>3.7434880461324027E-3</v>
      </c>
      <c r="AJ262" s="52">
        <v>22188.309099999999</v>
      </c>
      <c r="AK262" s="53">
        <v>19.07</v>
      </c>
      <c r="AL262" s="64">
        <f>AJ262/$H262</f>
        <v>1.1346892394471356E-2</v>
      </c>
      <c r="AM262" s="52">
        <v>339299.19</v>
      </c>
      <c r="AN262" s="65">
        <f>AM262/$C262</f>
        <v>1.0916479005976368E-2</v>
      </c>
      <c r="AO262" s="52">
        <v>82294.2405</v>
      </c>
      <c r="AP262" s="53">
        <v>24.254000000000001</v>
      </c>
      <c r="AQ262" s="64">
        <f>AO262/$H262</f>
        <v>4.2084499879183973E-2</v>
      </c>
      <c r="AR262" s="66">
        <v>677438.39</v>
      </c>
      <c r="AS262" s="65">
        <f>AR262/$C262</f>
        <v>2.1795636948845742E-2</v>
      </c>
      <c r="AT262" s="52">
        <v>61260.561199999996</v>
      </c>
      <c r="AU262" s="53">
        <v>9.0429999999999993</v>
      </c>
      <c r="AV262" s="64">
        <f>AT262/$H262</f>
        <v>3.1328074294824343E-2</v>
      </c>
      <c r="AW262" s="66">
        <v>137485.12</v>
      </c>
      <c r="AX262" s="65">
        <f>AW262/$C262</f>
        <v>4.4233923049275233E-3</v>
      </c>
      <c r="AY262" s="52">
        <v>18214.385399999999</v>
      </c>
      <c r="AZ262" s="53">
        <v>13.247999999999999</v>
      </c>
      <c r="BA262" s="64">
        <f>AY262/$H262</f>
        <v>9.3146652245452138E-3</v>
      </c>
      <c r="BB262" s="66">
        <v>36064.9</v>
      </c>
      <c r="BC262" s="65">
        <f>BB262/$C262</f>
        <v>1.1603379415749183E-3</v>
      </c>
      <c r="BD262" s="52">
        <v>2197.9818</v>
      </c>
      <c r="BE262" s="53">
        <v>6.0949999999999998</v>
      </c>
      <c r="BF262" s="64">
        <f>BD262/$H262</f>
        <v>1.1240272008652729E-3</v>
      </c>
    </row>
    <row r="263" spans="1:58">
      <c r="A263" s="69"/>
      <c r="B263" s="68">
        <v>43344</v>
      </c>
      <c r="C263" s="52">
        <v>31182319.93</v>
      </c>
      <c r="D263" s="52">
        <v>1005881.29</v>
      </c>
      <c r="E263" s="52">
        <v>2027900.42</v>
      </c>
      <c r="F263" s="64">
        <f>E263/C263</f>
        <v>6.5033660887078196E-2</v>
      </c>
      <c r="G263" s="52">
        <v>-187899.33</v>
      </c>
      <c r="H263" s="52">
        <v>1840001.09</v>
      </c>
      <c r="I263" s="64">
        <f>H263/$C263</f>
        <v>5.9007831814007053E-2</v>
      </c>
      <c r="J263" s="66">
        <v>3800371.2749999999</v>
      </c>
      <c r="K263" s="65">
        <f>J263/$C263</f>
        <v>0.12187583488115408</v>
      </c>
      <c r="L263" s="52">
        <v>125082.9605</v>
      </c>
      <c r="M263" s="53">
        <v>3.2909999999999999</v>
      </c>
      <c r="N263" s="64">
        <f>L263/$H263</f>
        <v>6.7979829566296612E-2</v>
      </c>
      <c r="O263" s="52">
        <v>5069107.4177999999</v>
      </c>
      <c r="P263" s="65">
        <f>O263/$C263</f>
        <v>0.16256351128394056</v>
      </c>
      <c r="Q263" s="52">
        <v>48328.771099999998</v>
      </c>
      <c r="R263" s="53">
        <v>0.95299999999999996</v>
      </c>
      <c r="S263" s="64">
        <f>Q263/$H263</f>
        <v>2.6265620907865873E-2</v>
      </c>
      <c r="T263" s="66">
        <v>22312841.237199999</v>
      </c>
      <c r="U263" s="52">
        <v>1666589.3584</v>
      </c>
      <c r="V263" s="64">
        <f>U263/T263</f>
        <v>7.4691938184074019E-2</v>
      </c>
      <c r="W263" s="67">
        <v>32359.93</v>
      </c>
      <c r="X263" s="66">
        <v>450804.13390000002</v>
      </c>
      <c r="Y263" s="65">
        <f>X263/$C263</f>
        <v>1.4457042802203076E-2</v>
      </c>
      <c r="Z263" s="52">
        <v>116725.0956</v>
      </c>
      <c r="AA263" s="53">
        <v>25.893000000000001</v>
      </c>
      <c r="AB263" s="64">
        <f>Z263/$H263</f>
        <v>6.3437514376689846E-2</v>
      </c>
      <c r="AC263" s="66">
        <v>166181.88</v>
      </c>
      <c r="AD263" s="65">
        <f>AC263/$C263</f>
        <v>5.329362291614459E-3</v>
      </c>
      <c r="AE263" s="52">
        <v>15255.8912</v>
      </c>
      <c r="AF263" s="53">
        <v>9.18</v>
      </c>
      <c r="AG263" s="64">
        <f>AE263/$H263</f>
        <v>8.2912403057326441E-3</v>
      </c>
      <c r="AH263" s="66">
        <v>118066.25</v>
      </c>
      <c r="AI263" s="65">
        <f>AH263/$C263</f>
        <v>3.7863202694681606E-3</v>
      </c>
      <c r="AJ263" s="52">
        <v>16301.936900000001</v>
      </c>
      <c r="AK263" s="53">
        <v>13.807</v>
      </c>
      <c r="AL263" s="64">
        <f>AJ263/$H263</f>
        <v>8.85974306678264E-3</v>
      </c>
      <c r="AM263" s="52">
        <v>230554.66</v>
      </c>
      <c r="AN263" s="65">
        <f>AM263/$C263</f>
        <v>7.393762251094959E-3</v>
      </c>
      <c r="AO263" s="52">
        <v>55711.541400000002</v>
      </c>
      <c r="AP263" s="53">
        <v>24.164000000000001</v>
      </c>
      <c r="AQ263" s="64">
        <f>AO263/$H263</f>
        <v>3.0277993694014606E-2</v>
      </c>
      <c r="AR263" s="66">
        <v>556736.41</v>
      </c>
      <c r="AS263" s="65">
        <f>AR263/$C263</f>
        <v>1.7854233143967363E-2</v>
      </c>
      <c r="AT263" s="52">
        <v>71659.258900000001</v>
      </c>
      <c r="AU263" s="53">
        <v>12.871</v>
      </c>
      <c r="AV263" s="64">
        <f>AT263/$H263</f>
        <v>3.8945226331360487E-2</v>
      </c>
      <c r="AW263" s="66">
        <v>104247.48</v>
      </c>
      <c r="AX263" s="65">
        <f>AW263/$C263</f>
        <v>3.3431598493640366E-3</v>
      </c>
      <c r="AY263" s="52">
        <v>8468.6347999999998</v>
      </c>
      <c r="AZ263" s="53">
        <v>8.1240000000000006</v>
      </c>
      <c r="BA263" s="64">
        <f>AY263/$H263</f>
        <v>4.6025161865529112E-3</v>
      </c>
      <c r="BB263" s="66">
        <v>18249.419999999998</v>
      </c>
      <c r="BC263" s="65">
        <f>BB263/$C263</f>
        <v>5.8524895007707649E-4</v>
      </c>
      <c r="BD263" s="52">
        <v>1367.5482</v>
      </c>
      <c r="BE263" s="53">
        <v>7.4939999999999998</v>
      </c>
      <c r="BF263" s="64">
        <f>BD263/$H263</f>
        <v>7.432322771069662E-4</v>
      </c>
    </row>
    <row r="264" spans="1:58">
      <c r="A264" s="69"/>
      <c r="B264" s="68">
        <v>43374</v>
      </c>
      <c r="C264" s="131">
        <v>30909027.68</v>
      </c>
      <c r="D264" s="52">
        <f>C264/31</f>
        <v>997065.40903225809</v>
      </c>
      <c r="E264" s="132">
        <v>2126738.54</v>
      </c>
      <c r="F264" s="64">
        <f>E264/C264</f>
        <v>6.8806387635937438E-2</v>
      </c>
      <c r="G264" s="132">
        <v>-32744.14</v>
      </c>
      <c r="H264" s="52">
        <f>G264+E264</f>
        <v>2093994.4000000001</v>
      </c>
      <c r="I264" s="64">
        <f>H264/$C264</f>
        <v>6.7747016233543331E-2</v>
      </c>
      <c r="J264" s="132">
        <v>3306782.7398999999</v>
      </c>
      <c r="K264" s="65">
        <f>J264/$C264</f>
        <v>0.10698436631960724</v>
      </c>
      <c r="L264" s="132">
        <v>131029.5968</v>
      </c>
      <c r="M264" s="65">
        <f>L264/J264</f>
        <v>3.9624495198605773E-2</v>
      </c>
      <c r="N264" s="64">
        <f>L264/$H264</f>
        <v>6.2573995804382276E-2</v>
      </c>
      <c r="O264" s="132">
        <v>5520190.7648999998</v>
      </c>
      <c r="P264" s="65">
        <f>O264/$C264</f>
        <v>0.17859477244157684</v>
      </c>
      <c r="Q264" s="132">
        <v>53218.4784</v>
      </c>
      <c r="R264" s="53">
        <v>3.012</v>
      </c>
      <c r="S264" s="65">
        <f>Q264/$H264</f>
        <v>2.5414814098834265E-2</v>
      </c>
      <c r="T264" s="66">
        <f>C264-(J264+O264)</f>
        <v>22082054.1752</v>
      </c>
      <c r="U264" s="52">
        <f>H264-(L264+Q264)</f>
        <v>1909746.3248000001</v>
      </c>
      <c r="V264" s="64">
        <f>U264/T264</f>
        <v>8.648408837547393E-2</v>
      </c>
      <c r="W264" s="67"/>
      <c r="X264" s="66"/>
      <c r="Y264" s="65">
        <f>X264/$C264</f>
        <v>0</v>
      </c>
      <c r="Z264" s="52"/>
      <c r="AA264" s="65" t="e">
        <f>Z264/X264</f>
        <v>#DIV/0!</v>
      </c>
      <c r="AB264" s="64">
        <f>Z264/$H264</f>
        <v>0</v>
      </c>
      <c r="AC264" s="66"/>
      <c r="AD264" s="65">
        <f>AC264/$C264</f>
        <v>0</v>
      </c>
      <c r="AE264" s="52"/>
      <c r="AF264" s="65" t="e">
        <f>AE264/AC264</f>
        <v>#DIV/0!</v>
      </c>
      <c r="AG264" s="64">
        <f>AE264/$H264</f>
        <v>0</v>
      </c>
      <c r="AH264" s="66"/>
      <c r="AI264" s="65">
        <f>AH264/$C264</f>
        <v>0</v>
      </c>
      <c r="AJ264" s="52"/>
      <c r="AK264" s="65" t="e">
        <f>AJ264/AH264</f>
        <v>#DIV/0!</v>
      </c>
      <c r="AL264" s="64">
        <f>AJ264/$H264</f>
        <v>0</v>
      </c>
      <c r="AM264" s="52"/>
      <c r="AN264" s="65">
        <f>AM264/$C264</f>
        <v>0</v>
      </c>
      <c r="AO264" s="52"/>
      <c r="AP264" s="65" t="e">
        <f>AO264/AM264</f>
        <v>#DIV/0!</v>
      </c>
      <c r="AQ264" s="64"/>
      <c r="AR264" s="66"/>
      <c r="AS264" s="65">
        <f>AR264/$C264</f>
        <v>0</v>
      </c>
      <c r="AT264" s="52"/>
      <c r="AU264" s="65" t="e">
        <f>AT264/AR264</f>
        <v>#DIV/0!</v>
      </c>
      <c r="AV264" s="64">
        <f>AT264/$H264</f>
        <v>0</v>
      </c>
      <c r="AW264" s="66"/>
      <c r="AX264" s="65">
        <f>AW264/$C264</f>
        <v>0</v>
      </c>
      <c r="AY264" s="52"/>
      <c r="AZ264" s="65" t="e">
        <f>AY264/AW264</f>
        <v>#DIV/0!</v>
      </c>
      <c r="BA264" s="64">
        <f>AY264/$H264</f>
        <v>0</v>
      </c>
      <c r="BB264" s="66"/>
      <c r="BC264" s="65">
        <f>BB264/$C264</f>
        <v>0</v>
      </c>
      <c r="BD264" s="52"/>
      <c r="BE264" s="65" t="e">
        <f>BD264/BB264</f>
        <v>#DIV/0!</v>
      </c>
      <c r="BF264" s="64">
        <f>BD264/$H264</f>
        <v>0</v>
      </c>
    </row>
    <row r="265" spans="1:58">
      <c r="A265" s="69"/>
      <c r="B265" s="68">
        <v>43009</v>
      </c>
      <c r="C265" s="131">
        <v>34424343.329999998</v>
      </c>
      <c r="D265" s="52">
        <f>C265/31</f>
        <v>1110462.6880645161</v>
      </c>
      <c r="E265" s="132">
        <v>2016301.21</v>
      </c>
      <c r="F265" s="64">
        <f>E265/C265</f>
        <v>5.8571958531532575E-2</v>
      </c>
      <c r="G265" s="132">
        <v>-270384.90999999997</v>
      </c>
      <c r="H265" s="52">
        <f>G265+E265</f>
        <v>1745916.3</v>
      </c>
      <c r="I265" s="64">
        <f>H265/$C265</f>
        <v>5.0717490331281798E-2</v>
      </c>
      <c r="J265" s="132">
        <v>5236094.8548999997</v>
      </c>
      <c r="K265" s="65">
        <f>J265/$C265</f>
        <v>0.15210442228935322</v>
      </c>
      <c r="L265" s="132">
        <v>156970.5638</v>
      </c>
      <c r="M265" s="65">
        <f>L265/J265</f>
        <v>2.9978556185456626E-2</v>
      </c>
      <c r="N265" s="64">
        <f>L265/$H265</f>
        <v>8.9907267490428946E-2</v>
      </c>
      <c r="O265" s="132">
        <v>6799035.2564000003</v>
      </c>
      <c r="P265" s="65">
        <f>O265/$C265</f>
        <v>0.19750660720591878</v>
      </c>
      <c r="Q265" s="132">
        <v>75325.418600000005</v>
      </c>
      <c r="R265" s="53">
        <v>2.8460000000000001</v>
      </c>
      <c r="S265" s="65">
        <f>Q265/$H265</f>
        <v>4.3143774188945945E-2</v>
      </c>
      <c r="T265" s="66">
        <f>C265-(J265+O265)</f>
        <v>22389213.218699999</v>
      </c>
      <c r="U265" s="52">
        <f>H265-(L265+Q265)</f>
        <v>1513620.3176</v>
      </c>
      <c r="V265" s="64">
        <f>U265/T265</f>
        <v>6.7604890927376968E-2</v>
      </c>
      <c r="W265" s="67"/>
      <c r="X265" s="66"/>
      <c r="Y265" s="65">
        <f>X265/$C265</f>
        <v>0</v>
      </c>
      <c r="Z265" s="52"/>
      <c r="AA265" s="65" t="e">
        <f>Z265/X265</f>
        <v>#DIV/0!</v>
      </c>
      <c r="AB265" s="64">
        <f>Z265/$H265</f>
        <v>0</v>
      </c>
      <c r="AC265" s="66"/>
      <c r="AD265" s="65">
        <f>AC265/$C265</f>
        <v>0</v>
      </c>
      <c r="AE265" s="52"/>
      <c r="AF265" s="65" t="e">
        <f>AE265/AC265</f>
        <v>#DIV/0!</v>
      </c>
      <c r="AG265" s="64">
        <f>AE265/$H265</f>
        <v>0</v>
      </c>
      <c r="AH265" s="66"/>
      <c r="AI265" s="65">
        <f>AH265/$C265</f>
        <v>0</v>
      </c>
      <c r="AJ265" s="52"/>
      <c r="AK265" s="65" t="e">
        <f>AJ265/AH265</f>
        <v>#DIV/0!</v>
      </c>
      <c r="AL265" s="64">
        <f>AJ265/$H265</f>
        <v>0</v>
      </c>
      <c r="AM265" s="52"/>
      <c r="AN265" s="65">
        <f>AM265/$C265</f>
        <v>0</v>
      </c>
      <c r="AO265" s="52"/>
      <c r="AP265" s="65" t="e">
        <f>AO265/AM265</f>
        <v>#DIV/0!</v>
      </c>
      <c r="AQ265" s="64"/>
      <c r="AR265" s="66"/>
      <c r="AS265" s="65">
        <f>AR265/$C265</f>
        <v>0</v>
      </c>
      <c r="AT265" s="52"/>
      <c r="AU265" s="65" t="e">
        <f>AT265/AR265</f>
        <v>#DIV/0!</v>
      </c>
      <c r="AV265" s="64">
        <f>AT265/$H265</f>
        <v>0</v>
      </c>
      <c r="AW265" s="66"/>
      <c r="AX265" s="65">
        <f>AW265/$C265</f>
        <v>0</v>
      </c>
      <c r="AY265" s="52"/>
      <c r="AZ265" s="65" t="e">
        <f>AY265/AW265</f>
        <v>#DIV/0!</v>
      </c>
      <c r="BA265" s="64">
        <f>AY265/$H265</f>
        <v>0</v>
      </c>
      <c r="BB265" s="66"/>
      <c r="BC265" s="65">
        <f>BB265/$C265</f>
        <v>0</v>
      </c>
      <c r="BD265" s="52"/>
      <c r="BE265" s="65" t="e">
        <f>BD265/BB265</f>
        <v>#DIV/0!</v>
      </c>
      <c r="BF265" s="64">
        <f>BD265/$H265</f>
        <v>0</v>
      </c>
    </row>
    <row r="266" spans="1:58" s="25" customFormat="1" ht="15.75" thickBot="1">
      <c r="A266" s="63"/>
      <c r="B266" s="62" t="s">
        <v>106</v>
      </c>
      <c r="C266" s="56">
        <f>C264/C265-1</f>
        <v>-0.10211714472811695</v>
      </c>
      <c r="D266" s="60"/>
      <c r="E266" s="56">
        <f>E264/E265-1</f>
        <v>5.4772238122100747E-2</v>
      </c>
      <c r="F266" s="59"/>
      <c r="G266" s="56">
        <f>G264/G265-1</f>
        <v>-0.87889804945105854</v>
      </c>
      <c r="H266" s="56">
        <f>H264/H265-1</f>
        <v>0.19936700287407816</v>
      </c>
      <c r="I266" s="59"/>
      <c r="J266" s="57">
        <f>J264/J265-1</f>
        <v>-0.36846393513947262</v>
      </c>
      <c r="K266" s="55"/>
      <c r="L266" s="56">
        <f>L264/L265-1</f>
        <v>-0.16526007406746668</v>
      </c>
      <c r="M266" s="55"/>
      <c r="N266" s="54"/>
      <c r="O266" s="56">
        <f>O264/O265-1</f>
        <v>-0.18809205177987731</v>
      </c>
      <c r="P266" s="55"/>
      <c r="Q266" s="56">
        <f>Q264/Q265-1</f>
        <v>-0.29348579285558729</v>
      </c>
      <c r="R266" s="55"/>
      <c r="S266" s="54"/>
      <c r="T266" s="61"/>
      <c r="U266" s="60"/>
      <c r="V266" s="59"/>
      <c r="W266" s="58"/>
      <c r="X266" s="57" t="e">
        <f>X264/X265-1</f>
        <v>#DIV/0!</v>
      </c>
      <c r="Y266" s="55"/>
      <c r="Z266" s="56" t="e">
        <f>Z264/Z265-1</f>
        <v>#DIV/0!</v>
      </c>
      <c r="AA266" s="55"/>
      <c r="AB266" s="54"/>
      <c r="AC266" s="57" t="e">
        <f>AC264/AC265-1</f>
        <v>#DIV/0!</v>
      </c>
      <c r="AD266" s="55"/>
      <c r="AE266" s="56" t="e">
        <f>AE264/AE265-1</f>
        <v>#DIV/0!</v>
      </c>
      <c r="AF266" s="55"/>
      <c r="AG266" s="54"/>
      <c r="AH266" s="57" t="e">
        <f>AH264/AH265-1</f>
        <v>#DIV/0!</v>
      </c>
      <c r="AI266" s="55"/>
      <c r="AJ266" s="56" t="e">
        <f>AJ264/AJ265-1</f>
        <v>#DIV/0!</v>
      </c>
      <c r="AK266" s="55"/>
      <c r="AL266" s="54"/>
      <c r="AM266" s="56" t="e">
        <f>AM264/AM265-1</f>
        <v>#DIV/0!</v>
      </c>
      <c r="AN266" s="55"/>
      <c r="AO266" s="56" t="e">
        <f>AO264/AO265-1</f>
        <v>#DIV/0!</v>
      </c>
      <c r="AP266" s="55"/>
      <c r="AQ266" s="54"/>
      <c r="AR266" s="56" t="e">
        <f>AR264/AR265-1</f>
        <v>#DIV/0!</v>
      </c>
      <c r="AS266" s="55"/>
      <c r="AT266" s="56" t="e">
        <f>AT264/AT265-1</f>
        <v>#DIV/0!</v>
      </c>
      <c r="AU266" s="55"/>
      <c r="AV266" s="54"/>
      <c r="AW266" s="56" t="e">
        <f>AW264/AW265-1</f>
        <v>#DIV/0!</v>
      </c>
      <c r="AX266" s="55"/>
      <c r="AY266" s="56" t="e">
        <f>AY264/AY265-1</f>
        <v>#DIV/0!</v>
      </c>
      <c r="AZ266" s="55"/>
      <c r="BA266" s="54"/>
      <c r="BB266" s="56" t="e">
        <f>BB264/BB265-1</f>
        <v>#DIV/0!</v>
      </c>
      <c r="BC266" s="55"/>
      <c r="BD266" s="56" t="e">
        <f>BD264/BD265-1</f>
        <v>#DIV/0!</v>
      </c>
      <c r="BE266" s="55"/>
      <c r="BF266" s="54"/>
    </row>
    <row r="267" spans="1:58">
      <c r="A267" s="77" t="s">
        <v>105</v>
      </c>
      <c r="B267" s="76">
        <v>43101</v>
      </c>
      <c r="C267" s="72">
        <f>C3+C15+C27+C39+C63+C75+C87+C99+C111+C135+C147+C159+C183+C195+C207+C219+C231+C243+C255</f>
        <v>507542923.26999998</v>
      </c>
      <c r="D267" s="72">
        <f>C267/31</f>
        <v>16372352.363548387</v>
      </c>
      <c r="E267" s="72">
        <f>E3+E15+E27+E39+E63+E75+E87+E99+E111+E135+E147+E159+E183+E195+E207+E219+E231+E243+E255</f>
        <v>38944533.529999994</v>
      </c>
      <c r="F267" s="70">
        <f>E267/C267</f>
        <v>7.6731507315850184E-2</v>
      </c>
      <c r="G267" s="72">
        <f>G3+G15+G27+G39+G63+G75+G87+G99+G111+G135+G147+G159+G183+G195+G207+G219+G231+G243+G255</f>
        <v>-1026358.9</v>
      </c>
      <c r="H267" s="72">
        <f>G267+E267</f>
        <v>37918174.629999995</v>
      </c>
      <c r="I267" s="70">
        <f>H267/$C267</f>
        <v>7.4709296281190565E-2</v>
      </c>
      <c r="J267" s="74">
        <f>J3+J15+J27+J39+J63+J75+J87+J99+J111+J135+J147+J159+J183+J195+J207+J219+J231+J243+J255</f>
        <v>38788950.887699999</v>
      </c>
      <c r="K267" s="73">
        <f>J267/$C267</f>
        <v>7.642496645956634E-2</v>
      </c>
      <c r="L267" s="72">
        <f>L3+L15+L27+L39+L63+L75+L87+L99+L111+L135+L147+L159+L183+L195+L207+L219+L231+L243+L255</f>
        <v>1902862.4457999999</v>
      </c>
      <c r="M267" s="71">
        <v>4.9059999999999997</v>
      </c>
      <c r="N267" s="70">
        <f>L267/$H267</f>
        <v>5.0183387369456822E-2</v>
      </c>
      <c r="O267" s="72">
        <f>O3+O15+O27+O39+O63+O75+O87+O99+O111+O135+O147+O159+O183+O195+O207+O219+O231+O243+O255</f>
        <v>82969446.235899985</v>
      </c>
      <c r="P267" s="73">
        <f>O267/$C267</f>
        <v>0.16347276738949296</v>
      </c>
      <c r="Q267" s="72">
        <f>Q3+Q15+Q27+Q39+Q63+Q75+Q87+Q99+Q111+Q135+Q147+Q159+Q183+Q195+Q207+Q219+Q231+Q243+Q255</f>
        <v>8892102.7201000005</v>
      </c>
      <c r="R267" s="71">
        <v>10.717000000000001</v>
      </c>
      <c r="S267" s="73">
        <f>Q267/$H267</f>
        <v>0.23450766833762013</v>
      </c>
      <c r="T267" s="74">
        <f>T3+T15+T27+T39+T63+T75+T87+T99+T111+T135+T147+T159+T183+T195+T207+T219+T231+T243+T255</f>
        <v>385784526.14639992</v>
      </c>
      <c r="U267" s="72">
        <f>U3+U15+U27+U39+U63+U75+U87+U99+U111+U135+U147+U159+U183+U195+U207+U219+U231+U243+U255</f>
        <v>27123209.484100003</v>
      </c>
      <c r="V267" s="70">
        <f>U267/T267</f>
        <v>7.030662881954762E-2</v>
      </c>
      <c r="W267" s="75">
        <f>W3+W15+W27+W39+W63+W75+W87+W99+W111+W135+W147+W159+W183+W195+W207+W219+W231+W243+W255</f>
        <v>1342279.5751</v>
      </c>
      <c r="X267" s="74">
        <f>X3+X15+X27+X39+X63+X75+X87+X99+X111+X135+X147+X159+X183+X195+X207+X219+X231+X243+X255</f>
        <v>9133835.464300001</v>
      </c>
      <c r="Y267" s="73">
        <f>X267/$C267</f>
        <v>1.7996183269490752E-2</v>
      </c>
      <c r="Z267" s="72">
        <f>Z3+Z15+Z27+Z39+Z63+Z75+Z87+Z99+Z111+Z135+Z147+Z159+Z183+Z195+Z207+Z219+Z231+Z243+Z255</f>
        <v>1940306.8941999995</v>
      </c>
      <c r="AA267" s="71">
        <v>21.242999999999999</v>
      </c>
      <c r="AB267" s="70">
        <f>Z267/$H267</f>
        <v>5.1170893987730962E-2</v>
      </c>
      <c r="AC267" s="74">
        <f>AC3+AC15+AC27+AC39+AC63+AC75+AC87+AC99+AC111+AC135+AC147+AC159+AC183+AC195+AC207+AC219+AC231+AC243+AC255</f>
        <v>1234196.26</v>
      </c>
      <c r="AD267" s="73">
        <f>AC267/$C267</f>
        <v>2.4317081441079199E-3</v>
      </c>
      <c r="AE267" s="72">
        <f>AE3+AE15+AE27+AE39+AE63+AE75+AE87+AE99+AE111+AE135+AE147+AE159+AE183+AE195+AE207+AE219+AE231+AE243+AE255</f>
        <v>124820.8858</v>
      </c>
      <c r="AF267" s="71">
        <v>10.114000000000001</v>
      </c>
      <c r="AG267" s="70">
        <f>AE267/$H267</f>
        <v>3.2918484873806285E-3</v>
      </c>
      <c r="AH267" s="74">
        <f>AH3+AH15+AH27+AH39+AH63+AH75+AH87+AH99+AH111+AH135+AH147+AH159+AH183+AH195+AH207+AH219+AH231+AH243+AH255</f>
        <v>1219213.6100000001</v>
      </c>
      <c r="AI267" s="73">
        <f>AH267/$C267</f>
        <v>2.4021881777896632E-3</v>
      </c>
      <c r="AJ267" s="72">
        <f>AJ3+AJ15+AJ27+AJ39+AJ63+AJ75+AJ87+AJ99+AJ111+AJ135+AJ147+AJ159+AJ183+AJ195+AJ207+AJ219+AJ231+AJ243+AJ255</f>
        <v>171413.52189999999</v>
      </c>
      <c r="AK267" s="71">
        <v>14.058999999999999</v>
      </c>
      <c r="AL267" s="70">
        <f>AJ267/$H267</f>
        <v>4.5206163949775557E-3</v>
      </c>
      <c r="AM267" s="72">
        <f>AM3+AM15+AM27+AM39+AM63+AM75+AM87+AM99+AM111+AM135+AM147+AM159+AM183+AM195+AM207+AM219+AM231+AM243+AM255</f>
        <v>1931690.1899999997</v>
      </c>
      <c r="AN267" s="73">
        <f>AM267/$C267</f>
        <v>3.8059641883182939E-3</v>
      </c>
      <c r="AO267" s="72">
        <f>AO3+AO15+AO27+AO39+AO63+AO75+AO87+AO99+AO111+AO135+AO147+AO159+AO183+AO195+AO207+AO219+AO231+AO243+AO255</f>
        <v>467154.99539999996</v>
      </c>
      <c r="AP267" s="71">
        <v>24.184000000000001</v>
      </c>
      <c r="AQ267" s="70">
        <f>AO267/$H267</f>
        <v>1.2320081331931985E-2</v>
      </c>
      <c r="AR267" s="72">
        <f>AR3+AR15+AR27+AR39+AR63+AR75+AR87+AR99+AR111+AR135+AR147+AR159+AR183+AR195+AR207+AR219+AR231+AR243+AR255</f>
        <v>3716852.2</v>
      </c>
      <c r="AS267" s="73">
        <f>AR267/$C267</f>
        <v>7.3232273165253631E-3</v>
      </c>
      <c r="AT267" s="72">
        <f>AT3+AT15+AT27+AT39+AT63+AT75+AT87+AT99+AT111+AT135+AT147+AT159+AT183+AT195+AT207+AT219+AT231+AT243+AT255</f>
        <v>592574.3382</v>
      </c>
      <c r="AU267" s="71">
        <v>15.943</v>
      </c>
      <c r="AV267" s="70">
        <f>AT267/$H267</f>
        <v>1.5627712672939924E-2</v>
      </c>
      <c r="AW267" s="72">
        <f>AW3+AW15+AW27+AW39+AW63+AW75+AW87+AW99+AW111+AW135+AW147+AW159+AW183+AW195+AW207+AW219+AW231+AW243+AW255</f>
        <v>1018350.5499999998</v>
      </c>
      <c r="AX267" s="73">
        <f>AW267/$C267</f>
        <v>2.0064323691855773E-3</v>
      </c>
      <c r="AY267" s="72">
        <f>AY3+AY15+AY27+AY39+AY63+AY75+AY87+AY99+AY111+AY135+AY147+AY159+AY183+AY195+AY207+AY219+AY231+AY243+AY255</f>
        <v>-1597484.1379999998</v>
      </c>
      <c r="AZ267" s="71">
        <v>-156.87</v>
      </c>
      <c r="BA267" s="70">
        <f>AY267/$H267</f>
        <v>-4.2129774272839253E-2</v>
      </c>
      <c r="BB267" s="72">
        <f>BB3+BB15+BB27+BB39+BB63+BB75+BB87+BB99+BB111+BB135+BB147+BB159+BB183+BB195+BB207+BB219+BB231+BB243+BB255</f>
        <v>163893.46</v>
      </c>
      <c r="BC267" s="73">
        <f>BB267/$C267</f>
        <v>3.2291546682212892E-4</v>
      </c>
      <c r="BD267" s="72">
        <f>BD3+BD15+BD27+BD39+BD63+BD75+BD87+BD99+BD111+BD135+BD147+BD159+BD183+BD195+BD207+BD219+BD231+BD243+BD255</f>
        <v>12460.654199999999</v>
      </c>
      <c r="BE267" s="71">
        <v>7.6029999999999998</v>
      </c>
      <c r="BF267" s="70">
        <f>BD267/$H267</f>
        <v>3.2861956888983291E-4</v>
      </c>
    </row>
    <row r="268" spans="1:58">
      <c r="A268" s="69"/>
      <c r="B268" s="68">
        <v>43132</v>
      </c>
      <c r="C268" s="52">
        <f>C4+C16+C28+C40+C64+C76+C88+C100+C112+C136+C148+C160+C184+C196+C208+C220+C232+C244+C256</f>
        <v>482893468.43000007</v>
      </c>
      <c r="D268" s="52">
        <f>C268/28</f>
        <v>17246195.301071431</v>
      </c>
      <c r="E268" s="52">
        <f>E4+E16+E28+E40+E64+E76+E88+E100+E112+E136+E148+E160+E184+E196+E208+E220+E232+E244+E256</f>
        <v>33001717.849999994</v>
      </c>
      <c r="F268" s="64">
        <f>E268/C268</f>
        <v>6.8341611571795163E-2</v>
      </c>
      <c r="G268" s="52">
        <f>G4+G16+G28+G40+G64+G76+G88+G100+G112+G136+G148+G160+G184+G196+G208+G220+G232+G244+G256</f>
        <v>-2427540.19</v>
      </c>
      <c r="H268" s="52">
        <f>G268+E268</f>
        <v>30574177.659999993</v>
      </c>
      <c r="I268" s="64">
        <f>H268/$C268</f>
        <v>6.3314539663176267E-2</v>
      </c>
      <c r="J268" s="66">
        <f>J4+J16+J28+J40+J64+J76+J88+J100+J112+J136+J148+J160+J184+J196+J208+J220+J232+J244+J256</f>
        <v>46107788.476600014</v>
      </c>
      <c r="K268" s="65">
        <f>J268/$C268</f>
        <v>9.5482319581806002E-2</v>
      </c>
      <c r="L268" s="52">
        <f>L4+L16+L28+L40+L64+L76+L88+L100+L112+L136+L148+L160+L184+L196+L208+L220+L232+L244+L256</f>
        <v>2032790.3792999999</v>
      </c>
      <c r="M268" s="53">
        <v>4.4089999999999998</v>
      </c>
      <c r="N268" s="64">
        <f>L268/$H268</f>
        <v>6.648716449239081E-2</v>
      </c>
      <c r="O268" s="52">
        <f>O4+O16+O28+O40+O64+O76+O88+O100+O112+O136+O148+O160+O184+O196+O208+O220+O232+O244+O256</f>
        <v>78862092.876400009</v>
      </c>
      <c r="P268" s="65">
        <f>O268/$C268</f>
        <v>0.16331157497905111</v>
      </c>
      <c r="Q268" s="52">
        <f>Q4+Q16+Q28+Q40+Q64+Q76+Q88+Q100+Q112+Q136+Q148+Q160+Q184+Q196+Q208+Q220+Q232+Q244+Q256</f>
        <v>3265789.3939999999</v>
      </c>
      <c r="R268" s="53">
        <v>4.141</v>
      </c>
      <c r="S268" s="65">
        <f>Q268/$H268</f>
        <v>0.10681528152015064</v>
      </c>
      <c r="T268" s="66">
        <f>T4+T16+T28+T40+T64+T76+T88+T100+T112+T136+T148+T160+T184+T196+T208+T220+T232+T244+T256</f>
        <v>357923587.07700002</v>
      </c>
      <c r="U268" s="52">
        <f>U4+U16+U28+U40+U64+U76+U88+U100+U112+U136+U148+U160+U184+U196+U208+U220+U232+U244+U256</f>
        <v>25275597.896699999</v>
      </c>
      <c r="V268" s="64">
        <f>U268/T268</f>
        <v>7.0617301595333151E-2</v>
      </c>
      <c r="W268" s="67">
        <f>W4+W16+W28+W40+W64+W76+W88+W100+W112+W136+W148+W160+W184+W196+W208+W220+W232+W244+W256</f>
        <v>1388452.9405999999</v>
      </c>
      <c r="X268" s="66">
        <f>X4+X16+X28+X40+X64+X76+X88+X100+X112+X136+X148+X160+X184+X196+X208+X220+X232+X244+X256</f>
        <v>8255477.9020000016</v>
      </c>
      <c r="Y268" s="65">
        <f>X268/$C268</f>
        <v>1.7095857454524074E-2</v>
      </c>
      <c r="Z268" s="52">
        <f>Z4+Z16+Z28+Z40+Z64+Z76+Z88+Z100+Z112+Z136+Z148+Z160+Z184+Z196+Z208+Z220+Z232+Z244+Z256</f>
        <v>1729932.1058</v>
      </c>
      <c r="AA268" s="53">
        <v>20.954999999999998</v>
      </c>
      <c r="AB268" s="64">
        <f>Z268/$H268</f>
        <v>5.6581476206415175E-2</v>
      </c>
      <c r="AC268" s="66">
        <f>AC4+AC16+AC28+AC40+AC64+AC76+AC88+AC100+AC112+AC136+AC148+AC160+AC184+AC196+AC208+AC220+AC232+AC244+AC256</f>
        <v>1706004.2999999998</v>
      </c>
      <c r="AD268" s="65">
        <f>AC268/$C268</f>
        <v>3.5328792198134713E-3</v>
      </c>
      <c r="AE268" s="52">
        <f>AE4+AE16+AE28+AE40+AE64+AE76+AE88+AE100+AE112+AE136+AE148+AE160+AE184+AE196+AE208+AE220+AE232+AE244+AE256</f>
        <v>179174.342</v>
      </c>
      <c r="AF268" s="53">
        <v>10.503</v>
      </c>
      <c r="AG268" s="64">
        <f>AE268/$H268</f>
        <v>5.8603159827390122E-3</v>
      </c>
      <c r="AH268" s="66">
        <f>AH4+AH16+AH28+AH40+AH64+AH76+AH88+AH100+AH112+AH136+AH148+AH160+AH184+AH196+AH208+AH220+AH232+AH244+AH256</f>
        <v>903932.32999999984</v>
      </c>
      <c r="AI268" s="65">
        <f>AH268/$C268</f>
        <v>1.8719083795829667E-3</v>
      </c>
      <c r="AJ268" s="52">
        <f>AJ4+AJ16+AJ28+AJ40+AJ64+AJ76+AJ88+AJ100+AJ112+AJ136+AJ148+AJ160+AJ184+AJ196+AJ208+AJ220+AJ232+AJ244+AJ256</f>
        <v>132312.56180000002</v>
      </c>
      <c r="AK268" s="53">
        <v>14.637</v>
      </c>
      <c r="AL268" s="64">
        <f>AJ268/$H268</f>
        <v>4.3275918414349942E-3</v>
      </c>
      <c r="AM268" s="52">
        <f>AM4+AM16+AM28+AM40+AM64+AM76+AM88+AM100+AM112+AM136+AM148+AM160+AM184+AM196+AM208+AM220+AM232+AM244+AM256</f>
        <v>1637492.5999999999</v>
      </c>
      <c r="AN268" s="65">
        <f>AM268/$C268</f>
        <v>3.3910017572278879E-3</v>
      </c>
      <c r="AO268" s="52">
        <f>AO4+AO16+AO28+AO40+AO64+AO76+AO88+AO100+AO112+AO136+AO148+AO160+AO184+AO196+AO208+AO220+AO232+AO244+AO256</f>
        <v>407797.39390000008</v>
      </c>
      <c r="AP268" s="53">
        <v>24.904</v>
      </c>
      <c r="AQ268" s="64">
        <f>AO268/$H268</f>
        <v>1.3337967694009932E-2</v>
      </c>
      <c r="AR268" s="52">
        <f>AR4+AR16+AR28+AR40+AR64+AR76+AR88+AR100+AR112+AR136+AR148+AR160+AR184+AR196+AR208+AR220+AR232+AR244+AR256</f>
        <v>3602696.64</v>
      </c>
      <c r="AS268" s="65">
        <f>AR268/$C268</f>
        <v>7.4606447913102072E-3</v>
      </c>
      <c r="AT268" s="52">
        <f>AT4+AT16+AT28+AT40+AT64+AT76+AT88+AT100+AT112+AT136+AT148+AT160+AT184+AT196+AT208+AT220+AT232+AT244+AT256</f>
        <v>553745.4922000001</v>
      </c>
      <c r="AU268" s="53">
        <v>15.37</v>
      </c>
      <c r="AV268" s="64">
        <f>AT268/$H268</f>
        <v>1.8111541653153339E-2</v>
      </c>
      <c r="AW268" s="52">
        <f>AW4+AW16+AW28+AW40+AW64+AW76+AW88+AW100+AW112+AW136+AW148+AW160+AW184+AW196+AW208+AW220+AW232+AW244+AW256</f>
        <v>991687.6100000001</v>
      </c>
      <c r="AX268" s="65">
        <f>AW268/$C268</f>
        <v>2.0536364122385195E-3</v>
      </c>
      <c r="AY268" s="52">
        <f>AY4+AY16+AY28+AY40+AY64+AY76+AY88+AY100+AY112+AY136+AY148+AY160+AY184+AY196+AY208+AY220+AY232+AY244+AY256</f>
        <v>18930.352300000006</v>
      </c>
      <c r="AZ268" s="53">
        <v>1.909</v>
      </c>
      <c r="BA268" s="64">
        <f>AY268/$H268</f>
        <v>6.1916145416942702E-4</v>
      </c>
      <c r="BB268" s="52">
        <f>BB4+BB16+BB28+BB40+BB64+BB76+BB88+BB100+BB112+BB136+BB148+BB160+BB184+BB196+BB208+BB220+BB232+BB244+BB256</f>
        <v>137263.85999999999</v>
      </c>
      <c r="BC268" s="65">
        <f>BB268/$C268</f>
        <v>2.8425288179249349E-4</v>
      </c>
      <c r="BD268" s="52">
        <f>BD4+BD16+BD28+BD40+BD64+BD76+BD88+BD100+BD112+BD136+BD148+BD160+BD184+BD196+BD208+BD220+BD232+BD244+BD256</f>
        <v>9070.0704999999998</v>
      </c>
      <c r="BE268" s="53">
        <v>6.6079999999999997</v>
      </c>
      <c r="BF268" s="64">
        <f>BD268/$H268</f>
        <v>2.9665787256369342E-4</v>
      </c>
    </row>
    <row r="269" spans="1:58">
      <c r="A269" s="69"/>
      <c r="B269" s="68">
        <v>43160</v>
      </c>
      <c r="C269" s="52">
        <f>C5+C17+C29+C41+C65+C77+C89+C101+C113+C137+C149+C161+C185+C197+C209+C221+C233+C245+C257</f>
        <v>571481207.88999999</v>
      </c>
      <c r="D269" s="52">
        <f>C269/31</f>
        <v>18434877.673870966</v>
      </c>
      <c r="E269" s="52">
        <f>E5+E17+E29+E41+E65+E77+E89+E101+E113+E137+E149+E161+E185+E197+E209+E221+E233+E245+E257</f>
        <v>36155566.620000005</v>
      </c>
      <c r="F269" s="64">
        <f>E269/C269</f>
        <v>6.3266413874731142E-2</v>
      </c>
      <c r="G269" s="52">
        <f>G5+G17+G29+G41+G65+G77+G89+G101+G113+G137+G149+G161+G185+G197+G209+G221+G233+G245+G257</f>
        <v>-3216842.1600000011</v>
      </c>
      <c r="H269" s="52">
        <f>G269+E269</f>
        <v>32938724.460000005</v>
      </c>
      <c r="I269" s="64">
        <f>H269/$C269</f>
        <v>5.7637458599233811E-2</v>
      </c>
      <c r="J269" s="66">
        <f>J5+J17+J29+J41+J65+J77+J89+J101+J113+J137+J149+J161+J185+J197+J209+J221+J233+J245+J257</f>
        <v>63423559.024900004</v>
      </c>
      <c r="K269" s="65">
        <f>J269/$C269</f>
        <v>0.11098100541060646</v>
      </c>
      <c r="L269" s="52">
        <f>L5+L17+L29+L41+L65+L77+L89+L101+L113+L137+L149+L161+L185+L197+L209+L221+L233+L245+L257</f>
        <v>2238831.9073999999</v>
      </c>
      <c r="M269" s="53">
        <v>3.53</v>
      </c>
      <c r="N269" s="64">
        <f>L269/$H269</f>
        <v>6.796959943360234E-2</v>
      </c>
      <c r="O269" s="52">
        <f>O5+O17+O29+O41+O65+O77+O89+O101+O113+O137+O149+O161+O185+O197+O209+O221+O233+O245+O257</f>
        <v>88158208.17750001</v>
      </c>
      <c r="P269" s="65">
        <f>O269/$C269</f>
        <v>0.15426265459015567</v>
      </c>
      <c r="Q269" s="52">
        <f>Q5+Q17+Q29+Q41+Q65+Q77+Q89+Q101+Q113+Q137+Q149+Q161+Q185+Q197+Q209+Q221+Q233+Q245+Q257</f>
        <v>1285978.7802000002</v>
      </c>
      <c r="R269" s="53">
        <v>1.4590000000000001</v>
      </c>
      <c r="S269" s="65">
        <f>Q269/$H269</f>
        <v>3.9041547639820172E-2</v>
      </c>
      <c r="T269" s="66">
        <f>T5+T17+T29+T41+T65+T77+T89+T101+T113+T137+T149+T161+T185+T197+T209+T221+T233+T245+T257</f>
        <v>419899440.68760002</v>
      </c>
      <c r="U269" s="52">
        <f>U5+U17+U29+U41+U65+U77+U89+U101+U113+U137+U149+U161+U185+U197+U209+U221+U233+U245+U257</f>
        <v>29413913.742400002</v>
      </c>
      <c r="V269" s="64">
        <f>U269/T269</f>
        <v>7.004989979084919E-2</v>
      </c>
      <c r="W269" s="67">
        <f>W5+W17+W29+W41+W65+W77+W89+W101+W113+W137+W149+W161+W185+W197+W209+W221+W233+W245+W257</f>
        <v>1385631.9730999998</v>
      </c>
      <c r="X269" s="66">
        <f>X5+X17+X29+X41+X65+X77+X89+X101+X113+X137+X149+X161+X185+X197+X209+X221+X233+X245+X257</f>
        <v>9438549.3482999969</v>
      </c>
      <c r="Y269" s="65">
        <f>X269/$C269</f>
        <v>1.6515940013405919E-2</v>
      </c>
      <c r="Z269" s="52">
        <f>Z5+Z17+Z29+Z41+Z65+Z77+Z89+Z101+Z113+Z137+Z149+Z161+Z185+Z197+Z209+Z221+Z233+Z245+Z257</f>
        <v>2047057.1281999997</v>
      </c>
      <c r="AA269" s="53">
        <v>21.687999999999999</v>
      </c>
      <c r="AB269" s="64">
        <f>Z269/$H269</f>
        <v>6.2147431685944506E-2</v>
      </c>
      <c r="AC269" s="66">
        <f>AC5+AC17+AC29+AC41+AC65+AC77+AC89+AC101+AC113+AC137+AC149+AC161+AC185+AC197+AC209+AC221+AC233+AC245+AC257</f>
        <v>1857842.93</v>
      </c>
      <c r="AD269" s="65">
        <f>AC269/$C269</f>
        <v>3.2509256723584194E-3</v>
      </c>
      <c r="AE269" s="52">
        <f>AE5+AE17+AE29+AE41+AE65+AE77+AE89+AE101+AE113+AE137+AE149+AE161+AE185+AE197+AE209+AE221+AE233+AE245+AE257</f>
        <v>203737.5784</v>
      </c>
      <c r="AF269" s="53">
        <v>10.965999999999999</v>
      </c>
      <c r="AG269" s="64">
        <f>AE269/$H269</f>
        <v>6.1853511858789194E-3</v>
      </c>
      <c r="AH269" s="66">
        <f>AH5+AH17+AH29+AH41+AH65+AH77+AH89+AH101+AH113+AH137+AH149+AH161+AH185+AH197+AH209+AH221+AH233+AH245+AH257</f>
        <v>820433.42</v>
      </c>
      <c r="AI269" s="65">
        <f>AH269/$C269</f>
        <v>1.4356262440005183E-3</v>
      </c>
      <c r="AJ269" s="52">
        <f>AJ5+AJ17+AJ29+AJ41+AJ65+AJ77+AJ89+AJ101+AJ113+AJ137+AJ149+AJ161+AJ185+AJ197+AJ209+AJ221+AJ233+AJ245+AJ257</f>
        <v>106126.1467</v>
      </c>
      <c r="AK269" s="53">
        <v>12.935</v>
      </c>
      <c r="AL269" s="64">
        <f>AJ269/$H269</f>
        <v>3.2219264236803412E-3</v>
      </c>
      <c r="AM269" s="52">
        <f>AM5+AM17+AM29+AM41+AM65+AM77+AM89+AM101+AM113+AM137+AM149+AM161+AM185+AM197+AM209+AM221+AM233+AM245+AM257</f>
        <v>1793855.29</v>
      </c>
      <c r="AN269" s="65">
        <f>AM269/$C269</f>
        <v>3.1389576161623945E-3</v>
      </c>
      <c r="AO269" s="52">
        <f>AO5+AO17+AO29+AO41+AO65+AO77+AO89+AO101+AO113+AO137+AO149+AO161+AO185+AO197+AO209+AO221+AO233+AO245+AO257</f>
        <v>458576.64699999994</v>
      </c>
      <c r="AP269" s="53">
        <v>25.564</v>
      </c>
      <c r="AQ269" s="64">
        <f>AO269/$H269</f>
        <v>1.3922113090835816E-2</v>
      </c>
      <c r="AR269" s="52">
        <f>AR5+AR17+AR29+AR41+AR65+AR77+AR89+AR101+AR113+AR137+AR149+AR161+AR185+AR197+AR209+AR221+AR233+AR245+AR257</f>
        <v>3976280.3099999996</v>
      </c>
      <c r="AS269" s="65">
        <f>AR269/$C269</f>
        <v>6.9578496284787078E-3</v>
      </c>
      <c r="AT269" s="52">
        <f>AT5+AT17+AT29+AT41+AT65+AT77+AT89+AT101+AT113+AT137+AT149+AT161+AT185+AT197+AT209+AT221+AT233+AT245+AT257</f>
        <v>595102.90679999988</v>
      </c>
      <c r="AU269" s="53">
        <v>14.965999999999999</v>
      </c>
      <c r="AV269" s="64">
        <f>AT269/$H269</f>
        <v>1.8066968789962664E-2</v>
      </c>
      <c r="AW269" s="52">
        <f>AW5+AW17+AW29+AW41+AW65+AW77+AW89+AW101+AW113+AW137+AW149+AW161+AW185+AW197+AW209+AW221+AW233+AW245+AW257</f>
        <v>1132406.26</v>
      </c>
      <c r="AX269" s="65">
        <f>AW269/$C269</f>
        <v>1.9815284288717473E-3</v>
      </c>
      <c r="AY269" s="52">
        <f>AY5+AY17+AY29+AY41+AY65+AY77+AY89+AY101+AY113+AY137+AY149+AY161+AY185+AY197+AY209+AY221+AY233+AY245+AY257</f>
        <v>55413.921599999994</v>
      </c>
      <c r="AZ269" s="53">
        <v>4.8929999999999998</v>
      </c>
      <c r="BA269" s="64">
        <f>AY269/$H269</f>
        <v>1.6823335605267086E-3</v>
      </c>
      <c r="BB269" s="52">
        <f>BB5+BB17+BB29+BB41+BB65+BB77+BB89+BB101+BB113+BB137+BB149+BB161+BB185+BB197+BB209+BB221+BB233+BB245+BB257</f>
        <v>139438.98000000001</v>
      </c>
      <c r="BC269" s="65">
        <f>BB269/$C269</f>
        <v>2.4399573962340953E-4</v>
      </c>
      <c r="BD269" s="52">
        <f>BD5+BD17+BD29+BD41+BD65+BD77+BD89+BD101+BD113+BD137+BD149+BD161+BD185+BD197+BD209+BD221+BD233+BD245+BD257</f>
        <v>5792.7588000000005</v>
      </c>
      <c r="BE269" s="53">
        <v>4.1539999999999999</v>
      </c>
      <c r="BF269" s="64">
        <f>BD269/$H269</f>
        <v>1.758646970994456E-4</v>
      </c>
    </row>
    <row r="270" spans="1:58">
      <c r="A270" s="69"/>
      <c r="B270" s="68">
        <v>43191</v>
      </c>
      <c r="C270" s="52">
        <f>C6+C18+C30+C42+C66+C78+C90+C102+C114+C138+C150+C162+C186+C198+C210+C222+C234+C246+C258</f>
        <v>543328549.17999995</v>
      </c>
      <c r="D270" s="52">
        <f>C270/30</f>
        <v>18110951.63933333</v>
      </c>
      <c r="E270" s="52">
        <f>E6+E18+E30+E42+E66+E78+E90+E102+E114+E138+E150+E162+E186+E198+E210+E222+E234+E246+E258</f>
        <v>34129362.269999996</v>
      </c>
      <c r="F270" s="64">
        <f>E270/C270</f>
        <v>6.281533028497871E-2</v>
      </c>
      <c r="G270" s="52">
        <f>G6+G18+G30+G42+G66+G78+G90+G102+G114+G138+G150+G162+G186+G198+G210+G222+G234+G246+G258</f>
        <v>-3751109.1499999994</v>
      </c>
      <c r="H270" s="52">
        <f>G270+E270</f>
        <v>30378253.119999997</v>
      </c>
      <c r="I270" s="64">
        <f>H270/$C270</f>
        <v>5.5911387623284917E-2</v>
      </c>
      <c r="J270" s="66">
        <f>J6+J18+J30+J42+J66+J78+J90+J102+J114+J138+J150+J162+J186+J198+J210+J222+J234+J246+J258</f>
        <v>53205896.816499993</v>
      </c>
      <c r="K270" s="65">
        <f>J270/$C270</f>
        <v>9.7925825721470322E-2</v>
      </c>
      <c r="L270" s="52">
        <f>L6+L18+L30+L42+L66+L78+L90+L102+L114+L138+L150+L162+L186+L198+L210+L222+L234+L246+L258</f>
        <v>2655129.6839999999</v>
      </c>
      <c r="M270" s="53">
        <v>4.99</v>
      </c>
      <c r="N270" s="64">
        <f>L270/$H270</f>
        <v>8.740231617373527E-2</v>
      </c>
      <c r="O270" s="52">
        <f>O6+O18+O30+O42+O66+O78+O90+O102+O114+O138+O150+O162+O186+O198+O210+O222+O234+O246+O258</f>
        <v>85446140.330899999</v>
      </c>
      <c r="P270" s="65">
        <f>O270/$C270</f>
        <v>0.1572642197062103</v>
      </c>
      <c r="Q270" s="52">
        <f>Q6+Q18+Q30+Q42+Q66+Q78+Q90+Q102+Q114+Q138+Q150+Q162+Q186+Q198+Q210+Q222+Q234+Q246+Q258</f>
        <v>803835.11260000011</v>
      </c>
      <c r="R270" s="53">
        <v>0.94099999999999995</v>
      </c>
      <c r="S270" s="65">
        <f>Q270/$H270</f>
        <v>2.6460873488172457E-2</v>
      </c>
      <c r="T270" s="66">
        <f>T6+T18+T30+T42+T66+T78+T90+T102+T114+T138+T150+T162+T186+T198+T210+T222+T234+T246+T258</f>
        <v>404676512.03260005</v>
      </c>
      <c r="U270" s="52">
        <f>U6+U18+U30+U42+U66+U78+U90+U102+U114+U138+U150+U162+U186+U198+U210+U222+U234+U246+U258</f>
        <v>26919288.313399993</v>
      </c>
      <c r="V270" s="64">
        <f>U270/T270</f>
        <v>6.6520510859872733E-2</v>
      </c>
      <c r="W270" s="67">
        <f>W6+W18+W30+W42+W66+W78+W90+W102+W114+W138+W150+W162+W186+W198+W210+W222+W234+W246+W258</f>
        <v>1178294.0881000001</v>
      </c>
      <c r="X270" s="66">
        <f>X6+X18+X30+X42+X66+X78+X90+X102+X114+X138+X150+X162+X186+X198+X210+X222+X234+X246+X258</f>
        <v>8924288.9016999993</v>
      </c>
      <c r="Y270" s="65">
        <f>X270/$C270</f>
        <v>1.6425216225373539E-2</v>
      </c>
      <c r="Z270" s="52">
        <f>Z6+Z18+Z30+Z42+Z66+Z78+Z90+Z102+Z114+Z138+Z150+Z162+Z186+Z198+Z210+Z222+Z234+Z246+Z258</f>
        <v>1884535.9070999997</v>
      </c>
      <c r="AA270" s="53">
        <v>21.117000000000001</v>
      </c>
      <c r="AB270" s="64">
        <f>Z270/$H270</f>
        <v>6.2035690454474685E-2</v>
      </c>
      <c r="AC270" s="66">
        <f>AC6+AC18+AC30+AC42+AC66+AC78+AC90+AC102+AC114+AC138+AC150+AC162+AC186+AC198+AC210+AC222+AC234+AC246+AC258</f>
        <v>2399147.5499999998</v>
      </c>
      <c r="AD270" s="65">
        <f>AC270/$C270</f>
        <v>4.4156478683493282E-3</v>
      </c>
      <c r="AE270" s="52">
        <f>AE6+AE18+AE30+AE42+AE66+AE78+AE90+AE102+AE114+AE138+AE150+AE162+AE186+AE198+AE210+AE222+AE234+AE246+AE258</f>
        <v>190793.50600000002</v>
      </c>
      <c r="AF270" s="53">
        <v>7.9530000000000003</v>
      </c>
      <c r="AG270" s="64">
        <f>AE270/$H270</f>
        <v>6.2805950443012189E-3</v>
      </c>
      <c r="AH270" s="66">
        <f>AH6+AH18+AH30+AH42+AH66+AH78+AH90+AH102+AH114+AH138+AH150+AH162+AH186+AH198+AH210+AH222+AH234+AH246+AH258</f>
        <v>688225.51000000013</v>
      </c>
      <c r="AI270" s="65">
        <f>AH270/$C270</f>
        <v>1.2666838711838002E-3</v>
      </c>
      <c r="AJ270" s="52">
        <f>AJ6+AJ18+AJ30+AJ42+AJ66+AJ78+AJ90+AJ102+AJ114+AJ138+AJ150+AJ162+AJ186+AJ198+AJ210+AJ222+AJ234+AJ246+AJ258</f>
        <v>69482.617499999993</v>
      </c>
      <c r="AK270" s="53">
        <v>10.096</v>
      </c>
      <c r="AL270" s="64">
        <f>AJ270/$H270</f>
        <v>2.2872486191200712E-3</v>
      </c>
      <c r="AM270" s="52">
        <f>AM6+AM18+AM30+AM42+AM66+AM78+AM90+AM102+AM114+AM138+AM150+AM162+AM186+AM198+AM210+AM222+AM234+AM246+AM258</f>
        <v>1610274.1900000004</v>
      </c>
      <c r="AN270" s="65">
        <f>AM270/$C270</f>
        <v>2.9637209243472511E-3</v>
      </c>
      <c r="AO270" s="52">
        <f>AO6+AO18+AO30+AO42+AO66+AO78+AO90+AO102+AO114+AO138+AO150+AO162+AO186+AO198+AO210+AO222+AO234+AO246+AO258</f>
        <v>415307.41209999996</v>
      </c>
      <c r="AP270" s="53">
        <v>25.791</v>
      </c>
      <c r="AQ270" s="64">
        <f>AO270/$H270</f>
        <v>1.3671207836061378E-2</v>
      </c>
      <c r="AR270" s="52">
        <f>AR6+AR18+AR30+AR42+AR66+AR78+AR90+AR102+AR114+AR138+AR150+AR162+AR186+AR198+AR210+AR222+AR234+AR246+AR258</f>
        <v>4582319.8599999994</v>
      </c>
      <c r="AS270" s="65">
        <f>AR270/$C270</f>
        <v>8.4337917948830582E-3</v>
      </c>
      <c r="AT270" s="52">
        <f>AT6+AT18+AT30+AT42+AT66+AT78+AT90+AT102+AT114+AT138+AT150+AT162+AT186+AT198+AT210+AT222+AT234+AT246+AT258</f>
        <v>634343.76009999984</v>
      </c>
      <c r="AU270" s="53">
        <v>13.843</v>
      </c>
      <c r="AV270" s="64">
        <f>AT270/$H270</f>
        <v>2.088150880810094E-2</v>
      </c>
      <c r="AW270" s="52">
        <f>AW6+AW18+AW30+AW42+AW66+AW78+AW90+AW102+AW114+AW138+AW150+AW162+AW186+AW198+AW210+AW222+AW234+AW246+AW258</f>
        <v>1135869.8800000001</v>
      </c>
      <c r="AX270" s="65">
        <f>AW270/$C270</f>
        <v>2.0905764692730998E-3</v>
      </c>
      <c r="AY270" s="52">
        <f>AY6+AY18+AY30+AY42+AY66+AY78+AY90+AY102+AY114+AY138+AY150+AY162+AY186+AY198+AY210+AY222+AY234+AY246+AY258</f>
        <v>67644.308099999995</v>
      </c>
      <c r="AZ270" s="53">
        <v>5.9550000000000001</v>
      </c>
      <c r="BA270" s="64">
        <f>AY270/$H270</f>
        <v>2.2267346260099897E-3</v>
      </c>
      <c r="BB270" s="52">
        <f>BB6+BB18+BB30+BB42+BB66+BB78+BB90+BB102+BB114+BB138+BB150+BB162+BB186+BB198+BB210+BB222+BB234+BB246+BB258</f>
        <v>124237.46999999999</v>
      </c>
      <c r="BC270" s="65">
        <f>BB270/$C270</f>
        <v>2.2865993363960194E-4</v>
      </c>
      <c r="BD270" s="52">
        <f>BD6+BD18+BD30+BD42+BD66+BD78+BD90+BD102+BD114+BD138+BD150+BD162+BD186+BD198+BD210+BD222+BD234+BD246+BD258</f>
        <v>4119.3216000000002</v>
      </c>
      <c r="BE270" s="53">
        <v>3.3159999999999998</v>
      </c>
      <c r="BF270" s="64">
        <f>BD270/$H270</f>
        <v>1.3560100324820786E-4</v>
      </c>
    </row>
    <row r="271" spans="1:58">
      <c r="A271" s="69"/>
      <c r="B271" s="68">
        <v>43221</v>
      </c>
      <c r="C271" s="52">
        <f>C7+C19+C31+C43+C67+C79+C91+C103+C115+C139+C151+C163+C187+C199+C211+C223+C235+C247+C259</f>
        <v>568995347.1500001</v>
      </c>
      <c r="D271" s="52">
        <f>C271/31</f>
        <v>18354688.617741939</v>
      </c>
      <c r="E271" s="52">
        <f>E7+E19+E31+E43+E67+E79+E91+E103+E115+E139+E151+E163+E187+E199+E211+E223+E235+E247+E259</f>
        <v>37383375.800000004</v>
      </c>
      <c r="F271" s="64">
        <f>E271/C271</f>
        <v>6.5700670466370084E-2</v>
      </c>
      <c r="G271" s="52">
        <f>G7+G19+G31+G43+G67+G79+G91+G103+G115+G139+G151+G163+G187+G199+G211+G223+G235+G247+G259</f>
        <v>-3371320.8200000003</v>
      </c>
      <c r="H271" s="52">
        <f>G271+E271</f>
        <v>34012054.980000004</v>
      </c>
      <c r="I271" s="64">
        <f>H271/$C271</f>
        <v>5.9775629362103823E-2</v>
      </c>
      <c r="J271" s="66">
        <f>J7+J19+J31+J43+J67+J79+J91+J103+J115+J139+J151+J163+J187+J199+J211+J223+J235+J247+J259</f>
        <v>48788871.852800004</v>
      </c>
      <c r="K271" s="65">
        <f>J271/$C271</f>
        <v>8.574564290758277E-2</v>
      </c>
      <c r="L271" s="52">
        <f>L7+L19+L31+L43+L67+L79+L91+L103+L115+L139+L151+L163+L187+L199+L211+L223+L235+L247+L259</f>
        <v>2152638.1818000004</v>
      </c>
      <c r="M271" s="53">
        <v>4.4119999999999999</v>
      </c>
      <c r="N271" s="64">
        <f>L271/$H271</f>
        <v>6.3290447550605491E-2</v>
      </c>
      <c r="O271" s="52">
        <f>O7+O19+O31+O43+O67+O79+O91+O103+O115+O139+O151+O163+O187+O199+O211+O223+O235+O247+O259</f>
        <v>98655328.065600008</v>
      </c>
      <c r="P271" s="65">
        <f>O271/$C271</f>
        <v>0.17338512267235151</v>
      </c>
      <c r="Q271" s="52">
        <f>Q7+Q19+Q31+Q43+Q67+Q79+Q91+Q103+Q115+Q139+Q151+Q163+Q187+Q199+Q211+Q223+Q235+Q247+Q259</f>
        <v>632523.55080000008</v>
      </c>
      <c r="R271" s="53">
        <v>0.64100000000000001</v>
      </c>
      <c r="S271" s="65">
        <f>Q271/$H271</f>
        <v>1.8597040113334545E-2</v>
      </c>
      <c r="T271" s="66">
        <f>T7+T19+T31+T43+T67+T79+T91+T103+T115+T139+T151+T163+T187+T199+T211+T223+T235+T247+T259</f>
        <v>421551147.23159999</v>
      </c>
      <c r="U271" s="52">
        <f>U7+U19+U31+U43+U67+U79+U91+U103+U115+U139+U151+U163+U187+U199+U211+U223+U235+U247+U259</f>
        <v>31226893.267399997</v>
      </c>
      <c r="V271" s="64">
        <f>U271/T271</f>
        <v>7.4076167204080598E-2</v>
      </c>
      <c r="W271" s="67">
        <f>W7+W19+W31+W43+W67+W79+W91+W103+W115+W139+W151+W163+W187+W199+W211+W223+W235+W247+W259</f>
        <v>1382186.2302999997</v>
      </c>
      <c r="X271" s="66">
        <f>X7+X19+X31+X43+X67+X79+X91+X103+X115+X139+X151+X163+X187+X199+X211+X223+X235+X247+X259</f>
        <v>10367262.237100001</v>
      </c>
      <c r="Y271" s="65">
        <f>X271/$C271</f>
        <v>1.8220293520901071E-2</v>
      </c>
      <c r="Z271" s="52">
        <f>Z7+Z19+Z31+Z43+Z67+Z79+Z91+Z103+Z115+Z139+Z151+Z163+Z187+Z199+Z211+Z223+Z235+Z247+Z259</f>
        <v>2359647.7063000007</v>
      </c>
      <c r="AA271" s="53">
        <v>22.760999999999999</v>
      </c>
      <c r="AB271" s="64">
        <f>Z271/$H271</f>
        <v>6.9376805008916298E-2</v>
      </c>
      <c r="AC271" s="66">
        <f>AC7+AC19+AC31+AC43+AC67+AC79+AC91+AC103+AC115+AC139+AC151+AC163+AC187+AC199+AC211+AC223+AC235+AC247+AC259</f>
        <v>2187921.6</v>
      </c>
      <c r="AD271" s="65">
        <f>AC271/$C271</f>
        <v>3.8452363643374649E-3</v>
      </c>
      <c r="AE271" s="52">
        <f>AE7+AE19+AE31+AE43+AE67+AE79+AE91+AE103+AE115+AE139+AE151+AE163+AE187+AE199+AE211+AE223+AE235+AE247+AE259</f>
        <v>190745.00830000002</v>
      </c>
      <c r="AF271" s="53">
        <v>8.718</v>
      </c>
      <c r="AG271" s="64">
        <f>AE271/$H271</f>
        <v>5.6081588840240079E-3</v>
      </c>
      <c r="AH271" s="66">
        <f>AH7+AH19+AH31+AH43+AH67+AH79+AH91+AH103+AH115+AH139+AH151+AH163+AH187+AH199+AH211+AH223+AH235+AH247+AH259</f>
        <v>818382.66000000015</v>
      </c>
      <c r="AI271" s="65">
        <f>AH271/$C271</f>
        <v>1.438294116286079E-3</v>
      </c>
      <c r="AJ271" s="52">
        <f>AJ7+AJ19+AJ31+AJ43+AJ67+AJ79+AJ91+AJ103+AJ115+AJ139+AJ151+AJ163+AJ187+AJ199+AJ211+AJ223+AJ235+AJ247+AJ259</f>
        <v>76429.330799999996</v>
      </c>
      <c r="AK271" s="53">
        <v>9.3390000000000004</v>
      </c>
      <c r="AL271" s="64">
        <f>AJ271/$H271</f>
        <v>2.2471247575291315E-3</v>
      </c>
      <c r="AM271" s="52">
        <f>AM7+AM19+AM31+AM43+AM67+AM79+AM91+AM103+AM115+AM139+AM151+AM163+AM187+AM199+AM211+AM223+AM235+AM247+AM259</f>
        <v>1856482.18</v>
      </c>
      <c r="AN271" s="65">
        <f>AM271/$C271</f>
        <v>3.2627370141053002E-3</v>
      </c>
      <c r="AO271" s="52">
        <f>AO7+AO19+AO31+AO43+AO67+AO79+AO91+AO103+AO115+AO139+AO151+AO163+AO187+AO199+AO211+AO223+AO235+AO247+AO259</f>
        <v>471509.40150000004</v>
      </c>
      <c r="AP271" s="53">
        <v>25.398</v>
      </c>
      <c r="AQ271" s="64">
        <f>AO271/$H271</f>
        <v>1.3863008329760144E-2</v>
      </c>
      <c r="AR271" s="52">
        <f>AR7+AR19+AR31+AR43+AR67+AR79+AR91+AR103+AR115+AR139+AR151+AR163+AR187+AR199+AR211+AR223+AR235+AR247+AR259</f>
        <v>5208065.1199999992</v>
      </c>
      <c r="AS271" s="65">
        <f>AR271/$C271</f>
        <v>9.153089117663795E-3</v>
      </c>
      <c r="AT271" s="52">
        <f>AT7+AT19+AT31+AT43+AT67+AT79+AT91+AT103+AT115+AT139+AT151+AT163+AT187+AT199+AT211+AT223+AT235+AT247+AT259</f>
        <v>633009.84899999993</v>
      </c>
      <c r="AU271" s="53">
        <v>12.154</v>
      </c>
      <c r="AV271" s="64">
        <f>AT271/$H271</f>
        <v>1.8611337932160424E-2</v>
      </c>
      <c r="AW271" s="52">
        <f>AW7+AW19+AW31+AW43+AW67+AW79+AW91+AW103+AW115+AW139+AW151+AW163+AW187+AW199+AW211+AW223+AW235+AW247+AW259</f>
        <v>1246040.56</v>
      </c>
      <c r="AX271" s="65">
        <f>AW271/$C271</f>
        <v>2.1898958686414629E-3</v>
      </c>
      <c r="AY271" s="52">
        <f>AY7+AY19+AY31+AY43+AY67+AY79+AY91+AY103+AY115+AY139+AY151+AY163+AY187+AY199+AY211+AY223+AY235+AY247+AY259</f>
        <v>80127.460399999982</v>
      </c>
      <c r="AZ271" s="53">
        <v>6.431</v>
      </c>
      <c r="BA271" s="64">
        <f>AY271/$H271</f>
        <v>2.3558547240711291E-3</v>
      </c>
      <c r="BB271" s="52">
        <f>BB7+BB19+BB31+BB43+BB67+BB79+BB91+BB103+BB115+BB139+BB151+BB163+BB187+BB199+BB211+BB223+BB235+BB247+BB259</f>
        <v>107563.65000000001</v>
      </c>
      <c r="BC271" s="65">
        <f>BB271/$C271</f>
        <v>1.8904135251503873E-4</v>
      </c>
      <c r="BD271" s="52">
        <f>BD7+BD19+BD31+BD43+BD67+BD79+BD91+BD103+BD115+BD139+BD151+BD163+BD187+BD199+BD211+BD223+BD235+BD247+BD259</f>
        <v>5863.4182000000001</v>
      </c>
      <c r="BE271" s="53">
        <v>5.4509999999999996</v>
      </c>
      <c r="BF271" s="64">
        <f>BD271/$H271</f>
        <v>1.7239235334200908E-4</v>
      </c>
    </row>
    <row r="272" spans="1:58">
      <c r="A272" s="69"/>
      <c r="B272" s="68">
        <v>43252</v>
      </c>
      <c r="C272" s="52">
        <f>C8+C20+C32+C44+C68+C80+C92+C104+C116+C140+C152+C164+C188+C200+C212+C224+C236+C248+C260</f>
        <v>583822531.7700001</v>
      </c>
      <c r="D272" s="52">
        <f>C272/30</f>
        <v>19460751.059000004</v>
      </c>
      <c r="E272" s="52">
        <f>E8+E20+E32+E44+E68+E80+E92+E104+E116+E140+E152+E164+E188+E200+E212+E224+E236+E248+E260</f>
        <v>38601862.689999998</v>
      </c>
      <c r="F272" s="64">
        <f>E272/C272</f>
        <v>6.6119172504303755E-2</v>
      </c>
      <c r="G272" s="52">
        <f>G8+G20+G32+G44+G68+G80+G92+G104+G116+G140+G152+G164+G188+G200+G212+G224+G236+G248+G260</f>
        <v>-2855999.6899999995</v>
      </c>
      <c r="H272" s="52">
        <f>G272+E272</f>
        <v>35745863</v>
      </c>
      <c r="I272" s="64">
        <f>H272/$C272</f>
        <v>6.1227275507212298E-2</v>
      </c>
      <c r="J272" s="66">
        <f>J8+J20+J32+J44+J68+J80+J92+J104+J116+J140+J152+J164+J188+J200+J212+J224+J236+J248+J260</f>
        <v>48495338.067699999</v>
      </c>
      <c r="K272" s="65">
        <f>J272/$C272</f>
        <v>8.3065204627636724E-2</v>
      </c>
      <c r="L272" s="52">
        <f>L8+L20+L32+L44+L68+L80+L92+L104+L116+L140+L152+L164+L188+L200+L212+L224+L236+L248+L260</f>
        <v>1783184.9868000001</v>
      </c>
      <c r="M272" s="53">
        <v>3.677</v>
      </c>
      <c r="N272" s="64">
        <f>L272/$H272</f>
        <v>4.9885073044676528E-2</v>
      </c>
      <c r="O272" s="52">
        <f>O8+O20+O32+O44+O68+O80+O92+O104+O116+O140+O152+O164+O188+O200+O212+O224+O236+O248+O260</f>
        <v>104627826.06539999</v>
      </c>
      <c r="P272" s="65">
        <f>O272/$C272</f>
        <v>0.17921169597239639</v>
      </c>
      <c r="Q272" s="52">
        <f>Q8+Q20+Q32+Q44+Q68+Q80+Q92+Q104+Q116+Q140+Q152+Q164+Q188+Q200+Q212+Q224+Q236+Q248+Q260</f>
        <v>1084505.0452000001</v>
      </c>
      <c r="R272" s="53">
        <v>1.0369999999999999</v>
      </c>
      <c r="S272" s="65">
        <f>Q272/$H272</f>
        <v>3.033931633431259E-2</v>
      </c>
      <c r="T272" s="66">
        <f>T8+T20+T32+T44+T68+T80+T92+T104+T116+T140+T152+T164+T188+T200+T212+T224+T236+T248+T260</f>
        <v>430699367.63690007</v>
      </c>
      <c r="U272" s="52">
        <f>U8+U20+U32+U44+U68+U80+U92+U104+U116+U140+U152+U164+U188+U200+U212+U224+U236+U248+U260</f>
        <v>32878172.968000006</v>
      </c>
      <c r="V272" s="64">
        <f>U272/T272</f>
        <v>7.6336710565402685E-2</v>
      </c>
      <c r="W272" s="67">
        <f>W8+W20+W32+W44+W68+W80+W92+W104+W116+W140+W152+W164+W188+W200+W212+W224+W236+W248+W260</f>
        <v>1353611.2259000002</v>
      </c>
      <c r="X272" s="66">
        <f>X8+X20+X32+X44+X68+X80+X92+X104+X116+X140+X152+X164+X188+X200+X212+X224+X236+X248+X260</f>
        <v>13260070.4158</v>
      </c>
      <c r="Y272" s="65">
        <f>X272/$C272</f>
        <v>2.2712501991998955E-2</v>
      </c>
      <c r="Z272" s="52">
        <f>Z8+Z20+Z32+Z44+Z68+Z80+Z92+Z104+Z116+Z140+Z152+Z164+Z188+Z200+Z212+Z224+Z236+Z248+Z260</f>
        <v>3190992.3609999996</v>
      </c>
      <c r="AA272" s="53">
        <v>24.065000000000001</v>
      </c>
      <c r="AB272" s="64">
        <f>Z272/$H272</f>
        <v>8.9268857797614218E-2</v>
      </c>
      <c r="AC272" s="66">
        <f>AC8+AC20+AC32+AC44+AC68+AC80+AC92+AC104+AC116+AC140+AC152+AC164+AC188+AC200+AC212+AC224+AC236+AC248+AC260</f>
        <v>2533162.3200000008</v>
      </c>
      <c r="AD272" s="65">
        <f>AC272/$C272</f>
        <v>4.3389252420938645E-3</v>
      </c>
      <c r="AE272" s="52">
        <f>AE8+AE20+AE32+AE44+AE68+AE80+AE92+AE104+AE116+AE140+AE152+AE164+AE188+AE200+AE212+AE224+AE236+AE248+AE260</f>
        <v>244645.36379999999</v>
      </c>
      <c r="AF272" s="53">
        <v>9.6579999999999995</v>
      </c>
      <c r="AG272" s="64">
        <f>AE272/$H272</f>
        <v>6.8440189512280064E-3</v>
      </c>
      <c r="AH272" s="66">
        <f>AH8+AH20+AH32+AH44+AH68+AH80+AH92+AH104+AH116+AH140+AH152+AH164+AH188+AH200+AH212+AH224+AH236+AH248+AH260</f>
        <v>1227438.69</v>
      </c>
      <c r="AI272" s="65">
        <f>AH272/$C272</f>
        <v>2.1024174697038857E-3</v>
      </c>
      <c r="AJ272" s="52">
        <f>AJ8+AJ20+AJ32+AJ44+AJ68+AJ80+AJ92+AJ104+AJ116+AJ140+AJ152+AJ164+AJ188+AJ200+AJ212+AJ224+AJ236+AJ248+AJ260</f>
        <v>178077.37589999998</v>
      </c>
      <c r="AK272" s="53">
        <v>14.507999999999999</v>
      </c>
      <c r="AL272" s="64">
        <f>AJ272/$H272</f>
        <v>4.9817618307326913E-3</v>
      </c>
      <c r="AM272" s="52">
        <f>AM8+AM20+AM32+AM44+AM68+AM80+AM92+AM104+AM116+AM140+AM152+AM164+AM188+AM200+AM212+AM224+AM236+AM248+AM260</f>
        <v>2302098.54</v>
      </c>
      <c r="AN272" s="65">
        <f>AM272/$C272</f>
        <v>3.9431478141493236E-3</v>
      </c>
      <c r="AO272" s="52">
        <f>AO8+AO20+AO32+AO44+AO68+AO80+AO92+AO104+AO116+AO140+AO152+AO164+AO188+AO200+AO212+AO224+AO236+AO248+AO260</f>
        <v>573984.8787</v>
      </c>
      <c r="AP272" s="53">
        <v>24.933</v>
      </c>
      <c r="AQ272" s="64">
        <f>AO272/$H272</f>
        <v>1.6057379246935514E-2</v>
      </c>
      <c r="AR272" s="52">
        <f>AR8+AR20+AR32+AR44+AR68+AR80+AR92+AR104+AR116+AR140+AR152+AR164+AR188+AR200+AR212+AR224+AR236+AR248+AR260</f>
        <v>5320329.8100000015</v>
      </c>
      <c r="AS272" s="65">
        <f>AR272/$C272</f>
        <v>9.1129230553506167E-3</v>
      </c>
      <c r="AT272" s="52">
        <f>AT8+AT20+AT32+AT44+AT68+AT80+AT92+AT104+AT116+AT140+AT152+AT164+AT188+AT200+AT212+AT224+AT236+AT248+AT260</f>
        <v>625173.21499999997</v>
      </c>
      <c r="AU272" s="53">
        <v>11.750999999999999</v>
      </c>
      <c r="AV272" s="64">
        <f>AT272/$H272</f>
        <v>1.7489386534044513E-2</v>
      </c>
      <c r="AW272" s="52">
        <f>AW8+AW20+AW32+AW44+AW68+AW80+AW92+AW104+AW116+AW140+AW152+AW164+AW188+AW200+AW212+AW224+AW236+AW248+AW260</f>
        <v>1270473.56</v>
      </c>
      <c r="AX272" s="65">
        <f>AW272/$C272</f>
        <v>2.1761297155631358E-3</v>
      </c>
      <c r="AY272" s="52">
        <f>AY8+AY20+AY32+AY44+AY68+AY80+AY92+AY104+AY116+AY140+AY152+AY164+AY188+AY200+AY212+AY224+AY236+AY248+AY260</f>
        <v>115844.11069999999</v>
      </c>
      <c r="AZ272" s="53">
        <v>9.1180000000000003</v>
      </c>
      <c r="BA272" s="64">
        <f>AY272/$H272</f>
        <v>3.2407697276745002E-3</v>
      </c>
      <c r="BB272" s="52">
        <f>BB8+BB20+BB32+BB44+BB68+BB80+BB92+BB104+BB116+BB140+BB152+BB164+BB188+BB200+BB212+BB224+BB236+BB248+BB260</f>
        <v>107789.02</v>
      </c>
      <c r="BC272" s="65">
        <f>BB272/$C272</f>
        <v>1.8462634470994355E-4</v>
      </c>
      <c r="BD272" s="52">
        <f>BD8+BD20+BD32+BD44+BD68+BD80+BD92+BD104+BD116+BD140+BD152+BD164+BD188+BD200+BD212+BD224+BD236+BD248+BD260</f>
        <v>5945.4089999999997</v>
      </c>
      <c r="BE272" s="53">
        <v>5.516</v>
      </c>
      <c r="BF272" s="64">
        <f>BD272/$H272</f>
        <v>1.6632439395854003E-4</v>
      </c>
    </row>
    <row r="273" spans="1:58">
      <c r="A273" s="69"/>
      <c r="B273" s="68">
        <v>43282</v>
      </c>
      <c r="C273" s="52">
        <f>C9+C21+C33+C45+C69+C81+C93+C105+C117+C141+C153+C165+C189+C201+C213+C225+C237+C249+C261</f>
        <v>550092390.9000001</v>
      </c>
      <c r="D273" s="52">
        <f>C273/31</f>
        <v>17744915.835483875</v>
      </c>
      <c r="E273" s="52">
        <f>E9+E21+E33+E45+E69+E81+E93+E105+E117+E141+E153+E165+E189+E201+E213+E225+E237+E249+E261</f>
        <v>37940954.969999999</v>
      </c>
      <c r="F273" s="64">
        <f>E273/C273</f>
        <v>6.8971968341400292E-2</v>
      </c>
      <c r="G273" s="52">
        <f>G9+G21+G33+G45+G69+G81+G93+G105+G117+G141+G153+G165+G189+G201+G213+G225+G237+G249+G261</f>
        <v>-2976024.01</v>
      </c>
      <c r="H273" s="52">
        <f>G273+E273</f>
        <v>34964930.960000001</v>
      </c>
      <c r="I273" s="64">
        <f>H273/$C273</f>
        <v>6.3561924393817304E-2</v>
      </c>
      <c r="J273" s="66">
        <f>J9+J21+J33+J45+J69+J81+J93+J105+J117+J141+J153+J165+J189+J201+J213+J225+J237+J249+J261</f>
        <v>46344567.896500006</v>
      </c>
      <c r="K273" s="65">
        <f>J273/$C273</f>
        <v>8.4248698333522068E-2</v>
      </c>
      <c r="L273" s="52">
        <f>L9+L21+L33+L45+L69+L81+L93+L105+L117+L141+L153+L165+L189+L201+L213+L225+L237+L249+L261</f>
        <v>1620129.3320000002</v>
      </c>
      <c r="M273" s="53">
        <v>3.496</v>
      </c>
      <c r="N273" s="64">
        <f>L273/$H273</f>
        <v>4.6335836723185114E-2</v>
      </c>
      <c r="O273" s="52">
        <f>O9+O21+O33+O45+O69+O81+O93+O105+O117+O141+O153+O165+O189+O201+O213+O225+O237+O249+O261</f>
        <v>83575285.646300003</v>
      </c>
      <c r="P273" s="65">
        <f>O273/$C273</f>
        <v>0.15192954316194668</v>
      </c>
      <c r="Q273" s="52">
        <f>Q9+Q21+Q33+Q45+Q69+Q81+Q93+Q105+Q117+Q141+Q153+Q165+Q189+Q201+Q213+Q225+Q237+Q249+Q261</f>
        <v>1468976.3855999997</v>
      </c>
      <c r="R273" s="53">
        <v>1.758</v>
      </c>
      <c r="S273" s="65">
        <f>Q273/$H273</f>
        <v>4.201284959722968E-2</v>
      </c>
      <c r="T273" s="66">
        <f>T9+T21+T33+T45+T69+T81+T93+T105+T117+T141+T153+T165+T189+T201+T213+T225+T237+T249+T261</f>
        <v>420172537.35719997</v>
      </c>
      <c r="U273" s="52">
        <f>U9+U21+U33+U45+U69+U81+U93+U105+U117+U141+U153+U165+U189+U201+U213+U225+U237+U249+U261</f>
        <v>31875825.232400004</v>
      </c>
      <c r="V273" s="64">
        <f>U273/T273</f>
        <v>7.5863656946483171E-2</v>
      </c>
      <c r="W273" s="67">
        <f>W9+W21+W33+W45+W69+W81+W93+W105+W117+W141+W153+W165+W189+W201+W213+W225+W237+W249+W261</f>
        <v>1091751.7638999999</v>
      </c>
      <c r="X273" s="66">
        <f>X9+X21+X33+X45+X69+X81+X93+X105+X117+X141+X153+X165+X189+X201+X213+X225+X237+X249+X261</f>
        <v>9810554.7689999975</v>
      </c>
      <c r="Y273" s="65">
        <f>X273/$C273</f>
        <v>1.7834376427110828E-2</v>
      </c>
      <c r="Z273" s="52">
        <f>Z9+Z21+Z33+Z45+Z69+Z81+Z93+Z105+Z117+Z141+Z153+Z165+Z189+Z201+Z213+Z225+Z237+Z249+Z261</f>
        <v>2121364.3281999999</v>
      </c>
      <c r="AA273" s="53">
        <v>21.623000000000001</v>
      </c>
      <c r="AB273" s="64">
        <f>Z273/$H273</f>
        <v>6.0671200255674691E-2</v>
      </c>
      <c r="AC273" s="66">
        <f>AC9+AC21+AC33+AC45+AC69+AC81+AC93+AC105+AC117+AC141+AC153+AC165+AC189+AC201+AC213+AC225+AC237+AC249+AC261</f>
        <v>2439679.9299999997</v>
      </c>
      <c r="AD273" s="65">
        <f>AC273/$C273</f>
        <v>4.4350366781268618E-3</v>
      </c>
      <c r="AE273" s="52">
        <f>AE9+AE21+AE33+AE45+AE69+AE81+AE93+AE105+AE117+AE141+AE153+AE165+AE189+AE201+AE213+AE225+AE237+AE249+AE261</f>
        <v>258256.97999999998</v>
      </c>
      <c r="AF273" s="53">
        <v>10.586</v>
      </c>
      <c r="AG273" s="64">
        <f>AE273/$H273</f>
        <v>7.3861715984924105E-3</v>
      </c>
      <c r="AH273" s="66">
        <f>AH9+AH21+AH33+AH45+AH69+AH81+AH93+AH105+AH117+AH141+AH153+AH165+AH189+AH201+AH213+AH225+AH237+AH249+AH261</f>
        <v>1580010.5899999999</v>
      </c>
      <c r="AI273" s="65">
        <f>AH273/$C273</f>
        <v>2.8722640344378552E-3</v>
      </c>
      <c r="AJ273" s="52">
        <f>AJ9+AJ21+AJ33+AJ45+AJ69+AJ81+AJ93+AJ105+AJ117+AJ141+AJ153+AJ165+AJ189+AJ201+AJ213+AJ225+AJ237+AJ249+AJ261</f>
        <v>247689.06710000007</v>
      </c>
      <c r="AK273" s="53">
        <v>15.676</v>
      </c>
      <c r="AL273" s="64">
        <f>AJ273/$H273</f>
        <v>7.0839283905166925E-3</v>
      </c>
      <c r="AM273" s="52">
        <f>AM9+AM21+AM33+AM45+AM69+AM81+AM93+AM105+AM117+AM141+AM153+AM165+AM189+AM201+AM213+AM225+AM237+AM249+AM261</f>
        <v>2971559.8400000008</v>
      </c>
      <c r="AN273" s="65">
        <f>AM273/$C273</f>
        <v>5.4019286380934386E-3</v>
      </c>
      <c r="AO273" s="52">
        <f>AO9+AO21+AO33+AO45+AO69+AO81+AO93+AO105+AO117+AO141+AO153+AO165+AO189+AO201+AO213+AO225+AO237+AO249+AO261</f>
        <v>730858.3308</v>
      </c>
      <c r="AP273" s="53">
        <v>24.594999999999999</v>
      </c>
      <c r="AQ273" s="64">
        <f>AO273/$H273</f>
        <v>2.0902610436614458E-2</v>
      </c>
      <c r="AR273" s="52">
        <f>AR9+AR21+AR33+AR45+AR69+AR81+AR93+AR105+AR117+AR141+AR153+AR165+AR189+AR201+AR213+AR225+AR237+AR249+AR261</f>
        <v>5850506.2700000005</v>
      </c>
      <c r="AS273" s="65">
        <f>AR273/$C273</f>
        <v>1.0635497539655205E-2</v>
      </c>
      <c r="AT273" s="52">
        <f>AT9+AT21+AT33+AT45+AT69+AT81+AT93+AT105+AT117+AT141+AT153+AT165+AT189+AT201+AT213+AT225+AT237+AT249+AT261</f>
        <v>503809.09779999999</v>
      </c>
      <c r="AU273" s="53">
        <v>8.6110000000000007</v>
      </c>
      <c r="AV273" s="64">
        <f>AT273/$H273</f>
        <v>1.4408983057234098E-2</v>
      </c>
      <c r="AW273" s="52">
        <f>AW9+AW21+AW33+AW45+AW69+AW81+AW93+AW105+AW117+AW141+AW153+AW165+AW189+AW201+AW213+AW225+AW237+AW249+AW261</f>
        <v>1221422.96</v>
      </c>
      <c r="AX273" s="65">
        <f>AW273/$C273</f>
        <v>2.2203960283865105E-3</v>
      </c>
      <c r="AY273" s="52">
        <f>AY9+AY21+AY33+AY45+AY69+AY81+AY93+AY105+AY117+AY141+AY153+AY165+AY189+AY201+AY213+AY225+AY237+AY249+AY261</f>
        <v>106677.18339999999</v>
      </c>
      <c r="AZ273" s="53">
        <v>8.734</v>
      </c>
      <c r="BA273" s="64">
        <f>AY273/$H273</f>
        <v>3.0509765205039029E-3</v>
      </c>
      <c r="BB273" s="52">
        <f>BB9+BB21+BB33+BB45+BB69+BB81+BB93+BB105+BB117+BB141+BB153+BB165+BB189+BB201+BB213+BB225+BB237+BB249+BB261</f>
        <v>104634.18000000001</v>
      </c>
      <c r="BC273" s="65">
        <f>BB273/$C273</f>
        <v>1.9021201116563196E-4</v>
      </c>
      <c r="BD273" s="52">
        <f>BD9+BD21+BD33+BD45+BD69+BD81+BD93+BD105+BD117+BD141+BD153+BD165+BD189+BD201+BD213+BD225+BD237+BD249+BD261</f>
        <v>5680.5851999999995</v>
      </c>
      <c r="BE273" s="53">
        <v>5.4290000000000003</v>
      </c>
      <c r="BF273" s="64">
        <f>BD273/$H273</f>
        <v>1.6246521997994529E-4</v>
      </c>
    </row>
    <row r="274" spans="1:58">
      <c r="A274" s="69"/>
      <c r="B274" s="68">
        <v>43313</v>
      </c>
      <c r="C274" s="52">
        <f>C10+C22+C34+C46+C70+C82+C94+C106+C118+C142+C154+C166+C190+C202+C214+C226+C238+C250+C262</f>
        <v>532653593.01000005</v>
      </c>
      <c r="D274" s="52">
        <f>C274/31</f>
        <v>17182373.968064517</v>
      </c>
      <c r="E274" s="52">
        <f>E10+E22+E34+E46+E70+E82+E94+E106+E118+E142+E154+E166+E190+E202+E214+E226+E238+E250+E262</f>
        <v>36089210.57</v>
      </c>
      <c r="F274" s="64">
        <f>E274/C274</f>
        <v>6.7753622698875623E-2</v>
      </c>
      <c r="G274" s="52">
        <f>G10+G22+G34+G46+G70+G82+G94+G106+G118+G142+G154+G166+G190+G202+G214+G226+G238+G250+G262</f>
        <v>-1538906.8</v>
      </c>
      <c r="H274" s="52">
        <f>G274+E274</f>
        <v>34550303.770000003</v>
      </c>
      <c r="I274" s="64">
        <f>H274/$C274</f>
        <v>6.4864490211654982E-2</v>
      </c>
      <c r="J274" s="66">
        <f>J10+J22+J34+J46+J70+J82+J94+J106+J118+J142+J154+J166+J190+J202+J214+J226+J238+J250+J262</f>
        <v>48778229.678499997</v>
      </c>
      <c r="K274" s="65">
        <f>J274/$C274</f>
        <v>9.1575895325997053E-2</v>
      </c>
      <c r="L274" s="52">
        <f>L10+L22+L34+L46+L70+L82+L94+L106+L118+L142+L154+L166+L190+L202+L214+L226+L238+L250+L262</f>
        <v>1713629.2285000002</v>
      </c>
      <c r="M274" s="53">
        <v>3.5129999999999999</v>
      </c>
      <c r="N274" s="64">
        <f>L274/$H274</f>
        <v>4.9598094416406925E-2</v>
      </c>
      <c r="O274" s="52">
        <f>O10+O22+O34+O46+O70+O82+O94+O106+O118+O142+O154+O166+O190+O202+O214+O226+O238+O250+O262</f>
        <v>64971120.319099985</v>
      </c>
      <c r="P274" s="65">
        <f>O274/$C274</f>
        <v>0.12197631100534079</v>
      </c>
      <c r="Q274" s="52">
        <f>Q10+Q22+Q34+Q46+Q70+Q82+Q94+Q106+Q118+Q142+Q154+Q166+Q190+Q202+Q214+Q226+Q238+Q250+Q262</f>
        <v>1156476.4701999999</v>
      </c>
      <c r="R274" s="53">
        <v>1.78</v>
      </c>
      <c r="S274" s="65">
        <f>Q274/$H274</f>
        <v>3.3472251876528136E-2</v>
      </c>
      <c r="T274" s="66">
        <f>T10+T22+T34+T46+T70+T82+T94+T106+T118+T142+T154+T166+T190+T202+T214+T226+T238+T250+T262</f>
        <v>418904243.01239997</v>
      </c>
      <c r="U274" s="52">
        <f>U10+U22+U34+U46+U70+U82+U94+U106+U118+U142+U154+U166+U190+U202+U214+U226+U238+U250+U262</f>
        <v>31680198.061300006</v>
      </c>
      <c r="V274" s="64">
        <f>U274/T274</f>
        <v>7.5626348001355148E-2</v>
      </c>
      <c r="W274" s="67">
        <f>W10+W22+W34+W46+W70+W82+W94+W106+W118+W142+W154+W166+W190+W202+W214+W226+W238+W250+W262</f>
        <v>1009037.5710999999</v>
      </c>
      <c r="X274" s="66">
        <f>X10+X22+X34+X46+X70+X82+X94+X106+X118+X142+X154+X166+X190+X202+X214+X226+X238+X250+X262</f>
        <v>9067521.5895000007</v>
      </c>
      <c r="Y274" s="65">
        <f>X274/$C274</f>
        <v>1.7023299398507514E-2</v>
      </c>
      <c r="Z274" s="52">
        <f>Z10+Z22+Z34+Z46+Z70+Z82+Z94+Z106+Z118+Z142+Z154+Z166+Z190+Z202+Z214+Z226+Z238+Z250+Z262</f>
        <v>1932878.0654</v>
      </c>
      <c r="AA274" s="53">
        <v>21.315999999999999</v>
      </c>
      <c r="AB274" s="64">
        <f>Z274/$H274</f>
        <v>5.5943880501517218E-2</v>
      </c>
      <c r="AC274" s="66">
        <f>AC10+AC22+AC34+AC46+AC70+AC82+AC94+AC106+AC118+AC142+AC154+AC166+AC190+AC202+AC214+AC226+AC238+AC250+AC262</f>
        <v>3016019.2043000008</v>
      </c>
      <c r="AD274" s="65">
        <f>AC274/$C274</f>
        <v>5.6622526232417208E-3</v>
      </c>
      <c r="AE274" s="52">
        <f>AE10+AE22+AE34+AE46+AE70+AE82+AE94+AE106+AE118+AE142+AE154+AE166+AE190+AE202+AE214+AE226+AE238+AE250+AE262</f>
        <v>285860.05659999995</v>
      </c>
      <c r="AF274" s="53">
        <v>9.4779999999999998</v>
      </c>
      <c r="AG274" s="64">
        <f>AE274/$H274</f>
        <v>8.2737349721426177E-3</v>
      </c>
      <c r="AH274" s="66">
        <f>AH10+AH22+AH34+AH46+AH70+AH82+AH94+AH106+AH118+AH142+AH154+AH166+AH190+AH202+AH214+AH226+AH238+AH250+AH262</f>
        <v>1311184.2199999997</v>
      </c>
      <c r="AI274" s="65">
        <f>AH274/$C274</f>
        <v>2.4616077638574822E-3</v>
      </c>
      <c r="AJ274" s="52">
        <f>AJ10+AJ22+AJ34+AJ46+AJ70+AJ82+AJ94+AJ106+AJ118+AJ142+AJ154+AJ166+AJ190+AJ202+AJ214+AJ226+AJ238+AJ250+AJ262</f>
        <v>250110.99409999995</v>
      </c>
      <c r="AK274" s="53">
        <v>19.074999999999999</v>
      </c>
      <c r="AL274" s="64">
        <f>AJ274/$H274</f>
        <v>7.2390389318999588E-3</v>
      </c>
      <c r="AM274" s="52">
        <f>AM10+AM22+AM34+AM46+AM70+AM82+AM94+AM106+AM118+AM142+AM154+AM166+AM190+AM202+AM214+AM226+AM238+AM250+AM262</f>
        <v>2894235.2800000003</v>
      </c>
      <c r="AN274" s="65">
        <f>AM274/$C274</f>
        <v>5.4336163652718731E-3</v>
      </c>
      <c r="AO274" s="52">
        <f>AO10+AO22+AO34+AO46+AO70+AO82+AO94+AO106+AO118+AO142+AO154+AO166+AO190+AO202+AO214+AO226+AO238+AO250+AO262</f>
        <v>685263.86769999994</v>
      </c>
      <c r="AP274" s="53">
        <v>23.677</v>
      </c>
      <c r="AQ274" s="64">
        <f>AO274/$H274</f>
        <v>1.9833801527817937E-2</v>
      </c>
      <c r="AR274" s="52">
        <f>AR10+AR22+AR34+AR46+AR70+AR82+AR94+AR106+AR118+AR142+AR154+AR166+AR190+AR202+AR214+AR226+AR238+AR250+AR262</f>
        <v>6069406.3599999985</v>
      </c>
      <c r="AS274" s="65">
        <f>AR274/$C274</f>
        <v>1.1394659567960619E-2</v>
      </c>
      <c r="AT274" s="52">
        <f>AT10+AT22+AT34+AT46+AT70+AT82+AT94+AT106+AT118+AT142+AT154+AT166+AT190+AT202+AT214+AT226+AT238+AT250+AT262</f>
        <v>505213.74960000004</v>
      </c>
      <c r="AU274" s="53">
        <v>8.3239999999999998</v>
      </c>
      <c r="AV274" s="64">
        <f>AT274/$H274</f>
        <v>1.4622555939397461E-2</v>
      </c>
      <c r="AW274" s="52">
        <f>AW10+AW22+AW34+AW46+AW70+AW82+AW94+AW106+AW118+AW142+AW154+AW166+AW190+AW202+AW214+AW226+AW238+AW250+AW262</f>
        <v>1177955.8500000001</v>
      </c>
      <c r="AX274" s="65">
        <f>AW274/$C274</f>
        <v>2.2114857863690129E-3</v>
      </c>
      <c r="AY274" s="52">
        <f>AY10+AY22+AY34+AY46+AY70+AY82+AY94+AY106+AY118+AY142+AY154+AY166+AY190+AY202+AY214+AY226+AY238+AY250+AY262</f>
        <v>148120.30840000004</v>
      </c>
      <c r="AZ274" s="53">
        <v>12.574</v>
      </c>
      <c r="BA274" s="64">
        <f>AY274/$H274</f>
        <v>4.2870913490668863E-3</v>
      </c>
      <c r="BB274" s="52">
        <f>BB10+BB22+BB34+BB46+BB70+BB82+BB94+BB106+BB118+BB142+BB154+BB166+BB190+BB202+BB214+BB226+BB238+BB250+BB262</f>
        <v>54188.2</v>
      </c>
      <c r="BC274" s="65">
        <f>BB274/$C274</f>
        <v>1.0173253444848661E-4</v>
      </c>
      <c r="BD274" s="52">
        <f>BD10+BD22+BD34+BD46+BD70+BD82+BD94+BD106+BD118+BD142+BD154+BD166+BD190+BD202+BD214+BD226+BD238+BD250+BD262</f>
        <v>3188.8670999999999</v>
      </c>
      <c r="BE274" s="53">
        <v>5.8849999999999998</v>
      </c>
      <c r="BF274" s="64">
        <f>BD274/$H274</f>
        <v>9.2296354938820833E-5</v>
      </c>
    </row>
    <row r="275" spans="1:58">
      <c r="A275" s="69"/>
      <c r="B275" s="68">
        <v>43344</v>
      </c>
      <c r="C275" s="52">
        <f>C11+C23+C35+C47+C71+C83+C95+C107+C119+C143+C155+C167+C191+C203+C215+C227+C239+C251+C263</f>
        <v>544496496.82999992</v>
      </c>
      <c r="D275" s="52">
        <f>C275/30</f>
        <v>18149883.227666665</v>
      </c>
      <c r="E275" s="52">
        <f>E11+E23+E35+E47+E71+E83+E95+E107+E119+E143+E155+E167+E191+E203+E215+E227+E239+E251+E263</f>
        <v>34616048.170000002</v>
      </c>
      <c r="F275" s="64">
        <f>E275/C275</f>
        <v>6.3574418516061923E-2</v>
      </c>
      <c r="G275" s="52">
        <f>G11+G23+G35+G47+G71+G83+G95+G107+G119+G143+G155+G167+G191+G203+G215+G227+G239+G251+G263</f>
        <v>-3676845.7600000002</v>
      </c>
      <c r="H275" s="52">
        <f>G275+E275</f>
        <v>30939202.41</v>
      </c>
      <c r="I275" s="64">
        <f>H275/$C275</f>
        <v>5.6821673950382991E-2</v>
      </c>
      <c r="J275" s="66">
        <f>J11+J23+J35+J47+J71+J83+J95+J107+J119+J143+J155+J167+J191+J203+J215+J227+J239+J251+J263</f>
        <v>49988325.19219999</v>
      </c>
      <c r="K275" s="65">
        <f>J275/$C275</f>
        <v>9.1806513876997647E-2</v>
      </c>
      <c r="L275" s="52">
        <f>L11+L23+L35+L47+L71+L83+L95+L107+L119+L143+L155+L167+L191+L203+L215+L227+L239+L251+L263</f>
        <v>1702837.8877000001</v>
      </c>
      <c r="M275" s="53">
        <v>3.4060000000000001</v>
      </c>
      <c r="N275" s="64">
        <f>L275/$H275</f>
        <v>5.5038196044433843E-2</v>
      </c>
      <c r="O275" s="52">
        <f>O11+O23+O35+O47+O71+O83+O95+O107+O119+O143+O155+O167+O191+O203+O215+O227+O239+O251+O263</f>
        <v>67259070.422399998</v>
      </c>
      <c r="P275" s="65">
        <f>O275/$C275</f>
        <v>0.12352525831474596</v>
      </c>
      <c r="Q275" s="52">
        <f>Q11+Q23+Q35+Q47+Q71+Q83+Q95+Q107+Q119+Q143+Q155+Q167+Q191+Q203+Q215+Q227+Q239+Q251+Q263</f>
        <v>976605.81539999996</v>
      </c>
      <c r="R275" s="53">
        <v>1.452</v>
      </c>
      <c r="S275" s="65">
        <f>Q275/$H275</f>
        <v>3.156531970211187E-2</v>
      </c>
      <c r="T275" s="66">
        <f>T11+T23+T35+T47+T71+T83+T95+T107+T119+T143+T155+T167+T191+T203+T215+T227+T239+T251+T263</f>
        <v>427249101.21540004</v>
      </c>
      <c r="U275" s="52">
        <f>U11+U23+U35+U47+U71+U83+U95+U107+U119+U143+U155+U167+U191+U203+U215+U227+U239+U251+U263</f>
        <v>28259758.676899996</v>
      </c>
      <c r="V275" s="64">
        <f>U275/T275</f>
        <v>6.6143518140843738E-2</v>
      </c>
      <c r="W275" s="67">
        <f>W11+W23+W35+W47+W71+W83+W95+W107+W119+W143+W155+W167+W191+W203+W215+W227+W239+W251+W263</f>
        <v>1243592.3158999998</v>
      </c>
      <c r="X275" s="66">
        <f>X11+X23+X35+X47+X71+X83+X95+X107+X119+X143+X155+X167+X191+X203+X215+X227+X239+X251+X263</f>
        <v>9375142.5572999995</v>
      </c>
      <c r="Y275" s="65">
        <f>X275/$C275</f>
        <v>1.7218003443329886E-2</v>
      </c>
      <c r="Z275" s="52">
        <f>Z11+Z23+Z35+Z47+Z71+Z83+Z95+Z107+Z119+Z143+Z155+Z167+Z191+Z203+Z215+Z227+Z239+Z251+Z263</f>
        <v>1693017.2354000001</v>
      </c>
      <c r="AA275" s="53">
        <v>18.059000000000001</v>
      </c>
      <c r="AB275" s="64">
        <f>Z275/$H275</f>
        <v>5.4720778285247337E-2</v>
      </c>
      <c r="AC275" s="66">
        <f>AC11+AC23+AC35+AC47+AC71+AC83+AC95+AC107+AC119+AC143+AC155+AC167+AC191+AC203+AC215+AC227+AC239+AC251+AC263</f>
        <v>3105615.8</v>
      </c>
      <c r="AD275" s="65">
        <f>AC275/$C275</f>
        <v>5.7036469804315751E-3</v>
      </c>
      <c r="AE275" s="52">
        <f>AE11+AE23+AE35+AE47+AE71+AE83+AE95+AE107+AE119+AE143+AE155+AE167+AE191+AE203+AE215+AE227+AE239+AE251+AE263</f>
        <v>318243.10740000004</v>
      </c>
      <c r="AF275" s="53">
        <v>10.247</v>
      </c>
      <c r="AG275" s="64">
        <f>AE275/$H275</f>
        <v>1.0286079879587951E-2</v>
      </c>
      <c r="AH275" s="66">
        <f>AH11+AH23+AH35+AH47+AH71+AH83+AH95+AH107+AH119+AH143+AH155+AH167+AH191+AH203+AH215+AH227+AH239+AH251+AH263</f>
        <v>1149446.4600000002</v>
      </c>
      <c r="AI275" s="65">
        <f>AH275/$C275</f>
        <v>2.1110263641583625E-3</v>
      </c>
      <c r="AJ275" s="52">
        <f>AJ11+AJ23+AJ35+AJ47+AJ71+AJ83+AJ95+AJ107+AJ119+AJ143+AJ155+AJ167+AJ191+AJ203+AJ215+AJ227+AJ239+AJ251+AJ263</f>
        <v>152976.27480000001</v>
      </c>
      <c r="AK275" s="53">
        <v>13.308999999999999</v>
      </c>
      <c r="AL275" s="64">
        <f>AJ275/$H275</f>
        <v>4.94441559199845E-3</v>
      </c>
      <c r="AM275" s="52">
        <f>AM11+AM23+AM35+AM47+AM71+AM83+AM95+AM107+AM119+AM143+AM155+AM167+AM191+AM203+AM215+AM227+AM239+AM251+AM263</f>
        <v>2008500.0399999998</v>
      </c>
      <c r="AN275" s="65">
        <f>AM275/$C275</f>
        <v>3.6887290399355574E-3</v>
      </c>
      <c r="AO275" s="52">
        <f>AO11+AO23+AO35+AO47+AO71+AO83+AO95+AO107+AO119+AO143+AO155+AO167+AO191+AO203+AO215+AO227+AO239+AO251+AO263</f>
        <v>468816.42139999993</v>
      </c>
      <c r="AP275" s="53">
        <v>23.341999999999999</v>
      </c>
      <c r="AQ275" s="64">
        <f>AO275/$H275</f>
        <v>1.5152828285207238E-2</v>
      </c>
      <c r="AR275" s="52">
        <f>AR11+AR23+AR35+AR47+AR71+AR83+AR95+AR107+AR119+AR143+AR155+AR167+AR191+AR203+AR215+AR227+AR239+AR251+AR263</f>
        <v>4763671.79</v>
      </c>
      <c r="AS275" s="65">
        <f>AR275/$C275</f>
        <v>8.7487648088345558E-3</v>
      </c>
      <c r="AT275" s="52">
        <f>AT11+AT23+AT35+AT47+AT71+AT83+AT95+AT107+AT119+AT143+AT155+AT167+AT191+AT203+AT215+AT227+AT239+AT251+AT263</f>
        <v>483124.12520000007</v>
      </c>
      <c r="AU275" s="53">
        <v>10.141999999999999</v>
      </c>
      <c r="AV275" s="64">
        <f>AT275/$H275</f>
        <v>1.5615274071960153E-2</v>
      </c>
      <c r="AW275" s="52">
        <f>AW11+AW23+AW35+AW47+AW71+AW83+AW95+AW107+AW119+AW143+AW155+AW167+AW191+AW203+AW215+AW227+AW239+AW251+AW263</f>
        <v>977937.7899999998</v>
      </c>
      <c r="AX275" s="65">
        <f>AW275/$C275</f>
        <v>1.7960405543349653E-3</v>
      </c>
      <c r="AY275" s="52">
        <f>AY11+AY23+AY35+AY47+AY71+AY83+AY95+AY107+AY119+AY143+AY155+AY167+AY191+AY203+AY215+AY227+AY239+AY251+AY263</f>
        <v>82021.997000000003</v>
      </c>
      <c r="AZ275" s="53">
        <v>8.3870000000000005</v>
      </c>
      <c r="BA275" s="64">
        <f>AY275/$H275</f>
        <v>2.651070183163135E-3</v>
      </c>
      <c r="BB275" s="52">
        <f>BB11+BB23+BB35+BB47+BB71+BB83+BB95+BB107+BB119+BB143+BB155+BB167+BB191+BB203+BB215+BB227+BB239+BB251+BB263</f>
        <v>43441.09</v>
      </c>
      <c r="BC275" s="65">
        <f>BB275/$C275</f>
        <v>7.9782129458884222E-5</v>
      </c>
      <c r="BD275" s="52">
        <f>BD11+BD23+BD35+BD47+BD71+BD83+BD95+BD107+BD119+BD143+BD155+BD167+BD191+BD203+BD215+BD227+BD239+BD251+BD263</f>
        <v>3545.4708000000001</v>
      </c>
      <c r="BE275" s="53">
        <v>8.1620000000000008</v>
      </c>
      <c r="BF275" s="64">
        <f>BD275/$H275</f>
        <v>1.1459477051205601E-4</v>
      </c>
    </row>
    <row r="276" spans="1:58">
      <c r="A276" s="69"/>
      <c r="B276" s="68">
        <v>43374</v>
      </c>
      <c r="C276" s="52">
        <f>C12+C24+C36+C48+C72+C84+C96+C108+C120+C144+C156+C168+C192+C204+C216+C228+C240+C252+C264</f>
        <v>530224508.94000006</v>
      </c>
      <c r="D276" s="52">
        <f>C276/31</f>
        <v>17104016.417419355</v>
      </c>
      <c r="E276" s="52">
        <f>E12+E24+E36+E48+E72+E84+E96+E108+E120+E144+E156+E168+E192+E204+E216+E228+E240+E252+E264</f>
        <v>33812090.890000001</v>
      </c>
      <c r="F276" s="64">
        <f>E276/C276</f>
        <v>6.3769385081039631E-2</v>
      </c>
      <c r="G276" s="52">
        <f>G12+G24+G36+G48+G72+G84+G96+G108+G120+G144+G156+G168+G192+G204+G216+G228+G240+G252+G264</f>
        <v>-2011838.88</v>
      </c>
      <c r="H276" s="52">
        <f>G276+E276</f>
        <v>31800252.010000002</v>
      </c>
      <c r="I276" s="64">
        <f>H276/$C276</f>
        <v>5.9975069944566639E-2</v>
      </c>
      <c r="J276" s="66">
        <f>J12+J24+J36+J48+J72+J84+J96+J108+J120+J144+J156+J168+J192+J204+J216+J228+J240+J252+J264</f>
        <v>45305601.860800013</v>
      </c>
      <c r="K276" s="65">
        <f>J276/$C276</f>
        <v>8.544607255400706E-2</v>
      </c>
      <c r="L276" s="52">
        <f>L12+L24+L36+L48+L72+L84+L96+L108+L120+L144+L156+L168+L192+L204+L216+L228+L240+L252+L264</f>
        <v>1601258.9752000002</v>
      </c>
      <c r="M276" s="65">
        <f>L276/J276</f>
        <v>3.5343509619843838E-2</v>
      </c>
      <c r="N276" s="64">
        <f>L276/$H276</f>
        <v>5.0353656779086646E-2</v>
      </c>
      <c r="O276" s="52">
        <f>O12+O24+O36+O48+O72+O84+O96+O108+O120+O144+O156+O168+O192+O204+O216+O228+O240+O252+O264</f>
        <v>77218849.371599987</v>
      </c>
      <c r="P276" s="65">
        <f>O276/$C276</f>
        <v>0.14563425128342763</v>
      </c>
      <c r="Q276" s="52">
        <f>Q12+Q24+Q36+Q48+Q72+Q84+Q96+Q108+Q120+Q144+Q156+Q168+Q192+Q204+Q216+Q228+Q240+Q252+Q264</f>
        <v>880188.6074000001</v>
      </c>
      <c r="R276" s="53">
        <v>3.012</v>
      </c>
      <c r="S276" s="65">
        <f>Q276/$H276</f>
        <v>2.7678667676067893E-2</v>
      </c>
      <c r="T276" s="66">
        <f>T12+T24+T36+T48+T72+T84+T96+T108+T120+T144+T156+T168+T192+T204+T216+T228+T240+T252+T264</f>
        <v>407700057.70759994</v>
      </c>
      <c r="U276" s="52">
        <f>U12+U24+U36+U48+U72+U84+U96+U108+U120+U144+U156+U168+U192+U204+U216+U228+U240+U252+U264</f>
        <v>29318804.4274</v>
      </c>
      <c r="V276" s="64">
        <f>U276/T276</f>
        <v>7.1912681573440621E-2</v>
      </c>
      <c r="W276" s="67">
        <f>W12+W24+W36+W48+W72+W84+W96+W108+W120+W144+W156+W168+W192+W204+W216+W228+W240+W252+W264</f>
        <v>1662</v>
      </c>
      <c r="X276" s="66">
        <f>X12+X24+X36+X48+X72+X84+X96+X108+X120+X144+X156+X168+X192+X204+X216+X228+X240+X252+X264</f>
        <v>321134.4375</v>
      </c>
      <c r="Y276" s="65">
        <f>X276/$C276</f>
        <v>6.0565747543808734E-4</v>
      </c>
      <c r="Z276" s="52">
        <f>Z12+Z24+Z36+Z48+Z72+Z84+Z96+Z108+Z120+Z144+Z156+Z168+Z192+Z204+Z216+Z228+Z240+Z252+Z264</f>
        <v>0</v>
      </c>
      <c r="AA276" s="65">
        <f>Z276/X276</f>
        <v>0</v>
      </c>
      <c r="AB276" s="64">
        <f>Z276/$H276</f>
        <v>0</v>
      </c>
      <c r="AC276" s="66">
        <f>AC12+AC24+AC36+AC48+AC72+AC84+AC96+AC108+AC120+AC144+AC156+AC168+AC192+AC204+AC216+AC228+AC240+AC252+AC264</f>
        <v>0</v>
      </c>
      <c r="AD276" s="65">
        <f>AC276/$C276</f>
        <v>0</v>
      </c>
      <c r="AE276" s="52">
        <f>AE12+AE24+AE36+AE48+AE72+AE84+AE96+AE108+AE120+AE144+AE156+AE168+AE192+AE204+AE216+AE228+AE240+AE252+AE264</f>
        <v>0</v>
      </c>
      <c r="AF276" s="65" t="e">
        <f>AE276/AC276</f>
        <v>#DIV/0!</v>
      </c>
      <c r="AG276" s="64">
        <f>AE276/$H276</f>
        <v>0</v>
      </c>
      <c r="AH276" s="66">
        <f>AH12+AH24+AH36+AH48+AH72+AH84+AH96+AH108+AH120+AH144+AH156+AH168+AH192+AH204+AH216+AH228+AH240+AH252+AH264</f>
        <v>0</v>
      </c>
      <c r="AI276" s="65">
        <f>AH276/$C276</f>
        <v>0</v>
      </c>
      <c r="AJ276" s="52">
        <f>AJ12+AJ24+AJ36+AJ48+AJ72+AJ84+AJ96+AJ108+AJ120+AJ144+AJ156+AJ168+AJ192+AJ204+AJ216+AJ228+AJ240+AJ252+AJ264</f>
        <v>0</v>
      </c>
      <c r="AK276" s="65" t="e">
        <f>AJ276/AH276</f>
        <v>#DIV/0!</v>
      </c>
      <c r="AL276" s="64">
        <f>AJ276/$H276</f>
        <v>0</v>
      </c>
      <c r="AM276" s="52">
        <f>AM12+AM24+AM36+AM48+AM72+AM84+AM96+AM108+AM120+AM144+AM156+AM168+AM192+AM204+AM216+AM228+AM240+AM252+AM264</f>
        <v>0</v>
      </c>
      <c r="AN276" s="65">
        <f>AM276/$C276</f>
        <v>0</v>
      </c>
      <c r="AO276" s="52">
        <f>AO12+AO24+AO36+AO48+AO72+AO84+AO96+AO108+AO120+AO144+AO156+AO168+AO192+AO204+AO216+AO228+AO240+AO252+AO264</f>
        <v>0</v>
      </c>
      <c r="AP276" s="65" t="e">
        <f>AO276/AM276</f>
        <v>#DIV/0!</v>
      </c>
      <c r="AQ276" s="64"/>
      <c r="AR276" s="52">
        <f>AR12+AR24+AR36+AR48+AR72+AR84+AR96+AR108+AR120+AR144+AR156+AR168+AR192+AR204+AR216+AR228+AR240+AR252+AR264</f>
        <v>0</v>
      </c>
      <c r="AS276" s="65">
        <f>AR276/$C276</f>
        <v>0</v>
      </c>
      <c r="AT276" s="52">
        <f>AT12+AT24+AT36+AT48+AT72+AT84+AT96+AT108+AT120+AT144+AT156+AT168+AT192+AT204+AT216+AT228+AT240+AT252+AT264</f>
        <v>0</v>
      </c>
      <c r="AU276" s="65" t="e">
        <f>AT276/AR276</f>
        <v>#DIV/0!</v>
      </c>
      <c r="AV276" s="64">
        <f>AT276/$H276</f>
        <v>0</v>
      </c>
      <c r="AW276" s="52">
        <f>AW12+AW24+AW36+AW48+AW72+AW84+AW96+AW108+AW120+AW144+AW156+AW168+AW192+AW204+AW216+AW228+AW240+AW252+AW264</f>
        <v>0</v>
      </c>
      <c r="AX276" s="65">
        <f>AW276/$C276</f>
        <v>0</v>
      </c>
      <c r="AY276" s="52">
        <f>AY12+AY24+AY36+AY48+AY72+AY84+AY96+AY108+AY120+AY144+AY156+AY168+AY192+AY204+AY216+AY228+AY240+AY252+AY264</f>
        <v>0</v>
      </c>
      <c r="AZ276" s="65" t="e">
        <f>AY276/AW276</f>
        <v>#DIV/0!</v>
      </c>
      <c r="BA276" s="64">
        <f>AY276/$H276</f>
        <v>0</v>
      </c>
      <c r="BB276" s="52">
        <f>BB12+BB24+BB36+BB48+BB72+BB84+BB96+BB108+BB120+BB144+BB156+BB168+BB192+BB204+BB216+BB228+BB240+BB252+BB264</f>
        <v>0</v>
      </c>
      <c r="BC276" s="65">
        <f>BB276/$C276</f>
        <v>0</v>
      </c>
      <c r="BD276" s="52">
        <f>BD12+BD24+BD36+BD48+BD72+BD84+BD96+BD108+BD120+BD144+BD156+BD168+BD192+BD204+BD216+BD228+BD240+BD252+BD264</f>
        <v>0</v>
      </c>
      <c r="BE276" s="65" t="e">
        <f>BD276/BB276</f>
        <v>#DIV/0!</v>
      </c>
      <c r="BF276" s="64">
        <f>BD276/$H276</f>
        <v>0</v>
      </c>
    </row>
    <row r="277" spans="1:58">
      <c r="A277" s="69"/>
      <c r="B277" s="68">
        <v>43009</v>
      </c>
      <c r="C277" s="52">
        <f>C13+C25+C37+C49+C73+C85+C97+C109+C121+C145+C157+C169+C193+C205+C217+C229+C241+C253+C265</f>
        <v>542570096.16000009</v>
      </c>
      <c r="D277" s="52">
        <f>C277/31</f>
        <v>17502261.166451614</v>
      </c>
      <c r="E277" s="52">
        <f>E13+E25+E37+E49+E73+E85+E97+E109+E121+E145+E157+E169+E193+E205+E217+E229+E241+E253+E265</f>
        <v>34261750.43</v>
      </c>
      <c r="F277" s="64">
        <f>E277/C277</f>
        <v>6.314714112053911E-2</v>
      </c>
      <c r="G277" s="52">
        <f>G13+G25+G37+G49+G73+G85+G97+G109+G121+G145+G157+G169+G193+G205+G217+G229+G241+G253+G265</f>
        <v>-3047141.72</v>
      </c>
      <c r="H277" s="52">
        <f>G277+E277</f>
        <v>31214608.710000001</v>
      </c>
      <c r="I277" s="64">
        <f>H277/$C277</f>
        <v>5.7531015680589652E-2</v>
      </c>
      <c r="J277" s="66">
        <f>J13+J25+J37+J49+J73+J85+J97+J109+J121+J145+J157+J169+J193+J205+J217+J229+J241+J253+J265</f>
        <v>60268603.090399995</v>
      </c>
      <c r="K277" s="65">
        <f>J277/$C277</f>
        <v>0.11107984667224861</v>
      </c>
      <c r="L277" s="52">
        <f>L13+L25+L37+L49+L73+L85+L97+L109+L121+L145+L157+L169+L193+L205+L217+L229+L241+L253+L265</f>
        <v>1809111.3670999999</v>
      </c>
      <c r="M277" s="65">
        <f>L277/J277</f>
        <v>3.0017476336500121E-2</v>
      </c>
      <c r="N277" s="64">
        <f>L277/$H277</f>
        <v>5.7957201511240723E-2</v>
      </c>
      <c r="O277" s="52">
        <f>O13+O25+O37+O49+O73+O85+O97+O109+O121+O145+O157+O169+O193+O205+O217+O229+O241+O253+O265</f>
        <v>79392905.773099989</v>
      </c>
      <c r="P277" s="65">
        <f>O277/$C277</f>
        <v>0.14632746318862289</v>
      </c>
      <c r="Q277" s="52">
        <f>Q13+Q25+Q37+Q49+Q73+Q85+Q97+Q109+Q121+Q145+Q157+Q169+Q193+Q205+Q217+Q229+Q241+Q253+Q265</f>
        <v>1138108.3311999999</v>
      </c>
      <c r="R277" s="53">
        <v>2.8460000000000001</v>
      </c>
      <c r="S277" s="65">
        <f>Q277/$H277</f>
        <v>3.6460759184060901E-2</v>
      </c>
      <c r="T277" s="66">
        <f>T13+T25+T37+T49+T73+T85+T97+T109+T121+T145+T157+T169+T193+T205+T217+T229+T241+T253+T265</f>
        <v>402908587.29649991</v>
      </c>
      <c r="U277" s="52">
        <f>U13+U25+U37+U49+U73+U85+U97+U109+U121+U145+U157+U169+U193+U205+U217+U229+U241+U253+U265</f>
        <v>28267389.011700004</v>
      </c>
      <c r="V277" s="64">
        <f>U277/T277</f>
        <v>7.0158318544097126E-2</v>
      </c>
      <c r="W277" s="67">
        <f>W13+W25+W37+W49+W73+W85+W97+W109+W121+W145+W157+W169+W193+W205+W217+W229+W241+W253+W265</f>
        <v>1811.62</v>
      </c>
      <c r="X277" s="66">
        <f>X13+X25+X37+X49+X73+X85+X97+X109+X121+X145+X157+X169+X193+X205+X217+X229+X241+X253+X265</f>
        <v>158224.67860000001</v>
      </c>
      <c r="Y277" s="65">
        <f>X277/$C277</f>
        <v>2.916207135627701E-4</v>
      </c>
      <c r="Z277" s="52">
        <f>Z13+Z25+Z37+Z49+Z73+Z85+Z97+Z109+Z121+Z145+Z157+Z169+Z193+Z205+Z217+Z229+Z241+Z253+Z265</f>
        <v>0</v>
      </c>
      <c r="AA277" s="65">
        <f>Z277/X277</f>
        <v>0</v>
      </c>
      <c r="AB277" s="64">
        <f>Z277/$H277</f>
        <v>0</v>
      </c>
      <c r="AC277" s="66">
        <f>AC13+AC25+AC37+AC49+AC73+AC85+AC97+AC109+AC121+AC145+AC157+AC169+AC193+AC205+AC217+AC229+AC241+AC253+AC265</f>
        <v>0</v>
      </c>
      <c r="AD277" s="65">
        <f>AC277/$C277</f>
        <v>0</v>
      </c>
      <c r="AE277" s="52">
        <f>AE13+AE25+AE37+AE49+AE73+AE85+AE97+AE109+AE121+AE145+AE157+AE169+AE193+AE205+AE217+AE229+AE241+AE253+AE265</f>
        <v>0</v>
      </c>
      <c r="AF277" s="65" t="e">
        <f>AE277/AC277</f>
        <v>#DIV/0!</v>
      </c>
      <c r="AG277" s="64">
        <f>AE277/$H277</f>
        <v>0</v>
      </c>
      <c r="AH277" s="66">
        <f>AH13+AH25+AH37+AH49+AH73+AH85+AH97+AH109+AH121+AH145+AH157+AH169+AH193+AH205+AH217+AH229+AH241+AH253+AH265</f>
        <v>0</v>
      </c>
      <c r="AI277" s="65">
        <f>AH277/$C277</f>
        <v>0</v>
      </c>
      <c r="AJ277" s="52">
        <f>AJ13+AJ25+AJ37+AJ49+AJ73+AJ85+AJ97+AJ109+AJ121+AJ145+AJ157+AJ169+AJ193+AJ205+AJ217+AJ229+AJ241+AJ253+AJ265</f>
        <v>0</v>
      </c>
      <c r="AK277" s="65" t="e">
        <f>AJ277/AH277</f>
        <v>#DIV/0!</v>
      </c>
      <c r="AL277" s="64">
        <f>AJ277/$H277</f>
        <v>0</v>
      </c>
      <c r="AM277" s="52">
        <f>AM13+AM25+AM37+AM49+AM73+AM85+AM97+AM109+AM121+AM145+AM157+AM169+AM193+AM205+AM217+AM229+AM241+AM253+AM265</f>
        <v>0</v>
      </c>
      <c r="AN277" s="65">
        <f>AM277/$C277</f>
        <v>0</v>
      </c>
      <c r="AO277" s="52">
        <f>AO13+AO25+AO37+AO49+AO73+AO85+AO97+AO109+AO121+AO145+AO157+AO169+AO193+AO205+AO217+AO229+AO241+AO253+AO265</f>
        <v>0</v>
      </c>
      <c r="AP277" s="65" t="e">
        <f>AO277/AM277</f>
        <v>#DIV/0!</v>
      </c>
      <c r="AQ277" s="64"/>
      <c r="AR277" s="52">
        <f>AR13+AR25+AR37+AR49+AR73+AR85+AR97+AR109+AR121+AR145+AR157+AR169+AR193+AR205+AR217+AR229+AR241+AR253+AR265</f>
        <v>0</v>
      </c>
      <c r="AS277" s="65">
        <f>AR277/$C277</f>
        <v>0</v>
      </c>
      <c r="AT277" s="52">
        <f>AT13+AT25+AT37+AT49+AT73+AT85+AT97+AT109+AT121+AT145+AT157+AT169+AT193+AT205+AT217+AT229+AT241+AT253+AT265</f>
        <v>0</v>
      </c>
      <c r="AU277" s="65" t="e">
        <f>AT277/AR277</f>
        <v>#DIV/0!</v>
      </c>
      <c r="AV277" s="64">
        <f>AT277/$H277</f>
        <v>0</v>
      </c>
      <c r="AW277" s="52">
        <f>AW13+AW25+AW37+AW49+AW73+AW85+AW97+AW109+AW121+AW145+AW157+AW169+AW193+AW205+AW217+AW229+AW241+AW253+AW265</f>
        <v>0</v>
      </c>
      <c r="AX277" s="65">
        <f>AW277/$C277</f>
        <v>0</v>
      </c>
      <c r="AY277" s="52">
        <f>AY13+AY25+AY37+AY49+AY73+AY85+AY97+AY109+AY121+AY145+AY157+AY169+AY193+AY205+AY217+AY229+AY241+AY253+AY265</f>
        <v>0</v>
      </c>
      <c r="AZ277" s="65" t="e">
        <f>AY277/AW277</f>
        <v>#DIV/0!</v>
      </c>
      <c r="BA277" s="64">
        <f>AY277/$H277</f>
        <v>0</v>
      </c>
      <c r="BB277" s="52">
        <f>BB13+BB25+BB37+BB49+BB73+BB85+BB97+BB109+BB121+BB145+BB157+BB169+BB193+BB205+BB217+BB229+BB241+BB253+BB265</f>
        <v>0</v>
      </c>
      <c r="BC277" s="65">
        <f>BB277/$C277</f>
        <v>0</v>
      </c>
      <c r="BD277" s="52">
        <f>BD13+BD25+BD37+BD49+BD73+BD85+BD97+BD109+BD121+BD145+BD157+BD169+BD193+BD205+BD217+BD229+BD241+BD253+BD265</f>
        <v>0</v>
      </c>
      <c r="BE277" s="65" t="e">
        <f>BD277/BB277</f>
        <v>#DIV/0!</v>
      </c>
      <c r="BF277" s="64">
        <f>BD277/$H277</f>
        <v>0</v>
      </c>
    </row>
    <row r="278" spans="1:58" s="25" customFormat="1" ht="15.75" thickBot="1">
      <c r="A278" s="63"/>
      <c r="B278" s="62" t="s">
        <v>106</v>
      </c>
      <c r="C278" s="56">
        <f>C276/C277-1</f>
        <v>-2.2753902781179836E-2</v>
      </c>
      <c r="D278" s="60"/>
      <c r="E278" s="56">
        <f>E276/E277-1</f>
        <v>-1.3124243051116036E-2</v>
      </c>
      <c r="F278" s="59"/>
      <c r="G278" s="56">
        <f>G276/G277-1</f>
        <v>-0.33976195895476768</v>
      </c>
      <c r="H278" s="56">
        <f>H276/H277-1</f>
        <v>1.8761833776003156E-2</v>
      </c>
      <c r="I278" s="59"/>
      <c r="J278" s="57">
        <f>J276/J277-1</f>
        <v>-0.24827191045321229</v>
      </c>
      <c r="K278" s="55"/>
      <c r="L278" s="56">
        <f>L276/L277-1</f>
        <v>-0.11489198270484946</v>
      </c>
      <c r="M278" s="55"/>
      <c r="N278" s="54"/>
      <c r="O278" s="56">
        <f>O276/O277-1</f>
        <v>-2.7383509651521254E-2</v>
      </c>
      <c r="P278" s="55"/>
      <c r="Q278" s="56">
        <f>Q276/Q277-1</f>
        <v>-0.22662141795241419</v>
      </c>
      <c r="R278" s="55"/>
      <c r="S278" s="56"/>
      <c r="T278" s="61"/>
      <c r="U278" s="60"/>
      <c r="V278" s="59"/>
      <c r="W278" s="58"/>
      <c r="X278" s="57">
        <f>X276/X277-1</f>
        <v>1.029610300627275</v>
      </c>
      <c r="Y278" s="55"/>
      <c r="Z278" s="56" t="e">
        <f>Z276/Z277-1</f>
        <v>#DIV/0!</v>
      </c>
      <c r="AA278" s="55"/>
      <c r="AB278" s="54"/>
      <c r="AC278" s="57" t="e">
        <f>AC276/AC277-1</f>
        <v>#DIV/0!</v>
      </c>
      <c r="AD278" s="55"/>
      <c r="AE278" s="56" t="e">
        <f>AE276/AE277-1</f>
        <v>#DIV/0!</v>
      </c>
      <c r="AF278" s="55"/>
      <c r="AG278" s="54"/>
      <c r="AH278" s="57" t="e">
        <f>AH276/AH277-1</f>
        <v>#DIV/0!</v>
      </c>
      <c r="AI278" s="55"/>
      <c r="AJ278" s="56" t="e">
        <f>AJ276/AJ277-1</f>
        <v>#DIV/0!</v>
      </c>
      <c r="AK278" s="55"/>
      <c r="AL278" s="54"/>
      <c r="AM278" s="56" t="e">
        <f>AM276/AM277-1</f>
        <v>#DIV/0!</v>
      </c>
      <c r="AN278" s="55"/>
      <c r="AO278" s="56" t="e">
        <f>AO276/AO277-1</f>
        <v>#DIV/0!</v>
      </c>
      <c r="AP278" s="55"/>
      <c r="AQ278" s="54"/>
      <c r="AR278" s="56" t="e">
        <f>AR276/AR277-1</f>
        <v>#DIV/0!</v>
      </c>
      <c r="AS278" s="55"/>
      <c r="AT278" s="56" t="e">
        <f>AT276/AT277-1</f>
        <v>#DIV/0!</v>
      </c>
      <c r="AU278" s="55"/>
      <c r="AV278" s="54"/>
      <c r="AW278" s="56" t="e">
        <f>AW276/AW277-1</f>
        <v>#DIV/0!</v>
      </c>
      <c r="AX278" s="55"/>
      <c r="AY278" s="56" t="e">
        <f>AY276/AY277-1</f>
        <v>#DIV/0!</v>
      </c>
      <c r="AZ278" s="55"/>
      <c r="BA278" s="54"/>
      <c r="BB278" s="56" t="e">
        <f>BB276/BB277-1</f>
        <v>#DIV/0!</v>
      </c>
      <c r="BC278" s="55"/>
      <c r="BD278" s="56" t="e">
        <f>BD276/BD277-1</f>
        <v>#DIV/0!</v>
      </c>
      <c r="BE278" s="55"/>
      <c r="BF278" s="54"/>
    </row>
    <row r="279" spans="1:58">
      <c r="A279" s="77" t="s">
        <v>79</v>
      </c>
      <c r="B279" s="76">
        <v>43101</v>
      </c>
      <c r="C279" s="72">
        <f>C3+C15+C27+C39+C51+C63+C75+C87+C99+C111+C123+C135+C147+C159+C171+C183+C195+C207+C219+C231+C243+C255</f>
        <v>522987238.04999995</v>
      </c>
      <c r="D279" s="72">
        <v>16870556.07</v>
      </c>
      <c r="E279" s="72">
        <f>E3+E15+E27+E39+E51+E63+E75+E87+E99+E111+E123+E135+E147+E159+E171+E183+E195+E207+E219+E231+E243+E255</f>
        <v>40316856.530000001</v>
      </c>
      <c r="F279" s="70">
        <f>E279/C279</f>
        <v>7.7089560885509653E-2</v>
      </c>
      <c r="G279" s="72">
        <f>G3+G15+G27+G39+G51+G63+G75+G87+G99+G111+G123+G135+G147+G159+G171+G183+G195+G207+G219+G231+G243+G255</f>
        <v>-1092139.94</v>
      </c>
      <c r="H279" s="72">
        <f>H3+H15+H27+H39+H51+H63+H75+H87+H99+H111+H123+H135+H147+H159+H171+H183+H195+H207+H219+H231+H243+H255</f>
        <v>39224716.609999999</v>
      </c>
      <c r="I279" s="70">
        <f>H279/$C279</f>
        <v>7.5001288284304066E-2</v>
      </c>
      <c r="J279" s="74">
        <f>J3+J15+J27+J39+J51+J63+J75+J87+J99+J111+J123+J135+J147+J159+J171+J183+J195+J207+J219+J231+J243+J255</f>
        <v>39959080.983999997</v>
      </c>
      <c r="K279" s="73">
        <f>J279/$C279</f>
        <v>7.6405460930539432E-2</v>
      </c>
      <c r="L279" s="72">
        <f>L3+L15+L27+L39+L51+L63+L75+L87+L99+L111+L123+L135+L147+L159+L171+L183+L195+L207+L219+L231+L243+L255</f>
        <v>1960686.9298999999</v>
      </c>
      <c r="M279" s="71">
        <v>4.907</v>
      </c>
      <c r="N279" s="70">
        <f>L279/$H279</f>
        <v>4.9986006257088926E-2</v>
      </c>
      <c r="O279" s="72">
        <f>O3+O15+O27+O39+O51+O63+O75+O87+O99+O111+O123+O135+O147+O159+O171+O183+O195+O207+O219+O231+O243+O255</f>
        <v>87170634.70979999</v>
      </c>
      <c r="P279" s="73">
        <f>O279/$C279</f>
        <v>0.16667832093728085</v>
      </c>
      <c r="Q279" s="72">
        <f>Q3+Q15+Q27+Q39+Q51+Q63+Q75+Q87+Q99+Q111+Q123+Q135+Q147+Q159+Q171+Q183+Q195+Q207+Q219+Q231+Q243+Q255</f>
        <v>9388569.3019000012</v>
      </c>
      <c r="R279" s="71">
        <v>10.77</v>
      </c>
      <c r="S279" s="70">
        <f>Q279/$H279</f>
        <v>0.23935340044002937</v>
      </c>
      <c r="T279" s="74">
        <v>395857522.35619998</v>
      </c>
      <c r="U279" s="72">
        <v>27764659.0682</v>
      </c>
      <c r="V279" s="70">
        <f>U279/T279</f>
        <v>7.0138010521919147E-2</v>
      </c>
      <c r="W279" s="75">
        <f>W3+W15+W27+W39+W51+W63+W75+W87+W99+W111+W123+W135+W147+W159+W171+W183+W195+W207+W219+W231+W243+W255</f>
        <v>1372116.1551000001</v>
      </c>
      <c r="X279" s="74">
        <f>X3+X15+X27+X39+X51+X63+X75+X87+X99+X111+X123+X135+X147+X159+X171+X183+X195+X207+X219+X231+X243+X255</f>
        <v>9431681.875</v>
      </c>
      <c r="Y279" s="73">
        <f>X279/$C279</f>
        <v>1.8034248617933367E-2</v>
      </c>
      <c r="Z279" s="72">
        <f>Z3+Z15+Z27+Z39+Z51+Z63+Z75+Z87+Z99+Z111+Z123+Z135+Z147+Z159+Z171+Z183+Z195+Z207+Z219+Z231+Z243+Z255</f>
        <v>1982385.3781999995</v>
      </c>
      <c r="AA279" s="71">
        <v>21.018000000000001</v>
      </c>
      <c r="AB279" s="70">
        <f>Z279/$H279</f>
        <v>5.0539189305311837E-2</v>
      </c>
      <c r="AC279" s="74">
        <f>AC3+AC15+AC27+AC39+AC51+AC63+AC75+AC87+AC99+AC111+AC123+AC135+AC147+AC159+AC171+AC183+AC195+AC207+AC219+AC231+AC243+AC255</f>
        <v>1383373.4200000002</v>
      </c>
      <c r="AD279" s="73">
        <f>AC279/$C279</f>
        <v>2.6451380059636241E-3</v>
      </c>
      <c r="AE279" s="72">
        <f>AE3+AE15+AE27+AE39+AE51+AE63+AE75+AE87+AE99+AE111+AE123+AE135+AE147+AE159+AE171+AE183+AE195+AE207+AE219+AE231+AE243+AE255</f>
        <v>140721.2065</v>
      </c>
      <c r="AF279" s="71">
        <v>10.172000000000001</v>
      </c>
      <c r="AG279" s="70">
        <f>AE279/$H279</f>
        <v>3.5875646444855219E-3</v>
      </c>
      <c r="AH279" s="74">
        <f>AH3+AH15+AH27+AH39+AH51+AH63+AH75+AH87+AH99+AH111+AH123+AH135+AH147+AH159+AH171+AH183+AH195+AH207+AH219+AH231+AH243+AH255</f>
        <v>1361395.12</v>
      </c>
      <c r="AI279" s="73">
        <f>AH279/$C279</f>
        <v>2.6031134623400592E-3</v>
      </c>
      <c r="AJ279" s="72">
        <f>AJ3+AJ15+AJ27+AJ39+AJ51+AJ63+AJ75+AJ87+AJ99+AJ111+AJ123+AJ135+AJ147+AJ159+AJ171+AJ183+AJ195+AJ207+AJ219+AJ231+AJ243+AJ255</f>
        <v>192671.97819999995</v>
      </c>
      <c r="AK279" s="71">
        <v>14.153</v>
      </c>
      <c r="AL279" s="70">
        <f>AJ279/$H279</f>
        <v>4.9120043393985902E-3</v>
      </c>
      <c r="AM279" s="72">
        <f>AM3+AM15+AM27+AM39+AM51+AM63+AM75+AM87+AM99+AM111+AM123+AM135+AM147+AM159+AM171+AM183+AM195+AM207+AM219+AM231+AM243+AM255</f>
        <v>2109021.7199999997</v>
      </c>
      <c r="AN279" s="73">
        <f>AM279/$C279</f>
        <v>4.03264471206536E-3</v>
      </c>
      <c r="AO279" s="72">
        <f>AO3+AO15+AO27+AO39+AO51+AO63+AO75+AO87+AO99+AO111+AO123+AO135+AO147+AO159+AO171+AO183+AO195+AO207+AO219+AO231+AO243+AO255</f>
        <v>507798.65549999994</v>
      </c>
      <c r="AP279" s="71">
        <v>24.077000000000002</v>
      </c>
      <c r="AQ279" s="70">
        <f>AO279/$H279</f>
        <v>1.2945884620375844E-2</v>
      </c>
      <c r="AR279" s="72">
        <f>AR3+AR15+AR27+AR39+AR51+AR63+AR75+AR87+AR99+AR111+AR123+AR135+AR147+AR159+AR171+AR183+AR195+AR207+AR219+AR231+AR243+AR255</f>
        <v>4123576.0700000003</v>
      </c>
      <c r="AS279" s="73">
        <f>AR279/$C279</f>
        <v>7.884659070028336E-3</v>
      </c>
      <c r="AT279" s="72">
        <f>AT3+AT15+AT27+AT39+AT51+AT63+AT75+AT87+AT99+AT111+AT123+AT135+AT147+AT159+AT171+AT183+AT195+AT207+AT219+AT231+AT243+AT255</f>
        <v>656502.83770000003</v>
      </c>
      <c r="AU279" s="71">
        <v>15.920999999999999</v>
      </c>
      <c r="AV279" s="70">
        <f>AT279/$H279</f>
        <v>1.6736968280164206E-2</v>
      </c>
      <c r="AW279" s="72">
        <f>AW3+AW15+AW27+AW39+AW51+AW63+AW75+AW87+AW99+AW111+AW123+AW135+AW147+AW159+AW171+AW183+AW195+AW207+AW219+AW231+AW243+AW255</f>
        <v>1152324.1199999999</v>
      </c>
      <c r="AX279" s="73">
        <f>AW279/$C279</f>
        <v>2.2033503614668176E-3</v>
      </c>
      <c r="AY279" s="72">
        <f>AY3+AY15+AY27+AY39+AY51+AY63+AY75+AY87+AY99+AY111+AY123+AY135+AY147+AY159+AY171+AY183+AY195+AY207+AY219+AY231+AY243+AY255</f>
        <v>-1584206.9450999999</v>
      </c>
      <c r="AZ279" s="71">
        <v>-137.47900000000001</v>
      </c>
      <c r="BA279" s="70">
        <f>AY279/$H279</f>
        <v>-4.038797681704908E-2</v>
      </c>
      <c r="BB279" s="72">
        <f>BB3+BB15+BB27+BB39+BB51+BB63+BB75+BB87+BB99+BB111+BB123+BB135+BB147+BB159+BB171+BB183+BB195+BB207+BB219+BB231+BB243+BB255</f>
        <v>191196.5</v>
      </c>
      <c r="BC279" s="73">
        <f>BB279/$C279</f>
        <v>3.6558540264365066E-4</v>
      </c>
      <c r="BD279" s="72">
        <f>BD3+BD15+BD27+BD39+BD51+BD63+BD75+BD87+BD99+BD111+BD123+BD135+BD147+BD159+BD171+BD183+BD195+BD207+BD219+BD231+BD243+BD255</f>
        <v>14616.3254</v>
      </c>
      <c r="BE279" s="71">
        <v>7.6449999999999996</v>
      </c>
      <c r="BF279" s="70">
        <f>BD279/$H279</f>
        <v>3.726304907521931E-4</v>
      </c>
    </row>
    <row r="280" spans="1:58">
      <c r="A280" s="69"/>
      <c r="B280" s="68">
        <v>43132</v>
      </c>
      <c r="C280" s="52">
        <f>C4+C16+C28+C40+C52+C64+C76+C88+C100+C112+C124+C136+C148+C160+C172+C184+C196+C208+C220+C232+C244+C256</f>
        <v>504388649.09000003</v>
      </c>
      <c r="D280" s="52">
        <v>16270601.58</v>
      </c>
      <c r="E280" s="52">
        <f>E4+E16+E28+E40+E52+E64+E76+E88+E100+E112+E124+E136+E148+E160+E172+E184+E196+E208+E220+E232+E244+E256</f>
        <v>35208358.049999997</v>
      </c>
      <c r="F280" s="64">
        <f>E280/C280</f>
        <v>6.9804025355292315E-2</v>
      </c>
      <c r="G280" s="52">
        <f>G4+G16+G28+G40+G52+G64+G76+G88+G100+G112+G124+G136+G148+G160+G172+G184+G196+G208+G220+G232+G244+G256</f>
        <v>-2712624.2899999996</v>
      </c>
      <c r="H280" s="52">
        <f>H4+H16+H28+H40+H52+H64+H76+H88+H100+H112+H124+H136+H148+H160+H172+H184+H196+H208+H220+H232+H244+H256</f>
        <v>32495733.769999996</v>
      </c>
      <c r="I280" s="64">
        <f>H280/$C280</f>
        <v>6.4425981489923762E-2</v>
      </c>
      <c r="J280" s="66">
        <f>J4+J16+J28+J40+J52+J64+J76+J88+J100+J112+J124+J136+J148+J160+J172+J184+J196+J208+J220+J232+J244+J256</f>
        <v>47909519.834100015</v>
      </c>
      <c r="K280" s="65">
        <f>J280/$C280</f>
        <v>9.498532514666351E-2</v>
      </c>
      <c r="L280" s="52">
        <f>L4+L16+L28+L40+L52+L64+L76+L88+L100+L112+L124+L136+L148+L160+L172+L184+L196+L208+L220+L232+L244+L256</f>
        <v>2111724.2613999997</v>
      </c>
      <c r="M280" s="53">
        <v>4.4080000000000004</v>
      </c>
      <c r="N280" s="64">
        <f>L280/$H280</f>
        <v>6.4984661566545074E-2</v>
      </c>
      <c r="O280" s="52">
        <f>O4+O16+O28+O40+O52+O64+O76+O88+O100+O112+O124+O136+O148+O160+O172+O184+O196+O208+O220+O232+O244+O256</f>
        <v>82323269.31809999</v>
      </c>
      <c r="P280" s="65">
        <f>O280/$C280</f>
        <v>0.16321396103307378</v>
      </c>
      <c r="Q280" s="52">
        <f>Q4+Q16+Q28+Q40+Q52+Q64+Q76+Q88+Q100+Q112+Q124+Q136+Q148+Q160+Q172+Q184+Q196+Q208+Q220+Q232+Q244+Q256</f>
        <v>3398815.0537999999</v>
      </c>
      <c r="R280" s="53">
        <v>4.1289999999999996</v>
      </c>
      <c r="S280" s="64">
        <f>Q280/$H280</f>
        <v>0.10459265446523876</v>
      </c>
      <c r="T280" s="66">
        <v>374155859.93779999</v>
      </c>
      <c r="U280" s="52">
        <v>26985194.444800001</v>
      </c>
      <c r="V280" s="64">
        <f>U280/T280</f>
        <v>7.2122869996706834E-2</v>
      </c>
      <c r="W280" s="67">
        <f>W4+W16+W28+W40+W52+W64+W76+W88+W100+W112+W124+W136+W148+W160+W172+W184+W196+W208+W220+W232+W244+W256</f>
        <v>1441101.8665999998</v>
      </c>
      <c r="X280" s="66">
        <f>X4+X16+X28+X40+X52+X64+X76+X88+X100+X112+X124+X136+X148+X160+X172+X184+X196+X208+X220+X232+X244+X256</f>
        <v>8865862.4378000014</v>
      </c>
      <c r="Y280" s="65">
        <f>X280/$C280</f>
        <v>1.7577442422218408E-2</v>
      </c>
      <c r="Z280" s="52">
        <f>Z4+Z16+Z28+Z40+Z52+Z64+Z76+Z88+Z100+Z112+Z124+Z136+Z148+Z160+Z172+Z184+Z196+Z208+Z220+Z232+Z244+Z256</f>
        <v>1872094.8379000002</v>
      </c>
      <c r="AA280" s="53">
        <v>21.116</v>
      </c>
      <c r="AB280" s="64">
        <f>Z280/$H280</f>
        <v>5.7610480537242548E-2</v>
      </c>
      <c r="AC280" s="66">
        <f>AC4+AC16+AC28+AC40+AC52+AC64+AC76+AC88+AC100+AC112+AC124+AC136+AC148+AC160+AC172+AC184+AC196+AC208+AC220+AC232+AC244+AC256</f>
        <v>2186311.73</v>
      </c>
      <c r="AD280" s="65">
        <f>AC280/$C280</f>
        <v>4.3345775800951612E-3</v>
      </c>
      <c r="AE280" s="52">
        <f>AE4+AE16+AE28+AE40+AE52+AE64+AE76+AE88+AE100+AE112+AE124+AE136+AE148+AE160+AE172+AE184+AE196+AE208+AE220+AE232+AE244+AE256</f>
        <v>215697.32359999997</v>
      </c>
      <c r="AF280" s="53">
        <v>9.8659999999999997</v>
      </c>
      <c r="AG280" s="64">
        <f>AE280/$H280</f>
        <v>6.637712049423896E-3</v>
      </c>
      <c r="AH280" s="66">
        <f>AH4+AH16+AH28+AH40+AH52+AH64+AH76+AH88+AH100+AH112+AH124+AH136+AH148+AH160+AH172+AH184+AH196+AH208+AH220+AH232+AH244+AH256</f>
        <v>1069029.19</v>
      </c>
      <c r="AI280" s="65">
        <f>AH280/$C280</f>
        <v>2.1194552889497102E-3</v>
      </c>
      <c r="AJ280" s="52">
        <f>AJ4+AJ16+AJ28+AJ40+AJ52+AJ64+AJ76+AJ88+AJ100+AJ112+AJ124+AJ136+AJ148+AJ160+AJ172+AJ184+AJ196+AJ208+AJ220+AJ232+AJ244+AJ256</f>
        <v>155809.15910000002</v>
      </c>
      <c r="AK280" s="53">
        <v>14.574999999999999</v>
      </c>
      <c r="AL280" s="64">
        <f>AJ280/$H280</f>
        <v>4.7947573734692141E-3</v>
      </c>
      <c r="AM280" s="52">
        <f>AM4+AM16+AM28+AM40+AM52+AM64+AM76+AM88+AM100+AM112+AM124+AM136+AM148+AM160+AM172+AM184+AM196+AM208+AM220+AM232+AM244+AM256</f>
        <v>1839281.5999999999</v>
      </c>
      <c r="AN280" s="65">
        <f>AM280/$C280</f>
        <v>3.6465562881289378E-3</v>
      </c>
      <c r="AO280" s="52">
        <f>AO4+AO16+AO28+AO40+AO52+AO64+AO76+AO88+AO100+AO112+AO124+AO136+AO148+AO160+AO172+AO184+AO196+AO208+AO220+AO232+AO244+AO256</f>
        <v>454760.81240000011</v>
      </c>
      <c r="AP280" s="53">
        <v>24.725000000000001</v>
      </c>
      <c r="AQ280" s="64">
        <f>AO280/$H280</f>
        <v>1.3994477417212055E-2</v>
      </c>
      <c r="AR280" s="52">
        <f>AR4+AR16+AR28+AR40+AR52+AR64+AR76+AR88+AR100+AR112+AR124+AR136+AR148+AR160+AR172+AR184+AR196+AR208+AR220+AR232+AR244+AR256</f>
        <v>4153122.86</v>
      </c>
      <c r="AS280" s="65">
        <f>AR280/$C280</f>
        <v>8.2339736778234713E-3</v>
      </c>
      <c r="AT280" s="52">
        <f>AT4+AT16+AT28+AT40+AT52+AT64+AT76+AT88+AT100+AT112+AT124+AT136+AT148+AT160+AT172+AT184+AT196+AT208+AT220+AT232+AT244+AT256</f>
        <v>634265.89479999989</v>
      </c>
      <c r="AU280" s="53">
        <v>15.272</v>
      </c>
      <c r="AV280" s="64">
        <f>AT280/$H280</f>
        <v>1.9518435844201588E-2</v>
      </c>
      <c r="AW280" s="52">
        <f>AW4+AW16+AW28+AW40+AW52+AW64+AW76+AW88+AW100+AW112+AW124+AW136+AW148+AW160+AW172+AW184+AW196+AW208+AW220+AW232+AW244+AW256</f>
        <v>1255226.31</v>
      </c>
      <c r="AX280" s="65">
        <f>AW280/$C280</f>
        <v>2.4886093536494814E-3</v>
      </c>
      <c r="AY280" s="52">
        <f>AY4+AY16+AY28+AY40+AY52+AY64+AY76+AY88+AY100+AY112+AY124+AY136+AY148+AY160+AY172+AY184+AY196+AY208+AY220+AY232+AY244+AY256</f>
        <v>36019.823199999992</v>
      </c>
      <c r="AZ280" s="53">
        <v>2.87</v>
      </c>
      <c r="BA280" s="64">
        <f>AY280/$H280</f>
        <v>1.1084477567099417E-3</v>
      </c>
      <c r="BB280" s="52">
        <f>BB4+BB16+BB28+BB40+BB52+BB64+BB76+BB88+BB100+BB112+BB124+BB136+BB148+BB160+BB172+BB184+BB196+BB208+BB220+BB232+BB244+BB256</f>
        <v>183310.67</v>
      </c>
      <c r="BC280" s="65">
        <f>BB280/$C280</f>
        <v>3.6343139428439273E-4</v>
      </c>
      <c r="BD280" s="52">
        <f>BD4+BD16+BD28+BD40+BD52+BD64+BD76+BD88+BD100+BD112+BD124+BD136+BD148+BD160+BD172+BD184+BD196+BD208+BD220+BD232+BD244+BD256</f>
        <v>10435.063699999999</v>
      </c>
      <c r="BE280" s="53">
        <v>5.6929999999999996</v>
      </c>
      <c r="BF280" s="64">
        <f>BD280/$H280</f>
        <v>3.2112103619071471E-4</v>
      </c>
    </row>
    <row r="281" spans="1:58">
      <c r="A281" s="69"/>
      <c r="B281" s="68">
        <v>43160</v>
      </c>
      <c r="C281" s="52">
        <f>C5+C17+C29+C41+C53+C65+C77+C89+C101+C113+C125+C137+C149+C161+C173+C185+C197+C209+C221+C233+C245+C257</f>
        <v>600270095.91999996</v>
      </c>
      <c r="D281" s="52">
        <v>19363551.48</v>
      </c>
      <c r="E281" s="52">
        <f>E5+E17+E29+E41+E53+E65+E77+E89+E101+E113+E125+E137+E149+E161+E173+E185+E197+E209+E221+E233+E245+E257</f>
        <v>38399283.109999999</v>
      </c>
      <c r="F281" s="64">
        <f>E281/C281</f>
        <v>6.3970008452857538E-2</v>
      </c>
      <c r="G281" s="52">
        <f>G5+G17+G29+G41+G53+G65+G77+G89+G101+G113+G125+G137+G149+G161+G173+G185+G197+G209+G221+G233+G245+G257</f>
        <v>-3988545.3400000008</v>
      </c>
      <c r="H281" s="52">
        <f>H5+H17+H29+H41+H53+H65+H77+H89+H101+H113+H125+H137+H149+H161+H173+H185+H197+H209+H221+H233+H245+H257</f>
        <v>34410737.74000001</v>
      </c>
      <c r="I281" s="64">
        <f>H281/$C281</f>
        <v>5.7325423961459586E-2</v>
      </c>
      <c r="J281" s="66">
        <f>J5+J17+J29+J41+J53+J65+J77+J89+J101+J113+J125+J137+J149+J161+J173+J185+J197+J209+J221+J233+J245+J257</f>
        <v>67240760.737000003</v>
      </c>
      <c r="K281" s="65">
        <f>J281/$C281</f>
        <v>0.11201750877485227</v>
      </c>
      <c r="L281" s="52">
        <f>L5+L17+L29+L41+L53+L65+L77+L89+L101+L113+L125+L137+L149+L161+L173+L185+L197+L209+L221+L233+L245+L257</f>
        <v>2376365.4501999998</v>
      </c>
      <c r="M281" s="53">
        <v>3.5339999999999998</v>
      </c>
      <c r="N281" s="64">
        <f>L281/$H281</f>
        <v>6.9058834720583329E-2</v>
      </c>
      <c r="O281" s="52">
        <f>O5+O17+O29+O41+O53+O65+O77+O89+O101+O113+O125+O137+O149+O161+O173+O185+O197+O209+O221+O233+O245+O257</f>
        <v>92646247.619899988</v>
      </c>
      <c r="P281" s="65">
        <f>O281/$C281</f>
        <v>0.15434093460529019</v>
      </c>
      <c r="Q281" s="52">
        <f>Q5+Q17+Q29+Q41+Q53+Q65+Q77+Q89+Q101+Q113+Q125+Q137+Q149+Q161+Q173+Q185+Q197+Q209+Q221+Q233+Q245+Q257</f>
        <v>1368709.6366000001</v>
      </c>
      <c r="R281" s="53">
        <v>1.4770000000000001</v>
      </c>
      <c r="S281" s="64">
        <f>Q281/$H281</f>
        <v>3.9775655115030374E-2</v>
      </c>
      <c r="T281" s="66">
        <v>440383087.56309998</v>
      </c>
      <c r="U281" s="52">
        <v>30665662.663199998</v>
      </c>
      <c r="V281" s="64">
        <f>U281/T281</f>
        <v>6.9634060728560765E-2</v>
      </c>
      <c r="W281" s="67">
        <f>W5+W17+W29+W41+W53+W65+W77+W89+W101+W113+W125+W137+W149+W161+W173+W185+W197+W209+W221+W233+W245+W257</f>
        <v>1456787.3570999999</v>
      </c>
      <c r="X281" s="66">
        <f>X5+X17+X29+X41+X53+X65+X77+X89+X101+X113+X125+X137+X149+X161+X173+X185+X197+X209+X221+X233+X245+X257</f>
        <v>10194914.098299997</v>
      </c>
      <c r="Y281" s="65">
        <f>X281/$C281</f>
        <v>1.6983878036894093E-2</v>
      </c>
      <c r="Z281" s="52">
        <f>Z5+Z17+Z29+Z41+Z53+Z65+Z77+Z89+Z101+Z113+Z125+Z137+Z149+Z161+Z173+Z185+Z197+Z209+Z221+Z233+Z245+Z257</f>
        <v>2220805.0723999995</v>
      </c>
      <c r="AA281" s="53">
        <v>21.783000000000001</v>
      </c>
      <c r="AB281" s="64">
        <f>Z281/$H281</f>
        <v>6.4538141820146833E-2</v>
      </c>
      <c r="AC281" s="66">
        <f>AC5+AC17+AC29+AC41+AC53+AC65+AC77+AC89+AC101+AC113+AC125+AC137+AC149+AC161+AC173+AC185+AC197+AC209+AC221+AC233+AC245+AC257</f>
        <v>2335651.54</v>
      </c>
      <c r="AD281" s="65">
        <f>AC281/$C281</f>
        <v>3.8910009941779278E-3</v>
      </c>
      <c r="AE281" s="52">
        <f>AE5+AE17+AE29+AE41+AE53+AE65+AE77+AE89+AE101+AE113+AE125+AE137+AE149+AE161+AE173+AE185+AE197+AE209+AE221+AE233+AE245+AE257</f>
        <v>255112.26609999995</v>
      </c>
      <c r="AF281" s="53">
        <v>10.923</v>
      </c>
      <c r="AG281" s="64">
        <f>AE281/$H281</f>
        <v>7.4137400955356526E-3</v>
      </c>
      <c r="AH281" s="66">
        <f>AH5+AH17+AH29+AH41+AH53+AH65+AH77+AH89+AH101+AH113+AH125+AH137+AH149+AH161+AH173+AH185+AH197+AH209+AH221+AH233+AH245+AH257</f>
        <v>982762.70999999985</v>
      </c>
      <c r="AI281" s="65">
        <f>AH281/$C281</f>
        <v>1.6372008478846096E-3</v>
      </c>
      <c r="AJ281" s="52">
        <f>AJ5+AJ17+AJ29+AJ41+AJ53+AJ65+AJ77+AJ89+AJ101+AJ113+AJ125+AJ137+AJ149+AJ161+AJ173+AJ185+AJ197+AJ209+AJ221+AJ233+AJ245+AJ257</f>
        <v>125453.37420000002</v>
      </c>
      <c r="AK281" s="53">
        <v>12.765000000000001</v>
      </c>
      <c r="AL281" s="64">
        <f>AJ281/$H281</f>
        <v>3.6457624113699107E-3</v>
      </c>
      <c r="AM281" s="52">
        <f>AM5+AM17+AM29+AM41+AM53+AM65+AM77+AM89+AM101+AM113+AM125+AM137+AM149+AM161+AM173+AM185+AM197+AM209+AM221+AM233+AM245+AM257</f>
        <v>2042937.25</v>
      </c>
      <c r="AN281" s="65">
        <f>AM281/$C281</f>
        <v>3.4033633590707293E-3</v>
      </c>
      <c r="AO281" s="52">
        <f>AO5+AO17+AO29+AO41+AO53+AO65+AO77+AO89+AO101+AO113+AO125+AO137+AO149+AO161+AO173+AO185+AO197+AO209+AO221+AO233+AO245+AO257</f>
        <v>519762.46259999997</v>
      </c>
      <c r="AP281" s="53">
        <v>25.442</v>
      </c>
      <c r="AQ281" s="64">
        <f>AO281/$H281</f>
        <v>1.5104659090055296E-2</v>
      </c>
      <c r="AR281" s="52">
        <f>AR5+AR17+AR29+AR41+AR53+AR65+AR77+AR89+AR101+AR113+AR125+AR137+AR149+AR161+AR173+AR185+AR197+AR209+AR221+AR233+AR245+AR257</f>
        <v>4689274.04</v>
      </c>
      <c r="AS281" s="65">
        <f>AR281/$C281</f>
        <v>7.8119401114143715E-3</v>
      </c>
      <c r="AT281" s="52">
        <f>AT5+AT17+AT29+AT41+AT53+AT65+AT77+AT89+AT101+AT113+AT125+AT137+AT149+AT161+AT173+AT185+AT197+AT209+AT221+AT233+AT245+AT257</f>
        <v>699043.43219999981</v>
      </c>
      <c r="AU281" s="53">
        <v>14.907</v>
      </c>
      <c r="AV281" s="64">
        <f>AT281/$H281</f>
        <v>2.0314688905591585E-2</v>
      </c>
      <c r="AW281" s="52">
        <f>AW5+AW17+AW29+AW41+AW53+AW65+AW77+AW89+AW101+AW113+AW125+AW137+AW149+AW161+AW173+AW185+AW197+AW209+AW221+AW233+AW245+AW257</f>
        <v>1437214.17</v>
      </c>
      <c r="AX281" s="65">
        <f>AW281/$C281</f>
        <v>2.3942791416208453E-3</v>
      </c>
      <c r="AY281" s="52">
        <f>AY5+AY17+AY29+AY41+AY53+AY65+AY77+AY89+AY101+AY113+AY125+AY137+AY149+AY161+AY173+AY185+AY197+AY209+AY221+AY233+AY245+AY257</f>
        <v>78111.304800000013</v>
      </c>
      <c r="AZ281" s="53">
        <v>5.4349999999999996</v>
      </c>
      <c r="BA281" s="64">
        <f>AY281/$H281</f>
        <v>2.2699689088386279E-3</v>
      </c>
      <c r="BB281" s="52">
        <f>BB5+BB17+BB29+BB41+BB53+BB65+BB77+BB89+BB101+BB113+BB125+BB137+BB149+BB161+BB173+BB185+BB197+BB209+BB221+BB233+BB245+BB257</f>
        <v>173748.8</v>
      </c>
      <c r="BC281" s="65">
        <f>BB281/$C281</f>
        <v>2.8945103409441889E-4</v>
      </c>
      <c r="BD281" s="52">
        <f>BD5+BD17+BD29+BD41+BD53+BD65+BD77+BD89+BD101+BD113+BD125+BD137+BD149+BD161+BD173+BD185+BD197+BD209+BD221+BD233+BD245+BD257</f>
        <v>7298.0078000000003</v>
      </c>
      <c r="BE281" s="53">
        <v>4.2</v>
      </c>
      <c r="BF281" s="64">
        <f>BD281/$H281</f>
        <v>2.1208518849965226E-4</v>
      </c>
    </row>
    <row r="282" spans="1:58">
      <c r="A282" s="69"/>
      <c r="B282" s="68">
        <v>43191</v>
      </c>
      <c r="C282" s="52">
        <f>C6+C18+C30+C42+C54+C66+C78+C90+C102+C114+C126+C138+C150+C162+C174+C186+C198+C210+C222+C234+C246+C258</f>
        <v>568740032.83000004</v>
      </c>
      <c r="D282" s="52">
        <v>18346452.670000002</v>
      </c>
      <c r="E282" s="52">
        <f>E6+E18+E30+E42+E54+E66+E78+E90+E102+E114+E126+E138+E150+E162+E174+E186+E198+E210+E222+E234+E246+E258</f>
        <v>35905369.109999999</v>
      </c>
      <c r="F282" s="64">
        <f>E282/C282</f>
        <v>6.3131425673234334E-2</v>
      </c>
      <c r="G282" s="52">
        <f>G6+G18+G30+G42+G54+G66+G78+G90+G102+G114+G126+G138+G150+G162+G174+G186+G198+G210+G222+G234+G246+G258</f>
        <v>-3783537.75</v>
      </c>
      <c r="H282" s="52">
        <f>H6+H18+H30+H42+H54+H66+H78+H90+H102+H114+H126+H138+H150+H162+H174+H186+H198+H210+H222+H234+H246+H258</f>
        <v>32121831.349999998</v>
      </c>
      <c r="I282" s="64">
        <f>H282/$C282</f>
        <v>5.6478935006851215E-2</v>
      </c>
      <c r="J282" s="66">
        <f>J6+J18+J30+J42+J54+J66+J78+J90+J102+J114+J126+J138+J150+J162+J174+J186+J198+J210+J222+J234+J246+J258</f>
        <v>55496068.070099995</v>
      </c>
      <c r="K282" s="65">
        <f>J282/$C282</f>
        <v>9.7577214309948382E-2</v>
      </c>
      <c r="L282" s="52">
        <f>L6+L18+L30+L42+L54+L66+L78+L90+L102+L114+L126+L138+L150+L162+L174+L186+L198+L210+L222+L234+L246+L258</f>
        <v>2774704.5706000002</v>
      </c>
      <c r="M282" s="53">
        <v>5</v>
      </c>
      <c r="N282" s="64">
        <f>L282/$H282</f>
        <v>8.6380646868068442E-2</v>
      </c>
      <c r="O282" s="52">
        <f>O6+O18+O30+O42+O54+O66+O78+O90+O102+O114+O126+O138+O150+O162+O174+O186+O198+O210+O222+O234+O246+O258</f>
        <v>90332876.867499992</v>
      </c>
      <c r="P282" s="65">
        <f>O282/$C282</f>
        <v>0.15882981969461793</v>
      </c>
      <c r="Q282" s="52">
        <f>Q6+Q18+Q30+Q42+Q54+Q66+Q78+Q90+Q102+Q114+Q126+Q138+Q150+Q162+Q174+Q186+Q198+Q210+Q222+Q234+Q246+Q258</f>
        <v>857977.88299999991</v>
      </c>
      <c r="R282" s="53">
        <v>0.95</v>
      </c>
      <c r="S282" s="64">
        <f>Q282/$H282</f>
        <v>2.6710117292238381E-2</v>
      </c>
      <c r="T282" s="66">
        <v>422911087.89240003</v>
      </c>
      <c r="U282" s="52">
        <v>28488797.156399999</v>
      </c>
      <c r="V282" s="64">
        <f>U282/T282</f>
        <v>6.7363561684739545E-2</v>
      </c>
      <c r="W282" s="67">
        <f>W6+W18+W30+W42+W54+W66+W78+W90+W102+W114+W126+W138+W150+W162+W174+W186+W198+W210+W222+W234+W246+W258</f>
        <v>1224803.6880999999</v>
      </c>
      <c r="X282" s="66">
        <f>X6+X18+X30+X42+X54+X66+X78+X90+X102+X114+X126+X138+X150+X162+X174+X186+X198+X210+X222+X234+X246+X258</f>
        <v>9572845.4194999989</v>
      </c>
      <c r="Y282" s="65">
        <f>X282/$C282</f>
        <v>1.6831671531659848E-2</v>
      </c>
      <c r="Z282" s="52">
        <f>Z6+Z18+Z30+Z42+Z54+Z66+Z78+Z90+Z102+Z114+Z126+Z138+Z150+Z162+Z174+Z186+Z198+Z210+Z222+Z234+Z246+Z258</f>
        <v>2033735.1219999997</v>
      </c>
      <c r="AA282" s="53">
        <v>21.245000000000001</v>
      </c>
      <c r="AB282" s="64">
        <f>Z282/$H282</f>
        <v>6.3313174763928892E-2</v>
      </c>
      <c r="AC282" s="66">
        <f>AC6+AC18+AC30+AC42+AC54+AC66+AC78+AC90+AC102+AC114+AC126+AC138+AC150+AC162+AC174+AC186+AC198+AC210+AC222+AC234+AC246+AC258</f>
        <v>2845189.38</v>
      </c>
      <c r="AD282" s="65">
        <f>AC282/$C282</f>
        <v>5.0026184473819955E-3</v>
      </c>
      <c r="AE282" s="52">
        <f>AE6+AE18+AE30+AE42+AE54+AE66+AE78+AE90+AE102+AE114+AE126+AE138+AE150+AE162+AE174+AE186+AE198+AE210+AE222+AE234+AE246+AE258</f>
        <v>232787.10860000001</v>
      </c>
      <c r="AF282" s="53">
        <v>8.1820000000000004</v>
      </c>
      <c r="AG282" s="64">
        <f>AE282/$H282</f>
        <v>7.2470061268782556E-3</v>
      </c>
      <c r="AH282" s="66">
        <f>AH6+AH18+AH30+AH42+AH54+AH66+AH78+AH90+AH102+AH114+AH126+AH138+AH150+AH162+AH174+AH186+AH198+AH210+AH222+AH234+AH246+AH258</f>
        <v>808173.49000000011</v>
      </c>
      <c r="AI282" s="65">
        <f>AH282/$C282</f>
        <v>1.4209892804250132E-3</v>
      </c>
      <c r="AJ282" s="52">
        <f>AJ6+AJ18+AJ30+AJ42+AJ54+AJ66+AJ78+AJ90+AJ102+AJ114+AJ126+AJ138+AJ150+AJ162+AJ174+AJ186+AJ198+AJ210+AJ222+AJ234+AJ246+AJ258</f>
        <v>80144.414900000003</v>
      </c>
      <c r="AK282" s="53">
        <v>9.9169999999999998</v>
      </c>
      <c r="AL282" s="64">
        <f>AJ282/$H282</f>
        <v>2.4950138747304022E-3</v>
      </c>
      <c r="AM282" s="52">
        <f>AM6+AM18+AM30+AM42+AM54+AM66+AM78+AM90+AM102+AM114+AM126+AM138+AM150+AM162+AM174+AM186+AM198+AM210+AM222+AM234+AM246+AM258</f>
        <v>1834907.4700000002</v>
      </c>
      <c r="AN282" s="65">
        <f>AM282/$C282</f>
        <v>3.2262674756156394E-3</v>
      </c>
      <c r="AO282" s="52">
        <f>AO6+AO18+AO30+AO42+AO54+AO66+AO78+AO90+AO102+AO114+AO126+AO138+AO150+AO162+AO174+AO186+AO198+AO210+AO222+AO234+AO246+AO258</f>
        <v>468812.56209999992</v>
      </c>
      <c r="AP282" s="53">
        <v>25.55</v>
      </c>
      <c r="AQ282" s="64">
        <f>AO282/$H282</f>
        <v>1.4594826708098011E-2</v>
      </c>
      <c r="AR282" s="52">
        <f>AR6+AR18+AR30+AR42+AR54+AR66+AR78+AR90+AR102+AR114+AR126+AR138+AR150+AR162+AR174+AR186+AR198+AR210+AR222+AR234+AR246+AR258</f>
        <v>5335995.620000001</v>
      </c>
      <c r="AS282" s="65">
        <f>AR282/$C282</f>
        <v>9.3821347399242489E-3</v>
      </c>
      <c r="AT282" s="52">
        <f>AT6+AT18+AT30+AT42+AT54+AT66+AT78+AT90+AT102+AT114+AT126+AT138+AT150+AT162+AT174+AT186+AT198+AT210+AT222+AT234+AT246+AT258</f>
        <v>731012.77419999987</v>
      </c>
      <c r="AU282" s="53">
        <v>13.7</v>
      </c>
      <c r="AV282" s="64">
        <f>AT282/$H282</f>
        <v>2.2757506140757441E-2</v>
      </c>
      <c r="AW282" s="52">
        <f>AW6+AW18+AW30+AW42+AW54+AW66+AW78+AW90+AW102+AW114+AW126+AW138+AW150+AW162+AW174+AW186+AW198+AW210+AW222+AW234+AW246+AW258</f>
        <v>1429423.8499999999</v>
      </c>
      <c r="AX282" s="65">
        <f>AW282/$C282</f>
        <v>2.5133167484049142E-3</v>
      </c>
      <c r="AY282" s="52">
        <f>AY6+AY18+AY30+AY42+AY54+AY66+AY78+AY90+AY102+AY114+AY126+AY138+AY150+AY162+AY174+AY186+AY198+AY210+AY222+AY234+AY246+AY258</f>
        <v>91382.383700000006</v>
      </c>
      <c r="AZ282" s="53">
        <v>6.3929999999999998</v>
      </c>
      <c r="BA282" s="64">
        <f>AY282/$H282</f>
        <v>2.8448684231075143E-3</v>
      </c>
      <c r="BB282" s="52">
        <f>BB6+BB18+BB30+BB42+BB54+BB66+BB78+BB90+BB102+BB114+BB126+BB138+BB150+BB162+BB174+BB186+BB198+BB210+BB222+BB234+BB246+BB258</f>
        <v>151199.82</v>
      </c>
      <c r="BC282" s="65">
        <f>BB282/$C282</f>
        <v>2.6585049631136932E-4</v>
      </c>
      <c r="BD282" s="52">
        <f>BD6+BD18+BD30+BD42+BD54+BD66+BD78+BD90+BD102+BD114+BD126+BD138+BD150+BD162+BD174+BD186+BD198+BD210+BD222+BD234+BD246+BD258</f>
        <v>4982.4425000000001</v>
      </c>
      <c r="BE282" s="53">
        <v>3.2949999999999999</v>
      </c>
      <c r="BF282" s="64">
        <f>BD282/$H282</f>
        <v>1.5511078573669183E-4</v>
      </c>
    </row>
    <row r="283" spans="1:58">
      <c r="A283" s="69"/>
      <c r="B283" s="68">
        <v>43221</v>
      </c>
      <c r="C283" s="52">
        <f>C7+C19+C31+C43+C55+C67+C79+C91+C103+C115+C127+C139+C151+C163+C175+C187+C199+C211+C223+C235+C247+C259</f>
        <v>595640285.32000005</v>
      </c>
      <c r="D283" s="52">
        <v>19214202.75</v>
      </c>
      <c r="E283" s="52">
        <f>E7+E19+E31+E43+E55+E67+E79+E91+E103+E115+E127+E139+E151+E163+E175+E187+E199+E211+E223+E235+E247+E259</f>
        <v>39139962.57</v>
      </c>
      <c r="F283" s="64">
        <f>E283/C283</f>
        <v>6.5710737729857471E-2</v>
      </c>
      <c r="G283" s="52">
        <f>G7+G19+G31+G43+G55+G67+G79+G91+G103+G115+G127+G139+G151+G163+G175+G187+G199+G211+G223+G235+G247+G259</f>
        <v>-3541736.3200000003</v>
      </c>
      <c r="H283" s="52">
        <f>H7+H19+H31+H43+H55+H67+H79+H91+H103+H115+H127+H139+H151+H163+H175+H187+H199+H211+H223+H235+H247+H259</f>
        <v>35598226.269999996</v>
      </c>
      <c r="I283" s="64">
        <f>H283/$C283</f>
        <v>5.9764638402312407E-2</v>
      </c>
      <c r="J283" s="66">
        <f>J7+J19+J31+J43+J55+J67+J79+J91+J103+J115+J127+J139+J151+J163+J175+J187+J199+J211+J223+J235+J247+J259</f>
        <v>51557215.627500005</v>
      </c>
      <c r="K283" s="65">
        <f>J283/$C283</f>
        <v>8.6557637047335642E-2</v>
      </c>
      <c r="L283" s="52">
        <f>L7+L19+L31+L43+L55+L67+L79+L91+L103+L115+L127+L139+L151+L163+L175+L187+L199+L211+L223+L235+L247+L259</f>
        <v>2257481.0408000001</v>
      </c>
      <c r="M283" s="53">
        <v>4.3789999999999996</v>
      </c>
      <c r="N283" s="64">
        <f>L283/$H283</f>
        <v>6.3415548394962218E-2</v>
      </c>
      <c r="O283" s="52">
        <f>O7+O19+O31+O43+O55+O67+O79+O91+O103+O115+O127+O139+O151+O163+O175+O187+O199+O211+O223+O235+O247+O259</f>
        <v>103616420.8256</v>
      </c>
      <c r="P283" s="65">
        <f>O283/$C283</f>
        <v>0.17395804712895371</v>
      </c>
      <c r="Q283" s="52">
        <f>Q7+Q19+Q31+Q43+Q55+Q67+Q79+Q91+Q103+Q115+Q127+Q139+Q151+Q163+Q175+Q187+Q199+Q211+Q223+Q235+Q247+Q259</f>
        <v>707390.27680000011</v>
      </c>
      <c r="R283" s="53">
        <v>0.68300000000000005</v>
      </c>
      <c r="S283" s="64">
        <f>Q283/$H283</f>
        <v>1.9871503468591224E-2</v>
      </c>
      <c r="T283" s="66">
        <v>440466648.86690003</v>
      </c>
      <c r="U283" s="52">
        <v>32670944.702399999</v>
      </c>
      <c r="V283" s="64">
        <f>U283/T283</f>
        <v>7.4173481207818956E-2</v>
      </c>
      <c r="W283" s="67">
        <f>W7+W19+W31+W43+W55+W67+W79+W91+W103+W115+W127+W139+W151+W163+W175+W187+W199+W211+W223+W235+W247+W259</f>
        <v>1427674.6362999999</v>
      </c>
      <c r="X283" s="66">
        <f>X7+X19+X31+X43+X55+X67+X79+X91+X103+X115+X127+X139+X151+X163+X175+X187+X199+X211+X223+X235+X247+X259</f>
        <v>11084620.183500001</v>
      </c>
      <c r="Y283" s="65">
        <f>X283/$C283</f>
        <v>1.8609587794326123E-2</v>
      </c>
      <c r="Z283" s="52">
        <f>Z7+Z19+Z31+Z43+Z55+Z67+Z79+Z91+Z103+Z115+Z127+Z139+Z151+Z163+Z175+Z187+Z199+Z211+Z223+Z235+Z247+Z259</f>
        <v>2518118.7549000005</v>
      </c>
      <c r="AA283" s="53">
        <v>22.716999999999999</v>
      </c>
      <c r="AB283" s="64">
        <f>Z283/$H283</f>
        <v>7.0737197291824525E-2</v>
      </c>
      <c r="AC283" s="66">
        <f>AC7+AC19+AC31+AC43+AC55+AC67+AC79+AC91+AC103+AC115+AC127+AC139+AC151+AC163+AC175+AC187+AC199+AC211+AC223+AC235+AC247+AC259</f>
        <v>2618012.58</v>
      </c>
      <c r="AD283" s="65">
        <f>AC283/$C283</f>
        <v>4.395291326867703E-3</v>
      </c>
      <c r="AE283" s="52">
        <f>AE7+AE19+AE31+AE43+AE55+AE67+AE79+AE91+AE103+AE115+AE127+AE139+AE151+AE163+AE175+AE187+AE199+AE211+AE223+AE235+AE247+AE259</f>
        <v>230608.22990000001</v>
      </c>
      <c r="AF283" s="53">
        <v>8.8089999999999993</v>
      </c>
      <c r="AG283" s="64">
        <f>AE283/$H283</f>
        <v>6.4780820300123351E-3</v>
      </c>
      <c r="AH283" s="66">
        <f>AH7+AH19+AH31+AH43+AH55+AH67+AH79+AH91+AH103+AH115+AH127+AH139+AH151+AH163+AH175+AH187+AH199+AH211+AH223+AH235+AH247+AH259</f>
        <v>934672.17000000016</v>
      </c>
      <c r="AI283" s="65">
        <f>AH283/$C283</f>
        <v>1.5691889770314304E-3</v>
      </c>
      <c r="AJ283" s="52">
        <f>AJ7+AJ19+AJ31+AJ43+AJ55+AJ67+AJ79+AJ91+AJ103+AJ115+AJ127+AJ139+AJ151+AJ163+AJ175+AJ187+AJ199+AJ211+AJ223+AJ235+AJ247+AJ259</f>
        <v>86991.929700000008</v>
      </c>
      <c r="AK283" s="53">
        <v>9.3070000000000004</v>
      </c>
      <c r="AL283" s="64">
        <f>AJ283/$H283</f>
        <v>2.4437152862672677E-3</v>
      </c>
      <c r="AM283" s="52">
        <f>AM7+AM19+AM31+AM43+AM55+AM67+AM79+AM91+AM103+AM115+AM127+AM139+AM151+AM163+AM175+AM187+AM199+AM211+AM223+AM235+AM247+AM259</f>
        <v>2117099.84</v>
      </c>
      <c r="AN283" s="65">
        <f>AM283/$C283</f>
        <v>3.5543261464637426E-3</v>
      </c>
      <c r="AO283" s="52">
        <f>AO7+AO19+AO31+AO43+AO55+AO67+AO79+AO91+AO103+AO115+AO127+AO139+AO151+AO163+AO175+AO187+AO199+AO211+AO223+AO235+AO247+AO259</f>
        <v>532841.99359999993</v>
      </c>
      <c r="AP283" s="53">
        <v>25.167999999999999</v>
      </c>
      <c r="AQ283" s="64">
        <f>AO283/$H283</f>
        <v>1.4968217504956041E-2</v>
      </c>
      <c r="AR283" s="52">
        <f>AR7+AR19+AR31+AR43+AR55+AR67+AR79+AR91+AR103+AR115+AR127+AR139+AR151+AR163+AR175+AR187+AR199+AR211+AR223+AR235+AR247+AR259</f>
        <v>6012811.9699999997</v>
      </c>
      <c r="AS283" s="65">
        <f>AR283/$C283</f>
        <v>1.0094703327142646E-2</v>
      </c>
      <c r="AT283" s="52">
        <f>AT7+AT19+AT31+AT43+AT55+AT67+AT79+AT91+AT103+AT115+AT127+AT139+AT151+AT163+AT175+AT187+AT199+AT211+AT223+AT235+AT247+AT259</f>
        <v>749867.70329999994</v>
      </c>
      <c r="AU283" s="53">
        <v>12.471</v>
      </c>
      <c r="AV283" s="64">
        <f>AT283/$H283</f>
        <v>2.1064749058352452E-2</v>
      </c>
      <c r="AW283" s="52">
        <f>AW7+AW19+AW31+AW43+AW55+AW67+AW79+AW91+AW103+AW115+AW127+AW139+AW151+AW163+AW175+AW187+AW199+AW211+AW223+AW235+AW247+AW259</f>
        <v>1571107.39</v>
      </c>
      <c r="AX283" s="65">
        <f>AW283/$C283</f>
        <v>2.6376781905474087E-3</v>
      </c>
      <c r="AY283" s="52">
        <f>AY7+AY19+AY31+AY43+AY55+AY67+AY79+AY91+AY103+AY115+AY127+AY139+AY151+AY163+AY175+AY187+AY199+AY211+AY223+AY235+AY247+AY259</f>
        <v>102774.45360000001</v>
      </c>
      <c r="AZ283" s="53">
        <v>6.5419999999999998</v>
      </c>
      <c r="BA283" s="64">
        <f>AY283/$H283</f>
        <v>2.8870666987869569E-3</v>
      </c>
      <c r="BB283" s="52">
        <f>BB7+BB19+BB31+BB43+BB55+BB67+BB79+BB91+BB103+BB115+BB127+BB139+BB151+BB163+BB175+BB187+BB199+BB211+BB223+BB235+BB247+BB259</f>
        <v>139215.87</v>
      </c>
      <c r="BC283" s="65">
        <f>BB283/$C283</f>
        <v>2.3372473862342616E-4</v>
      </c>
      <c r="BD283" s="52">
        <f>BD7+BD19+BD31+BD43+BD55+BD67+BD79+BD91+BD103+BD115+BD127+BD139+BD151+BD163+BD175+BD187+BD199+BD211+BD223+BD235+BD247+BD259</f>
        <v>7769.2356999999993</v>
      </c>
      <c r="BE283" s="53">
        <v>5.5810000000000004</v>
      </c>
      <c r="BF283" s="64">
        <f>BD283/$H283</f>
        <v>2.1824783181816659E-4</v>
      </c>
    </row>
    <row r="284" spans="1:58">
      <c r="A284" s="69"/>
      <c r="B284" s="68">
        <v>43252</v>
      </c>
      <c r="C284" s="52">
        <f>C8+C20+C32+C44+C56+C68+C80+C92+C104+C116+C128+C140+C152+C164+C176+C188+C200+C212+C224+C236+C248+C260</f>
        <v>621021214.72000015</v>
      </c>
      <c r="D284" s="52">
        <v>20032942.41</v>
      </c>
      <c r="E284" s="52">
        <f>E8+E20+E32+E44+E56+E68+E80+E92+E104+E116+E128+E140+E152+E164+E176+E188+E200+E212+E224+E236+E248+E260</f>
        <v>41701987.879999995</v>
      </c>
      <c r="F284" s="64">
        <f>E284/C284</f>
        <v>6.7150665535318579E-2</v>
      </c>
      <c r="G284" s="52">
        <f>G8+G20+G32+G44+G56+G68+G80+G92+G104+G116+G128+G140+G152+G164+G176+G188+G200+G212+G224+G236+G248+G260</f>
        <v>-3491305.17</v>
      </c>
      <c r="H284" s="52">
        <f>H8+H20+H32+H44+H56+H68+H80+H92+H104+H116+H128+H140+H152+H164+H176+H188+H200+H212+H224+H236+H248+H260</f>
        <v>38210682.699999996</v>
      </c>
      <c r="I284" s="64">
        <f>H284/$C284</f>
        <v>6.1528788057953941E-2</v>
      </c>
      <c r="J284" s="66">
        <f>J8+J20+J32+J44+J56+J68+J80+J92+J104+J116+J128+J140+J152+J164+J176+J188+J200+J212+J224+J236+J248+J260</f>
        <v>51974428.772299998</v>
      </c>
      <c r="K284" s="65">
        <f>J284/$C284</f>
        <v>8.3691873224868346E-2</v>
      </c>
      <c r="L284" s="52">
        <f>L8+L20+L32+L44+L56+L68+L80+L92+L104+L116+L128+L140+L152+L164+L176+L188+L200+L212+L224+L236+L248+L260</f>
        <v>1897629.3318000003</v>
      </c>
      <c r="M284" s="53">
        <v>3.6509999999999998</v>
      </c>
      <c r="N284" s="64">
        <f>L284/$H284</f>
        <v>4.9662272372851389E-2</v>
      </c>
      <c r="O284" s="52">
        <f>O8+O20+O32+O44+O56+O68+O80+O92+O104+O116+O128+O140+O152+O164+O176+O188+O200+O212+O224+O236+O248+O260</f>
        <v>110565518.36399998</v>
      </c>
      <c r="P284" s="65">
        <f>O284/$C284</f>
        <v>0.17803823080963613</v>
      </c>
      <c r="Q284" s="52">
        <f>Q8+Q20+Q32+Q44+Q56+Q68+Q80+Q92+Q104+Q116+Q128+Q140+Q152+Q164+Q176+Q188+Q200+Q212+Q224+Q236+Q248+Q260</f>
        <v>1162823.7066000002</v>
      </c>
      <c r="R284" s="53">
        <v>1.052</v>
      </c>
      <c r="S284" s="64">
        <f>Q284/$H284</f>
        <v>3.0431900830706703E-2</v>
      </c>
      <c r="T284" s="66">
        <v>458481267.5837</v>
      </c>
      <c r="U284" s="52">
        <v>35150229.661600001</v>
      </c>
      <c r="V284" s="64">
        <f>U284/T284</f>
        <v>7.666666480584837E-2</v>
      </c>
      <c r="W284" s="67">
        <f>W8+W20+W32+W44+W56+W68+W80+W92+W104+W116+W128+W140+W152+W164+W176+W188+W200+W212+W224+W236+W248+W260</f>
        <v>1395298.4359000002</v>
      </c>
      <c r="X284" s="66">
        <f>X8+X20+X32+X44+X56+X68+X80+X92+X104+X116+X128+X140+X152+X164+X176+X188+X200+X212+X224+X236+X248+X260</f>
        <v>14626110.648</v>
      </c>
      <c r="Y284" s="65">
        <f>X284/$C284</f>
        <v>2.3551708542830497E-2</v>
      </c>
      <c r="Z284" s="52">
        <f>Z8+Z20+Z32+Z44+Z56+Z68+Z80+Z92+Z104+Z116+Z128+Z140+Z152+Z164+Z176+Z188+Z200+Z212+Z224+Z236+Z248+Z260</f>
        <v>3604061.6470999997</v>
      </c>
      <c r="AA284" s="53">
        <v>24.640999999999998</v>
      </c>
      <c r="AB284" s="64">
        <f>Z284/$H284</f>
        <v>9.4320786555849731E-2</v>
      </c>
      <c r="AC284" s="66">
        <f>AC8+AC20+AC32+AC44+AC56+AC68+AC80+AC92+AC104+AC116+AC128+AC140+AC152+AC164+AC176+AC188+AC200+AC212+AC224+AC236+AC248+AC260</f>
        <v>3375200.99</v>
      </c>
      <c r="AD284" s="65">
        <f>AC284/$C284</f>
        <v>5.4349205953000768E-3</v>
      </c>
      <c r="AE284" s="52">
        <f>AE8+AE20+AE32+AE44+AE56+AE68+AE80+AE92+AE104+AE116+AE128+AE140+AE152+AE164+AE176+AE188+AE200+AE212+AE224+AE236+AE248+AE260</f>
        <v>555054.67760000005</v>
      </c>
      <c r="AF284" s="53">
        <v>16.445</v>
      </c>
      <c r="AG284" s="64">
        <f>AE284/$H284</f>
        <v>1.4526164893672526E-2</v>
      </c>
      <c r="AH284" s="66">
        <f>AH8+AH20+AH32+AH44+AH56+AH68+AH80+AH92+AH104+AH116+AH128+AH140+AH152+AH164+AH176+AH188+AH200+AH212+AH224+AH236+AH248+AH260</f>
        <v>1428097.66</v>
      </c>
      <c r="AI284" s="65">
        <f>AH284/$C284</f>
        <v>2.2995956114701915E-3</v>
      </c>
      <c r="AJ284" s="52">
        <f>AJ8+AJ20+AJ32+AJ44+AJ56+AJ68+AJ80+AJ92+AJ104+AJ116+AJ128+AJ140+AJ152+AJ164+AJ176+AJ188+AJ200+AJ212+AJ224+AJ236+AJ248+AJ260</f>
        <v>210167.16340000002</v>
      </c>
      <c r="AK284" s="53">
        <v>14.717000000000001</v>
      </c>
      <c r="AL284" s="64">
        <f>AJ284/$H284</f>
        <v>5.5002200575704459E-3</v>
      </c>
      <c r="AM284" s="52">
        <f>AM8+AM20+AM32+AM44+AM56+AM68+AM80+AM92+AM104+AM116+AM128+AM140+AM152+AM164+AM176+AM188+AM200+AM212+AM224+AM236+AM248+AM260</f>
        <v>2724768.71</v>
      </c>
      <c r="AN284" s="65">
        <f>AM284/$C284</f>
        <v>4.3875613995385272E-3</v>
      </c>
      <c r="AO284" s="52">
        <f>AO8+AO20+AO32+AO44+AO56+AO68+AO80+AO92+AO104+AO116+AO128+AO140+AO152+AO164+AO176+AO188+AO200+AO212+AO224+AO236+AO248+AO260</f>
        <v>673728.22820000001</v>
      </c>
      <c r="AP284" s="53">
        <v>24.725999999999999</v>
      </c>
      <c r="AQ284" s="64">
        <f>AO284/$H284</f>
        <v>1.7631933809965663E-2</v>
      </c>
      <c r="AR284" s="52">
        <f>AR8+AR20+AR32+AR44+AR56+AR68+AR80+AR92+AR104+AR116+AR128+AR140+AR152+AR164+AR176+AR188+AR200+AR212+AR224+AR236+AR248+AR260</f>
        <v>6572773.8600000003</v>
      </c>
      <c r="AS284" s="65">
        <f>AR284/$C284</f>
        <v>1.0583815341901753E-2</v>
      </c>
      <c r="AT284" s="52">
        <f>AT8+AT20+AT32+AT44+AT56+AT68+AT80+AT92+AT104+AT116+AT128+AT140+AT152+AT164+AT176+AT188+AT200+AT212+AT224+AT236+AT248+AT260</f>
        <v>784698.68350000016</v>
      </c>
      <c r="AU284" s="53">
        <v>11.939</v>
      </c>
      <c r="AV284" s="64">
        <f>AT284/$H284</f>
        <v>2.0536107393338991E-2</v>
      </c>
      <c r="AW284" s="52">
        <f>AW8+AW20+AW32+AW44+AW56+AW68+AW80+AW92+AW104+AW116+AW128+AW140+AW152+AW164+AW176+AW188+AW200+AW212+AW224+AW236+AW248+AW260</f>
        <v>1604162.55</v>
      </c>
      <c r="AX284" s="65">
        <f>AW284/$C284</f>
        <v>2.5831042675784738E-3</v>
      </c>
      <c r="AY284" s="52">
        <f>AY8+AY20+AY32+AY44+AY56+AY68+AY80+AY92+AY104+AY116+AY128+AY140+AY152+AY164+AY176+AY188+AY200+AY212+AY224+AY236+AY248+AY260</f>
        <v>154272.97229999999</v>
      </c>
      <c r="AZ284" s="53">
        <v>9.6170000000000009</v>
      </c>
      <c r="BA284" s="64">
        <f>AY284/$H284</f>
        <v>4.0374304094807504E-3</v>
      </c>
      <c r="BB284" s="52">
        <f>BB8+BB20+BB32+BB44+BB56+BB68+BB80+BB92+BB104+BB116+BB128+BB140+BB152+BB164+BB176+BB188+BB200+BB212+BB224+BB236+BB248+BB260</f>
        <v>155926.27999999997</v>
      </c>
      <c r="BC284" s="65">
        <f>BB284/$C284</f>
        <v>2.5108044025565608E-4</v>
      </c>
      <c r="BD284" s="52">
        <f>BD8+BD20+BD32+BD44+BD56+BD68+BD80+BD92+BD104+BD116+BD128+BD140+BD152+BD164+BD176+BD188+BD200+BD212+BD224+BD236+BD248+BD260</f>
        <v>9635.0188000000016</v>
      </c>
      <c r="BE284" s="53">
        <v>6.1790000000000003</v>
      </c>
      <c r="BF284" s="64">
        <f>BD284/$H284</f>
        <v>2.521551073988009E-4</v>
      </c>
    </row>
    <row r="285" spans="1:58">
      <c r="A285" s="69"/>
      <c r="B285" s="68">
        <v>43282</v>
      </c>
      <c r="C285" s="52">
        <f>C9+C21+C33+C45+C57+C69+C81+C93+C105+C117+C129+C141+C153+C165+C177+C189+C201+C213+C225+C237+C249+C261</f>
        <v>594415705.75999999</v>
      </c>
      <c r="D285" s="52">
        <v>19174700.190000001</v>
      </c>
      <c r="E285" s="52">
        <f>E9+E21+E33+E45+E57+E69+E81+E93+E105+E117+E129+E141+E153+E165+E177+E189+E201+E213+E225+E237+E249+E261</f>
        <v>42152887.300000012</v>
      </c>
      <c r="F285" s="64">
        <f>E285/C285</f>
        <v>7.0914827605547098E-2</v>
      </c>
      <c r="G285" s="52">
        <f>G9+G21+G33+G45+G57+G69+G81+G93+G105+G117+G129+G141+G153+G165+G177+G189+G201+G213+G225+G237+G249+G261</f>
        <v>-3207855.34</v>
      </c>
      <c r="H285" s="52">
        <f>H9+H21+H33+H45+H57+H69+H81+H93+H105+H117+H129+H141+H153+H165+H177+H189+H201+H213+H225+H237+H249+H261</f>
        <v>38945031.950000003</v>
      </c>
      <c r="I285" s="64">
        <f>H285/$C285</f>
        <v>6.5518174524352768E-2</v>
      </c>
      <c r="J285" s="66">
        <f>J9+J21+J33+J45+J57+J69+J81+J93+J105+J117+J129+J141+J153+J165+J177+J189+J201+J213+J225+J237+J249+J261</f>
        <v>50589040.072799996</v>
      </c>
      <c r="K285" s="65">
        <f>J285/$C285</f>
        <v>8.5107172610990392E-2</v>
      </c>
      <c r="L285" s="52">
        <f>L9+L21+L33+L45+L57+L69+L81+L93+L105+L117+L129+L141+L153+L165+L177+L189+L201+L213+L225+L237+L249+L261</f>
        <v>1757457.8122999999</v>
      </c>
      <c r="M285" s="53">
        <v>3.4740000000000002</v>
      </c>
      <c r="N285" s="64">
        <f>L285/$H285</f>
        <v>4.5126623969812915E-2</v>
      </c>
      <c r="O285" s="52">
        <f>O9+O21+O33+O45+O57+O69+O81+O93+O105+O117+O129+O141+O153+O165+O177+O189+O201+O213+O225+O237+O249+O261</f>
        <v>92723201.091000006</v>
      </c>
      <c r="P285" s="65">
        <f>O285/$C285</f>
        <v>0.15599049653717886</v>
      </c>
      <c r="Q285" s="52">
        <f>Q9+Q21+Q33+Q45+Q57+Q69+Q81+Q93+Q105+Q117+Q129+Q141+Q153+Q165+Q177+Q189+Q201+Q213+Q225+Q237+Q249+Q261</f>
        <v>1559481.3900999997</v>
      </c>
      <c r="R285" s="53">
        <v>1.6819999999999999</v>
      </c>
      <c r="S285" s="64">
        <f>Q285/$H285</f>
        <v>4.0043140601403453E-2</v>
      </c>
      <c r="T285" s="66">
        <v>451103464.59619999</v>
      </c>
      <c r="U285" s="52">
        <v>35628092.737599999</v>
      </c>
      <c r="V285" s="64">
        <f>U285/T285</f>
        <v>7.8979869439690667E-2</v>
      </c>
      <c r="W285" s="67">
        <f>W9+W21+W33+W45+W57+W69+W81+W93+W105+W117+W129+W141+W153+W165+W177+W189+W201+W213+W225+W237+W249+W261</f>
        <v>1041716.4639</v>
      </c>
      <c r="X285" s="66">
        <f>X9+X21+X33+X45+X57+X69+X81+X93+X105+X117+X129+X141+X153+X165+X177+X189+X201+X213+X225+X237+X249+X261</f>
        <v>11007854.902899997</v>
      </c>
      <c r="Y285" s="65">
        <f>X285/$C285</f>
        <v>1.8518782051402432E-2</v>
      </c>
      <c r="Z285" s="52">
        <f>Z9+Z21+Z33+Z45+Z57+Z69+Z81+Z93+Z105+Z117+Z129+Z141+Z153+Z165+Z177+Z189+Z201+Z213+Z225+Z237+Z249+Z261</f>
        <v>2401937.8932000003</v>
      </c>
      <c r="AA285" s="53">
        <v>21.82</v>
      </c>
      <c r="AB285" s="64">
        <f>Z285/$H285</f>
        <v>6.1675078256034147E-2</v>
      </c>
      <c r="AC285" s="66">
        <f>AC9+AC21+AC33+AC45+AC57+AC69+AC81+AC93+AC105+AC117+AC129+AC141+AC153+AC165+AC177+AC189+AC201+AC213+AC225+AC237+AC249+AC261</f>
        <v>3246852.2700000005</v>
      </c>
      <c r="AD285" s="65">
        <f>AC285/$C285</f>
        <v>5.4622585482472811E-3</v>
      </c>
      <c r="AE285" s="52">
        <f>AE9+AE21+AE33+AE45+AE57+AE69+AE81+AE93+AE105+AE117+AE129+AE141+AE153+AE165+AE177+AE189+AE201+AE213+AE225+AE237+AE249+AE261</f>
        <v>345821.66770000005</v>
      </c>
      <c r="AF285" s="53">
        <v>10.651</v>
      </c>
      <c r="AG285" s="64">
        <f>AE285/$H285</f>
        <v>8.8797376811498557E-3</v>
      </c>
      <c r="AH285" s="66">
        <f>AH9+AH21+AH33+AH45+AH57+AH69+AH81+AH93+AH105+AH117+AH129+AH141+AH153+AH165+AH177+AH189+AH201+AH213+AH225+AH237+AH249+AH261</f>
        <v>1905453.98</v>
      </c>
      <c r="AI285" s="65">
        <f>AH285/$C285</f>
        <v>3.2055915776379941E-3</v>
      </c>
      <c r="AJ285" s="52">
        <f>AJ9+AJ21+AJ33+AJ45+AJ57+AJ69+AJ81+AJ93+AJ105+AJ117+AJ129+AJ141+AJ153+AJ165+AJ177+AJ189+AJ201+AJ213+AJ225+AJ237+AJ249+AJ261</f>
        <v>302221.23970000009</v>
      </c>
      <c r="AK285" s="53">
        <v>15.861000000000001</v>
      </c>
      <c r="AL285" s="64">
        <f>AJ285/$H285</f>
        <v>7.7602000709104581E-3</v>
      </c>
      <c r="AM285" s="52">
        <f>AM9+AM21+AM33+AM45+AM57+AM69+AM81+AM93+AM105+AM117+AM129+AM141+AM153+AM165+AM177+AM189+AM201+AM213+AM225+AM237+AM249+AM261</f>
        <v>3560476.9699999997</v>
      </c>
      <c r="AN285" s="65">
        <f>AM285/$C285</f>
        <v>5.9898770094704906E-3</v>
      </c>
      <c r="AO285" s="52">
        <f>AO9+AO21+AO33+AO45+AO57+AO69+AO81+AO93+AO105+AO117+AO129+AO141+AO153+AO165+AO177+AO189+AO201+AO213+AO225+AO237+AO249+AO261</f>
        <v>864920.39740000002</v>
      </c>
      <c r="AP285" s="53">
        <v>24.292000000000002</v>
      </c>
      <c r="AQ285" s="64">
        <f>AO285/$H285</f>
        <v>2.2208747922210909E-2</v>
      </c>
      <c r="AR285" s="52">
        <f>AR9+AR21+AR33+AR45+AR57+AR69+AR81+AR93+AR105+AR117+AR129+AR141+AR153+AR165+AR177+AR189+AR201+AR213+AR225+AR237+AR249+AR261</f>
        <v>7215767.3100000015</v>
      </c>
      <c r="AS285" s="65">
        <f>AR285/$C285</f>
        <v>1.2139260857473749E-2</v>
      </c>
      <c r="AT285" s="52">
        <f>AT9+AT21+AT33+AT45+AT57+AT69+AT81+AT93+AT105+AT117+AT129+AT141+AT153+AT165+AT177+AT189+AT201+AT213+AT225+AT237+AT249+AT261</f>
        <v>641250.36609999987</v>
      </c>
      <c r="AU285" s="53">
        <v>8.8870000000000005</v>
      </c>
      <c r="AV285" s="64">
        <f>AT285/$H285</f>
        <v>1.646552420147648E-2</v>
      </c>
      <c r="AW285" s="52">
        <f>AW9+AW21+AW33+AW45+AW57+AW69+AW81+AW93+AW105+AW117+AW129+AW141+AW153+AW165+AW177+AW189+AW201+AW213+AW225+AW237+AW249+AW261</f>
        <v>1537818.33</v>
      </c>
      <c r="AX285" s="65">
        <f>AW285/$C285</f>
        <v>2.5871091815008441E-3</v>
      </c>
      <c r="AY285" s="52">
        <f>AY9+AY21+AY33+AY45+AY57+AY69+AY81+AY93+AY105+AY117+AY129+AY141+AY153+AY165+AY177+AY189+AY201+AY213+AY225+AY237+AY249+AY261</f>
        <v>134558.75259999998</v>
      </c>
      <c r="AZ285" s="53">
        <v>8.75</v>
      </c>
      <c r="BA285" s="64">
        <f>AY285/$H285</f>
        <v>3.4550941638141338E-3</v>
      </c>
      <c r="BB285" s="52">
        <f>BB9+BB21+BB33+BB45+BB57+BB69+BB81+BB93+BB105+BB117+BB129+BB141+BB153+BB165+BB177+BB189+BB201+BB213+BB225+BB237+BB249+BB261</f>
        <v>144427.39000000001</v>
      </c>
      <c r="BC285" s="65">
        <f>BB285/$C285</f>
        <v>2.4297371115949905E-4</v>
      </c>
      <c r="BD285" s="52">
        <f>BD9+BD21+BD33+BD45+BD57+BD69+BD81+BD93+BD105+BD117+BD129+BD141+BD153+BD165+BD177+BD189+BD201+BD213+BD225+BD237+BD249+BD261</f>
        <v>7888.6505000000006</v>
      </c>
      <c r="BE285" s="53">
        <v>5.4619999999999997</v>
      </c>
      <c r="BF285" s="64">
        <f>BD285/$H285</f>
        <v>2.0255858334197619E-4</v>
      </c>
    </row>
    <row r="286" spans="1:58">
      <c r="A286" s="69"/>
      <c r="B286" s="68">
        <v>43313</v>
      </c>
      <c r="C286" s="52">
        <f>C10+C22+C34+C46+C58+C70+C82+C94+C106+C118+C130+C142+C154+C166+C178+C190+C202+C214+C226+C238+C250+C262</f>
        <v>579314571.32000005</v>
      </c>
      <c r="D286" s="52">
        <v>18687566.82</v>
      </c>
      <c r="E286" s="52">
        <f>E10+E22+E34+E46+E58+E70+E82+E94+E106+E118+E130+E142+E154+E166+E178+E190+E202+E214+E226+E238+E250+E262</f>
        <v>39144448.729999997</v>
      </c>
      <c r="F286" s="64">
        <f>E286/C286</f>
        <v>6.7570281618857295E-2</v>
      </c>
      <c r="G286" s="52">
        <f>G10+G22+G34+G46+G58+G70+G82+G94+G106+G118+G130+G142+G154+G166+G178+G190+G202+G214+G226+G238+G250+G262</f>
        <v>-1563060.97</v>
      </c>
      <c r="H286" s="52">
        <f>H10+H22+H34+H46+H58+H70+H82+H94+H106+H118+H130+H142+H154+H166+H178+H190+H202+H214+H226+H238+H250+H262</f>
        <v>37581387.75999999</v>
      </c>
      <c r="I286" s="64">
        <f>H286/$C286</f>
        <v>6.4872160343505139E-2</v>
      </c>
      <c r="J286" s="66">
        <f>J10+J22+J34+J46+J58+J70+J82+J94+J106+J118+J130+J142+J154+J166+J178+J190+J202+J214+J226+J238+J250+J262</f>
        <v>53719182.036600009</v>
      </c>
      <c r="K286" s="65">
        <f>J286/$C286</f>
        <v>9.2728863895478936E-2</v>
      </c>
      <c r="L286" s="52">
        <f>L10+L22+L34+L46+L58+L70+L82+L94+L106+L118+L130+L142+L154+L166+L178+L190+L202+L214+L226+L238+L250+L262</f>
        <v>1875239.0286000003</v>
      </c>
      <c r="M286" s="53">
        <v>3.4910000000000001</v>
      </c>
      <c r="N286" s="64">
        <f>L286/$H286</f>
        <v>4.9898078287463454E-2</v>
      </c>
      <c r="O286" s="52">
        <f>O10+O22+O34+O46+O58+O70+O82+O94+O106+O118+O130+O142+O154+O166+O178+O190+O202+O214+O226+O238+O250+O262</f>
        <v>76749721.356900007</v>
      </c>
      <c r="P286" s="65">
        <f>O286/$C286</f>
        <v>0.13248367149133078</v>
      </c>
      <c r="Q286" s="52">
        <f>Q10+Q22+Q34+Q46+Q58+Q70+Q82+Q94+Q106+Q118+Q130+Q142+Q154+Q166+Q178+Q190+Q202+Q214+Q226+Q238+Q250+Q262</f>
        <v>1269109.2211</v>
      </c>
      <c r="R286" s="53">
        <v>1.6539999999999999</v>
      </c>
      <c r="S286" s="64">
        <f>Q286/$H286</f>
        <v>3.3769620994432384E-2</v>
      </c>
      <c r="T286" s="66">
        <v>448845667.92650002</v>
      </c>
      <c r="U286" s="52">
        <v>34437039.480300002</v>
      </c>
      <c r="V286" s="64">
        <f>U286/T286</f>
        <v>7.672356433645959E-2</v>
      </c>
      <c r="W286" s="67">
        <f>W10+W22+W34+W46+W58+W70+W82+W94+W106+W118+W130+W142+W154+W166+W178+W190+W202+W214+W226+W238+W250+W262</f>
        <v>1046981.1711</v>
      </c>
      <c r="X286" s="66">
        <f>X10+X22+X34+X46+X58+X70+X82+X94+X106+X118+X130+X142+X154+X166+X178+X190+X202+X214+X226+X238+X250+X262</f>
        <v>10173984.839500003</v>
      </c>
      <c r="Y286" s="65">
        <f>X286/$C286</f>
        <v>1.7562107606439139E-2</v>
      </c>
      <c r="Z286" s="52">
        <f>Z10+Z22+Z34+Z46+Z58+Z70+Z82+Z94+Z106+Z118+Z130+Z142+Z154+Z166+Z178+Z190+Z202+Z214+Z226+Z238+Z250+Z262</f>
        <v>2172705.8419000003</v>
      </c>
      <c r="AA286" s="53">
        <v>21.356000000000002</v>
      </c>
      <c r="AB286" s="64">
        <f>Z286/$H286</f>
        <v>5.7813347813955258E-2</v>
      </c>
      <c r="AC286" s="66">
        <f>AC10+AC22+AC34+AC46+AC58+AC70+AC82+AC94+AC106+AC118+AC130+AC142+AC154+AC166+AC178+AC190+AC202+AC214+AC226+AC238+AC250+AC262</f>
        <v>3852765.5343000009</v>
      </c>
      <c r="AD286" s="65">
        <f>AC286/$C286</f>
        <v>6.650558651616967E-3</v>
      </c>
      <c r="AE286" s="52">
        <f>AE10+AE22+AE34+AE46+AE58+AE70+AE82+AE94+AE106+AE118+AE130+AE142+AE154+AE166+AE178+AE190+AE202+AE214+AE226+AE238+AE250+AE262</f>
        <v>371476.99729999993</v>
      </c>
      <c r="AF286" s="53">
        <v>9.6419999999999995</v>
      </c>
      <c r="AG286" s="64">
        <f>AE286/$H286</f>
        <v>9.884600315249242E-3</v>
      </c>
      <c r="AH286" s="66">
        <f>AH10+AH22+AH34+AH46+AH58+AH70+AH82+AH94+AH106+AH118+AH130+AH142+AH154+AH166+AH178+AH190+AH202+AH214+AH226+AH238+AH250+AH262</f>
        <v>1600506.8399999999</v>
      </c>
      <c r="AI286" s="65">
        <f>AH286/$C286</f>
        <v>2.7627595079356576E-3</v>
      </c>
      <c r="AJ286" s="52">
        <f>AJ10+AJ22+AJ34+AJ46+AJ58+AJ70+AJ82+AJ94+AJ106+AJ118+AJ130+AJ142+AJ154+AJ166+AJ178+AJ190+AJ202+AJ214+AJ226+AJ238+AJ250+AJ262</f>
        <v>315656.50670000003</v>
      </c>
      <c r="AK286" s="53">
        <v>19.722000000000001</v>
      </c>
      <c r="AL286" s="64">
        <f>AJ286/$H286</f>
        <v>8.3992775550447134E-3</v>
      </c>
      <c r="AM286" s="52">
        <f>AM10+AM22+AM34+AM46+AM58+AM70+AM82+AM94+AM106+AM118+AM130+AM142+AM154+AM166+AM178+AM190+AM202+AM214+AM226+AM238+AM250+AM262</f>
        <v>3515938.0700000008</v>
      </c>
      <c r="AN286" s="65">
        <f>AM286/$C286</f>
        <v>6.0691345325368613E-3</v>
      </c>
      <c r="AO286" s="52">
        <f>AO10+AO22+AO34+AO46+AO58+AO70+AO82+AO94+AO106+AO118+AO130+AO142+AO154+AO166+AO178+AO190+AO202+AO214+AO226+AO238+AO250+AO262</f>
        <v>826706.69699999993</v>
      </c>
      <c r="AP286" s="53">
        <v>23.513000000000002</v>
      </c>
      <c r="AQ286" s="64">
        <f>AO286/$H286</f>
        <v>2.1997769275564405E-2</v>
      </c>
      <c r="AR286" s="52">
        <f>AR10+AR22+AR34+AR46+AR58+AR70+AR82+AR94+AR106+AR118+AR130+AR142+AR154+AR166+AR178+AR190+AR202+AR214+AR226+AR238+AR250+AR262</f>
        <v>7272481.3499999987</v>
      </c>
      <c r="AS286" s="65">
        <f>AR286/$C286</f>
        <v>1.2553596456980618E-2</v>
      </c>
      <c r="AT286" s="52">
        <f>AT10+AT22+AT34+AT46+AT58+AT70+AT82+AT94+AT106+AT118+AT130+AT142+AT154+AT166+AT178+AT190+AT202+AT214+AT226+AT238+AT250+AT262</f>
        <v>630366.07390000008</v>
      </c>
      <c r="AU286" s="53">
        <v>8.6679999999999993</v>
      </c>
      <c r="AV286" s="64">
        <f>AT286/$H286</f>
        <v>1.6773358076226621E-2</v>
      </c>
      <c r="AW286" s="52">
        <f>AW10+AW22+AW34+AW46+AW58+AW70+AW82+AW94+AW106+AW118+AW130+AW142+AW154+AW166+AW178+AW190+AW202+AW214+AW226+AW238+AW250+AW262</f>
        <v>1470122.4100000001</v>
      </c>
      <c r="AX286" s="65">
        <f>AW286/$C286</f>
        <v>2.5376927886523646E-3</v>
      </c>
      <c r="AY286" s="52">
        <f>AY10+AY22+AY34+AY46+AY58+AY70+AY82+AY94+AY106+AY118+AY130+AY142+AY154+AY166+AY178+AY190+AY202+AY214+AY226+AY238+AY250+AY262</f>
        <v>187393.95060000001</v>
      </c>
      <c r="AZ286" s="53">
        <v>12.747</v>
      </c>
      <c r="BA286" s="64">
        <f>AY286/$H286</f>
        <v>4.9863499399416551E-3</v>
      </c>
      <c r="BB286" s="52">
        <f>BB10+BB22+BB34+BB46+BB58+BB70+BB82+BB94+BB106+BB118+BB130+BB142+BB154+BB166+BB178+BB190+BB202+BB214+BB226+BB238+BB250+BB262</f>
        <v>94242.66</v>
      </c>
      <c r="BC286" s="65">
        <f>BB286/$C286</f>
        <v>1.6267959527629857E-4</v>
      </c>
      <c r="BD286" s="52">
        <f>BD10+BD22+BD34+BD46+BD58+BD70+BD82+BD94+BD106+BD118+BD130+BD142+BD154+BD166+BD178+BD190+BD202+BD214+BD226+BD238+BD250+BD262</f>
        <v>2012.0721000000001</v>
      </c>
      <c r="BE286" s="53">
        <v>2.1349999999999998</v>
      </c>
      <c r="BF286" s="64">
        <f>BD286/$H286</f>
        <v>5.3539058026525645E-5</v>
      </c>
    </row>
    <row r="287" spans="1:58">
      <c r="A287" s="69"/>
      <c r="B287" s="68">
        <v>43344</v>
      </c>
      <c r="C287" s="52">
        <f>C11+C23+C35+C47+C59+C71+C83+C95+C107+C119+C131+C143+C155+C167+C179+C191+C203+C215+C227+C239+C251+C263</f>
        <v>589034263.61999989</v>
      </c>
      <c r="D287" s="52">
        <v>19001105.280000001</v>
      </c>
      <c r="E287" s="52">
        <f>E11+E23+E35+E47+E59+E71+E83+E95+E107+E119+E131+E143+E155+E167+E179+E191+E203+E215+E227+E239+E251+E263</f>
        <v>37603865.519999996</v>
      </c>
      <c r="F287" s="64">
        <f>E287/C287</f>
        <v>6.3839861010630702E-2</v>
      </c>
      <c r="G287" s="52">
        <f>G11+G23+G35+G47+G59+G71+G83+G95+G107+G119+G131+G143+G155+G167+G179+G191+G203+G215+G227+G239+G251+G263</f>
        <v>-3839404.95</v>
      </c>
      <c r="H287" s="52">
        <f>H11+H23+H35+H47+H59+H71+H83+H95+H107+H119+H131+H143+H155+H167+H179+H191+H203+H215+H227+H239+H251+H263</f>
        <v>33764460.540000007</v>
      </c>
      <c r="I287" s="64">
        <f>H287/$C287</f>
        <v>5.7321725789761982E-2</v>
      </c>
      <c r="J287" s="66">
        <f>J11+J23+J35+J47+J59+J71+J83+J95+J107+J119+J131+J143+J155+J167+J179+J191+J203+J215+J227+J239+J251+J263</f>
        <v>54670304.545699984</v>
      </c>
      <c r="K287" s="65">
        <f>J287/$C287</f>
        <v>9.2813454025094042E-2</v>
      </c>
      <c r="L287" s="52">
        <f>L11+L23+L35+L47+L59+L71+L83+L95+L107+L119+L131+L143+L155+L167+L179+L191+L203+L215+L227+L239+L251+L263</f>
        <v>1844638.6826000002</v>
      </c>
      <c r="M287" s="53">
        <v>3.3740000000000001</v>
      </c>
      <c r="N287" s="64">
        <f>L287/$H287</f>
        <v>5.4632553077953006E-2</v>
      </c>
      <c r="O287" s="52">
        <f>O11+O23+O35+O47+O59+O71+O83+O95+O107+O119+O131+O143+O155+O167+O179+O191+O203+O215+O227+O239+O251+O263</f>
        <v>76775825.66839999</v>
      </c>
      <c r="P287" s="65">
        <f>O287/$C287</f>
        <v>0.13034186703598946</v>
      </c>
      <c r="Q287" s="52">
        <f>Q11+Q23+Q35+Q47+Q59+Q71+Q83+Q95+Q107+Q119+Q131+Q143+Q155+Q167+Q179+Q191+Q203+Q215+Q227+Q239+Q251+Q263</f>
        <v>1066602.0506999998</v>
      </c>
      <c r="R287" s="53">
        <v>1.389</v>
      </c>
      <c r="S287" s="64">
        <f>Q287/$H287</f>
        <v>3.1589488877999991E-2</v>
      </c>
      <c r="T287" s="66">
        <v>457588133.4059</v>
      </c>
      <c r="U287" s="52">
        <v>30853219.796700001</v>
      </c>
      <c r="V287" s="64">
        <f>U287/T287</f>
        <v>6.74257428116736E-2</v>
      </c>
      <c r="W287" s="67">
        <f>W11+W23+W35+W47+W59+W71+W83+W95+W107+W119+W131+W143+W155+W167+W179+W191+W203+W215+W227+W239+W251+W263</f>
        <v>1285051.4158999999</v>
      </c>
      <c r="X287" s="66">
        <f>X11+X23+X35+X47+X59+X71+X83+X95+X107+X119+X131+X143+X155+X167+X179+X191+X203+X215+X227+X239+X251+X263</f>
        <v>10478293.843</v>
      </c>
      <c r="Y287" s="65">
        <f>X287/$C287</f>
        <v>1.7788937741251329E-2</v>
      </c>
      <c r="Z287" s="52">
        <f>Z11+Z23+Z35+Z47+Z59+Z71+Z83+Z95+Z107+Z119+Z131+Z143+Z155+Z167+Z179+Z191+Z203+Z215+Z227+Z239+Z251+Z263</f>
        <v>1946071.7090000003</v>
      </c>
      <c r="AA287" s="53">
        <v>18.571999999999999</v>
      </c>
      <c r="AB287" s="64">
        <f>Z287/$H287</f>
        <v>5.7636688929015537E-2</v>
      </c>
      <c r="AC287" s="66">
        <f>AC11+AC23+AC35+AC47+AC59+AC71+AC83+AC95+AC107+AC119+AC131+AC143+AC155+AC167+AC179+AC191+AC203+AC215+AC227+AC239+AC251+AC263</f>
        <v>3826780.4299999997</v>
      </c>
      <c r="AD287" s="65">
        <f>AC287/$C287</f>
        <v>6.496702596690958E-3</v>
      </c>
      <c r="AE287" s="52">
        <f>AE11+AE23+AE35+AE47+AE59+AE71+AE83+AE95+AE107+AE119+AE131+AE143+AE155+AE167+AE179+AE191+AE203+AE215+AE227+AE239+AE251+AE263</f>
        <v>392585.28910000005</v>
      </c>
      <c r="AF287" s="53">
        <v>10.259</v>
      </c>
      <c r="AG287" s="64">
        <f>AE287/$H287</f>
        <v>1.1627174929536131E-2</v>
      </c>
      <c r="AH287" s="66">
        <f>AH11+AH23+AH35+AH47+AH59+AH71+AH83+AH95+AH107+AH119+AH131+AH143+AH155+AH167+AH179+AH191+AH203+AH215+AH227+AH239+AH251+AH263</f>
        <v>1477702.0200000003</v>
      </c>
      <c r="AI287" s="65">
        <f>AH287/$C287</f>
        <v>2.5086860158500071E-3</v>
      </c>
      <c r="AJ287" s="52">
        <f>AJ11+AJ23+AJ35+AJ47+AJ59+AJ71+AJ83+AJ95+AJ107+AJ119+AJ131+AJ143+AJ155+AJ167+AJ179+AJ191+AJ203+AJ215+AJ227+AJ239+AJ251+AJ263</f>
        <v>199066.92170000001</v>
      </c>
      <c r="AK287" s="53">
        <v>13.471</v>
      </c>
      <c r="AL287" s="64">
        <f>AJ287/$H287</f>
        <v>5.8957530645031286E-3</v>
      </c>
      <c r="AM287" s="52">
        <f>AM11+AM23+AM35+AM47+AM59+AM71+AM83+AM95+AM107+AM119+AM131+AM143+AM155+AM167+AM179+AM191+AM203+AM215+AM227+AM239+AM251+AM263</f>
        <v>2439673.33</v>
      </c>
      <c r="AN287" s="65">
        <f>AM287/$C287</f>
        <v>4.1418190429307385E-3</v>
      </c>
      <c r="AO287" s="52">
        <f>AO11+AO23+AO35+AO47+AO59+AO71+AO83+AO95+AO107+AO119+AO131+AO143+AO155+AO167+AO179+AO191+AO203+AO215+AO227+AO239+AO251+AO263</f>
        <v>563956.56599999999</v>
      </c>
      <c r="AP287" s="53">
        <v>23.116</v>
      </c>
      <c r="AQ287" s="64">
        <f>AO287/$H287</f>
        <v>1.67026677453322E-2</v>
      </c>
      <c r="AR287" s="52">
        <f>AR11+AR23+AR35+AR47+AR59+AR71+AR83+AR95+AR107+AR119+AR131+AR143+AR155+AR167+AR179+AR191+AR203+AR215+AR227+AR239+AR251+AR263</f>
        <v>5745281.8599999994</v>
      </c>
      <c r="AS287" s="65">
        <f>AR287/$C287</f>
        <v>9.7537311746374381E-3</v>
      </c>
      <c r="AT287" s="52">
        <f>AT11+AT23+AT35+AT47+AT59+AT71+AT83+AT95+AT107+AT119+AT131+AT143+AT155+AT167+AT179+AT191+AT203+AT215+AT227+AT239+AT251+AT263</f>
        <v>604018.90930000006</v>
      </c>
      <c r="AU287" s="53">
        <v>10.513</v>
      </c>
      <c r="AV287" s="64">
        <f>AT287/$H287</f>
        <v>1.7889191760799266E-2</v>
      </c>
      <c r="AW287" s="52">
        <f>AW11+AW23+AW35+AW47+AW59+AW71+AW83+AW95+AW107+AW119+AW131+AW143+AW155+AW167+AW179+AW191+AW203+AW215+AW227+AW239+AW251+AW263</f>
        <v>1212966.26</v>
      </c>
      <c r="AX287" s="65">
        <f>AW287/$C287</f>
        <v>2.0592456753628064E-3</v>
      </c>
      <c r="AY287" s="52">
        <f>AY11+AY23+AY35+AY47+AY59+AY71+AY83+AY95+AY107+AY119+AY131+AY143+AY155+AY167+AY179+AY191+AY203+AY215+AY227+AY239+AY251+AY263</f>
        <v>102335.01540000002</v>
      </c>
      <c r="AZ287" s="53">
        <v>8.4369999999999994</v>
      </c>
      <c r="BA287" s="64">
        <f>AY287/$H287</f>
        <v>3.0308500051042129E-3</v>
      </c>
      <c r="BB287" s="52">
        <f>BB11+BB23+BB35+BB47+BB59+BB71+BB83+BB95+BB107+BB119+BB131+BB143+BB155+BB167+BB179+BB191+BB203+BB215+BB227+BB239+BB251+BB263</f>
        <v>77632.419999999984</v>
      </c>
      <c r="BC287" s="65">
        <f>BB287/$C287</f>
        <v>1.3179610218749943E-4</v>
      </c>
      <c r="BD287" s="52">
        <f>BD11+BD23+BD35+BD47+BD59+BD71+BD83+BD95+BD107+BD119+BD131+BD143+BD155+BD167+BD179+BD191+BD203+BD215+BD227+BD239+BD251+BD263</f>
        <v>5952.2406000000001</v>
      </c>
      <c r="BE287" s="53">
        <v>7.6669999999999998</v>
      </c>
      <c r="BF287" s="64">
        <f>BD287/$H287</f>
        <v>1.7628715237278893E-4</v>
      </c>
    </row>
    <row r="288" spans="1:58">
      <c r="A288" s="69"/>
      <c r="B288" s="68">
        <v>43374</v>
      </c>
      <c r="C288" s="52">
        <f>C12+C24+C36+C48+C60+C72+C84+C96+C108+C120+C132+C144+C156+C168+C180+C192+C204+C216+C228+C240+C252+C264</f>
        <v>575336784.30000007</v>
      </c>
      <c r="D288" s="52">
        <f>C288/31</f>
        <v>18559251.106451616</v>
      </c>
      <c r="E288" s="52">
        <f>E12+E24+E36+E48+E60+E72+E84+E96+E108+E120+E132+E144+E156+E168+E180+E192+E204+E216+E228+E240+E252+E264</f>
        <v>36755264.539999999</v>
      </c>
      <c r="F288" s="64">
        <f>E288/C288</f>
        <v>6.3884781128186241E-2</v>
      </c>
      <c r="G288" s="52">
        <f>G12+G24+G36+G48+G60+G72+G84+G96+G108+G120+G132+G144+G156+G168+G180+G192+G204+G216+G228+G240+G252+G264</f>
        <v>-2185498.8699999996</v>
      </c>
      <c r="H288" s="52">
        <f>H12+H24+H36+H48+H60+H72+H84+H96+H108+H120+H132+H144+H156+H168+H180+H192+H204+H216+H228+H240+H252+H264</f>
        <v>34569765.670000009</v>
      </c>
      <c r="I288" s="64">
        <f>H288/$C288</f>
        <v>6.0086138438132895E-2</v>
      </c>
      <c r="J288" s="66">
        <f>J12+J24+J36+J48+J60+J72+J84+J96+J108+J120+J132+J144+J156+J168+J180+J192+J204+J216+J228+J240+J252+J264</f>
        <v>50086629.888100006</v>
      </c>
      <c r="K288" s="65">
        <f>J288/$C288</f>
        <v>8.7056192572563099E-2</v>
      </c>
      <c r="L288" s="52">
        <f>L12+L24+L36+L48+L60+L72+L84+L96+L108+L120+L132+L144+L156+L168+L180+L192+L204+L216+L228+L240+L252+L264</f>
        <v>1756821.8667000001</v>
      </c>
      <c r="M288" s="65">
        <f>L288/J288</f>
        <v>3.5075665314774955E-2</v>
      </c>
      <c r="N288" s="64">
        <f>L288/$H288</f>
        <v>5.0819605879613698E-2</v>
      </c>
      <c r="O288" s="52">
        <f>O12+O24+O36+O48+O60+O72+O84+O96+O108+O120+O132+O144+O156+O168+O180+O192+O204+O216+O228+O240+O252+O264</f>
        <v>89053171.992699996</v>
      </c>
      <c r="P288" s="65">
        <f>O288/$C288</f>
        <v>0.154784422659589</v>
      </c>
      <c r="Q288" s="52">
        <f>Q12+Q24+Q36+Q48+Q60+Q72+Q84+Q96+Q108+Q120+Q132+Q144+Q156+Q168+Q180+Q192+Q204+Q216+Q228+Q240+Q252+Q264</f>
        <v>981440.90720000002</v>
      </c>
      <c r="R288" s="53">
        <v>3.012</v>
      </c>
      <c r="S288" s="65">
        <f>Q288/$H288</f>
        <v>2.8390152151123903E-2</v>
      </c>
      <c r="T288" s="66">
        <f>C288-(J288+O288)</f>
        <v>436196982.41920006</v>
      </c>
      <c r="U288" s="52">
        <f>H288-(L288+Q288)</f>
        <v>31831502.896100007</v>
      </c>
      <c r="V288" s="64">
        <f>U288/T288</f>
        <v>7.2975064429741637E-2</v>
      </c>
      <c r="W288" s="67">
        <f>W12+W24+W36+W48+W60+W72+W84+W96+W108+W120+W132+W144+W156+W168+W180+W192+W204+W216+W228+W240+W252+W264</f>
        <v>1662</v>
      </c>
      <c r="X288" s="66">
        <f>X12+X24+X36+X48+X60+X72+X84+X96+X108+X120+X132+X144+X156+X168+X180+X192+X204+X216+X228+X240+X252+X264</f>
        <v>321134.4375</v>
      </c>
      <c r="Y288" s="65">
        <f>X288/$C288</f>
        <v>5.5816774846182901E-4</v>
      </c>
      <c r="Z288" s="52">
        <f>Z12+Z24+Z36+Z48+Z60+Z72+Z84+Z96+Z108+Z120+Z132+Z144+Z156+Z168+Z180+Z192+Z204+Z216+Z228+Z240+Z252+Z264</f>
        <v>0</v>
      </c>
      <c r="AA288" s="65">
        <f>Z288/X288</f>
        <v>0</v>
      </c>
      <c r="AB288" s="64">
        <f>Z288/$H288</f>
        <v>0</v>
      </c>
      <c r="AC288" s="66">
        <f>AC12+AC24+AC36+AC48+AC60+AC72+AC84+AC96+AC108+AC120+AC132+AC144+AC156+AC168+AC180+AC192+AC204+AC216+AC228+AC240+AC252+AC264</f>
        <v>0</v>
      </c>
      <c r="AD288" s="65">
        <f>AC288/$C288</f>
        <v>0</v>
      </c>
      <c r="AE288" s="52">
        <f>AE12+AE24+AE36+AE48+AE60+AE72+AE84+AE96+AE108+AE120+AE132+AE144+AE156+AE168+AE180+AE192+AE204+AE216+AE228+AE240+AE252+AE264</f>
        <v>0</v>
      </c>
      <c r="AF288" s="65" t="e">
        <f>AE288/AC288</f>
        <v>#DIV/0!</v>
      </c>
      <c r="AG288" s="64">
        <f>AE288/$H288</f>
        <v>0</v>
      </c>
      <c r="AH288" s="66">
        <f>AH12+AH24+AH36+AH48+AH60+AH72+AH84+AH96+AH108+AH120+AH132+AH144+AH156+AH168+AH180+AH192+AH204+AH216+AH228+AH240+AH252+AH264</f>
        <v>0</v>
      </c>
      <c r="AI288" s="65">
        <f>AH288/$C288</f>
        <v>0</v>
      </c>
      <c r="AJ288" s="52">
        <f>AJ12+AJ24+AJ36+AJ48+AJ60+AJ72+AJ84+AJ96+AJ108+AJ120+AJ132+AJ144+AJ156+AJ168+AJ180+AJ192+AJ204+AJ216+AJ228+AJ240+AJ252+AJ264</f>
        <v>0</v>
      </c>
      <c r="AK288" s="65" t="e">
        <f>AJ288/AH288</f>
        <v>#DIV/0!</v>
      </c>
      <c r="AL288" s="64">
        <f>AJ288/$H288</f>
        <v>0</v>
      </c>
      <c r="AM288" s="52">
        <f>AM12+AM24+AM36+AM48+AM60+AM72+AM84+AM96+AM108+AM120+AM132+AM144+AM156+AM168+AM180+AM192+AM204+AM216+AM228+AM240+AM252+AM264</f>
        <v>0</v>
      </c>
      <c r="AN288" s="65">
        <f>AM288/$C288</f>
        <v>0</v>
      </c>
      <c r="AO288" s="52">
        <f>AO12+AO24+AO36+AO48+AO60+AO72+AO84+AO96+AO108+AO120+AO132+AO144+AO156+AO168+AO180+AO192+AO204+AO216+AO228+AO240+AO252+AO264</f>
        <v>0</v>
      </c>
      <c r="AP288" s="65" t="e">
        <f>AO288/AM288</f>
        <v>#DIV/0!</v>
      </c>
      <c r="AQ288" s="64"/>
      <c r="AR288" s="52">
        <f>AR12+AR24+AR36+AR48+AR60+AR72+AR84+AR96+AR108+AR120+AR132+AR144+AR156+AR168+AR180+AR192+AR204+AR216+AR228+AR240+AR252+AR264</f>
        <v>0</v>
      </c>
      <c r="AS288" s="65">
        <f>AR288/$C288</f>
        <v>0</v>
      </c>
      <c r="AT288" s="52">
        <f>AT12+AT24+AT36+AT48+AT60+AT72+AT84+AT96+AT108+AT120+AT132+AT144+AT156+AT168+AT180+AT192+AT204+AT216+AT228+AT240+AT252+AT264</f>
        <v>0</v>
      </c>
      <c r="AU288" s="65" t="e">
        <f>AT288/AR288</f>
        <v>#DIV/0!</v>
      </c>
      <c r="AV288" s="64">
        <f>AT288/$H288</f>
        <v>0</v>
      </c>
      <c r="AW288" s="52">
        <f>AW12+AW24+AW36+AW48+AW60+AW72+AW84+AW96+AW108+AW120+AW132+AW144+AW156+AW168+AW180+AW192+AW204+AW216+AW228+AW240+AW252+AW264</f>
        <v>0</v>
      </c>
      <c r="AX288" s="65">
        <f>AW288/$C288</f>
        <v>0</v>
      </c>
      <c r="AY288" s="52">
        <f>AY12+AY24+AY36+AY48+AY60+AY72+AY84+AY96+AY108+AY120+AY132+AY144+AY156+AY168+AY180+AY192+AY204+AY216+AY228+AY240+AY252+AY264</f>
        <v>0</v>
      </c>
      <c r="AZ288" s="65" t="e">
        <f>AY288/AW288</f>
        <v>#DIV/0!</v>
      </c>
      <c r="BA288" s="64">
        <f>AY288/$H288</f>
        <v>0</v>
      </c>
      <c r="BB288" s="52">
        <f>BB12+BB24+BB36+BB48+BB60+BB72+BB84+BB96+BB108+BB120+BB132+BB144+BB156+BB168+BB180+BB192+BB204+BB216+BB228+BB240+BB252+BB264</f>
        <v>0</v>
      </c>
      <c r="BC288" s="65">
        <f>BB288/$C288</f>
        <v>0</v>
      </c>
      <c r="BD288" s="52">
        <f>BD12+BD24+BD36+BD48+BD60+BD72+BD84+BD96+BD108+BD120+BD132+BD144+BD156+BD168+BD180+BD192+BD204+BD216+BD228+BD240+BD252+BD264</f>
        <v>0</v>
      </c>
      <c r="BE288" s="65" t="e">
        <f>BD288/BB288</f>
        <v>#DIV/0!</v>
      </c>
      <c r="BF288" s="64">
        <f>BD288/$H288</f>
        <v>0</v>
      </c>
    </row>
    <row r="289" spans="1:58">
      <c r="A289" s="69"/>
      <c r="B289" s="68">
        <v>43009</v>
      </c>
      <c r="C289" s="52">
        <f>C13+C25+C37+C49+C61+C73+C85+C97+C109+C121+C133+C145+C157+C169+C181+C193+C205+C217+C229+C241+C253+C265</f>
        <v>557732069.9000001</v>
      </c>
      <c r="D289" s="52">
        <f>C289/31</f>
        <v>17991357.093548391</v>
      </c>
      <c r="E289" s="52">
        <f>E13+E25+E37+E49+E61+E73+E85+E97+E109+E121+E133+E145+E157+E169+E181+E193+E205+E217+E229+E241+E253+E265</f>
        <v>35231713.719999999</v>
      </c>
      <c r="F289" s="64">
        <f>E289/C289</f>
        <v>6.3169603509292474E-2</v>
      </c>
      <c r="G289" s="52">
        <f>G13+G25+G37+G49+G61+G73+G85+G97+G109+G121+G133+G145+G157+G169+G181+G193+G205+G217+G229+G241+G253+G265</f>
        <v>-3157272.0800000005</v>
      </c>
      <c r="H289" s="52">
        <f>H13+H25+H37+H49+H61+H73+H85+H97+H109+H121+H133+H145+H157+H169+H181+H193+H205+H217+H229+H241+H253+H265</f>
        <v>32074441.639999997</v>
      </c>
      <c r="I289" s="64">
        <f>H289/$C289</f>
        <v>5.7508691665786517E-2</v>
      </c>
      <c r="J289" s="66">
        <f>J13+J25+J37+J49+J61+J73+J85+J97+J109+J121+J133+J145+J157+J169+J181+J193+J205+J217+J229+J241+J253+J265</f>
        <v>62364215.890399992</v>
      </c>
      <c r="K289" s="65">
        <f>J289/$C289</f>
        <v>0.11181751822444375</v>
      </c>
      <c r="L289" s="52">
        <f>L13+L25+L37+L49+L61+L73+L85+L97+L109+L121+L133+L145+L157+L169+L181+L193+L205+L217+L229+L241+L253+L265</f>
        <v>1866660.6363000004</v>
      </c>
      <c r="M289" s="65">
        <f>L289/J289</f>
        <v>2.993159794681783E-2</v>
      </c>
      <c r="N289" s="64">
        <f>L289/$H289</f>
        <v>5.8197759364019302E-2</v>
      </c>
      <c r="O289" s="52">
        <f>O13+O25+O37+O49+O61+O73+O85+O97+O109+O121+O133+O145+O157+O169+O181+O193+O205+O217+O229+O241+O253+O265</f>
        <v>83016055.365099981</v>
      </c>
      <c r="P289" s="65">
        <f>O289/$C289</f>
        <v>0.14884576276918152</v>
      </c>
      <c r="Q289" s="52">
        <f>Q13+Q25+Q37+Q49+Q61+Q73+Q85+Q97+Q109+Q121+Q133+Q145+Q157+Q169+Q181+Q193+Q205+Q217+Q229+Q241+Q253+Q265</f>
        <v>1190760.892</v>
      </c>
      <c r="R289" s="53">
        <v>2.8460000000000001</v>
      </c>
      <c r="S289" s="65">
        <f>Q289/$H289</f>
        <v>3.7124914140828053E-2</v>
      </c>
      <c r="T289" s="66">
        <f>C289-(J289+O289)</f>
        <v>412351798.64450014</v>
      </c>
      <c r="U289" s="52">
        <f>H289-(L289+Q289)</f>
        <v>29017020.111699998</v>
      </c>
      <c r="V289" s="64">
        <f>U289/T289</f>
        <v>7.0369573279626632E-2</v>
      </c>
      <c r="W289" s="67">
        <f>W13+W25+W37+W49+W61+W73+W85+W97+W109+W121+W133+W145+W157+W169+W181+W193+W205+W217+W229+W241+W253+W265</f>
        <v>1811.62</v>
      </c>
      <c r="X289" s="66">
        <f>X13+X25+X37+X49+X61+X73+X85+X97+X109+X121+X133+X145+X157+X169+X181+X193+X205+X217+X229+X241+X253+X265</f>
        <v>158224.67860000001</v>
      </c>
      <c r="Y289" s="65">
        <f>X289/$C289</f>
        <v>2.8369299012762398E-4</v>
      </c>
      <c r="Z289" s="52">
        <f>Z13+Z25+Z37+Z49+Z61+Z73+Z85+Z97+Z109+Z121+Z133+Z145+Z157+Z169+Z181+Z193+Z205+Z217+Z229+Z241+Z253+Z265</f>
        <v>0</v>
      </c>
      <c r="AA289" s="65">
        <f>Z289/X289</f>
        <v>0</v>
      </c>
      <c r="AB289" s="64">
        <f>Z289/$H289</f>
        <v>0</v>
      </c>
      <c r="AC289" s="66">
        <f>AC13+AC25+AC37+AC49+AC61+AC73+AC85+AC97+AC109+AC121+AC133+AC145+AC157+AC169+AC181+AC193+AC205+AC217+AC229+AC241+AC253+AC265</f>
        <v>0</v>
      </c>
      <c r="AD289" s="65">
        <f>AC289/$C289</f>
        <v>0</v>
      </c>
      <c r="AE289" s="52">
        <f>AE13+AE25+AE37+AE49+AE61+AE73+AE85+AE97+AE109+AE121+AE133+AE145+AE157+AE169+AE181+AE193+AE205+AE217+AE229+AE241+AE253+AE265</f>
        <v>0</v>
      </c>
      <c r="AF289" s="65" t="e">
        <f>AE289/AC289</f>
        <v>#DIV/0!</v>
      </c>
      <c r="AG289" s="64">
        <f>AE289/$H289</f>
        <v>0</v>
      </c>
      <c r="AH289" s="66">
        <f>AH13+AH25+AH37+AH49+AH61+AH73+AH85+AH97+AH109+AH121+AH133+AH145+AH157+AH169+AH181+AH193+AH205+AH217+AH229+AH241+AH253+AH265</f>
        <v>0</v>
      </c>
      <c r="AI289" s="65">
        <f>AH289/$C289</f>
        <v>0</v>
      </c>
      <c r="AJ289" s="52">
        <f>AJ13+AJ25+AJ37+AJ49+AJ61+AJ73+AJ85+AJ97+AJ109+AJ121+AJ133+AJ145+AJ157+AJ169+AJ181+AJ193+AJ205+AJ217+AJ229+AJ241+AJ253+AJ265</f>
        <v>0</v>
      </c>
      <c r="AK289" s="65" t="e">
        <f>AJ289/AH289</f>
        <v>#DIV/0!</v>
      </c>
      <c r="AL289" s="64">
        <f>AJ289/$H289</f>
        <v>0</v>
      </c>
      <c r="AM289" s="52">
        <f>AM13+AM25+AM37+AM49+AM61+AM73+AM85+AM97+AM109+AM121+AM133+AM145+AM157+AM169+AM181+AM193+AM205+AM217+AM229+AM241+AM253+AM265</f>
        <v>0</v>
      </c>
      <c r="AN289" s="65">
        <f>AM289/$C289</f>
        <v>0</v>
      </c>
      <c r="AO289" s="52">
        <f>AO13+AO25+AO37+AO49+AO61+AO73+AO85+AO97+AO109+AO121+AO133+AO145+AO157+AO169+AO181+AO193+AO205+AO217+AO229+AO241+AO253+AO265</f>
        <v>0</v>
      </c>
      <c r="AP289" s="65" t="e">
        <f>AO289/AM289</f>
        <v>#DIV/0!</v>
      </c>
      <c r="AQ289" s="64"/>
      <c r="AR289" s="52">
        <f>AR13+AR25+AR37+AR49+AR61+AR73+AR85+AR97+AR109+AR121+AR133+AR145+AR157+AR169+AR181+AR193+AR205+AR217+AR229+AR241+AR253+AR265</f>
        <v>0</v>
      </c>
      <c r="AS289" s="65">
        <f>AR289/$C289</f>
        <v>0</v>
      </c>
      <c r="AT289" s="52">
        <f>AT13+AT25+AT37+AT49+AT61+AT73+AT85+AT97+AT109+AT121+AT133+AT145+AT157+AT169+AT181+AT193+AT205+AT217+AT229+AT241+AT253+AT265</f>
        <v>0</v>
      </c>
      <c r="AU289" s="65" t="e">
        <f>AT289/AR289</f>
        <v>#DIV/0!</v>
      </c>
      <c r="AV289" s="64">
        <f>AT289/$H289</f>
        <v>0</v>
      </c>
      <c r="AW289" s="52">
        <f>AW13+AW25+AW37+AW49+AW61+AW73+AW85+AW97+AW109+AW121+AW133+AW145+AW157+AW169+AW181+AW193+AW205+AW217+AW229+AW241+AW253+AW265</f>
        <v>0</v>
      </c>
      <c r="AX289" s="65">
        <f>AW289/$C289</f>
        <v>0</v>
      </c>
      <c r="AY289" s="52">
        <f>AY13+AY25+AY37+AY49+AY61+AY73+AY85+AY97+AY109+AY121+AY133+AY145+AY157+AY169+AY181+AY193+AY205+AY217+AY229+AY241+AY253+AY265</f>
        <v>0</v>
      </c>
      <c r="AZ289" s="65" t="e">
        <f>AY289/AW289</f>
        <v>#DIV/0!</v>
      </c>
      <c r="BA289" s="64">
        <f>AY289/$H289</f>
        <v>0</v>
      </c>
      <c r="BB289" s="52">
        <f>BB13+BB25+BB37+BB49+BB61+BB73+BB85+BB97+BB109+BB121+BB133+BB145+BB157+BB169+BB181+BB193+BB205+BB217+BB229+BB241+BB253+BB265</f>
        <v>0</v>
      </c>
      <c r="BC289" s="65">
        <f>BB289/$C289</f>
        <v>0</v>
      </c>
      <c r="BD289" s="52">
        <f>BD13+BD25+BD37+BD49+BD61+BD73+BD85+BD97+BD109+BD121+BD133+BD145+BD157+BD169+BD181+BD193+BD205+BD217+BD229+BD241+BD253+BD265</f>
        <v>0</v>
      </c>
      <c r="BE289" s="65" t="e">
        <f>BD289/BB289</f>
        <v>#DIV/0!</v>
      </c>
      <c r="BF289" s="64">
        <f>BD289/$H289</f>
        <v>0</v>
      </c>
    </row>
    <row r="290" spans="1:58" s="25" customFormat="1" ht="15.75" thickBot="1">
      <c r="A290" s="63"/>
      <c r="B290" s="62" t="s">
        <v>106</v>
      </c>
      <c r="C290" s="56">
        <f>C288/C289-1</f>
        <v>3.1564823595595648E-2</v>
      </c>
      <c r="D290" s="60"/>
      <c r="E290" s="56">
        <f>E288/E289-1</f>
        <v>4.3243732964801218E-2</v>
      </c>
      <c r="F290" s="59"/>
      <c r="G290" s="56">
        <f>G288/G289-1</f>
        <v>-0.30778887133477606</v>
      </c>
      <c r="H290" s="56">
        <f>H288/H289-1</f>
        <v>7.7797894598049533E-2</v>
      </c>
      <c r="I290" s="59"/>
      <c r="J290" s="57">
        <f>J288/J289-1</f>
        <v>-0.19686908312736329</v>
      </c>
      <c r="K290" s="55"/>
      <c r="L290" s="56">
        <f>L288/L289-1</f>
        <v>-5.8842388093487075E-2</v>
      </c>
      <c r="M290" s="55"/>
      <c r="N290" s="54"/>
      <c r="O290" s="56">
        <f>O288/O289-1</f>
        <v>7.272227764917405E-2</v>
      </c>
      <c r="P290" s="55"/>
      <c r="Q290" s="56">
        <f>Q288/Q289-1</f>
        <v>-0.17578674795779237</v>
      </c>
      <c r="R290" s="55"/>
      <c r="S290" s="54"/>
      <c r="T290" s="61"/>
      <c r="U290" s="60"/>
      <c r="V290" s="59"/>
      <c r="W290" s="58"/>
      <c r="X290" s="57">
        <f>X288/X289-1</f>
        <v>1.029610300627275</v>
      </c>
      <c r="Y290" s="55"/>
      <c r="Z290" s="56" t="e">
        <f>Z288/Z289-1</f>
        <v>#DIV/0!</v>
      </c>
      <c r="AA290" s="55"/>
      <c r="AB290" s="54"/>
      <c r="AC290" s="57" t="e">
        <f>AC288/AC289-1</f>
        <v>#DIV/0!</v>
      </c>
      <c r="AD290" s="55"/>
      <c r="AE290" s="56" t="e">
        <f>AE288/AE289-1</f>
        <v>#DIV/0!</v>
      </c>
      <c r="AF290" s="55"/>
      <c r="AG290" s="54"/>
      <c r="AH290" s="57" t="e">
        <f>AH288/AH289-1</f>
        <v>#DIV/0!</v>
      </c>
      <c r="AI290" s="55"/>
      <c r="AJ290" s="56" t="e">
        <f>AJ288/AJ289-1</f>
        <v>#DIV/0!</v>
      </c>
      <c r="AK290" s="55"/>
      <c r="AL290" s="54"/>
      <c r="AM290" s="56" t="e">
        <f>AM288/AM289-1</f>
        <v>#DIV/0!</v>
      </c>
      <c r="AN290" s="55"/>
      <c r="AO290" s="56" t="e">
        <f>AO288/AO289-1</f>
        <v>#DIV/0!</v>
      </c>
      <c r="AP290" s="55"/>
      <c r="AQ290" s="54"/>
      <c r="AR290" s="56" t="e">
        <f>AR288/AR289-1</f>
        <v>#DIV/0!</v>
      </c>
      <c r="AS290" s="55"/>
      <c r="AT290" s="56" t="e">
        <f>AT288/AT289-1</f>
        <v>#DIV/0!</v>
      </c>
      <c r="AU290" s="55"/>
      <c r="AV290" s="54"/>
      <c r="AW290" s="56" t="e">
        <f>AW288/AW289-1</f>
        <v>#DIV/0!</v>
      </c>
      <c r="AX290" s="55"/>
      <c r="AY290" s="56" t="e">
        <f>AY288/AY289-1</f>
        <v>#DIV/0!</v>
      </c>
      <c r="AZ290" s="55"/>
      <c r="BA290" s="54"/>
      <c r="BB290" s="56" t="e">
        <f>BB288/BB289-1</f>
        <v>#DIV/0!</v>
      </c>
      <c r="BC290" s="55"/>
      <c r="BD290" s="56" t="e">
        <f>BD288/BD289-1</f>
        <v>#DIV/0!</v>
      </c>
      <c r="BE290" s="55"/>
      <c r="BF290" s="54"/>
    </row>
    <row r="293" spans="1:58">
      <c r="A293" s="48" t="s">
        <v>105</v>
      </c>
      <c r="B293" s="47"/>
      <c r="C293" s="51">
        <v>2017</v>
      </c>
      <c r="D293" s="51">
        <v>2018</v>
      </c>
      <c r="E293" s="46"/>
    </row>
    <row r="294" spans="1:58">
      <c r="A294" s="48"/>
      <c r="B294" s="50" t="s">
        <v>104</v>
      </c>
      <c r="C294" s="49">
        <v>493259243.05000001</v>
      </c>
      <c r="D294" s="49">
        <v>507542923.26999998</v>
      </c>
      <c r="E294" s="45">
        <f>D294/C294-1</f>
        <v>2.8957754814038283E-2</v>
      </c>
      <c r="H294" s="52"/>
      <c r="I294" s="53"/>
      <c r="J294" s="52"/>
    </row>
    <row r="295" spans="1:58">
      <c r="A295" s="48"/>
      <c r="B295" s="50" t="s">
        <v>103</v>
      </c>
      <c r="C295" s="49">
        <v>480667648.02999997</v>
      </c>
      <c r="D295" s="49">
        <v>482893468.43000001</v>
      </c>
      <c r="E295" s="45">
        <f>D295/C295-1</f>
        <v>4.6306848591173289E-3</v>
      </c>
      <c r="H295" s="52"/>
      <c r="I295" s="53"/>
      <c r="J295" s="52"/>
    </row>
    <row r="296" spans="1:58">
      <c r="A296" s="48"/>
      <c r="B296" s="50" t="s">
        <v>102</v>
      </c>
      <c r="C296" s="49">
        <v>556016784.20000005</v>
      </c>
      <c r="D296" s="49">
        <v>571481207.88999999</v>
      </c>
      <c r="E296" s="45">
        <f>D296/C296-1</f>
        <v>2.7812872074087114E-2</v>
      </c>
      <c r="H296" s="52"/>
      <c r="I296" s="53"/>
      <c r="J296" s="52"/>
    </row>
    <row r="297" spans="1:58">
      <c r="A297" s="48"/>
      <c r="B297" s="50" t="s">
        <v>101</v>
      </c>
      <c r="C297" s="49">
        <v>538672793.95000005</v>
      </c>
      <c r="D297" s="49">
        <v>543328549.17999995</v>
      </c>
      <c r="E297" s="45">
        <f>D297/C297-1</f>
        <v>8.6430116432278936E-3</v>
      </c>
      <c r="H297" s="52"/>
      <c r="I297" s="53"/>
      <c r="J297" s="52"/>
    </row>
    <row r="298" spans="1:58">
      <c r="A298" s="48"/>
      <c r="B298" s="50" t="s">
        <v>100</v>
      </c>
      <c r="C298" s="49">
        <v>546600919.04999995</v>
      </c>
      <c r="D298" s="49">
        <v>568995347.14999998</v>
      </c>
      <c r="E298" s="45">
        <f>D298/C298-1</f>
        <v>4.0970344760711042E-2</v>
      </c>
      <c r="H298" s="52"/>
      <c r="I298" s="53"/>
      <c r="J298" s="52"/>
    </row>
    <row r="299" spans="1:58">
      <c r="A299" s="48"/>
      <c r="B299" s="50" t="s">
        <v>99</v>
      </c>
      <c r="C299" s="49">
        <v>538973711.07000005</v>
      </c>
      <c r="D299" s="49">
        <v>583822531.76999998</v>
      </c>
      <c r="E299" s="45">
        <f>D299/C299-1</f>
        <v>8.321151807379179E-2</v>
      </c>
      <c r="H299" s="52"/>
      <c r="I299" s="53"/>
      <c r="J299" s="52"/>
    </row>
    <row r="300" spans="1:58">
      <c r="A300" s="48"/>
      <c r="B300" s="50" t="s">
        <v>98</v>
      </c>
      <c r="C300" s="49">
        <v>540563537.33000004</v>
      </c>
      <c r="D300" s="49">
        <v>550092390.89999998</v>
      </c>
      <c r="E300" s="45">
        <f>D300/C300-1</f>
        <v>1.7627629153578628E-2</v>
      </c>
      <c r="H300" s="52"/>
      <c r="I300" s="53"/>
      <c r="J300" s="52"/>
    </row>
    <row r="301" spans="1:58">
      <c r="A301" s="48"/>
      <c r="B301" s="50" t="s">
        <v>97</v>
      </c>
      <c r="C301" s="49">
        <v>529117040.25</v>
      </c>
      <c r="D301" s="49">
        <v>532653593.0097</v>
      </c>
      <c r="E301" s="45">
        <f>D301/C301-1</f>
        <v>6.6838761383096745E-3</v>
      </c>
      <c r="H301" s="52"/>
      <c r="I301" s="53"/>
      <c r="J301" s="52"/>
    </row>
    <row r="302" spans="1:58">
      <c r="A302" s="48"/>
      <c r="B302" s="50" t="s">
        <v>96</v>
      </c>
      <c r="C302" s="49">
        <v>523065778.68000001</v>
      </c>
      <c r="D302" s="49">
        <v>544496496.8312</v>
      </c>
      <c r="E302" s="45">
        <f>D302/C302-1</f>
        <v>4.0971363497115387E-2</v>
      </c>
      <c r="H302" s="52"/>
      <c r="I302" s="53"/>
      <c r="J302" s="52"/>
    </row>
    <row r="303" spans="1:58">
      <c r="A303" s="48"/>
      <c r="B303" s="50" t="s">
        <v>95</v>
      </c>
      <c r="C303" s="49"/>
      <c r="D303" s="49"/>
      <c r="E303" s="45"/>
      <c r="H303" s="52"/>
      <c r="I303" s="53"/>
      <c r="J303" s="52"/>
    </row>
    <row r="304" spans="1:58">
      <c r="A304" s="48"/>
      <c r="B304" s="50"/>
      <c r="C304" s="49">
        <f>SUM(C294:C302)</f>
        <v>4746937455.6099997</v>
      </c>
      <c r="D304" s="49">
        <f>SUM(D294:D302)</f>
        <v>4885306508.4308996</v>
      </c>
      <c r="E304" s="45">
        <f>D304/C304-1</f>
        <v>2.914912069409592E-2</v>
      </c>
      <c r="H304" s="52"/>
      <c r="I304" s="53"/>
      <c r="J304" s="52"/>
    </row>
    <row r="305" spans="1:10" s="22" customFormat="1">
      <c r="A305" s="25"/>
      <c r="C305" s="23"/>
      <c r="D305" s="23"/>
      <c r="E305" s="23"/>
      <c r="G305" s="23"/>
      <c r="H305" s="52"/>
      <c r="I305" s="53"/>
      <c r="J305" s="52"/>
    </row>
    <row r="306" spans="1:10" s="22" customFormat="1">
      <c r="A306" s="48" t="s">
        <v>79</v>
      </c>
      <c r="B306" s="47"/>
      <c r="C306" s="51">
        <v>2017</v>
      </c>
      <c r="D306" s="51">
        <v>2018</v>
      </c>
      <c r="E306" s="46"/>
      <c r="G306" s="23"/>
      <c r="H306" s="23"/>
      <c r="J306" s="23"/>
    </row>
    <row r="307" spans="1:10" s="22" customFormat="1">
      <c r="A307" s="48"/>
      <c r="B307" s="50" t="s">
        <v>104</v>
      </c>
      <c r="C307" s="49">
        <v>493259243.05000001</v>
      </c>
      <c r="D307" s="49">
        <v>522987238.05000001</v>
      </c>
      <c r="E307" s="45">
        <f>D307/C307-1</f>
        <v>6.0268500628961608E-2</v>
      </c>
      <c r="G307" s="23"/>
      <c r="H307" s="23"/>
      <c r="J307" s="23"/>
    </row>
    <row r="308" spans="1:10" s="22" customFormat="1">
      <c r="A308" s="48"/>
      <c r="B308" s="50" t="s">
        <v>103</v>
      </c>
      <c r="C308" s="49">
        <v>480667648.02999997</v>
      </c>
      <c r="D308" s="49">
        <v>504388649.08999997</v>
      </c>
      <c r="E308" s="45">
        <f>D308/C308-1</f>
        <v>4.9350109492951599E-2</v>
      </c>
      <c r="G308" s="23"/>
      <c r="H308" s="23"/>
      <c r="J308" s="23"/>
    </row>
    <row r="309" spans="1:10" s="22" customFormat="1">
      <c r="A309" s="48"/>
      <c r="B309" s="50" t="s">
        <v>102</v>
      </c>
      <c r="C309" s="49">
        <v>556016784.20000005</v>
      </c>
      <c r="D309" s="49">
        <v>600270095.91999996</v>
      </c>
      <c r="E309" s="45">
        <f>D309/C309-1</f>
        <v>7.9589884653701315E-2</v>
      </c>
      <c r="G309" s="23"/>
      <c r="H309" s="23"/>
      <c r="J309" s="23"/>
    </row>
    <row r="310" spans="1:10" s="22" customFormat="1">
      <c r="A310" s="48"/>
      <c r="B310" s="50" t="s">
        <v>101</v>
      </c>
      <c r="C310" s="49">
        <v>538672793.95000005</v>
      </c>
      <c r="D310" s="49">
        <v>568740032.83000004</v>
      </c>
      <c r="E310" s="45">
        <f>D310/C310-1</f>
        <v>5.5817259044255385E-2</v>
      </c>
      <c r="G310" s="23"/>
      <c r="H310" s="23"/>
      <c r="J310" s="23"/>
    </row>
    <row r="311" spans="1:10" s="22" customFormat="1">
      <c r="A311" s="48"/>
      <c r="B311" s="50" t="s">
        <v>100</v>
      </c>
      <c r="C311" s="49">
        <v>546600919.04999995</v>
      </c>
      <c r="D311" s="49">
        <v>595640285.32000005</v>
      </c>
      <c r="E311" s="45">
        <f>D311/C311-1</f>
        <v>8.9716948071055569E-2</v>
      </c>
      <c r="G311" s="23"/>
      <c r="H311" s="23"/>
      <c r="J311" s="23"/>
    </row>
    <row r="312" spans="1:10" s="22" customFormat="1">
      <c r="A312" s="48"/>
      <c r="B312" s="50" t="s">
        <v>99</v>
      </c>
      <c r="C312" s="49">
        <v>538973711.07000005</v>
      </c>
      <c r="D312" s="49">
        <v>621021214.72000003</v>
      </c>
      <c r="E312" s="45">
        <f>D312/C312-1</f>
        <v>0.15222913838805763</v>
      </c>
      <c r="G312" s="23"/>
      <c r="H312" s="23"/>
      <c r="J312" s="23"/>
    </row>
    <row r="313" spans="1:10" s="22" customFormat="1">
      <c r="A313" s="48"/>
      <c r="B313" s="50" t="s">
        <v>98</v>
      </c>
      <c r="C313" s="49">
        <v>550122527.32000005</v>
      </c>
      <c r="D313" s="49">
        <v>594415705.75999999</v>
      </c>
      <c r="E313" s="45">
        <f>D313/C313-1</f>
        <v>8.0515114797753196E-2</v>
      </c>
      <c r="G313" s="23"/>
      <c r="H313" s="23"/>
      <c r="J313" s="23"/>
    </row>
    <row r="314" spans="1:10" s="22" customFormat="1">
      <c r="A314" s="48"/>
      <c r="B314" s="50" t="s">
        <v>97</v>
      </c>
      <c r="C314" s="49">
        <v>540585276.83000004</v>
      </c>
      <c r="D314" s="49">
        <v>579314571.3197</v>
      </c>
      <c r="E314" s="45">
        <f>D314/C314-1</f>
        <v>7.1643265456301508E-2</v>
      </c>
      <c r="G314" s="23"/>
      <c r="H314" s="23"/>
      <c r="J314" s="23"/>
    </row>
    <row r="315" spans="1:10" s="22" customFormat="1">
      <c r="A315" s="48"/>
      <c r="B315" s="50" t="s">
        <v>96</v>
      </c>
      <c r="C315" s="49">
        <v>537254132.20000005</v>
      </c>
      <c r="D315" s="49">
        <v>589034263.62119997</v>
      </c>
      <c r="E315" s="45">
        <f>D315/C315-1</f>
        <v>9.6379214821793235E-2</v>
      </c>
      <c r="G315" s="23"/>
      <c r="H315" s="23"/>
      <c r="J315" s="23"/>
    </row>
    <row r="316" spans="1:10" s="22" customFormat="1">
      <c r="A316" s="48"/>
      <c r="B316" s="50" t="s">
        <v>95</v>
      </c>
      <c r="C316" s="49"/>
      <c r="D316" s="49"/>
      <c r="E316" s="45"/>
      <c r="G316" s="23"/>
      <c r="H316" s="23"/>
      <c r="J316" s="23"/>
    </row>
    <row r="317" spans="1:10" s="22" customFormat="1">
      <c r="A317" s="48"/>
      <c r="B317" s="47"/>
      <c r="C317" s="46">
        <f>SUM(C307:C315)</f>
        <v>4782153035.6999998</v>
      </c>
      <c r="D317" s="46">
        <f>SUM(D307:D315)</f>
        <v>5175812056.6309004</v>
      </c>
      <c r="E317" s="45">
        <f>D317/C317-1</f>
        <v>8.2318365387333836E-2</v>
      </c>
      <c r="G317" s="23"/>
      <c r="H317" s="23"/>
      <c r="J317" s="23"/>
    </row>
    <row r="321" spans="1:28" s="31" customFormat="1">
      <c r="A321" s="30" t="s">
        <v>94</v>
      </c>
      <c r="B321" s="42"/>
      <c r="C321" s="44" t="s">
        <v>93</v>
      </c>
      <c r="D321" s="44"/>
      <c r="E321" s="44" t="s">
        <v>92</v>
      </c>
      <c r="F321" s="44"/>
      <c r="G321" s="44" t="s">
        <v>91</v>
      </c>
      <c r="H321" s="44"/>
      <c r="I321" s="43" t="s">
        <v>90</v>
      </c>
      <c r="J321" s="43"/>
      <c r="K321" s="43" t="s">
        <v>45</v>
      </c>
      <c r="L321" s="43"/>
      <c r="R321" s="32"/>
      <c r="S321" s="35"/>
      <c r="T321" s="32"/>
      <c r="W321" s="39"/>
      <c r="Z321" s="32"/>
      <c r="AB321" s="32"/>
    </row>
    <row r="322" spans="1:28" s="31" customFormat="1">
      <c r="A322" s="30"/>
      <c r="B322" s="42"/>
      <c r="C322" s="41">
        <v>2017</v>
      </c>
      <c r="D322" s="41">
        <v>2018</v>
      </c>
      <c r="E322" s="41">
        <v>2017</v>
      </c>
      <c r="F322" s="41">
        <v>2018</v>
      </c>
      <c r="G322" s="41">
        <v>2017</v>
      </c>
      <c r="H322" s="41">
        <v>2018</v>
      </c>
      <c r="I322" s="41">
        <v>2017</v>
      </c>
      <c r="J322" s="41">
        <v>2018</v>
      </c>
      <c r="K322" s="41">
        <v>2017</v>
      </c>
      <c r="L322" s="41">
        <v>2018</v>
      </c>
      <c r="R322" s="32"/>
      <c r="S322" s="35"/>
      <c r="T322" s="32"/>
      <c r="W322" s="39"/>
      <c r="Z322" s="32"/>
      <c r="AB322" s="32"/>
    </row>
    <row r="323" spans="1:28" s="31" customFormat="1">
      <c r="A323" s="30"/>
      <c r="B323" s="38" t="s">
        <v>89</v>
      </c>
      <c r="C323" s="37">
        <f>820835.329699999/C312</f>
        <v>1.5229598639800665E-3</v>
      </c>
      <c r="D323" s="37">
        <f>-(-1002518.2665/D312)</f>
        <v>1.6143059894532035E-3</v>
      </c>
      <c r="E323" s="37">
        <f>-(-443081.25/C312)</f>
        <v>8.2208323133306613E-4</v>
      </c>
      <c r="F323" s="37">
        <f>-(-799768.285/D312)</f>
        <v>1.2878276394480206E-3</v>
      </c>
      <c r="G323" s="37">
        <f>-(-1616433.8854/C312)</f>
        <v>2.9990959711021291E-3</v>
      </c>
      <c r="H323" s="37">
        <f>-(-2083783.2773/D312)</f>
        <v>3.3554139986015064E-3</v>
      </c>
      <c r="I323" s="40">
        <f>-(-345429.27/C312)</f>
        <v>6.4090188984215009E-4</v>
      </c>
      <c r="J323" s="36">
        <f>-(-53495.66/D312)</f>
        <v>8.6141437252058455E-5</v>
      </c>
      <c r="K323" s="36">
        <f>C323+E323+G323+I323</f>
        <v>5.9850409562574114E-3</v>
      </c>
      <c r="L323" s="36">
        <f>D323+F323+H323+J323</f>
        <v>6.3436890647547896E-3</v>
      </c>
      <c r="R323" s="32"/>
      <c r="S323" s="35"/>
      <c r="T323" s="32"/>
      <c r="W323" s="39"/>
      <c r="Z323" s="32"/>
      <c r="AB323" s="32"/>
    </row>
    <row r="324" spans="1:28" s="31" customFormat="1">
      <c r="A324" s="30"/>
      <c r="B324" s="38" t="s">
        <v>88</v>
      </c>
      <c r="C324" s="37">
        <f>224297.181899999/C313</f>
        <v>4.077222268876982E-4</v>
      </c>
      <c r="D324" s="37">
        <f>-(-509088.645499998/D313)</f>
        <v>8.5645221108196382E-4</v>
      </c>
      <c r="E324" s="37">
        <f>-(-274426.2178/C313)</f>
        <v>4.9884562833103058E-4</v>
      </c>
      <c r="F324" s="37">
        <f>-(-650597.2463/D313)</f>
        <v>1.0945155721754831E-3</v>
      </c>
      <c r="G324" s="37">
        <f>-(-1046640.6057/C313)</f>
        <v>1.9025590731556808E-3</v>
      </c>
      <c r="H324" s="37">
        <f>-(-2481744.1238/D313)</f>
        <v>4.175098503877729E-3</v>
      </c>
      <c r="I324" s="40">
        <f>-(-375359.65/C313)</f>
        <v>6.8232008572457093E-4</v>
      </c>
      <c r="J324" s="36">
        <f>-(-17163.27/D313)</f>
        <v>2.8874186589763167E-5</v>
      </c>
      <c r="K324" s="36">
        <f>C324+E324+G324+I324</f>
        <v>3.4914470140989806E-3</v>
      </c>
      <c r="L324" s="36">
        <f>D324+F324+H324+J324</f>
        <v>6.1549404737249397E-3</v>
      </c>
      <c r="R324" s="32"/>
      <c r="S324" s="35"/>
      <c r="T324" s="32"/>
      <c r="W324" s="39"/>
      <c r="Z324" s="32"/>
      <c r="AB324" s="32"/>
    </row>
    <row r="325" spans="1:28" s="31" customFormat="1">
      <c r="A325" s="30"/>
      <c r="B325" s="38" t="s">
        <v>87</v>
      </c>
      <c r="C325" s="37">
        <f>-(-3404657.6239/C314)</f>
        <v>6.2980953603933906E-3</v>
      </c>
      <c r="D325" s="37">
        <f>190644.71/D302</f>
        <v>3.5013027835714797E-4</v>
      </c>
      <c r="E325" s="37">
        <f>-(-923851.4669/C314)</f>
        <v>1.7089837746182776E-3</v>
      </c>
      <c r="F325" s="37">
        <f>-(-689048.27/D314)</f>
        <v>1.1894198836226795E-3</v>
      </c>
      <c r="G325" s="37">
        <f>-(-1356588.5278/C314)</f>
        <v>2.5094810864162913E-3</v>
      </c>
      <c r="H325" s="37">
        <f>-(-2568158.2/D314)</f>
        <v>4.4330978835033282E-3</v>
      </c>
      <c r="I325" s="40">
        <f>-(-222256.05/C314)</f>
        <v>4.1113966570327759E-4</v>
      </c>
      <c r="J325" s="36">
        <f>-(-152814.06/D314)</f>
        <v>2.6378425050121545E-4</v>
      </c>
      <c r="K325" s="36">
        <f>C325+E325+G325+I325</f>
        <v>1.0927699887131237E-2</v>
      </c>
      <c r="L325" s="36">
        <f>D325+F325+H325+J325</f>
        <v>6.2364322959843716E-3</v>
      </c>
      <c r="R325" s="32"/>
      <c r="S325" s="35"/>
      <c r="T325" s="32"/>
      <c r="W325" s="39"/>
      <c r="Z325" s="32"/>
      <c r="AB325" s="32"/>
    </row>
    <row r="326" spans="1:28" s="31" customFormat="1">
      <c r="A326" s="30"/>
      <c r="B326" s="38" t="s">
        <v>86</v>
      </c>
      <c r="C326" s="37">
        <v>1.9944303988870052E-2</v>
      </c>
      <c r="D326" s="37">
        <v>2.2719046306581483E-4</v>
      </c>
      <c r="E326" s="37">
        <v>1.3491585476119229E-3</v>
      </c>
      <c r="F326" s="37">
        <v>1.3912751147492229E-3</v>
      </c>
      <c r="G326" s="37">
        <v>2.7964211739499529E-3</v>
      </c>
      <c r="H326" s="37">
        <v>3.2511440786286046E-3</v>
      </c>
      <c r="I326" s="40">
        <v>3.8339943460812605E-4</v>
      </c>
      <c r="J326" s="37">
        <v>5.9958216347349579E-4</v>
      </c>
      <c r="K326" s="36">
        <f>C326+E326+G326+I326</f>
        <v>2.4473283145040055E-2</v>
      </c>
      <c r="L326" s="36">
        <f>D326+F326+H326+J326</f>
        <v>5.4691918199171376E-3</v>
      </c>
      <c r="R326" s="32"/>
      <c r="S326" s="35"/>
      <c r="T326" s="32"/>
      <c r="W326" s="39"/>
      <c r="Z326" s="32"/>
      <c r="AB326" s="32"/>
    </row>
    <row r="327" spans="1:28" s="31" customFormat="1">
      <c r="A327" s="30"/>
      <c r="B327" s="38" t="s">
        <v>85</v>
      </c>
      <c r="C327" s="37">
        <v>9.8876158879998705E-3</v>
      </c>
      <c r="D327" s="37">
        <v>8.2961697359418079E-4</v>
      </c>
      <c r="E327" s="37">
        <v>6.9324796602102297E-4</v>
      </c>
      <c r="F327" s="37">
        <v>1.1804876685020341E-3</v>
      </c>
      <c r="G327" s="37">
        <v>1.2689392104744933E-3</v>
      </c>
      <c r="H327" s="37">
        <v>2.9884414028787006E-3</v>
      </c>
      <c r="I327" s="37">
        <v>2.6180895642325341E-4</v>
      </c>
      <c r="J327" s="37">
        <v>1.8974407451482366E-4</v>
      </c>
      <c r="K327" s="36">
        <f>C327+E327+G327+I327</f>
        <v>1.2111612020918641E-2</v>
      </c>
      <c r="L327" s="36">
        <f>D327+F327+H327+J327</f>
        <v>5.1882901194897392E-3</v>
      </c>
      <c r="M327" s="32"/>
      <c r="O327" s="32"/>
      <c r="P327" s="35"/>
      <c r="Q327" s="32"/>
      <c r="T327" s="34"/>
      <c r="W327" s="33"/>
      <c r="Y327" s="32"/>
    </row>
    <row r="328" spans="1:28" s="22" customFormat="1">
      <c r="A328" s="30"/>
      <c r="B328" s="29" t="s">
        <v>84</v>
      </c>
      <c r="C328" s="28">
        <v>2.8620170043244851E-4</v>
      </c>
      <c r="D328" s="28">
        <v>1.61861022912095E-3</v>
      </c>
      <c r="E328" s="28">
        <v>9.3663152862019053E-4</v>
      </c>
      <c r="F328" s="28">
        <v>4.1506571196209214E-4</v>
      </c>
      <c r="G328" s="28">
        <v>2.8754891244371144E-3</v>
      </c>
      <c r="H328" s="28">
        <v>4.3637381326478899E-3</v>
      </c>
      <c r="I328" s="28">
        <v>3.2008054232328154E-4</v>
      </c>
      <c r="J328" s="28">
        <v>4.7013684263041083E-4</v>
      </c>
      <c r="K328" s="27">
        <f>C328+E328+G328+I328</f>
        <v>4.418402895813035E-3</v>
      </c>
      <c r="L328" s="26">
        <f>D328+F328+H328+J328</f>
        <v>6.8675509163613428E-3</v>
      </c>
      <c r="O328" s="23"/>
      <c r="Q328" s="23"/>
      <c r="T328" s="23"/>
      <c r="U328" s="23"/>
      <c r="W328" s="23"/>
      <c r="X328" s="23"/>
      <c r="Z328" s="23"/>
    </row>
    <row r="331" spans="1:28" s="22" customFormat="1">
      <c r="A331" s="25"/>
      <c r="C331" s="23"/>
      <c r="D331" s="24"/>
      <c r="E331" s="24"/>
      <c r="F331" s="24"/>
      <c r="G331" s="24"/>
      <c r="H331" s="23"/>
      <c r="J331" s="23"/>
      <c r="L331" s="23"/>
      <c r="O331" s="23"/>
      <c r="Q331" s="23"/>
      <c r="T331" s="23"/>
      <c r="U331" s="23"/>
      <c r="W331" s="23"/>
      <c r="X331" s="23"/>
      <c r="Z331" s="23"/>
    </row>
  </sheetData>
  <sheetProtection formatCells="0" formatColumns="0" formatRows="0" insertColumns="0" insertRows="0" insertHyperlinks="0" deleteColumns="0" deleteRows="0" sort="0" autoFilter="0" pivotTables="0"/>
  <mergeCells count="47">
    <mergeCell ref="K321:L321"/>
    <mergeCell ref="A293:A304"/>
    <mergeCell ref="A306:A317"/>
    <mergeCell ref="A321:A328"/>
    <mergeCell ref="C321:D321"/>
    <mergeCell ref="E321:F321"/>
    <mergeCell ref="G321:H321"/>
    <mergeCell ref="I321:J321"/>
    <mergeCell ref="A171:A182"/>
    <mergeCell ref="A159:A170"/>
    <mergeCell ref="A135:A146"/>
    <mergeCell ref="A3:A14"/>
    <mergeCell ref="A39:A50"/>
    <mergeCell ref="A51:A62"/>
    <mergeCell ref="A75:A86"/>
    <mergeCell ref="A87:A98"/>
    <mergeCell ref="A99:A110"/>
    <mergeCell ref="A27:A38"/>
    <mergeCell ref="A243:A254"/>
    <mergeCell ref="A255:A266"/>
    <mergeCell ref="A267:A278"/>
    <mergeCell ref="A279:A290"/>
    <mergeCell ref="A183:A194"/>
    <mergeCell ref="A195:A206"/>
    <mergeCell ref="A207:A218"/>
    <mergeCell ref="A219:A230"/>
    <mergeCell ref="A231:A242"/>
    <mergeCell ref="J1:N1"/>
    <mergeCell ref="C1:C2"/>
    <mergeCell ref="O1:S1"/>
    <mergeCell ref="T1:V1"/>
    <mergeCell ref="X1:AB1"/>
    <mergeCell ref="A147:A158"/>
    <mergeCell ref="A111:A122"/>
    <mergeCell ref="A15:A26"/>
    <mergeCell ref="A123:A134"/>
    <mergeCell ref="A63:A74"/>
    <mergeCell ref="BB1:BF1"/>
    <mergeCell ref="D1:D2"/>
    <mergeCell ref="E1:E2"/>
    <mergeCell ref="G1:G2"/>
    <mergeCell ref="H1:H2"/>
    <mergeCell ref="AC1:AG1"/>
    <mergeCell ref="AH1:AL1"/>
    <mergeCell ref="AM1:AQ1"/>
    <mergeCell ref="AR1:AV1"/>
    <mergeCell ref="AW1:BA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5"/>
  <sheetViews>
    <sheetView workbookViewId="0"/>
  </sheetViews>
  <sheetFormatPr defaultRowHeight="15"/>
  <sheetData>
    <row r="1" spans="1:11">
      <c r="A1" t="s">
        <v>0</v>
      </c>
      <c r="B1" t="s">
        <v>58</v>
      </c>
      <c r="H1" t="s">
        <v>0</v>
      </c>
      <c r="I1" t="s">
        <v>58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32276331.497900002</v>
      </c>
      <c r="I6" t="s">
        <v>10</v>
      </c>
      <c r="J6">
        <v>30160779.214600001</v>
      </c>
    </row>
    <row r="7" spans="1:11">
      <c r="B7" t="s">
        <v>11</v>
      </c>
      <c r="C7">
        <v>144285</v>
      </c>
      <c r="I7" t="s">
        <v>11</v>
      </c>
      <c r="J7">
        <v>130769</v>
      </c>
    </row>
    <row r="8" spans="1:11">
      <c r="B8" t="s">
        <v>12</v>
      </c>
      <c r="C8">
        <v>29903700.7731</v>
      </c>
      <c r="I8" t="s">
        <v>12</v>
      </c>
      <c r="J8">
        <v>27905188.291900001</v>
      </c>
    </row>
    <row r="9" spans="1:11">
      <c r="B9" t="s">
        <v>13</v>
      </c>
      <c r="C9">
        <v>2516915.7248</v>
      </c>
      <c r="I9" t="s">
        <v>13</v>
      </c>
      <c r="J9">
        <v>2386359.9227</v>
      </c>
    </row>
    <row r="10" spans="1:11">
      <c r="B10" t="s">
        <v>14</v>
      </c>
      <c r="C10">
        <v>2372630.7248</v>
      </c>
      <c r="I10" t="s">
        <v>14</v>
      </c>
      <c r="J10">
        <v>2255590.9227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31602543.300000001</v>
      </c>
      <c r="H16">
        <v>4000</v>
      </c>
      <c r="I16" t="s">
        <v>17</v>
      </c>
      <c r="J16">
        <v>29753815.050000001</v>
      </c>
    </row>
    <row r="17" spans="1:10">
      <c r="A17">
        <v>4000020</v>
      </c>
      <c r="B17" t="s">
        <v>18</v>
      </c>
      <c r="C17">
        <v>668937.79</v>
      </c>
      <c r="H17">
        <v>4000020</v>
      </c>
      <c r="I17" t="s">
        <v>18</v>
      </c>
      <c r="J17">
        <v>406964.17</v>
      </c>
    </row>
    <row r="18" spans="1:10">
      <c r="A18">
        <v>4000040</v>
      </c>
      <c r="B18" t="s">
        <v>19</v>
      </c>
      <c r="C18">
        <v>144285.06</v>
      </c>
      <c r="H18">
        <v>4000040</v>
      </c>
      <c r="I18" t="s">
        <v>19</v>
      </c>
      <c r="J18">
        <v>130768.76</v>
      </c>
    </row>
    <row r="19" spans="1:10">
      <c r="A19" t="s">
        <v>20</v>
      </c>
      <c r="C19">
        <v>32415766.149999999</v>
      </c>
      <c r="H19" t="s">
        <v>20</v>
      </c>
      <c r="J19">
        <v>30291547.98</v>
      </c>
    </row>
    <row r="21" spans="1:10">
      <c r="A21">
        <v>4900</v>
      </c>
      <c r="B21" t="s">
        <v>19</v>
      </c>
      <c r="C21">
        <v>-144285.06</v>
      </c>
      <c r="H21">
        <v>4900</v>
      </c>
      <c r="I21" t="s">
        <v>19</v>
      </c>
      <c r="J21">
        <v>-130768.76</v>
      </c>
    </row>
    <row r="23" spans="1:10">
      <c r="A23" t="s">
        <v>21</v>
      </c>
      <c r="C23">
        <v>32271481.09</v>
      </c>
      <c r="H23" t="s">
        <v>21</v>
      </c>
      <c r="J23">
        <v>30160779.219999999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394299.12</v>
      </c>
      <c r="H28">
        <v>5400</v>
      </c>
      <c r="I28" t="s">
        <v>24</v>
      </c>
      <c r="J28">
        <v>184298.74</v>
      </c>
    </row>
    <row r="29" spans="1:10">
      <c r="A29">
        <v>5450</v>
      </c>
      <c r="B29" t="s">
        <v>25</v>
      </c>
      <c r="C29">
        <v>30288379.93</v>
      </c>
      <c r="H29">
        <v>5450</v>
      </c>
      <c r="I29" t="s">
        <v>25</v>
      </c>
      <c r="J29">
        <v>26042925.620000001</v>
      </c>
    </row>
    <row r="30" spans="1:10">
      <c r="A30">
        <v>5500</v>
      </c>
      <c r="B30" t="s">
        <v>26</v>
      </c>
      <c r="C30">
        <v>-489654.69</v>
      </c>
      <c r="H30">
        <v>5500</v>
      </c>
      <c r="I30" t="s">
        <v>26</v>
      </c>
      <c r="J30">
        <v>-732437.29</v>
      </c>
    </row>
    <row r="31" spans="1:10">
      <c r="I31" t="s">
        <v>27</v>
      </c>
      <c r="J31">
        <v>6516.1305000000002</v>
      </c>
    </row>
    <row r="32" spans="1:10">
      <c r="A32" t="s">
        <v>28</v>
      </c>
    </row>
    <row r="33" spans="1:10">
      <c r="B33" t="s">
        <v>30</v>
      </c>
      <c r="C33">
        <v>-104259.5833</v>
      </c>
      <c r="H33" t="s">
        <v>28</v>
      </c>
    </row>
    <row r="34" spans="1:10">
      <c r="B34" t="s">
        <v>29</v>
      </c>
      <c r="C34">
        <v>3586222.9589999998</v>
      </c>
      <c r="I34" t="s">
        <v>29</v>
      </c>
      <c r="J34">
        <v>7348422.6957</v>
      </c>
    </row>
    <row r="35" spans="1:10">
      <c r="A35" t="s">
        <v>31</v>
      </c>
      <c r="I35" t="s">
        <v>30</v>
      </c>
      <c r="J35">
        <v>-1441763.9345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>
        <v>33674987.735699996</v>
      </c>
    </row>
    <row r="39" spans="1:10">
      <c r="H39" t="s">
        <v>33</v>
      </c>
      <c r="J39">
        <v>31407961.9617</v>
      </c>
    </row>
    <row r="40" spans="1:10">
      <c r="A40" t="s">
        <v>34</v>
      </c>
      <c r="C40">
        <v>25984905.641920999</v>
      </c>
    </row>
    <row r="41" spans="1:10">
      <c r="H41" t="s">
        <v>34</v>
      </c>
      <c r="J41">
        <v>28428789.837751999</v>
      </c>
    </row>
    <row r="43" spans="1:10">
      <c r="A43" t="s">
        <v>35</v>
      </c>
      <c r="C43">
        <v>29673953.953795001</v>
      </c>
    </row>
    <row r="44" spans="1:10">
      <c r="H44" t="s">
        <v>35</v>
      </c>
      <c r="J44">
        <v>32051201.468486998</v>
      </c>
    </row>
    <row r="46" spans="1:10">
      <c r="A46" t="s">
        <v>36</v>
      </c>
      <c r="C46">
        <v>29985939.423826002</v>
      </c>
    </row>
    <row r="47" spans="1:10">
      <c r="H47" t="s">
        <v>36</v>
      </c>
      <c r="J47">
        <v>27785550.330965001</v>
      </c>
    </row>
    <row r="49" spans="1:10">
      <c r="A49" t="s">
        <v>37</v>
      </c>
      <c r="C49">
        <v>2285541.6661740001</v>
      </c>
    </row>
    <row r="50" spans="1:10">
      <c r="H50" t="s">
        <v>37</v>
      </c>
      <c r="J50">
        <v>2375228.889035</v>
      </c>
    </row>
    <row r="52" spans="1:10">
      <c r="A52" t="s">
        <v>32</v>
      </c>
    </row>
    <row r="53" spans="1:10">
      <c r="B53" t="s">
        <v>40</v>
      </c>
      <c r="C53">
        <v>-22540.500899999999</v>
      </c>
      <c r="H53" t="s">
        <v>32</v>
      </c>
    </row>
    <row r="54" spans="1:10">
      <c r="B54" t="s">
        <v>42</v>
      </c>
      <c r="C54">
        <v>21126.937900000001</v>
      </c>
      <c r="I54" t="s">
        <v>38</v>
      </c>
      <c r="J54">
        <v>194356.89679999999</v>
      </c>
    </row>
    <row r="55" spans="1:10">
      <c r="B55" t="s">
        <v>48</v>
      </c>
      <c r="C55">
        <v>125.8989</v>
      </c>
      <c r="I55" t="s">
        <v>39</v>
      </c>
      <c r="J55">
        <v>-221127.5992</v>
      </c>
    </row>
    <row r="56" spans="1:10">
      <c r="B56" t="s">
        <v>49</v>
      </c>
      <c r="C56">
        <v>-16633.733</v>
      </c>
      <c r="I56" t="s">
        <v>40</v>
      </c>
      <c r="J56">
        <v>-5471.4562999999998</v>
      </c>
    </row>
    <row r="57" spans="1:10">
      <c r="B57" t="s">
        <v>41</v>
      </c>
      <c r="C57">
        <v>-68339.875799999994</v>
      </c>
      <c r="I57" t="s">
        <v>41</v>
      </c>
      <c r="J57">
        <v>-297759.99219999998</v>
      </c>
    </row>
    <row r="58" spans="1:10">
      <c r="B58" t="s">
        <v>43</v>
      </c>
      <c r="C58">
        <v>-121704.8691</v>
      </c>
      <c r="I58" t="s">
        <v>42</v>
      </c>
      <c r="J58">
        <v>388077.24129999999</v>
      </c>
    </row>
    <row r="59" spans="1:10">
      <c r="B59" t="s">
        <v>38</v>
      </c>
      <c r="C59">
        <v>183665.245</v>
      </c>
      <c r="I59" t="s">
        <v>43</v>
      </c>
      <c r="J59">
        <v>-39333.816599999998</v>
      </c>
    </row>
    <row r="60" spans="1:10">
      <c r="B60" t="s">
        <v>39</v>
      </c>
      <c r="C60">
        <v>-183505.97</v>
      </c>
      <c r="I60" t="s">
        <v>44</v>
      </c>
      <c r="J60">
        <v>-136.52189999999999</v>
      </c>
    </row>
    <row r="62" spans="1:10">
      <c r="A62" t="s">
        <v>45</v>
      </c>
      <c r="C62">
        <v>-207806.867</v>
      </c>
      <c r="H62" t="s">
        <v>45</v>
      </c>
      <c r="J62">
        <v>18604.751899999999</v>
      </c>
    </row>
    <row r="65" spans="1:10">
      <c r="A65" t="s">
        <v>46</v>
      </c>
      <c r="C65">
        <v>2493348.5331740002</v>
      </c>
      <c r="H65" t="s">
        <v>46</v>
      </c>
      <c r="J65">
        <v>2356624.137135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7"/>
  <sheetViews>
    <sheetView workbookViewId="0"/>
  </sheetViews>
  <sheetFormatPr defaultRowHeight="15"/>
  <sheetData>
    <row r="1" spans="1:11">
      <c r="A1" t="s">
        <v>0</v>
      </c>
      <c r="B1" t="s">
        <v>59</v>
      </c>
      <c r="H1" t="s">
        <v>0</v>
      </c>
      <c r="I1" t="s">
        <v>59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23585942.4254</v>
      </c>
      <c r="I6" t="s">
        <v>10</v>
      </c>
      <c r="J6">
        <v>22914563.412500001</v>
      </c>
    </row>
    <row r="7" spans="1:11">
      <c r="B7" t="s">
        <v>11</v>
      </c>
      <c r="C7">
        <v>102943</v>
      </c>
      <c r="I7" t="s">
        <v>11</v>
      </c>
      <c r="J7">
        <v>165437</v>
      </c>
    </row>
    <row r="8" spans="1:11">
      <c r="B8" t="s">
        <v>12</v>
      </c>
      <c r="C8">
        <v>22415862.9307</v>
      </c>
      <c r="I8" t="s">
        <v>12</v>
      </c>
      <c r="J8">
        <v>21607183.800900001</v>
      </c>
    </row>
    <row r="9" spans="1:11">
      <c r="B9" t="s">
        <v>13</v>
      </c>
      <c r="C9">
        <v>1273022.4946999999</v>
      </c>
      <c r="I9" t="s">
        <v>13</v>
      </c>
      <c r="J9">
        <v>1472816.6115999999</v>
      </c>
    </row>
    <row r="10" spans="1:11">
      <c r="B10" t="s">
        <v>14</v>
      </c>
      <c r="C10">
        <v>1170079.4946999999</v>
      </c>
      <c r="I10" t="s">
        <v>14</v>
      </c>
      <c r="J10">
        <v>1307379.6115999999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23305608.82</v>
      </c>
      <c r="H16">
        <v>4000</v>
      </c>
      <c r="I16" t="s">
        <v>17</v>
      </c>
      <c r="J16">
        <v>22605808.07</v>
      </c>
    </row>
    <row r="17" spans="1:10">
      <c r="A17">
        <v>4000020</v>
      </c>
      <c r="B17" t="s">
        <v>18</v>
      </c>
      <c r="C17">
        <v>278079.05</v>
      </c>
      <c r="H17">
        <v>4000020</v>
      </c>
      <c r="I17" t="s">
        <v>18</v>
      </c>
      <c r="J17">
        <v>308755.34999999998</v>
      </c>
    </row>
    <row r="18" spans="1:10">
      <c r="A18">
        <v>4000040</v>
      </c>
      <c r="B18" t="s">
        <v>19</v>
      </c>
      <c r="C18">
        <v>102942.92</v>
      </c>
      <c r="H18">
        <v>4000040</v>
      </c>
      <c r="I18" t="s">
        <v>19</v>
      </c>
      <c r="J18">
        <v>165436.76</v>
      </c>
    </row>
    <row r="19" spans="1:10">
      <c r="A19" t="s">
        <v>20</v>
      </c>
      <c r="C19">
        <v>23686630.789999999</v>
      </c>
      <c r="H19" t="s">
        <v>20</v>
      </c>
      <c r="J19">
        <v>23080000.18</v>
      </c>
    </row>
    <row r="21" spans="1:10">
      <c r="A21">
        <v>4900</v>
      </c>
      <c r="B21" t="s">
        <v>19</v>
      </c>
      <c r="C21">
        <v>-102942.92</v>
      </c>
      <c r="H21">
        <v>4900</v>
      </c>
      <c r="I21" t="s">
        <v>19</v>
      </c>
      <c r="J21">
        <v>-165436.76</v>
      </c>
    </row>
    <row r="23" spans="1:10">
      <c r="A23" t="s">
        <v>21</v>
      </c>
      <c r="C23">
        <v>23583687.870000001</v>
      </c>
      <c r="H23" t="s">
        <v>21</v>
      </c>
      <c r="J23">
        <v>22914563.420000002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127973.1</v>
      </c>
      <c r="H28">
        <v>5400</v>
      </c>
      <c r="I28" t="s">
        <v>24</v>
      </c>
      <c r="J28">
        <v>121471.22</v>
      </c>
    </row>
    <row r="29" spans="1:10">
      <c r="A29">
        <v>5450</v>
      </c>
      <c r="B29" t="s">
        <v>25</v>
      </c>
      <c r="C29">
        <v>20253566.98</v>
      </c>
      <c r="H29">
        <v>5450</v>
      </c>
      <c r="I29" t="s">
        <v>25</v>
      </c>
      <c r="J29">
        <v>21373429.989999998</v>
      </c>
    </row>
    <row r="30" spans="1:10">
      <c r="A30">
        <v>5500</v>
      </c>
      <c r="B30" t="s">
        <v>26</v>
      </c>
      <c r="C30">
        <v>-241739.49</v>
      </c>
      <c r="H30">
        <v>5500</v>
      </c>
      <c r="I30" t="s">
        <v>26</v>
      </c>
      <c r="J30">
        <v>-642240.28</v>
      </c>
    </row>
    <row r="31" spans="1:10">
      <c r="B31" t="s">
        <v>27</v>
      </c>
      <c r="C31">
        <v>883.25909999999999</v>
      </c>
    </row>
    <row r="32" spans="1:10">
      <c r="H32" t="s">
        <v>28</v>
      </c>
    </row>
    <row r="33" spans="1:10">
      <c r="A33" t="s">
        <v>28</v>
      </c>
      <c r="I33" t="s">
        <v>29</v>
      </c>
      <c r="J33">
        <v>555323.50540000002</v>
      </c>
    </row>
    <row r="34" spans="1:10">
      <c r="B34" t="s">
        <v>30</v>
      </c>
      <c r="C34">
        <v>-210002.65040000001</v>
      </c>
      <c r="I34" t="s">
        <v>30</v>
      </c>
      <c r="J34">
        <v>-444960.8652</v>
      </c>
    </row>
    <row r="35" spans="1:10">
      <c r="B35" t="s">
        <v>29</v>
      </c>
      <c r="C35">
        <v>1070117.5859000001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>
        <v>20963023.5702</v>
      </c>
    </row>
    <row r="39" spans="1:10">
      <c r="A39" t="s">
        <v>33</v>
      </c>
      <c r="C39">
        <v>21000798.784600001</v>
      </c>
    </row>
    <row r="40" spans="1:10">
      <c r="H40" t="s">
        <v>34</v>
      </c>
      <c r="J40">
        <v>17195149.801002</v>
      </c>
    </row>
    <row r="41" spans="1:10">
      <c r="A41" t="s">
        <v>34</v>
      </c>
      <c r="C41">
        <v>17861152.307055</v>
      </c>
    </row>
    <row r="43" spans="1:10">
      <c r="H43" t="s">
        <v>35</v>
      </c>
      <c r="J43">
        <v>16648637.008429</v>
      </c>
    </row>
    <row r="44" spans="1:10">
      <c r="A44" t="s">
        <v>35</v>
      </c>
      <c r="C44">
        <v>16689776.380943</v>
      </c>
    </row>
    <row r="46" spans="1:10">
      <c r="H46" t="s">
        <v>36</v>
      </c>
      <c r="J46">
        <v>21509536.362773001</v>
      </c>
    </row>
    <row r="47" spans="1:10">
      <c r="A47" t="s">
        <v>36</v>
      </c>
      <c r="C47">
        <v>22172174.710712001</v>
      </c>
    </row>
    <row r="49" spans="1:10">
      <c r="H49" t="s">
        <v>37</v>
      </c>
      <c r="J49">
        <v>1405027.0572269999</v>
      </c>
    </row>
    <row r="50" spans="1:10">
      <c r="A50" t="s">
        <v>37</v>
      </c>
      <c r="C50">
        <v>1411513.1592880001</v>
      </c>
    </row>
    <row r="52" spans="1:10">
      <c r="H52" t="s">
        <v>32</v>
      </c>
    </row>
    <row r="53" spans="1:10">
      <c r="A53" t="s">
        <v>32</v>
      </c>
      <c r="I53" t="s">
        <v>38</v>
      </c>
      <c r="J53">
        <v>211368.43979999999</v>
      </c>
    </row>
    <row r="54" spans="1:10">
      <c r="B54" t="s">
        <v>48</v>
      </c>
      <c r="C54">
        <v>28.533899999999999</v>
      </c>
      <c r="I54" t="s">
        <v>39</v>
      </c>
      <c r="J54">
        <v>-211376.7635</v>
      </c>
    </row>
    <row r="55" spans="1:10">
      <c r="B55" t="s">
        <v>43</v>
      </c>
      <c r="C55">
        <v>-86195.8266</v>
      </c>
      <c r="I55" t="s">
        <v>40</v>
      </c>
      <c r="J55">
        <v>-10285.3091</v>
      </c>
    </row>
    <row r="56" spans="1:10">
      <c r="B56" t="s">
        <v>49</v>
      </c>
      <c r="C56">
        <v>-23.910299999999999</v>
      </c>
      <c r="I56" t="s">
        <v>48</v>
      </c>
      <c r="J56">
        <v>656.50570000000005</v>
      </c>
    </row>
    <row r="57" spans="1:10">
      <c r="B57" t="s">
        <v>41</v>
      </c>
      <c r="C57">
        <v>-35981.965300000003</v>
      </c>
      <c r="I57" t="s">
        <v>41</v>
      </c>
      <c r="J57">
        <v>-129506.4899</v>
      </c>
    </row>
    <row r="58" spans="1:10">
      <c r="B58" t="s">
        <v>42</v>
      </c>
      <c r="C58">
        <v>102473.3683</v>
      </c>
      <c r="I58" t="s">
        <v>42</v>
      </c>
      <c r="J58">
        <v>181829</v>
      </c>
    </row>
    <row r="59" spans="1:10">
      <c r="B59" t="s">
        <v>40</v>
      </c>
      <c r="C59">
        <v>-12686.534600000001</v>
      </c>
      <c r="I59" t="s">
        <v>43</v>
      </c>
      <c r="J59">
        <v>-33387.467799999999</v>
      </c>
    </row>
    <row r="60" spans="1:10">
      <c r="B60" t="s">
        <v>38</v>
      </c>
      <c r="C60">
        <v>213142.47519999999</v>
      </c>
    </row>
    <row r="61" spans="1:10">
      <c r="B61" t="s">
        <v>39</v>
      </c>
      <c r="C61">
        <v>-215926.77480000001</v>
      </c>
      <c r="H61" t="s">
        <v>45</v>
      </c>
      <c r="J61">
        <v>9297.9151999999995</v>
      </c>
    </row>
    <row r="62" spans="1:10">
      <c r="B62" t="s">
        <v>50</v>
      </c>
      <c r="C62">
        <v>193.7251</v>
      </c>
    </row>
    <row r="64" spans="1:10">
      <c r="A64" t="s">
        <v>45</v>
      </c>
      <c r="C64">
        <v>-34976.909099999997</v>
      </c>
      <c r="H64" t="s">
        <v>46</v>
      </c>
      <c r="J64">
        <v>1395729.142027</v>
      </c>
    </row>
    <row r="67" spans="1:3">
      <c r="A67" t="s">
        <v>46</v>
      </c>
      <c r="C67">
        <v>1446490.0683879999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7"/>
  <sheetViews>
    <sheetView workbookViewId="0"/>
  </sheetViews>
  <sheetFormatPr defaultRowHeight="15"/>
  <sheetData>
    <row r="1" spans="1:11">
      <c r="A1" t="s">
        <v>0</v>
      </c>
      <c r="B1" t="s">
        <v>60</v>
      </c>
      <c r="H1" t="s">
        <v>0</v>
      </c>
      <c r="I1" t="s">
        <v>60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21204602.812100001</v>
      </c>
      <c r="I6" t="s">
        <v>10</v>
      </c>
      <c r="J6">
        <v>18615366.264600001</v>
      </c>
    </row>
    <row r="7" spans="1:11">
      <c r="B7" t="s">
        <v>11</v>
      </c>
      <c r="C7">
        <v>65586</v>
      </c>
      <c r="I7" t="s">
        <v>11</v>
      </c>
      <c r="J7">
        <v>77292</v>
      </c>
    </row>
    <row r="8" spans="1:11">
      <c r="B8" t="s">
        <v>12</v>
      </c>
      <c r="C8">
        <v>19387884.548700001</v>
      </c>
      <c r="I8" t="s">
        <v>12</v>
      </c>
      <c r="J8">
        <v>17027459.4866</v>
      </c>
    </row>
    <row r="9" spans="1:11">
      <c r="B9" t="s">
        <v>13</v>
      </c>
      <c r="C9">
        <v>1882304.2634000001</v>
      </c>
      <c r="I9" t="s">
        <v>13</v>
      </c>
      <c r="J9">
        <v>1665198.7779999999</v>
      </c>
    </row>
    <row r="10" spans="1:11">
      <c r="B10" t="s">
        <v>14</v>
      </c>
      <c r="C10">
        <v>1816718.2634000001</v>
      </c>
      <c r="I10" t="s">
        <v>14</v>
      </c>
      <c r="J10">
        <v>1587906.7779999999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20481584.84</v>
      </c>
      <c r="H16">
        <v>4000</v>
      </c>
      <c r="I16" t="s">
        <v>17</v>
      </c>
      <c r="J16">
        <v>18168474.050000001</v>
      </c>
    </row>
    <row r="17" spans="1:10">
      <c r="A17">
        <v>4000020</v>
      </c>
      <c r="B17" t="s">
        <v>18</v>
      </c>
      <c r="C17">
        <v>721725.12</v>
      </c>
      <c r="H17">
        <v>4000020</v>
      </c>
      <c r="I17" t="s">
        <v>18</v>
      </c>
      <c r="J17">
        <v>446892.22</v>
      </c>
    </row>
    <row r="18" spans="1:10">
      <c r="A18">
        <v>4000040</v>
      </c>
      <c r="B18" t="s">
        <v>19</v>
      </c>
      <c r="C18">
        <v>65586.42</v>
      </c>
      <c r="H18">
        <v>4000040</v>
      </c>
      <c r="I18" t="s">
        <v>19</v>
      </c>
      <c r="J18">
        <v>77291.960000000006</v>
      </c>
    </row>
    <row r="19" spans="1:10">
      <c r="A19" t="s">
        <v>20</v>
      </c>
      <c r="C19">
        <v>21268896.379999999</v>
      </c>
      <c r="H19" t="s">
        <v>20</v>
      </c>
      <c r="J19">
        <v>18692658.23</v>
      </c>
    </row>
    <row r="21" spans="1:10">
      <c r="A21">
        <v>4900</v>
      </c>
      <c r="B21" t="s">
        <v>19</v>
      </c>
      <c r="C21">
        <v>-65586.42</v>
      </c>
      <c r="H21">
        <v>4900</v>
      </c>
      <c r="I21" t="s">
        <v>19</v>
      </c>
      <c r="J21">
        <v>-77291.960000000006</v>
      </c>
    </row>
    <row r="23" spans="1:10">
      <c r="A23" t="s">
        <v>21</v>
      </c>
      <c r="C23">
        <v>21203309.960000001</v>
      </c>
      <c r="H23" t="s">
        <v>21</v>
      </c>
      <c r="J23">
        <v>18615366.27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443467.71</v>
      </c>
      <c r="H28">
        <v>5400</v>
      </c>
      <c r="I28" t="s">
        <v>24</v>
      </c>
      <c r="J28">
        <v>270339.83</v>
      </c>
    </row>
    <row r="29" spans="1:10">
      <c r="A29">
        <v>5450</v>
      </c>
      <c r="B29" t="s">
        <v>25</v>
      </c>
      <c r="C29">
        <v>18568393.530000001</v>
      </c>
      <c r="H29">
        <v>5450</v>
      </c>
      <c r="I29" t="s">
        <v>25</v>
      </c>
      <c r="J29">
        <v>15552852.859999999</v>
      </c>
    </row>
    <row r="30" spans="1:10">
      <c r="A30">
        <v>5500</v>
      </c>
      <c r="B30" t="s">
        <v>26</v>
      </c>
      <c r="C30">
        <v>-354399.66</v>
      </c>
      <c r="H30">
        <v>5500</v>
      </c>
      <c r="I30" t="s">
        <v>26</v>
      </c>
      <c r="J30">
        <v>-386222.93</v>
      </c>
    </row>
    <row r="31" spans="1:10">
      <c r="B31" t="s">
        <v>27</v>
      </c>
      <c r="C31">
        <v>2303.8393999999998</v>
      </c>
    </row>
    <row r="32" spans="1:10">
      <c r="H32" t="s">
        <v>28</v>
      </c>
    </row>
    <row r="33" spans="1:10">
      <c r="A33" t="s">
        <v>28</v>
      </c>
      <c r="I33" t="s">
        <v>29</v>
      </c>
      <c r="J33">
        <v>364152.35800000001</v>
      </c>
    </row>
    <row r="34" spans="1:10">
      <c r="B34" t="s">
        <v>29</v>
      </c>
      <c r="C34">
        <v>972704.36430000002</v>
      </c>
      <c r="I34" t="s">
        <v>30</v>
      </c>
      <c r="J34">
        <v>-78582.898000000001</v>
      </c>
    </row>
    <row r="35" spans="1:10">
      <c r="B35" t="s">
        <v>30</v>
      </c>
      <c r="C35">
        <v>-14075.534100000001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>
        <v>15722539.220000001</v>
      </c>
    </row>
    <row r="39" spans="1:10">
      <c r="A39" t="s">
        <v>33</v>
      </c>
      <c r="C39">
        <v>19618394.249600001</v>
      </c>
    </row>
    <row r="40" spans="1:10">
      <c r="H40" t="s">
        <v>34</v>
      </c>
      <c r="J40">
        <v>21782491.851303998</v>
      </c>
    </row>
    <row r="41" spans="1:10">
      <c r="A41" t="s">
        <v>34</v>
      </c>
      <c r="C41">
        <v>21345640.287466999</v>
      </c>
    </row>
    <row r="43" spans="1:10">
      <c r="H43" t="s">
        <v>35</v>
      </c>
      <c r="J43">
        <v>20476282.055486001</v>
      </c>
    </row>
    <row r="44" spans="1:10">
      <c r="A44" t="s">
        <v>35</v>
      </c>
      <c r="C44">
        <v>21637018.055507001</v>
      </c>
    </row>
    <row r="46" spans="1:10">
      <c r="H46" t="s">
        <v>36</v>
      </c>
      <c r="J46">
        <v>17028749.015818</v>
      </c>
    </row>
    <row r="47" spans="1:10">
      <c r="A47" t="s">
        <v>36</v>
      </c>
      <c r="C47">
        <v>19327016.481559999</v>
      </c>
    </row>
    <row r="49" spans="1:10">
      <c r="H49" t="s">
        <v>37</v>
      </c>
      <c r="J49">
        <v>1586617.2541819999</v>
      </c>
    </row>
    <row r="50" spans="1:10">
      <c r="A50" t="s">
        <v>37</v>
      </c>
      <c r="C50">
        <v>1876293.47844</v>
      </c>
    </row>
    <row r="52" spans="1:10">
      <c r="H52" t="s">
        <v>32</v>
      </c>
    </row>
    <row r="53" spans="1:10">
      <c r="A53" t="s">
        <v>32</v>
      </c>
      <c r="I53" t="s">
        <v>38</v>
      </c>
      <c r="J53">
        <v>17637.415000000001</v>
      </c>
    </row>
    <row r="54" spans="1:10">
      <c r="B54" t="s">
        <v>38</v>
      </c>
      <c r="C54">
        <v>36329.216500000002</v>
      </c>
      <c r="I54" t="s">
        <v>39</v>
      </c>
      <c r="J54">
        <v>-17650.231400000001</v>
      </c>
    </row>
    <row r="55" spans="1:10">
      <c r="B55" t="s">
        <v>39</v>
      </c>
      <c r="C55">
        <v>-36448.677100000001</v>
      </c>
      <c r="I55" t="s">
        <v>40</v>
      </c>
      <c r="J55">
        <v>-6121.4620000000004</v>
      </c>
    </row>
    <row r="56" spans="1:10">
      <c r="B56" t="s">
        <v>40</v>
      </c>
      <c r="C56">
        <v>-37087.510399999999</v>
      </c>
      <c r="I56" t="s">
        <v>41</v>
      </c>
      <c r="J56">
        <v>-388461.9351</v>
      </c>
    </row>
    <row r="57" spans="1:10">
      <c r="B57" t="s">
        <v>48</v>
      </c>
      <c r="C57">
        <v>13.6477</v>
      </c>
      <c r="I57" t="s">
        <v>42</v>
      </c>
      <c r="J57">
        <v>344888.12329999998</v>
      </c>
    </row>
    <row r="58" spans="1:10">
      <c r="B58" t="s">
        <v>49</v>
      </c>
      <c r="C58">
        <v>-1545.3388</v>
      </c>
      <c r="I58" t="s">
        <v>43</v>
      </c>
      <c r="J58">
        <v>-18602.623100000001</v>
      </c>
    </row>
    <row r="59" spans="1:10">
      <c r="B59" t="s">
        <v>41</v>
      </c>
      <c r="C59">
        <v>-23309.618900000001</v>
      </c>
      <c r="I59" t="s">
        <v>44</v>
      </c>
      <c r="J59">
        <v>-2514.8741</v>
      </c>
    </row>
    <row r="60" spans="1:10">
      <c r="B60" t="s">
        <v>42</v>
      </c>
      <c r="C60">
        <v>28603.874199999998</v>
      </c>
    </row>
    <row r="61" spans="1:10">
      <c r="B61" t="s">
        <v>43</v>
      </c>
      <c r="C61">
        <v>-57454.321499999998</v>
      </c>
      <c r="H61" t="s">
        <v>45</v>
      </c>
      <c r="J61">
        <v>-70825.587400000004</v>
      </c>
    </row>
    <row r="62" spans="1:10">
      <c r="B62" t="s">
        <v>44</v>
      </c>
      <c r="C62">
        <v>-17538.225600000002</v>
      </c>
    </row>
    <row r="64" spans="1:10">
      <c r="A64" t="s">
        <v>45</v>
      </c>
      <c r="C64">
        <v>-108436.95389999999</v>
      </c>
      <c r="H64" t="s">
        <v>46</v>
      </c>
      <c r="J64">
        <v>1657442.841582</v>
      </c>
    </row>
    <row r="67" spans="1:3">
      <c r="A67" t="s">
        <v>46</v>
      </c>
      <c r="C67">
        <v>1984730.4323400001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65"/>
  <sheetViews>
    <sheetView workbookViewId="0"/>
  </sheetViews>
  <sheetFormatPr defaultRowHeight="15"/>
  <sheetData>
    <row r="1" spans="1:11">
      <c r="A1" t="s">
        <v>0</v>
      </c>
      <c r="B1" t="s">
        <v>61</v>
      </c>
      <c r="H1" t="s">
        <v>0</v>
      </c>
      <c r="I1" t="s">
        <v>61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0</v>
      </c>
      <c r="I6" t="s">
        <v>10</v>
      </c>
      <c r="J6">
        <v>11946452.0229</v>
      </c>
    </row>
    <row r="7" spans="1:11">
      <c r="B7" t="s">
        <v>11</v>
      </c>
      <c r="C7">
        <v>0</v>
      </c>
      <c r="I7" t="s">
        <v>11</v>
      </c>
      <c r="J7">
        <v>88877</v>
      </c>
    </row>
    <row r="8" spans="1:11">
      <c r="B8" t="s">
        <v>12</v>
      </c>
      <c r="C8">
        <v>0</v>
      </c>
      <c r="I8" t="s">
        <v>12</v>
      </c>
      <c r="J8">
        <v>11247297.844699999</v>
      </c>
    </row>
    <row r="9" spans="1:11">
      <c r="B9" t="s">
        <v>13</v>
      </c>
      <c r="C9">
        <v>0</v>
      </c>
      <c r="I9" t="s">
        <v>13</v>
      </c>
      <c r="J9">
        <v>788031.17819999997</v>
      </c>
    </row>
    <row r="10" spans="1:11">
      <c r="B10" t="s">
        <v>14</v>
      </c>
      <c r="C10">
        <v>0</v>
      </c>
      <c r="I10" t="s">
        <v>14</v>
      </c>
      <c r="J10">
        <v>699154.17819999997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>
        <v>0</v>
      </c>
      <c r="H16">
        <v>4000</v>
      </c>
      <c r="I16" t="s">
        <v>17</v>
      </c>
      <c r="J16">
        <v>11491751.77</v>
      </c>
    </row>
    <row r="17" spans="1:10">
      <c r="H17">
        <v>4000020</v>
      </c>
      <c r="I17" t="s">
        <v>18</v>
      </c>
      <c r="J17">
        <v>453761.38</v>
      </c>
    </row>
    <row r="18" spans="1:10">
      <c r="A18">
        <v>4900</v>
      </c>
      <c r="B18" t="s">
        <v>19</v>
      </c>
      <c r="H18">
        <v>4000040</v>
      </c>
      <c r="I18" t="s">
        <v>19</v>
      </c>
      <c r="J18">
        <v>88876.51</v>
      </c>
    </row>
    <row r="19" spans="1:10">
      <c r="H19" t="s">
        <v>20</v>
      </c>
      <c r="J19">
        <v>12034389.66</v>
      </c>
    </row>
    <row r="20" spans="1:10">
      <c r="A20" t="s">
        <v>21</v>
      </c>
      <c r="C20">
        <v>0</v>
      </c>
    </row>
    <row r="21" spans="1:10">
      <c r="H21">
        <v>4900</v>
      </c>
      <c r="I21" t="s">
        <v>19</v>
      </c>
      <c r="J21">
        <v>-88876.51</v>
      </c>
    </row>
    <row r="23" spans="1:10">
      <c r="A23" t="s">
        <v>22</v>
      </c>
      <c r="H23" t="s">
        <v>21</v>
      </c>
      <c r="J23">
        <v>11945513.15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31</v>
      </c>
      <c r="H27" t="s">
        <v>23</v>
      </c>
    </row>
    <row r="28" spans="1:10">
      <c r="A28" t="s">
        <v>32</v>
      </c>
      <c r="H28">
        <v>5400</v>
      </c>
      <c r="I28" t="s">
        <v>24</v>
      </c>
      <c r="J28">
        <v>254864.25</v>
      </c>
    </row>
    <row r="29" spans="1:10">
      <c r="H29">
        <v>5450</v>
      </c>
      <c r="I29" t="s">
        <v>25</v>
      </c>
      <c r="J29">
        <v>9576655.0099999998</v>
      </c>
    </row>
    <row r="30" spans="1:10">
      <c r="A30" t="s">
        <v>33</v>
      </c>
      <c r="C30">
        <v>0</v>
      </c>
      <c r="H30">
        <v>5500</v>
      </c>
      <c r="I30" t="s">
        <v>26</v>
      </c>
      <c r="J30">
        <v>-437165.47</v>
      </c>
    </row>
    <row r="31" spans="1:10">
      <c r="I31" t="s">
        <v>27</v>
      </c>
      <c r="J31">
        <v>3312.4845999999998</v>
      </c>
    </row>
    <row r="32" spans="1:10">
      <c r="A32" t="s">
        <v>34</v>
      </c>
      <c r="C32">
        <v>0</v>
      </c>
    </row>
    <row r="33" spans="1:10">
      <c r="H33" t="s">
        <v>28</v>
      </c>
    </row>
    <row r="34" spans="1:10">
      <c r="I34" t="s">
        <v>29</v>
      </c>
      <c r="J34">
        <v>746048.35060000001</v>
      </c>
    </row>
    <row r="35" spans="1:10">
      <c r="A35" t="s">
        <v>35</v>
      </c>
      <c r="C35">
        <v>0</v>
      </c>
      <c r="I35" t="s">
        <v>30</v>
      </c>
      <c r="J35">
        <v>-4272.0758999999998</v>
      </c>
    </row>
    <row r="36" spans="1:10">
      <c r="H36" t="s">
        <v>31</v>
      </c>
    </row>
    <row r="37" spans="1:10">
      <c r="H37" t="s">
        <v>32</v>
      </c>
    </row>
    <row r="38" spans="1:10">
      <c r="A38" t="s">
        <v>36</v>
      </c>
      <c r="C38">
        <v>0</v>
      </c>
    </row>
    <row r="39" spans="1:10">
      <c r="H39" t="s">
        <v>33</v>
      </c>
      <c r="J39">
        <v>10139442.5493</v>
      </c>
    </row>
    <row r="41" spans="1:10">
      <c r="A41" t="s">
        <v>37</v>
      </c>
      <c r="C41">
        <v>0</v>
      </c>
      <c r="H41" t="s">
        <v>34</v>
      </c>
      <c r="J41">
        <v>13719685.799672</v>
      </c>
    </row>
    <row r="44" spans="1:10">
      <c r="A44" t="s">
        <v>32</v>
      </c>
      <c r="H44" t="s">
        <v>35</v>
      </c>
      <c r="J44">
        <v>12610964.35668</v>
      </c>
    </row>
    <row r="46" spans="1:10">
      <c r="A46" t="s">
        <v>45</v>
      </c>
      <c r="C46">
        <v>0</v>
      </c>
    </row>
    <row r="47" spans="1:10">
      <c r="H47" t="s">
        <v>36</v>
      </c>
      <c r="J47">
        <v>11248163.992292</v>
      </c>
    </row>
    <row r="49" spans="1:10">
      <c r="A49" t="s">
        <v>46</v>
      </c>
      <c r="C49">
        <v>0</v>
      </c>
    </row>
    <row r="50" spans="1:10">
      <c r="H50" t="s">
        <v>37</v>
      </c>
      <c r="J50">
        <v>697349.15770799003</v>
      </c>
    </row>
    <row r="53" spans="1:10">
      <c r="H53" t="s">
        <v>32</v>
      </c>
    </row>
    <row r="54" spans="1:10">
      <c r="I54" t="s">
        <v>38</v>
      </c>
      <c r="J54">
        <v>40555.280500000001</v>
      </c>
    </row>
    <row r="55" spans="1:10">
      <c r="I55" t="s">
        <v>39</v>
      </c>
      <c r="J55">
        <v>-29578.275699999998</v>
      </c>
    </row>
    <row r="56" spans="1:10">
      <c r="I56" t="s">
        <v>40</v>
      </c>
      <c r="J56">
        <v>-12926.3233</v>
      </c>
    </row>
    <row r="57" spans="1:10">
      <c r="I57" t="s">
        <v>41</v>
      </c>
      <c r="J57">
        <v>-231375.47159999999</v>
      </c>
    </row>
    <row r="58" spans="1:10">
      <c r="I58" t="s">
        <v>42</v>
      </c>
      <c r="J58">
        <v>275618.22810000001</v>
      </c>
    </row>
    <row r="59" spans="1:10">
      <c r="I59" t="s">
        <v>43</v>
      </c>
      <c r="J59">
        <v>-22841.829099999999</v>
      </c>
    </row>
    <row r="60" spans="1:10">
      <c r="I60" t="s">
        <v>44</v>
      </c>
      <c r="J60">
        <v>-191.75</v>
      </c>
    </row>
    <row r="62" spans="1:10">
      <c r="H62" t="s">
        <v>45</v>
      </c>
      <c r="J62">
        <v>19259.858899999999</v>
      </c>
    </row>
    <row r="65" spans="8:10">
      <c r="H65" t="s">
        <v>46</v>
      </c>
      <c r="J65">
        <v>678089.29880799004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68"/>
  <sheetViews>
    <sheetView workbookViewId="0"/>
  </sheetViews>
  <sheetFormatPr defaultRowHeight="15"/>
  <sheetData>
    <row r="1" spans="1:11">
      <c r="A1" t="s">
        <v>0</v>
      </c>
      <c r="B1" t="s">
        <v>62</v>
      </c>
      <c r="H1" t="s">
        <v>0</v>
      </c>
      <c r="I1" t="s">
        <v>62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40333821.579599999</v>
      </c>
      <c r="I6" t="s">
        <v>10</v>
      </c>
      <c r="J6">
        <v>29395074.637499999</v>
      </c>
    </row>
    <row r="7" spans="1:11">
      <c r="B7" t="s">
        <v>11</v>
      </c>
      <c r="C7">
        <v>103087</v>
      </c>
      <c r="I7" t="s">
        <v>11</v>
      </c>
      <c r="J7">
        <v>222598</v>
      </c>
    </row>
    <row r="8" spans="1:11">
      <c r="B8" t="s">
        <v>12</v>
      </c>
      <c r="C8">
        <v>37987025.6083</v>
      </c>
      <c r="I8" t="s">
        <v>12</v>
      </c>
      <c r="J8">
        <v>27658643.387499999</v>
      </c>
    </row>
    <row r="9" spans="1:11">
      <c r="B9" t="s">
        <v>13</v>
      </c>
      <c r="C9">
        <v>2449882.9712999999</v>
      </c>
      <c r="I9" t="s">
        <v>13</v>
      </c>
      <c r="J9">
        <v>1959029.25</v>
      </c>
    </row>
    <row r="10" spans="1:11">
      <c r="B10" t="s">
        <v>14</v>
      </c>
      <c r="C10">
        <v>2346795.9712999999</v>
      </c>
      <c r="I10" t="s">
        <v>14</v>
      </c>
      <c r="J10">
        <v>1736431.25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39225580.039999999</v>
      </c>
      <c r="H16">
        <v>4000</v>
      </c>
      <c r="I16" t="s">
        <v>17</v>
      </c>
      <c r="J16">
        <v>27653956.350000001</v>
      </c>
    </row>
    <row r="17" spans="1:10">
      <c r="A17">
        <v>4000020</v>
      </c>
      <c r="B17" t="s">
        <v>18</v>
      </c>
      <c r="C17">
        <v>1100708.6299999999</v>
      </c>
      <c r="H17">
        <v>4000020</v>
      </c>
      <c r="I17" t="s">
        <v>18</v>
      </c>
      <c r="J17">
        <v>1741130.45</v>
      </c>
    </row>
    <row r="18" spans="1:10">
      <c r="A18">
        <v>4000040</v>
      </c>
      <c r="B18" t="s">
        <v>19</v>
      </c>
      <c r="C18">
        <v>103087.42</v>
      </c>
      <c r="H18">
        <v>4000040</v>
      </c>
      <c r="I18" t="s">
        <v>19</v>
      </c>
      <c r="J18">
        <v>222597.63</v>
      </c>
    </row>
    <row r="19" spans="1:10">
      <c r="A19" t="s">
        <v>20</v>
      </c>
      <c r="C19">
        <v>40429376.090000004</v>
      </c>
      <c r="H19" t="s">
        <v>20</v>
      </c>
      <c r="J19">
        <v>29617684.43</v>
      </c>
    </row>
    <row r="21" spans="1:10">
      <c r="A21">
        <v>4900</v>
      </c>
      <c r="B21" t="s">
        <v>19</v>
      </c>
      <c r="C21">
        <v>-103087.42</v>
      </c>
      <c r="H21">
        <v>4900</v>
      </c>
      <c r="I21" t="s">
        <v>19</v>
      </c>
      <c r="J21">
        <v>-222597.63</v>
      </c>
    </row>
    <row r="23" spans="1:10">
      <c r="A23" t="s">
        <v>21</v>
      </c>
      <c r="C23">
        <v>40326288.670000002</v>
      </c>
      <c r="H23" t="s">
        <v>21</v>
      </c>
      <c r="J23">
        <v>29395086.800000001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866632.61</v>
      </c>
      <c r="H28">
        <v>5400</v>
      </c>
      <c r="I28" t="s">
        <v>24</v>
      </c>
      <c r="J28">
        <v>918081.53</v>
      </c>
    </row>
    <row r="29" spans="1:10">
      <c r="A29">
        <v>5450</v>
      </c>
      <c r="B29" t="s">
        <v>25</v>
      </c>
      <c r="C29">
        <v>38472209.579999998</v>
      </c>
      <c r="H29">
        <v>5450</v>
      </c>
      <c r="I29" t="s">
        <v>25</v>
      </c>
      <c r="J29">
        <v>26597247.02</v>
      </c>
    </row>
    <row r="30" spans="1:10">
      <c r="A30">
        <v>5500</v>
      </c>
      <c r="B30" t="s">
        <v>26</v>
      </c>
      <c r="C30">
        <v>-465221.9</v>
      </c>
      <c r="H30">
        <v>5500</v>
      </c>
      <c r="I30" t="s">
        <v>26</v>
      </c>
      <c r="J30">
        <v>-555153.17000000004</v>
      </c>
    </row>
    <row r="31" spans="1:10">
      <c r="B31" t="s">
        <v>27</v>
      </c>
      <c r="C31">
        <v>6059.8217000000004</v>
      </c>
    </row>
    <row r="32" spans="1:10">
      <c r="H32" t="s">
        <v>28</v>
      </c>
    </row>
    <row r="33" spans="1:10">
      <c r="A33" t="s">
        <v>28</v>
      </c>
      <c r="I33" t="s">
        <v>30</v>
      </c>
      <c r="J33">
        <v>-119184.53810000001</v>
      </c>
    </row>
    <row r="34" spans="1:10">
      <c r="B34" t="s">
        <v>30</v>
      </c>
      <c r="C34">
        <v>-273585.45539999998</v>
      </c>
      <c r="I34" t="s">
        <v>29</v>
      </c>
      <c r="J34">
        <v>248499.46909999999</v>
      </c>
    </row>
    <row r="35" spans="1:10">
      <c r="B35" t="s">
        <v>29</v>
      </c>
      <c r="C35">
        <v>540122.15319999994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>
        <v>27089490.311000001</v>
      </c>
    </row>
    <row r="39" spans="1:10">
      <c r="A39" t="s">
        <v>33</v>
      </c>
      <c r="C39">
        <v>39146216.809500001</v>
      </c>
    </row>
    <row r="40" spans="1:10">
      <c r="H40" t="s">
        <v>34</v>
      </c>
      <c r="J40">
        <v>27927098.645962998</v>
      </c>
    </row>
    <row r="41" spans="1:10">
      <c r="A41" t="s">
        <v>34</v>
      </c>
      <c r="C41">
        <v>33449744.568707</v>
      </c>
    </row>
    <row r="43" spans="1:10">
      <c r="H43" t="s">
        <v>35</v>
      </c>
      <c r="J43">
        <v>27600014.657997999</v>
      </c>
    </row>
    <row r="44" spans="1:10">
      <c r="A44" t="s">
        <v>35</v>
      </c>
      <c r="C44">
        <v>34495902.959729999</v>
      </c>
    </row>
    <row r="46" spans="1:10">
      <c r="H46" t="s">
        <v>36</v>
      </c>
      <c r="J46">
        <v>27416574.298965</v>
      </c>
    </row>
    <row r="47" spans="1:10">
      <c r="A47" t="s">
        <v>36</v>
      </c>
      <c r="C47">
        <v>38100058.418476999</v>
      </c>
    </row>
    <row r="49" spans="1:10">
      <c r="H49" t="s">
        <v>37</v>
      </c>
      <c r="J49">
        <v>1978512.501035</v>
      </c>
    </row>
    <row r="50" spans="1:10">
      <c r="A50" t="s">
        <v>37</v>
      </c>
      <c r="C50">
        <v>2226230.2515230002</v>
      </c>
    </row>
    <row r="52" spans="1:10">
      <c r="H52" t="s">
        <v>32</v>
      </c>
    </row>
    <row r="53" spans="1:10">
      <c r="A53" t="s">
        <v>32</v>
      </c>
      <c r="I53" t="s">
        <v>39</v>
      </c>
      <c r="J53">
        <v>-87284.188800000004</v>
      </c>
    </row>
    <row r="54" spans="1:10">
      <c r="B54" t="s">
        <v>48</v>
      </c>
      <c r="C54">
        <v>60.668900000000001</v>
      </c>
      <c r="I54" t="s">
        <v>40</v>
      </c>
      <c r="J54">
        <v>-32830.068500000001</v>
      </c>
    </row>
    <row r="55" spans="1:10">
      <c r="B55" t="s">
        <v>49</v>
      </c>
      <c r="C55">
        <v>-72.552300000000002</v>
      </c>
      <c r="I55" t="s">
        <v>41</v>
      </c>
      <c r="J55">
        <v>-433354.71490000002</v>
      </c>
    </row>
    <row r="56" spans="1:10">
      <c r="B56" t="s">
        <v>41</v>
      </c>
      <c r="C56">
        <v>-108210.6378</v>
      </c>
      <c r="I56" t="s">
        <v>43</v>
      </c>
      <c r="J56">
        <v>-32014.624899999999</v>
      </c>
    </row>
    <row r="57" spans="1:10">
      <c r="B57" t="s">
        <v>43</v>
      </c>
      <c r="C57">
        <v>-67454.879100000006</v>
      </c>
      <c r="I57" t="s">
        <v>44</v>
      </c>
      <c r="J57">
        <v>-1614.7602999999999</v>
      </c>
    </row>
    <row r="58" spans="1:10">
      <c r="B58" t="s">
        <v>38</v>
      </c>
      <c r="C58">
        <v>91663.952900000004</v>
      </c>
      <c r="I58" t="s">
        <v>50</v>
      </c>
      <c r="J58">
        <v>1300.4757</v>
      </c>
    </row>
    <row r="59" spans="1:10">
      <c r="B59" t="s">
        <v>40</v>
      </c>
      <c r="C59">
        <v>-29690.035</v>
      </c>
      <c r="I59" t="s">
        <v>42</v>
      </c>
      <c r="J59">
        <v>433705.79269999999</v>
      </c>
    </row>
    <row r="60" spans="1:10">
      <c r="B60" t="s">
        <v>42</v>
      </c>
      <c r="C60">
        <v>69529.793399999995</v>
      </c>
      <c r="I60" t="s">
        <v>38</v>
      </c>
      <c r="J60">
        <v>87380.731499999994</v>
      </c>
    </row>
    <row r="61" spans="1:10">
      <c r="B61" t="s">
        <v>39</v>
      </c>
      <c r="C61">
        <v>-88734.001600000003</v>
      </c>
    </row>
    <row r="62" spans="1:10">
      <c r="B62" t="s">
        <v>50</v>
      </c>
      <c r="C62">
        <v>568.60350000000005</v>
      </c>
      <c r="H62" t="s">
        <v>45</v>
      </c>
      <c r="J62">
        <v>-64711.357499999998</v>
      </c>
    </row>
    <row r="63" spans="1:10">
      <c r="B63" t="s">
        <v>44</v>
      </c>
      <c r="C63">
        <v>-2215.2280999999998</v>
      </c>
    </row>
    <row r="65" spans="1:10">
      <c r="A65" t="s">
        <v>45</v>
      </c>
      <c r="C65">
        <v>-134554.31520000001</v>
      </c>
      <c r="H65" t="s">
        <v>46</v>
      </c>
      <c r="J65">
        <v>2043223.8585349999</v>
      </c>
    </row>
    <row r="68" spans="1:10">
      <c r="A68" t="s">
        <v>46</v>
      </c>
      <c r="C68">
        <v>2360784.5667229998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sheetData>
    <row r="1" spans="1:11">
      <c r="A1" t="s">
        <v>0</v>
      </c>
      <c r="B1" t="s">
        <v>63</v>
      </c>
      <c r="H1" t="s">
        <v>0</v>
      </c>
      <c r="I1" t="s">
        <v>63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51537196.565399997</v>
      </c>
      <c r="I6" t="s">
        <v>10</v>
      </c>
      <c r="J6">
        <v>53819733.700000003</v>
      </c>
    </row>
    <row r="7" spans="1:11">
      <c r="B7" t="s">
        <v>11</v>
      </c>
      <c r="C7">
        <v>221643</v>
      </c>
      <c r="I7" t="s">
        <v>11</v>
      </c>
      <c r="J7">
        <v>223648</v>
      </c>
    </row>
    <row r="8" spans="1:11">
      <c r="B8" t="s">
        <v>12</v>
      </c>
      <c r="C8">
        <v>48356800.570799999</v>
      </c>
      <c r="I8" t="s">
        <v>12</v>
      </c>
      <c r="J8">
        <v>50513139.032499999</v>
      </c>
    </row>
    <row r="9" spans="1:11">
      <c r="B9" t="s">
        <v>13</v>
      </c>
      <c r="C9">
        <v>3402038.9945999999</v>
      </c>
      <c r="I9" t="s">
        <v>13</v>
      </c>
      <c r="J9">
        <v>3530242.6675</v>
      </c>
    </row>
    <row r="10" spans="1:11">
      <c r="B10" t="s">
        <v>14</v>
      </c>
      <c r="C10">
        <v>3180395.9945999999</v>
      </c>
      <c r="I10" t="s">
        <v>14</v>
      </c>
      <c r="J10">
        <v>3306594.6675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50982188.409999996</v>
      </c>
      <c r="H16">
        <v>4000</v>
      </c>
      <c r="I16" t="s">
        <v>17</v>
      </c>
      <c r="J16">
        <v>53195907.729999997</v>
      </c>
    </row>
    <row r="17" spans="1:10">
      <c r="A17">
        <v>4000020</v>
      </c>
      <c r="B17" t="s">
        <v>18</v>
      </c>
      <c r="C17">
        <v>547751.43999999994</v>
      </c>
      <c r="H17">
        <v>4000020</v>
      </c>
      <c r="I17" t="s">
        <v>18</v>
      </c>
      <c r="J17">
        <v>623417.44999999995</v>
      </c>
    </row>
    <row r="18" spans="1:10">
      <c r="A18">
        <v>4000040</v>
      </c>
      <c r="B18" t="s">
        <v>19</v>
      </c>
      <c r="C18">
        <v>221642.93</v>
      </c>
      <c r="H18">
        <v>4000040</v>
      </c>
      <c r="I18" t="s">
        <v>19</v>
      </c>
      <c r="J18">
        <v>223648.21</v>
      </c>
    </row>
    <row r="19" spans="1:10">
      <c r="A19" t="s">
        <v>20</v>
      </c>
      <c r="C19">
        <v>51751582.780000001</v>
      </c>
      <c r="H19" t="s">
        <v>20</v>
      </c>
      <c r="J19">
        <v>54042973.390000001</v>
      </c>
    </row>
    <row r="21" spans="1:10">
      <c r="A21">
        <v>4900</v>
      </c>
      <c r="B21" t="s">
        <v>19</v>
      </c>
      <c r="C21">
        <v>-221642.93</v>
      </c>
      <c r="H21">
        <v>4900</v>
      </c>
      <c r="I21" t="s">
        <v>19</v>
      </c>
      <c r="J21">
        <v>-223648.21</v>
      </c>
    </row>
    <row r="23" spans="1:10">
      <c r="A23" t="s">
        <v>21</v>
      </c>
      <c r="C23">
        <v>51529939.850000001</v>
      </c>
      <c r="H23" t="s">
        <v>21</v>
      </c>
      <c r="J23">
        <v>53819325.18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396965.21</v>
      </c>
      <c r="H28">
        <v>5400</v>
      </c>
      <c r="I28" t="s">
        <v>24</v>
      </c>
      <c r="J28">
        <v>505131.27</v>
      </c>
    </row>
    <row r="29" spans="1:10">
      <c r="A29">
        <v>5450</v>
      </c>
      <c r="B29" t="s">
        <v>25</v>
      </c>
      <c r="C29">
        <v>47646911.130000003</v>
      </c>
      <c r="H29">
        <v>5450</v>
      </c>
      <c r="I29" t="s">
        <v>25</v>
      </c>
      <c r="J29">
        <v>52810431.240000002</v>
      </c>
    </row>
    <row r="30" spans="1:10">
      <c r="A30">
        <v>5500</v>
      </c>
      <c r="B30" t="s">
        <v>26</v>
      </c>
      <c r="C30">
        <v>-350929.6</v>
      </c>
      <c r="H30">
        <v>5500</v>
      </c>
      <c r="I30" t="s">
        <v>26</v>
      </c>
      <c r="J30">
        <v>-506359.81</v>
      </c>
    </row>
    <row r="31" spans="1:10">
      <c r="B31" t="s">
        <v>27</v>
      </c>
      <c r="C31">
        <v>2822.4106000000002</v>
      </c>
    </row>
    <row r="32" spans="1:10">
      <c r="H32" t="s">
        <v>28</v>
      </c>
    </row>
    <row r="33" spans="1:10">
      <c r="A33" t="s">
        <v>28</v>
      </c>
      <c r="H33">
        <v>5700033</v>
      </c>
      <c r="I33" t="s">
        <v>64</v>
      </c>
      <c r="J33">
        <v>2000</v>
      </c>
    </row>
    <row r="34" spans="1:10">
      <c r="B34" t="s">
        <v>65</v>
      </c>
      <c r="C34">
        <v>3216.2141999999999</v>
      </c>
      <c r="I34" t="s">
        <v>65</v>
      </c>
      <c r="J34">
        <v>1118.5299</v>
      </c>
    </row>
    <row r="35" spans="1:10">
      <c r="B35" t="s">
        <v>66</v>
      </c>
      <c r="C35">
        <v>-151023.1826</v>
      </c>
      <c r="I35" t="s">
        <v>66</v>
      </c>
      <c r="J35">
        <v>-212149.70989999999</v>
      </c>
    </row>
    <row r="36" spans="1:10">
      <c r="B36" t="s">
        <v>29</v>
      </c>
      <c r="C36">
        <v>1394187.4339000001</v>
      </c>
      <c r="I36" t="s">
        <v>29</v>
      </c>
      <c r="J36">
        <v>839081.47889999999</v>
      </c>
    </row>
    <row r="37" spans="1:10">
      <c r="B37" t="s">
        <v>30</v>
      </c>
      <c r="C37">
        <v>-407474.75770000002</v>
      </c>
      <c r="I37" t="s">
        <v>30</v>
      </c>
      <c r="J37">
        <v>-29990.1106</v>
      </c>
    </row>
    <row r="38" spans="1:10">
      <c r="A38" t="s">
        <v>31</v>
      </c>
      <c r="H38" t="s">
        <v>31</v>
      </c>
    </row>
    <row r="39" spans="1:10">
      <c r="A39" t="s">
        <v>32</v>
      </c>
      <c r="H39" t="s">
        <v>32</v>
      </c>
    </row>
    <row r="41" spans="1:10">
      <c r="A41" t="s">
        <v>33</v>
      </c>
      <c r="C41">
        <v>48534674.858400002</v>
      </c>
      <c r="H41" t="s">
        <v>33</v>
      </c>
      <c r="J41">
        <v>53409262.888300002</v>
      </c>
    </row>
    <row r="43" spans="1:10">
      <c r="A43" t="s">
        <v>34</v>
      </c>
      <c r="C43">
        <v>32885201.488940001</v>
      </c>
      <c r="H43" t="s">
        <v>34</v>
      </c>
      <c r="J43">
        <v>35428443.856449001</v>
      </c>
    </row>
    <row r="46" spans="1:10">
      <c r="A46" t="s">
        <v>35</v>
      </c>
      <c r="C46">
        <v>32927497.561078999</v>
      </c>
      <c r="H46" t="s">
        <v>35</v>
      </c>
      <c r="J46">
        <v>38164191.774511002</v>
      </c>
    </row>
    <row r="49" spans="1:10">
      <c r="A49" t="s">
        <v>36</v>
      </c>
      <c r="C49">
        <v>48492378.786261</v>
      </c>
      <c r="H49" t="s">
        <v>36</v>
      </c>
      <c r="J49">
        <v>50673514.970238</v>
      </c>
    </row>
    <row r="52" spans="1:10">
      <c r="A52" t="s">
        <v>37</v>
      </c>
      <c r="C52">
        <v>3037561.0637389999</v>
      </c>
      <c r="H52" t="s">
        <v>37</v>
      </c>
      <c r="J52">
        <v>3145810.209762</v>
      </c>
    </row>
    <row r="55" spans="1:10">
      <c r="A55" t="s">
        <v>32</v>
      </c>
      <c r="H55" t="s">
        <v>32</v>
      </c>
    </row>
    <row r="56" spans="1:10">
      <c r="B56" t="s">
        <v>38</v>
      </c>
      <c r="C56">
        <v>116604.1336</v>
      </c>
      <c r="I56" t="s">
        <v>38</v>
      </c>
      <c r="J56">
        <v>147807.96040000001</v>
      </c>
    </row>
    <row r="57" spans="1:10">
      <c r="B57" t="s">
        <v>39</v>
      </c>
      <c r="C57">
        <v>-102757.6096</v>
      </c>
      <c r="I57" t="s">
        <v>39</v>
      </c>
      <c r="J57">
        <v>-146526.6336</v>
      </c>
    </row>
    <row r="58" spans="1:10">
      <c r="B58" t="s">
        <v>40</v>
      </c>
      <c r="C58">
        <v>-42869.000800000002</v>
      </c>
      <c r="I58" t="s">
        <v>40</v>
      </c>
      <c r="J58">
        <v>-21147.643400000001</v>
      </c>
    </row>
    <row r="59" spans="1:10">
      <c r="B59" t="s">
        <v>48</v>
      </c>
      <c r="C59">
        <v>67.721900000000005</v>
      </c>
      <c r="I59" t="s">
        <v>41</v>
      </c>
      <c r="J59">
        <v>-558251.00589999999</v>
      </c>
    </row>
    <row r="60" spans="1:10">
      <c r="B60" t="s">
        <v>49</v>
      </c>
      <c r="C60">
        <v>-140.53729999999999</v>
      </c>
      <c r="I60" t="s">
        <v>42</v>
      </c>
      <c r="J60">
        <v>425063.84899999999</v>
      </c>
    </row>
    <row r="61" spans="1:10">
      <c r="B61" t="s">
        <v>41</v>
      </c>
      <c r="C61">
        <v>-41002.314200000001</v>
      </c>
      <c r="I61" t="s">
        <v>43</v>
      </c>
      <c r="J61">
        <v>-63559.839699999997</v>
      </c>
    </row>
    <row r="62" spans="1:10">
      <c r="B62" t="s">
        <v>42</v>
      </c>
      <c r="C62">
        <v>25069.9486</v>
      </c>
      <c r="I62" t="s">
        <v>65</v>
      </c>
      <c r="J62">
        <v>1118.5299</v>
      </c>
    </row>
    <row r="63" spans="1:10">
      <c r="B63" t="s">
        <v>50</v>
      </c>
      <c r="C63">
        <v>12122.145699999999</v>
      </c>
      <c r="I63" t="s">
        <v>66</v>
      </c>
      <c r="J63">
        <v>212149.70989999999</v>
      </c>
    </row>
    <row r="64" spans="1:10">
      <c r="B64" t="s">
        <v>43</v>
      </c>
      <c r="C64">
        <v>-107870.0588</v>
      </c>
      <c r="I64" t="s">
        <v>44</v>
      </c>
      <c r="J64">
        <v>-10610.037399999999</v>
      </c>
    </row>
    <row r="65" spans="1:10">
      <c r="B65" t="s">
        <v>65</v>
      </c>
      <c r="C65">
        <v>3216.2141999999999</v>
      </c>
    </row>
    <row r="66" spans="1:10">
      <c r="B66" t="s">
        <v>66</v>
      </c>
      <c r="C66">
        <v>151023.1826</v>
      </c>
      <c r="H66" t="s">
        <v>45</v>
      </c>
      <c r="J66">
        <v>-13955.1108</v>
      </c>
    </row>
    <row r="67" spans="1:10">
      <c r="B67" t="s">
        <v>44</v>
      </c>
      <c r="C67">
        <v>-22376.619299999998</v>
      </c>
    </row>
    <row r="69" spans="1:10">
      <c r="A69" t="s">
        <v>45</v>
      </c>
      <c r="C69">
        <v>-8912.7934000000005</v>
      </c>
      <c r="H69" t="s">
        <v>46</v>
      </c>
      <c r="J69">
        <v>3159765.3205619999</v>
      </c>
    </row>
    <row r="72" spans="1:10">
      <c r="A72" t="s">
        <v>46</v>
      </c>
      <c r="C72">
        <v>3046473.8571390002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63"/>
  <sheetViews>
    <sheetView workbookViewId="0"/>
  </sheetViews>
  <sheetFormatPr defaultRowHeight="15"/>
  <sheetData>
    <row r="1" spans="1:11">
      <c r="A1" t="s">
        <v>0</v>
      </c>
      <c r="B1" t="s">
        <v>67</v>
      </c>
      <c r="H1" t="s">
        <v>0</v>
      </c>
      <c r="I1" t="s">
        <v>67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0</v>
      </c>
      <c r="I6" t="s">
        <v>10</v>
      </c>
      <c r="J6">
        <v>16253585.395</v>
      </c>
    </row>
    <row r="7" spans="1:11">
      <c r="B7" t="s">
        <v>11</v>
      </c>
      <c r="C7">
        <v>0</v>
      </c>
      <c r="I7" t="s">
        <v>11</v>
      </c>
      <c r="J7">
        <v>44084</v>
      </c>
    </row>
    <row r="8" spans="1:11">
      <c r="B8" t="s">
        <v>12</v>
      </c>
      <c r="C8">
        <v>0</v>
      </c>
      <c r="I8" t="s">
        <v>12</v>
      </c>
      <c r="J8">
        <v>15324790.119000001</v>
      </c>
    </row>
    <row r="9" spans="1:11">
      <c r="B9" t="s">
        <v>13</v>
      </c>
      <c r="C9">
        <v>0</v>
      </c>
      <c r="I9" t="s">
        <v>13</v>
      </c>
      <c r="J9">
        <v>972879.27599999995</v>
      </c>
    </row>
    <row r="10" spans="1:11">
      <c r="B10" t="s">
        <v>14</v>
      </c>
      <c r="C10">
        <v>0</v>
      </c>
      <c r="I10" t="s">
        <v>14</v>
      </c>
      <c r="J10">
        <v>928795.27599999995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>
        <v>0</v>
      </c>
      <c r="H16">
        <v>4000</v>
      </c>
      <c r="I16" t="s">
        <v>17</v>
      </c>
      <c r="J16">
        <v>15417509.640000001</v>
      </c>
    </row>
    <row r="17" spans="1:10">
      <c r="H17">
        <v>4000020</v>
      </c>
      <c r="I17" t="s">
        <v>18</v>
      </c>
      <c r="J17">
        <v>836075.77</v>
      </c>
    </row>
    <row r="18" spans="1:10">
      <c r="A18">
        <v>4900</v>
      </c>
      <c r="B18" t="s">
        <v>19</v>
      </c>
      <c r="H18">
        <v>4000040</v>
      </c>
      <c r="I18" t="s">
        <v>19</v>
      </c>
      <c r="J18">
        <v>44083.99</v>
      </c>
    </row>
    <row r="19" spans="1:10">
      <c r="H19" t="s">
        <v>20</v>
      </c>
      <c r="J19">
        <v>16297669.4</v>
      </c>
    </row>
    <row r="20" spans="1:10">
      <c r="A20" t="s">
        <v>21</v>
      </c>
      <c r="C20">
        <v>0</v>
      </c>
    </row>
    <row r="21" spans="1:10">
      <c r="H21">
        <v>4900</v>
      </c>
      <c r="I21" t="s">
        <v>19</v>
      </c>
      <c r="J21">
        <v>-44083.99</v>
      </c>
    </row>
    <row r="23" spans="1:10">
      <c r="A23" t="s">
        <v>22</v>
      </c>
      <c r="H23" t="s">
        <v>21</v>
      </c>
      <c r="J23">
        <v>16253585.41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31</v>
      </c>
      <c r="H27" t="s">
        <v>23</v>
      </c>
    </row>
    <row r="28" spans="1:10">
      <c r="A28" t="s">
        <v>32</v>
      </c>
      <c r="H28">
        <v>5400</v>
      </c>
      <c r="I28" t="s">
        <v>24</v>
      </c>
      <c r="J28">
        <v>243702.96</v>
      </c>
    </row>
    <row r="29" spans="1:10">
      <c r="H29">
        <v>5450</v>
      </c>
      <c r="I29" t="s">
        <v>25</v>
      </c>
      <c r="J29">
        <v>16019264.109999999</v>
      </c>
    </row>
    <row r="30" spans="1:10">
      <c r="A30" t="s">
        <v>33</v>
      </c>
      <c r="C30">
        <v>0</v>
      </c>
      <c r="H30">
        <v>5500</v>
      </c>
      <c r="I30" t="s">
        <v>26</v>
      </c>
      <c r="J30">
        <v>-465147.71</v>
      </c>
    </row>
    <row r="32" spans="1:10">
      <c r="A32" t="s">
        <v>34</v>
      </c>
      <c r="C32">
        <v>0</v>
      </c>
      <c r="H32" t="s">
        <v>28</v>
      </c>
    </row>
    <row r="33" spans="1:10">
      <c r="I33" t="s">
        <v>29</v>
      </c>
      <c r="J33">
        <v>385603.06199999998</v>
      </c>
    </row>
    <row r="34" spans="1:10">
      <c r="I34" t="s">
        <v>30</v>
      </c>
      <c r="J34">
        <v>-67625.811300000001</v>
      </c>
    </row>
    <row r="35" spans="1:10">
      <c r="A35" t="s">
        <v>35</v>
      </c>
      <c r="C35">
        <v>0</v>
      </c>
      <c r="H35" t="s">
        <v>31</v>
      </c>
    </row>
    <row r="36" spans="1:10">
      <c r="H36" t="s">
        <v>32</v>
      </c>
    </row>
    <row r="38" spans="1:10">
      <c r="A38" t="s">
        <v>36</v>
      </c>
      <c r="C38">
        <v>0</v>
      </c>
      <c r="H38" t="s">
        <v>33</v>
      </c>
      <c r="J38">
        <v>16115796.6107</v>
      </c>
    </row>
    <row r="40" spans="1:10">
      <c r="H40" t="s">
        <v>34</v>
      </c>
      <c r="J40">
        <v>14418652.628334999</v>
      </c>
    </row>
    <row r="41" spans="1:10">
      <c r="A41" t="s">
        <v>37</v>
      </c>
      <c r="C41">
        <v>0</v>
      </c>
    </row>
    <row r="43" spans="1:10">
      <c r="H43" t="s">
        <v>35</v>
      </c>
      <c r="J43">
        <v>15227847.837658999</v>
      </c>
    </row>
    <row r="44" spans="1:10">
      <c r="A44" t="s">
        <v>32</v>
      </c>
    </row>
    <row r="46" spans="1:10">
      <c r="A46" t="s">
        <v>45</v>
      </c>
      <c r="C46">
        <v>0</v>
      </c>
      <c r="H46" t="s">
        <v>36</v>
      </c>
      <c r="J46">
        <v>15306601.401376</v>
      </c>
    </row>
    <row r="49" spans="1:10">
      <c r="A49" t="s">
        <v>46</v>
      </c>
      <c r="C49">
        <v>0</v>
      </c>
      <c r="H49" t="s">
        <v>37</v>
      </c>
      <c r="J49">
        <v>946984.00862399</v>
      </c>
    </row>
    <row r="52" spans="1:10">
      <c r="H52" t="s">
        <v>32</v>
      </c>
    </row>
    <row r="53" spans="1:10">
      <c r="I53" t="s">
        <v>38</v>
      </c>
      <c r="J53">
        <v>39253.502999999997</v>
      </c>
    </row>
    <row r="54" spans="1:10">
      <c r="I54" t="s">
        <v>39</v>
      </c>
      <c r="J54">
        <v>-38846.078300000001</v>
      </c>
    </row>
    <row r="55" spans="1:10">
      <c r="I55" t="s">
        <v>40</v>
      </c>
      <c r="J55">
        <v>-23042.2618</v>
      </c>
    </row>
    <row r="56" spans="1:10">
      <c r="I56" t="s">
        <v>41</v>
      </c>
      <c r="J56">
        <v>-183244.21549999999</v>
      </c>
    </row>
    <row r="57" spans="1:10">
      <c r="I57" t="s">
        <v>42</v>
      </c>
      <c r="J57">
        <v>134418.89379999999</v>
      </c>
    </row>
    <row r="58" spans="1:10">
      <c r="I58" t="s">
        <v>43</v>
      </c>
      <c r="J58">
        <v>-17482.645400000001</v>
      </c>
    </row>
    <row r="60" spans="1:10">
      <c r="H60" t="s">
        <v>45</v>
      </c>
      <c r="J60">
        <v>-88942.804199999999</v>
      </c>
    </row>
    <row r="63" spans="1:10">
      <c r="H63" t="s">
        <v>46</v>
      </c>
      <c r="J63">
        <v>1035926.812824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67"/>
  <sheetViews>
    <sheetView workbookViewId="0"/>
  </sheetViews>
  <sheetFormatPr defaultRowHeight="15"/>
  <sheetData>
    <row r="1" spans="1:11">
      <c r="A1" t="s">
        <v>0</v>
      </c>
      <c r="B1" t="s">
        <v>68</v>
      </c>
      <c r="H1" t="s">
        <v>0</v>
      </c>
      <c r="I1" t="s">
        <v>68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19654324.7421</v>
      </c>
      <c r="I6" t="s">
        <v>10</v>
      </c>
      <c r="J6">
        <v>19363815.171799999</v>
      </c>
    </row>
    <row r="7" spans="1:11">
      <c r="B7" t="s">
        <v>11</v>
      </c>
      <c r="C7">
        <v>70797</v>
      </c>
      <c r="I7" t="s">
        <v>11</v>
      </c>
      <c r="J7">
        <v>101480</v>
      </c>
    </row>
    <row r="8" spans="1:11">
      <c r="B8" t="s">
        <v>12</v>
      </c>
      <c r="C8">
        <v>18169144.2667</v>
      </c>
      <c r="I8" t="s">
        <v>12</v>
      </c>
      <c r="J8">
        <v>17918109.4221</v>
      </c>
    </row>
    <row r="9" spans="1:11">
      <c r="B9" t="s">
        <v>13</v>
      </c>
      <c r="C9">
        <v>1555977.4754000001</v>
      </c>
      <c r="I9" t="s">
        <v>13</v>
      </c>
      <c r="J9">
        <v>1547185.7497</v>
      </c>
    </row>
    <row r="10" spans="1:11">
      <c r="B10" t="s">
        <v>14</v>
      </c>
      <c r="C10">
        <v>1485180.4754000001</v>
      </c>
      <c r="I10" t="s">
        <v>14</v>
      </c>
      <c r="J10">
        <v>1445705.7497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19080371.379999999</v>
      </c>
      <c r="H16">
        <v>4000</v>
      </c>
      <c r="I16" t="s">
        <v>17</v>
      </c>
      <c r="J16">
        <v>18819898.960000001</v>
      </c>
    </row>
    <row r="17" spans="1:10">
      <c r="A17">
        <v>4000020</v>
      </c>
      <c r="B17" t="s">
        <v>18</v>
      </c>
      <c r="C17">
        <v>572834.86</v>
      </c>
      <c r="H17">
        <v>4000020</v>
      </c>
      <c r="I17" t="s">
        <v>18</v>
      </c>
      <c r="J17">
        <v>543747.52</v>
      </c>
    </row>
    <row r="18" spans="1:10">
      <c r="A18">
        <v>4000040</v>
      </c>
      <c r="B18" t="s">
        <v>19</v>
      </c>
      <c r="C18">
        <v>70796.990000000005</v>
      </c>
      <c r="H18">
        <v>4000040</v>
      </c>
      <c r="I18" t="s">
        <v>19</v>
      </c>
      <c r="J18">
        <v>101480.19</v>
      </c>
    </row>
    <row r="19" spans="1:10">
      <c r="A19" t="s">
        <v>20</v>
      </c>
      <c r="C19">
        <v>19724003.23</v>
      </c>
      <c r="H19" t="s">
        <v>20</v>
      </c>
      <c r="J19">
        <v>19465126.670000002</v>
      </c>
    </row>
    <row r="21" spans="1:10">
      <c r="A21">
        <v>4900</v>
      </c>
      <c r="B21" t="s">
        <v>19</v>
      </c>
      <c r="C21">
        <v>-70796.990000000005</v>
      </c>
      <c r="H21">
        <v>4900</v>
      </c>
      <c r="I21" t="s">
        <v>19</v>
      </c>
      <c r="J21">
        <v>-101480.19</v>
      </c>
    </row>
    <row r="23" spans="1:10">
      <c r="A23" t="s">
        <v>21</v>
      </c>
      <c r="C23">
        <v>19653206.239999998</v>
      </c>
      <c r="H23" t="s">
        <v>21</v>
      </c>
      <c r="J23">
        <v>19363646.48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355714.46</v>
      </c>
      <c r="H28">
        <v>5400</v>
      </c>
      <c r="I28" t="s">
        <v>24</v>
      </c>
      <c r="J28">
        <v>451886.38</v>
      </c>
    </row>
    <row r="29" spans="1:10">
      <c r="A29">
        <v>5450</v>
      </c>
      <c r="B29" t="s">
        <v>25</v>
      </c>
      <c r="C29">
        <v>18784095.640000001</v>
      </c>
      <c r="H29">
        <v>5450</v>
      </c>
      <c r="I29" t="s">
        <v>25</v>
      </c>
      <c r="J29">
        <v>17029674.190000001</v>
      </c>
    </row>
    <row r="30" spans="1:10">
      <c r="A30">
        <v>5500</v>
      </c>
      <c r="B30" t="s">
        <v>26</v>
      </c>
      <c r="C30">
        <v>-149860.78</v>
      </c>
      <c r="H30">
        <v>5500</v>
      </c>
      <c r="I30" t="s">
        <v>26</v>
      </c>
      <c r="J30">
        <v>-353694.73</v>
      </c>
    </row>
    <row r="31" spans="1:10">
      <c r="B31" t="s">
        <v>27</v>
      </c>
      <c r="C31">
        <v>135</v>
      </c>
    </row>
    <row r="32" spans="1:10">
      <c r="H32" t="s">
        <v>28</v>
      </c>
    </row>
    <row r="33" spans="1:10">
      <c r="A33" t="s">
        <v>28</v>
      </c>
      <c r="I33" t="s">
        <v>29</v>
      </c>
      <c r="J33">
        <v>252208.08679999999</v>
      </c>
    </row>
    <row r="34" spans="1:10">
      <c r="B34" t="s">
        <v>29</v>
      </c>
      <c r="C34">
        <v>456161.89799999999</v>
      </c>
      <c r="I34" t="s">
        <v>30</v>
      </c>
      <c r="J34">
        <v>-52338.183599999997</v>
      </c>
    </row>
    <row r="35" spans="1:10">
      <c r="B35" t="s">
        <v>30</v>
      </c>
      <c r="C35">
        <v>-78542.044899999994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>
        <v>17327735.7432</v>
      </c>
    </row>
    <row r="39" spans="1:10">
      <c r="A39" t="s">
        <v>33</v>
      </c>
      <c r="C39">
        <v>19367704.173099998</v>
      </c>
    </row>
    <row r="40" spans="1:10">
      <c r="H40" t="s">
        <v>34</v>
      </c>
      <c r="J40">
        <v>17838527.246711999</v>
      </c>
    </row>
    <row r="41" spans="1:10">
      <c r="A41" t="s">
        <v>34</v>
      </c>
      <c r="C41">
        <v>17181076.283374999</v>
      </c>
    </row>
    <row r="43" spans="1:10">
      <c r="H43" t="s">
        <v>35</v>
      </c>
      <c r="J43">
        <v>17239100.806531999</v>
      </c>
    </row>
    <row r="44" spans="1:10">
      <c r="A44" t="s">
        <v>35</v>
      </c>
      <c r="C44">
        <v>18319760.843520001</v>
      </c>
    </row>
    <row r="46" spans="1:10">
      <c r="H46" t="s">
        <v>36</v>
      </c>
      <c r="J46">
        <v>17927162.18338</v>
      </c>
    </row>
    <row r="47" spans="1:10">
      <c r="A47" t="s">
        <v>36</v>
      </c>
      <c r="C47">
        <v>18229019.612955</v>
      </c>
    </row>
    <row r="49" spans="1:10">
      <c r="H49" t="s">
        <v>37</v>
      </c>
      <c r="J49">
        <v>1436484.2966199999</v>
      </c>
    </row>
    <row r="50" spans="1:10">
      <c r="A50" t="s">
        <v>37</v>
      </c>
      <c r="C50">
        <v>1424186.627045</v>
      </c>
    </row>
    <row r="52" spans="1:10">
      <c r="H52" t="s">
        <v>32</v>
      </c>
    </row>
    <row r="53" spans="1:10">
      <c r="A53" t="s">
        <v>32</v>
      </c>
      <c r="I53" t="s">
        <v>38</v>
      </c>
      <c r="J53">
        <v>34556.215300000003</v>
      </c>
    </row>
    <row r="54" spans="1:10">
      <c r="B54" t="s">
        <v>38</v>
      </c>
      <c r="C54">
        <v>22111.034</v>
      </c>
      <c r="I54" t="s">
        <v>39</v>
      </c>
      <c r="J54">
        <v>-30869.1849</v>
      </c>
    </row>
    <row r="55" spans="1:10">
      <c r="B55" t="s">
        <v>39</v>
      </c>
      <c r="C55">
        <v>-22223.784199999998</v>
      </c>
      <c r="I55" t="s">
        <v>40</v>
      </c>
      <c r="J55">
        <v>-18771.719300000001</v>
      </c>
    </row>
    <row r="56" spans="1:10">
      <c r="B56" t="s">
        <v>40</v>
      </c>
      <c r="C56">
        <v>-25401.073100000001</v>
      </c>
      <c r="I56" t="s">
        <v>41</v>
      </c>
      <c r="J56">
        <v>-250463.31150000001</v>
      </c>
    </row>
    <row r="57" spans="1:10">
      <c r="B57" t="s">
        <v>48</v>
      </c>
      <c r="C57">
        <v>47.3337</v>
      </c>
      <c r="I57" t="s">
        <v>42</v>
      </c>
      <c r="J57">
        <v>264621.09299999999</v>
      </c>
    </row>
    <row r="58" spans="1:10">
      <c r="B58" t="s">
        <v>49</v>
      </c>
      <c r="C58">
        <v>-78.988100000000003</v>
      </c>
      <c r="I58" t="s">
        <v>43</v>
      </c>
      <c r="J58">
        <v>-31196.143100000001</v>
      </c>
    </row>
    <row r="59" spans="1:10">
      <c r="B59" t="s">
        <v>41</v>
      </c>
      <c r="C59">
        <v>-171189.4289</v>
      </c>
      <c r="I59" t="s">
        <v>44</v>
      </c>
      <c r="J59">
        <v>-7443.0694999999996</v>
      </c>
    </row>
    <row r="60" spans="1:10">
      <c r="B60" t="s">
        <v>42</v>
      </c>
      <c r="C60">
        <v>161142.49419999999</v>
      </c>
    </row>
    <row r="61" spans="1:10">
      <c r="B61" t="s">
        <v>50</v>
      </c>
      <c r="C61">
        <v>1185.5162</v>
      </c>
      <c r="H61" t="s">
        <v>45</v>
      </c>
      <c r="J61">
        <v>-39566.120000000003</v>
      </c>
    </row>
    <row r="62" spans="1:10">
      <c r="B62" t="s">
        <v>43</v>
      </c>
      <c r="C62">
        <v>-35940.985399999998</v>
      </c>
    </row>
    <row r="64" spans="1:10">
      <c r="A64" t="s">
        <v>45</v>
      </c>
      <c r="C64">
        <v>-70347.881599999993</v>
      </c>
      <c r="H64" t="s">
        <v>46</v>
      </c>
      <c r="J64">
        <v>1476050.41662</v>
      </c>
    </row>
    <row r="67" spans="1:3">
      <c r="A67" t="s">
        <v>46</v>
      </c>
      <c r="C67">
        <v>1494534.5086449999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71"/>
  <sheetViews>
    <sheetView workbookViewId="0"/>
  </sheetViews>
  <sheetFormatPr defaultRowHeight="15"/>
  <sheetData>
    <row r="1" spans="1:11">
      <c r="A1" t="s">
        <v>0</v>
      </c>
      <c r="B1" t="s">
        <v>69</v>
      </c>
      <c r="H1" t="s">
        <v>0</v>
      </c>
      <c r="I1" t="s">
        <v>69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90130686.8706</v>
      </c>
      <c r="I6" t="s">
        <v>10</v>
      </c>
      <c r="J6">
        <v>94236212.299700007</v>
      </c>
    </row>
    <row r="7" spans="1:11">
      <c r="B7" t="s">
        <v>11</v>
      </c>
      <c r="C7">
        <v>507816</v>
      </c>
      <c r="I7" t="s">
        <v>11</v>
      </c>
      <c r="J7">
        <v>585279</v>
      </c>
    </row>
    <row r="8" spans="1:11">
      <c r="B8" t="s">
        <v>12</v>
      </c>
      <c r="C8">
        <v>84337660.926499993</v>
      </c>
      <c r="I8" t="s">
        <v>12</v>
      </c>
      <c r="J8">
        <v>88694984.3116</v>
      </c>
    </row>
    <row r="9" spans="1:11">
      <c r="B9" t="s">
        <v>13</v>
      </c>
      <c r="C9">
        <v>6300841.9441</v>
      </c>
      <c r="I9" t="s">
        <v>13</v>
      </c>
      <c r="J9">
        <v>6126506.9880999997</v>
      </c>
    </row>
    <row r="10" spans="1:11">
      <c r="B10" t="s">
        <v>14</v>
      </c>
      <c r="C10">
        <v>5793025.9441</v>
      </c>
      <c r="I10" t="s">
        <v>14</v>
      </c>
      <c r="J10">
        <v>5541227.9880999997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84027363.230000004</v>
      </c>
      <c r="H16">
        <v>4000</v>
      </c>
      <c r="I16" t="s">
        <v>17</v>
      </c>
      <c r="J16">
        <v>75291081.519999996</v>
      </c>
    </row>
    <row r="17" spans="1:10">
      <c r="A17">
        <v>4000020</v>
      </c>
      <c r="B17" t="s">
        <v>18</v>
      </c>
      <c r="C17">
        <v>904924.9</v>
      </c>
      <c r="H17">
        <v>4000020</v>
      </c>
      <c r="I17" t="s">
        <v>18</v>
      </c>
      <c r="J17">
        <v>1162308.2679999999</v>
      </c>
    </row>
    <row r="18" spans="1:10">
      <c r="A18">
        <v>4000040</v>
      </c>
      <c r="B18" t="s">
        <v>19</v>
      </c>
      <c r="C18">
        <v>507816</v>
      </c>
      <c r="H18">
        <v>4000040</v>
      </c>
      <c r="I18" t="s">
        <v>19</v>
      </c>
      <c r="J18">
        <v>585278.5</v>
      </c>
    </row>
    <row r="19" spans="1:10">
      <c r="A19">
        <v>4000050</v>
      </c>
      <c r="B19" t="s">
        <v>53</v>
      </c>
      <c r="C19">
        <v>5194141.97</v>
      </c>
      <c r="H19">
        <v>4000050</v>
      </c>
      <c r="I19" t="s">
        <v>53</v>
      </c>
      <c r="J19">
        <v>17782822.5451</v>
      </c>
    </row>
    <row r="20" spans="1:10">
      <c r="A20" t="s">
        <v>20</v>
      </c>
      <c r="C20">
        <v>90634246.099999994</v>
      </c>
      <c r="H20" t="s">
        <v>20</v>
      </c>
      <c r="J20">
        <v>94821490.833100006</v>
      </c>
    </row>
    <row r="22" spans="1:10">
      <c r="A22">
        <v>4900</v>
      </c>
      <c r="B22" t="s">
        <v>19</v>
      </c>
      <c r="C22">
        <v>-507816</v>
      </c>
      <c r="H22">
        <v>4900</v>
      </c>
      <c r="I22" t="s">
        <v>19</v>
      </c>
      <c r="J22">
        <v>-585278.5</v>
      </c>
    </row>
    <row r="24" spans="1:10">
      <c r="A24" t="s">
        <v>21</v>
      </c>
      <c r="C24">
        <v>90126430.099999994</v>
      </c>
      <c r="H24" t="s">
        <v>21</v>
      </c>
      <c r="J24">
        <v>94236212.333100006</v>
      </c>
    </row>
    <row r="27" spans="1:10">
      <c r="A27" t="s">
        <v>22</v>
      </c>
      <c r="H27" t="s">
        <v>22</v>
      </c>
    </row>
    <row r="28" spans="1:10">
      <c r="A28" t="s">
        <v>23</v>
      </c>
      <c r="H28" t="s">
        <v>23</v>
      </c>
    </row>
    <row r="29" spans="1:10">
      <c r="A29">
        <v>5400</v>
      </c>
      <c r="B29" t="s">
        <v>24</v>
      </c>
      <c r="C29">
        <v>5248413.34</v>
      </c>
      <c r="H29">
        <v>5400</v>
      </c>
      <c r="I29" t="s">
        <v>24</v>
      </c>
      <c r="J29">
        <v>3140093.73</v>
      </c>
    </row>
    <row r="30" spans="1:10">
      <c r="A30">
        <v>5450</v>
      </c>
      <c r="B30" t="s">
        <v>25</v>
      </c>
      <c r="C30">
        <v>99516084.370000005</v>
      </c>
      <c r="H30">
        <v>5450</v>
      </c>
      <c r="I30" t="s">
        <v>25</v>
      </c>
      <c r="J30">
        <v>93725847.379999995</v>
      </c>
    </row>
    <row r="31" spans="1:10">
      <c r="A31">
        <v>5500</v>
      </c>
      <c r="B31" t="s">
        <v>26</v>
      </c>
      <c r="C31">
        <v>-526925.65</v>
      </c>
      <c r="H31">
        <v>5500</v>
      </c>
      <c r="I31" t="s">
        <v>26</v>
      </c>
      <c r="J31">
        <v>-1264302.56</v>
      </c>
    </row>
    <row r="32" spans="1:10">
      <c r="B32" t="s">
        <v>27</v>
      </c>
      <c r="C32">
        <v>6007.3230000000003</v>
      </c>
      <c r="H32">
        <v>5600</v>
      </c>
      <c r="I32" t="s">
        <v>70</v>
      </c>
      <c r="J32">
        <v>1711.59</v>
      </c>
    </row>
    <row r="33" spans="1:10">
      <c r="I33" t="s">
        <v>27</v>
      </c>
      <c r="J33">
        <v>2829.4065000000001</v>
      </c>
    </row>
    <row r="34" spans="1:10">
      <c r="A34" t="s">
        <v>28</v>
      </c>
    </row>
    <row r="35" spans="1:10">
      <c r="B35" t="s">
        <v>30</v>
      </c>
      <c r="C35">
        <v>-14687322.3851</v>
      </c>
      <c r="H35" t="s">
        <v>28</v>
      </c>
    </row>
    <row r="36" spans="1:10">
      <c r="B36" t="s">
        <v>29</v>
      </c>
      <c r="C36">
        <v>2095698.2748</v>
      </c>
      <c r="H36">
        <v>5700033</v>
      </c>
      <c r="I36" t="s">
        <v>64</v>
      </c>
      <c r="J36">
        <v>51415.09</v>
      </c>
    </row>
    <row r="37" spans="1:10">
      <c r="A37" t="s">
        <v>31</v>
      </c>
      <c r="I37" t="s">
        <v>29</v>
      </c>
      <c r="J37">
        <v>2078107.3207</v>
      </c>
    </row>
    <row r="38" spans="1:10">
      <c r="A38" t="s">
        <v>32</v>
      </c>
      <c r="I38" t="s">
        <v>30</v>
      </c>
      <c r="J38">
        <v>-10049665.4682</v>
      </c>
    </row>
    <row r="39" spans="1:10">
      <c r="H39" t="s">
        <v>31</v>
      </c>
    </row>
    <row r="40" spans="1:10">
      <c r="A40" t="s">
        <v>33</v>
      </c>
      <c r="C40">
        <v>91651955.272699997</v>
      </c>
      <c r="H40">
        <v>4020040</v>
      </c>
      <c r="I40" t="s">
        <v>71</v>
      </c>
      <c r="J40">
        <v>0</v>
      </c>
    </row>
    <row r="41" spans="1:10">
      <c r="H41">
        <v>4020055</v>
      </c>
      <c r="I41" t="s">
        <v>72</v>
      </c>
      <c r="J41">
        <v>0</v>
      </c>
    </row>
    <row r="42" spans="1:10">
      <c r="A42" t="s">
        <v>34</v>
      </c>
      <c r="C42">
        <v>66153410.402990997</v>
      </c>
      <c r="H42" t="s">
        <v>32</v>
      </c>
    </row>
    <row r="44" spans="1:10">
      <c r="H44" t="s">
        <v>33</v>
      </c>
      <c r="J44">
        <v>87686036.488999993</v>
      </c>
    </row>
    <row r="45" spans="1:10">
      <c r="A45" t="s">
        <v>35</v>
      </c>
      <c r="C45">
        <v>71838012.422291994</v>
      </c>
    </row>
    <row r="46" spans="1:10">
      <c r="H46" t="s">
        <v>34</v>
      </c>
      <c r="J46">
        <v>67930820.901917994</v>
      </c>
    </row>
    <row r="48" spans="1:10">
      <c r="A48" t="s">
        <v>36</v>
      </c>
      <c r="C48">
        <v>85967353.253399</v>
      </c>
    </row>
    <row r="49" spans="1:10">
      <c r="H49" t="s">
        <v>35</v>
      </c>
      <c r="J49">
        <v>66004659.499481</v>
      </c>
    </row>
    <row r="51" spans="1:10">
      <c r="A51" t="s">
        <v>37</v>
      </c>
      <c r="C51">
        <v>4159076.8466011002</v>
      </c>
    </row>
    <row r="52" spans="1:10">
      <c r="H52" t="s">
        <v>36</v>
      </c>
      <c r="J52">
        <v>89612197.891436994</v>
      </c>
    </row>
    <row r="54" spans="1:10">
      <c r="A54" t="s">
        <v>32</v>
      </c>
    </row>
    <row r="55" spans="1:10">
      <c r="B55" t="s">
        <v>43</v>
      </c>
      <c r="C55">
        <v>-274985.64</v>
      </c>
      <c r="H55" t="s">
        <v>37</v>
      </c>
      <c r="J55">
        <v>4624014.4416632</v>
      </c>
    </row>
    <row r="56" spans="1:10">
      <c r="B56" t="s">
        <v>48</v>
      </c>
      <c r="C56">
        <v>2.8999999999999998E-3</v>
      </c>
    </row>
    <row r="57" spans="1:10">
      <c r="B57" t="s">
        <v>41</v>
      </c>
      <c r="C57">
        <v>-446121.60759999999</v>
      </c>
    </row>
    <row r="58" spans="1:10">
      <c r="B58" t="s">
        <v>49</v>
      </c>
      <c r="C58">
        <v>-501553.96799999999</v>
      </c>
      <c r="H58" t="s">
        <v>32</v>
      </c>
    </row>
    <row r="59" spans="1:10">
      <c r="B59" t="s">
        <v>40</v>
      </c>
      <c r="C59">
        <v>-530245.04</v>
      </c>
      <c r="I59" t="s">
        <v>38</v>
      </c>
      <c r="J59">
        <v>235444.66800000001</v>
      </c>
    </row>
    <row r="60" spans="1:10">
      <c r="B60" t="s">
        <v>38</v>
      </c>
      <c r="C60">
        <v>384895.04749999999</v>
      </c>
      <c r="I60" t="s">
        <v>39</v>
      </c>
      <c r="J60">
        <v>-215827.61180000001</v>
      </c>
    </row>
    <row r="61" spans="1:10">
      <c r="B61" t="s">
        <v>42</v>
      </c>
      <c r="C61">
        <v>688213.0527</v>
      </c>
      <c r="I61" t="s">
        <v>40</v>
      </c>
      <c r="J61">
        <v>-43183.729500000001</v>
      </c>
    </row>
    <row r="62" spans="1:10">
      <c r="B62" t="s">
        <v>44</v>
      </c>
      <c r="C62">
        <v>-17451.332299999998</v>
      </c>
      <c r="I62" t="s">
        <v>41</v>
      </c>
      <c r="J62">
        <v>-957531.26170000003</v>
      </c>
    </row>
    <row r="63" spans="1:10">
      <c r="B63" t="s">
        <v>39</v>
      </c>
      <c r="C63">
        <v>-353186.53120000003</v>
      </c>
      <c r="I63" t="s">
        <v>42</v>
      </c>
      <c r="J63">
        <v>925222.18489999999</v>
      </c>
    </row>
    <row r="64" spans="1:10">
      <c r="B64" t="s">
        <v>50</v>
      </c>
      <c r="C64">
        <v>545.66049999999996</v>
      </c>
      <c r="I64" t="s">
        <v>50</v>
      </c>
      <c r="J64">
        <v>6123.6871000000001</v>
      </c>
    </row>
    <row r="65" spans="1:10">
      <c r="I65" t="s">
        <v>43</v>
      </c>
      <c r="J65">
        <v>-559350.96239999996</v>
      </c>
    </row>
    <row r="66" spans="1:10">
      <c r="A66" t="s">
        <v>45</v>
      </c>
      <c r="C66">
        <v>-1049890.3555000001</v>
      </c>
      <c r="I66" t="s">
        <v>44</v>
      </c>
      <c r="J66">
        <v>-229937.12460000001</v>
      </c>
    </row>
    <row r="68" spans="1:10">
      <c r="H68" t="s">
        <v>45</v>
      </c>
      <c r="J68">
        <v>-839040.15</v>
      </c>
    </row>
    <row r="69" spans="1:10">
      <c r="A69" t="s">
        <v>46</v>
      </c>
      <c r="C69">
        <v>5208967.2021011002</v>
      </c>
    </row>
    <row r="71" spans="1:10">
      <c r="H71" t="s">
        <v>46</v>
      </c>
      <c r="J71">
        <v>5463054.5916632004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68"/>
  <sheetViews>
    <sheetView workbookViewId="0"/>
  </sheetViews>
  <sheetFormatPr defaultRowHeight="15"/>
  <sheetData>
    <row r="1" spans="1:11">
      <c r="A1" t="s">
        <v>0</v>
      </c>
      <c r="B1" t="s">
        <v>73</v>
      </c>
      <c r="H1" t="s">
        <v>0</v>
      </c>
      <c r="I1" t="s">
        <v>73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16877033.489300001</v>
      </c>
      <c r="I6" t="s">
        <v>10</v>
      </c>
      <c r="J6">
        <v>17267676.6182</v>
      </c>
    </row>
    <row r="7" spans="1:11">
      <c r="B7" t="s">
        <v>11</v>
      </c>
      <c r="C7">
        <v>56115</v>
      </c>
      <c r="I7" t="s">
        <v>11</v>
      </c>
      <c r="J7">
        <v>175569</v>
      </c>
    </row>
    <row r="8" spans="1:11">
      <c r="B8" t="s">
        <v>12</v>
      </c>
      <c r="C8">
        <v>15984966.887399999</v>
      </c>
      <c r="I8" t="s">
        <v>12</v>
      </c>
      <c r="J8">
        <v>16514359.548599999</v>
      </c>
    </row>
    <row r="9" spans="1:11">
      <c r="B9" t="s">
        <v>13</v>
      </c>
      <c r="C9">
        <v>948181.60190000001</v>
      </c>
      <c r="I9" t="s">
        <v>13</v>
      </c>
      <c r="J9">
        <v>928886.06960000005</v>
      </c>
    </row>
    <row r="10" spans="1:11">
      <c r="B10" t="s">
        <v>14</v>
      </c>
      <c r="C10">
        <v>892066.60190000001</v>
      </c>
      <c r="I10" t="s">
        <v>14</v>
      </c>
      <c r="J10">
        <v>753317.06960000005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16306846.74</v>
      </c>
      <c r="H16">
        <v>4000</v>
      </c>
      <c r="I16" t="s">
        <v>17</v>
      </c>
      <c r="J16">
        <v>16641244.619999999</v>
      </c>
    </row>
    <row r="17" spans="1:10">
      <c r="A17">
        <v>4000020</v>
      </c>
      <c r="B17" t="s">
        <v>18</v>
      </c>
      <c r="C17">
        <v>569783.55000000005</v>
      </c>
      <c r="H17">
        <v>4000020</v>
      </c>
      <c r="I17" t="s">
        <v>18</v>
      </c>
      <c r="J17">
        <v>626432.02</v>
      </c>
    </row>
    <row r="18" spans="1:10">
      <c r="A18">
        <v>4000040</v>
      </c>
      <c r="B18" t="s">
        <v>19</v>
      </c>
      <c r="C18">
        <v>56115.39</v>
      </c>
      <c r="H18">
        <v>4000040</v>
      </c>
      <c r="I18" t="s">
        <v>19</v>
      </c>
      <c r="J18">
        <v>175568.95</v>
      </c>
    </row>
    <row r="19" spans="1:10">
      <c r="A19" t="s">
        <v>20</v>
      </c>
      <c r="C19">
        <v>16932745.68</v>
      </c>
      <c r="H19" t="s">
        <v>20</v>
      </c>
      <c r="J19">
        <v>17443245.59</v>
      </c>
    </row>
    <row r="21" spans="1:10">
      <c r="A21">
        <v>4900</v>
      </c>
      <c r="B21" t="s">
        <v>19</v>
      </c>
      <c r="C21">
        <v>-56115.39</v>
      </c>
      <c r="H21">
        <v>4900</v>
      </c>
      <c r="I21" t="s">
        <v>19</v>
      </c>
      <c r="J21">
        <v>-175568.95</v>
      </c>
    </row>
    <row r="23" spans="1:10">
      <c r="A23" t="s">
        <v>21</v>
      </c>
      <c r="C23">
        <v>16876630.289999999</v>
      </c>
      <c r="H23" t="s">
        <v>21</v>
      </c>
      <c r="J23">
        <v>17267676.640000001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297273.59999999998</v>
      </c>
      <c r="H28">
        <v>5400</v>
      </c>
      <c r="I28" t="s">
        <v>24</v>
      </c>
      <c r="J28">
        <v>323464.58</v>
      </c>
    </row>
    <row r="29" spans="1:10">
      <c r="A29">
        <v>5450</v>
      </c>
      <c r="B29" t="s">
        <v>25</v>
      </c>
      <c r="C29">
        <v>15349968.98</v>
      </c>
      <c r="H29">
        <v>5450</v>
      </c>
      <c r="I29" t="s">
        <v>25</v>
      </c>
      <c r="J29">
        <v>16037961.609999999</v>
      </c>
    </row>
    <row r="30" spans="1:10">
      <c r="A30">
        <v>5500</v>
      </c>
      <c r="B30" t="s">
        <v>26</v>
      </c>
      <c r="C30">
        <v>-246891.08</v>
      </c>
      <c r="H30">
        <v>5500</v>
      </c>
      <c r="I30" t="s">
        <v>26</v>
      </c>
      <c r="J30">
        <v>-290072.93</v>
      </c>
    </row>
    <row r="31" spans="1:10">
      <c r="B31" t="s">
        <v>27</v>
      </c>
      <c r="C31">
        <v>3580.9371000000001</v>
      </c>
    </row>
    <row r="32" spans="1:10">
      <c r="H32" t="s">
        <v>28</v>
      </c>
    </row>
    <row r="33" spans="1:10">
      <c r="A33" t="s">
        <v>28</v>
      </c>
      <c r="I33" t="s">
        <v>29</v>
      </c>
      <c r="J33">
        <v>524215.3322</v>
      </c>
    </row>
    <row r="34" spans="1:10">
      <c r="B34" t="s">
        <v>29</v>
      </c>
      <c r="C34">
        <v>684827.43440000003</v>
      </c>
      <c r="I34" t="s">
        <v>30</v>
      </c>
      <c r="J34">
        <v>-114650.89629999999</v>
      </c>
    </row>
    <row r="35" spans="1:10">
      <c r="B35" t="s">
        <v>30</v>
      </c>
      <c r="C35">
        <v>-233537.23540000001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>
        <v>16480917.695900001</v>
      </c>
    </row>
    <row r="39" spans="1:10">
      <c r="A39" t="s">
        <v>33</v>
      </c>
      <c r="C39">
        <v>15855222.6361</v>
      </c>
    </row>
    <row r="40" spans="1:10">
      <c r="H40" t="s">
        <v>34</v>
      </c>
      <c r="J40">
        <v>14883955.235447001</v>
      </c>
    </row>
    <row r="41" spans="1:10">
      <c r="A41" t="s">
        <v>34</v>
      </c>
      <c r="C41">
        <v>14971973.398250001</v>
      </c>
    </row>
    <row r="43" spans="1:10">
      <c r="H43" t="s">
        <v>35</v>
      </c>
      <c r="J43">
        <v>14847216.142493</v>
      </c>
    </row>
    <row r="44" spans="1:10">
      <c r="A44" t="s">
        <v>35</v>
      </c>
      <c r="C44">
        <v>14763900.522991</v>
      </c>
    </row>
    <row r="46" spans="1:10">
      <c r="H46" t="s">
        <v>36</v>
      </c>
      <c r="J46">
        <v>16517656.788853999</v>
      </c>
    </row>
    <row r="47" spans="1:10">
      <c r="A47" t="s">
        <v>36</v>
      </c>
      <c r="C47">
        <v>16063295.511359001</v>
      </c>
    </row>
    <row r="49" spans="1:10">
      <c r="H49" t="s">
        <v>37</v>
      </c>
      <c r="J49">
        <v>750019.85114599997</v>
      </c>
    </row>
    <row r="50" spans="1:10">
      <c r="A50" t="s">
        <v>37</v>
      </c>
      <c r="C50">
        <v>813334.77864099003</v>
      </c>
    </row>
    <row r="52" spans="1:10">
      <c r="H52" t="s">
        <v>32</v>
      </c>
    </row>
    <row r="53" spans="1:10">
      <c r="A53" t="s">
        <v>32</v>
      </c>
      <c r="I53" t="s">
        <v>38</v>
      </c>
      <c r="J53">
        <v>78999.574099999998</v>
      </c>
    </row>
    <row r="54" spans="1:10">
      <c r="B54" t="s">
        <v>38</v>
      </c>
      <c r="C54">
        <v>125060.2525</v>
      </c>
      <c r="I54" t="s">
        <v>39</v>
      </c>
      <c r="J54">
        <v>-79425.319799999997</v>
      </c>
    </row>
    <row r="55" spans="1:10">
      <c r="B55" t="s">
        <v>39</v>
      </c>
      <c r="C55">
        <v>-125205.6605</v>
      </c>
      <c r="I55" t="s">
        <v>40</v>
      </c>
      <c r="J55">
        <v>-6119.6850000000004</v>
      </c>
    </row>
    <row r="56" spans="1:10">
      <c r="B56" t="s">
        <v>40</v>
      </c>
      <c r="C56">
        <v>-19674.412499999999</v>
      </c>
      <c r="I56" t="s">
        <v>49</v>
      </c>
      <c r="J56">
        <v>-555.0376</v>
      </c>
    </row>
    <row r="57" spans="1:10">
      <c r="B57" t="s">
        <v>48</v>
      </c>
      <c r="C57">
        <v>23.381499999999999</v>
      </c>
      <c r="I57" t="s">
        <v>41</v>
      </c>
      <c r="J57">
        <v>-105796.60950000001</v>
      </c>
    </row>
    <row r="58" spans="1:10">
      <c r="B58" t="s">
        <v>49</v>
      </c>
      <c r="C58">
        <v>-34.084400000000002</v>
      </c>
      <c r="I58" t="s">
        <v>42</v>
      </c>
      <c r="J58">
        <v>117242.242</v>
      </c>
    </row>
    <row r="59" spans="1:10">
      <c r="B59" t="s">
        <v>41</v>
      </c>
      <c r="C59">
        <v>-60928.134299999998</v>
      </c>
      <c r="I59" t="s">
        <v>43</v>
      </c>
      <c r="J59">
        <v>-35162.433700000001</v>
      </c>
    </row>
    <row r="60" spans="1:10">
      <c r="B60" t="s">
        <v>42</v>
      </c>
      <c r="C60">
        <v>67206.566200000001</v>
      </c>
      <c r="I60" t="s">
        <v>44</v>
      </c>
      <c r="J60">
        <v>-3740.9468999999999</v>
      </c>
    </row>
    <row r="61" spans="1:10">
      <c r="B61" t="s">
        <v>50</v>
      </c>
      <c r="C61">
        <v>4241.0122000000001</v>
      </c>
    </row>
    <row r="62" spans="1:10">
      <c r="B62" t="s">
        <v>43</v>
      </c>
      <c r="C62">
        <v>-76520.055900000007</v>
      </c>
      <c r="H62" t="s">
        <v>45</v>
      </c>
      <c r="J62">
        <v>-34558.216399999998</v>
      </c>
    </row>
    <row r="63" spans="1:10">
      <c r="B63" t="s">
        <v>44</v>
      </c>
      <c r="C63">
        <v>-26745.613499999999</v>
      </c>
    </row>
    <row r="65" spans="1:10">
      <c r="A65" t="s">
        <v>45</v>
      </c>
      <c r="C65">
        <v>-112576.7487</v>
      </c>
      <c r="H65" t="s">
        <v>46</v>
      </c>
      <c r="J65">
        <v>784578.06754600001</v>
      </c>
    </row>
    <row r="68" spans="1:10">
      <c r="A68" t="s">
        <v>46</v>
      </c>
      <c r="C68">
        <v>925911.52734099003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9"/>
  <sheetViews>
    <sheetView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V2" sqref="V2"/>
    </sheetView>
  </sheetViews>
  <sheetFormatPr defaultRowHeight="15"/>
  <cols>
    <col min="1" max="1" width="20.85546875" style="1" bestFit="1" customWidth="1"/>
    <col min="2" max="2" width="15.28515625" style="1" bestFit="1" customWidth="1"/>
    <col min="3" max="3" width="6.140625" style="1" bestFit="1" customWidth="1"/>
    <col min="4" max="4" width="15.28515625" style="1" bestFit="1" customWidth="1"/>
    <col min="5" max="5" width="6.140625" style="1" bestFit="1" customWidth="1"/>
    <col min="6" max="6" width="15.28515625" style="1" bestFit="1" customWidth="1"/>
    <col min="7" max="7" width="6.140625" style="1" bestFit="1" customWidth="1"/>
    <col min="8" max="8" width="15.28515625" style="1" bestFit="1" customWidth="1"/>
    <col min="9" max="9" width="6.140625" style="1" bestFit="1" customWidth="1"/>
    <col min="10" max="10" width="15.28515625" style="1" bestFit="1" customWidth="1"/>
    <col min="11" max="11" width="6.140625" style="1" bestFit="1" customWidth="1"/>
    <col min="12" max="12" width="15.28515625" style="1" bestFit="1" customWidth="1"/>
    <col min="13" max="13" width="6.140625" style="1" bestFit="1" customWidth="1"/>
    <col min="14" max="14" width="15.28515625" style="1" bestFit="1" customWidth="1"/>
    <col min="15" max="15" width="6.140625" style="1" bestFit="1" customWidth="1"/>
    <col min="16" max="16" width="15.28515625" style="1" bestFit="1" customWidth="1"/>
    <col min="17" max="17" width="6.140625" style="1" bestFit="1" customWidth="1"/>
    <col min="18" max="18" width="15.28515625" style="1" bestFit="1" customWidth="1"/>
    <col min="19" max="19" width="9.140625" style="1"/>
    <col min="20" max="20" width="15.28515625" style="1" bestFit="1" customWidth="1"/>
    <col min="21" max="21" width="9.140625" style="1"/>
    <col min="22" max="22" width="15.28515625" style="1" bestFit="1" customWidth="1"/>
    <col min="23" max="23" width="9.140625" style="1"/>
    <col min="24" max="24" width="15.28515625" style="1" bestFit="1" customWidth="1"/>
    <col min="25" max="16384" width="9.140625" style="1"/>
  </cols>
  <sheetData>
    <row r="1" spans="1:25" s="19" customFormat="1">
      <c r="A1" s="19" t="s">
        <v>83</v>
      </c>
      <c r="B1" s="20">
        <v>537667571.27979994</v>
      </c>
      <c r="C1" s="20"/>
      <c r="D1" s="20">
        <v>568704867.39849997</v>
      </c>
      <c r="F1" s="20">
        <v>546363238.78750002</v>
      </c>
      <c r="H1" s="20">
        <v>595246662.37979984</v>
      </c>
      <c r="J1" s="20">
        <v>538738404.01230001</v>
      </c>
      <c r="K1" s="20"/>
      <c r="L1" s="20">
        <v>620989137.9073</v>
      </c>
      <c r="N1" s="21">
        <v>550204226.7881999</v>
      </c>
      <c r="P1" s="21">
        <f>[1]SUMMARY!C239</f>
        <v>562543194.58249998</v>
      </c>
      <c r="R1" s="20">
        <v>541725905.16999996</v>
      </c>
      <c r="S1" s="20"/>
      <c r="T1" s="20">
        <v>562063911.46969998</v>
      </c>
      <c r="V1" s="20">
        <f>SUMMARY!C315</f>
        <v>537254132.20000005</v>
      </c>
      <c r="W1" s="20"/>
      <c r="X1" s="20">
        <f>SUMMARY!D315</f>
        <v>589034263.62119997</v>
      </c>
    </row>
    <row r="2" spans="1:25" ht="15.75" thickBot="1"/>
    <row r="3" spans="1:25">
      <c r="A3" s="18"/>
      <c r="B3" s="17">
        <v>42826</v>
      </c>
      <c r="C3" s="16"/>
      <c r="D3" s="16">
        <v>43191</v>
      </c>
      <c r="E3" s="15"/>
      <c r="F3" s="17">
        <v>42856</v>
      </c>
      <c r="G3" s="16"/>
      <c r="H3" s="16">
        <v>43221</v>
      </c>
      <c r="I3" s="15"/>
      <c r="J3" s="17">
        <v>42887</v>
      </c>
      <c r="K3" s="16"/>
      <c r="L3" s="16">
        <v>43252</v>
      </c>
      <c r="M3" s="15"/>
      <c r="N3" s="17">
        <v>42917</v>
      </c>
      <c r="O3" s="16"/>
      <c r="P3" s="16">
        <v>43282</v>
      </c>
      <c r="Q3" s="15"/>
      <c r="R3" s="17">
        <v>42948</v>
      </c>
      <c r="S3" s="16"/>
      <c r="T3" s="16">
        <v>43313</v>
      </c>
      <c r="U3" s="15"/>
      <c r="V3" s="17">
        <v>42979</v>
      </c>
      <c r="W3" s="16"/>
      <c r="X3" s="16">
        <v>43344</v>
      </c>
      <c r="Y3" s="15"/>
    </row>
    <row r="4" spans="1:25">
      <c r="A4" s="10" t="s">
        <v>82</v>
      </c>
      <c r="B4" s="14">
        <v>820835.32969999942</v>
      </c>
      <c r="C4" s="13">
        <f>B4/$B$1</f>
        <v>1.526659544941832E-3</v>
      </c>
      <c r="D4" s="12">
        <v>-1002518.2665000014</v>
      </c>
      <c r="E4" s="11">
        <f>-D4/$D$1</f>
        <v>1.7628093655782304E-3</v>
      </c>
      <c r="F4" s="14">
        <v>224297.18189999944</v>
      </c>
      <c r="G4" s="13">
        <f>F4/$F$1</f>
        <v>4.1052758673472271E-4</v>
      </c>
      <c r="H4" s="12">
        <v>-509088.64549999777</v>
      </c>
      <c r="I4" s="11">
        <f>-H4/$H$1</f>
        <v>8.5525661490424524E-4</v>
      </c>
      <c r="J4" s="14">
        <v>-3404657.6239000019</v>
      </c>
      <c r="K4" s="13">
        <f>-J4/$J$1</f>
        <v>6.31968613810251E-3</v>
      </c>
      <c r="L4" s="12">
        <v>-190644.71149999846</v>
      </c>
      <c r="M4" s="11">
        <f>-L4/$L$1</f>
        <v>3.0700168467110534E-4</v>
      </c>
      <c r="N4" s="14">
        <v>-10744762.5001</v>
      </c>
      <c r="O4" s="13">
        <f>-N4/$N$1</f>
        <v>1.952868040077085E-2</v>
      </c>
      <c r="P4" s="12">
        <v>-141082.80980000063</v>
      </c>
      <c r="Q4" s="11">
        <f>-P4/$P$1</f>
        <v>2.5079462547708428E-4</v>
      </c>
      <c r="R4" s="14">
        <v>-5356377.6669000024</v>
      </c>
      <c r="S4" s="13">
        <f>-R4/$R$1</f>
        <v>9.8876158879998705E-3</v>
      </c>
      <c r="T4" s="12">
        <v>466297.76120000007</v>
      </c>
      <c r="U4" s="13">
        <f>T4/$T$1</f>
        <v>8.2961697359418079E-4</v>
      </c>
      <c r="V4" s="14">
        <v>153763.04619999952</v>
      </c>
      <c r="W4" s="13">
        <f>V4/$V$1</f>
        <v>2.8620170043244851E-4</v>
      </c>
      <c r="X4" s="12">
        <v>-953416.88440000056</v>
      </c>
      <c r="Y4" s="11">
        <f>-X4/$X$1</f>
        <v>1.61861022912095E-3</v>
      </c>
    </row>
    <row r="5" spans="1:25">
      <c r="A5" s="10" t="s">
        <v>81</v>
      </c>
      <c r="B5" s="14">
        <v>-443081.25020000001</v>
      </c>
      <c r="C5" s="13">
        <f>-B5/$B$1</f>
        <v>8.2408029397298803E-4</v>
      </c>
      <c r="D5" s="12">
        <v>-799768.28499999992</v>
      </c>
      <c r="E5" s="11">
        <f>-D5/$D$1</f>
        <v>1.4062975909780466E-3</v>
      </c>
      <c r="F5" s="14">
        <v>-274426.21779999998</v>
      </c>
      <c r="G5" s="13">
        <f>-F5/$F$1</f>
        <v>5.0227796879052846E-4</v>
      </c>
      <c r="H5" s="12">
        <v>-650597.24629999988</v>
      </c>
      <c r="I5" s="11">
        <f>-H5/$H$1</f>
        <v>1.0929876426335732E-3</v>
      </c>
      <c r="J5" s="14">
        <v>-923851.46689999988</v>
      </c>
      <c r="K5" s="13">
        <f>-J5/$J$1</f>
        <v>1.714842417060929E-3</v>
      </c>
      <c r="L5" s="12">
        <v>-689048.26569999999</v>
      </c>
      <c r="M5" s="11">
        <f>-L5/$L$1</f>
        <v>1.1095979359994211E-3</v>
      </c>
      <c r="N5" s="14">
        <v>-726843.52269999997</v>
      </c>
      <c r="O5" s="13">
        <f>-N5/$N$1</f>
        <v>1.3210431460022154E-3</v>
      </c>
      <c r="P5" s="12">
        <v>-863966.73409999977</v>
      </c>
      <c r="Q5" s="11">
        <f>-P5/$P$1</f>
        <v>1.5358229242133235E-3</v>
      </c>
      <c r="R5" s="14">
        <v>-375550.38190000004</v>
      </c>
      <c r="S5" s="13">
        <f>-R5/$R$1</f>
        <v>6.9324796602102297E-4</v>
      </c>
      <c r="T5" s="12">
        <v>-663509.51639999985</v>
      </c>
      <c r="U5" s="13">
        <f>-T5/$T$1</f>
        <v>1.1804876685020341E-3</v>
      </c>
      <c r="V5" s="14">
        <v>-503209.15909999999</v>
      </c>
      <c r="W5" s="13">
        <f>-V5/$V$1</f>
        <v>9.3663152862019053E-4</v>
      </c>
      <c r="X5" s="12">
        <v>-244487.92600000004</v>
      </c>
      <c r="Y5" s="11">
        <f>-X5/$X$1</f>
        <v>4.1506571196209214E-4</v>
      </c>
    </row>
    <row r="6" spans="1:25">
      <c r="A6" s="10" t="s">
        <v>80</v>
      </c>
      <c r="B6" s="14">
        <v>-1616433.8854000003</v>
      </c>
      <c r="C6" s="13">
        <f>-B6/$B$1</f>
        <v>3.0063815854700577E-3</v>
      </c>
      <c r="D6" s="12">
        <v>-2083783.2773</v>
      </c>
      <c r="E6" s="11">
        <f>-D6/$D$1</f>
        <v>3.6640855332083205E-3</v>
      </c>
      <c r="F6" s="14">
        <v>-1046640.6057</v>
      </c>
      <c r="G6" s="13">
        <f>-F6/$F$1</f>
        <v>1.9156497571518999E-3</v>
      </c>
      <c r="H6" s="12">
        <v>-2481744.1237999997</v>
      </c>
      <c r="I6" s="11">
        <f>-H6/$H$1</f>
        <v>4.1692701205210819E-3</v>
      </c>
      <c r="J6" s="14">
        <v>-1356588.5278</v>
      </c>
      <c r="K6" s="13">
        <f>-J6/$J$1</f>
        <v>2.5180839489011581E-3</v>
      </c>
      <c r="L6" s="12">
        <v>-2568158.1988999997</v>
      </c>
      <c r="M6" s="11">
        <f>-L6/$L$1</f>
        <v>4.1355927859777946E-3</v>
      </c>
      <c r="N6" s="14">
        <v>-1506539.4802000001</v>
      </c>
      <c r="O6" s="13">
        <f>-N6/$N$1</f>
        <v>2.7381459589912232E-3</v>
      </c>
      <c r="P6" s="12">
        <v>-2018925.1586000002</v>
      </c>
      <c r="Q6" s="11">
        <f>-P6/$P$1</f>
        <v>3.5889246871049188E-3</v>
      </c>
      <c r="R6" s="14">
        <v>-687417.24239999999</v>
      </c>
      <c r="S6" s="13">
        <f>-R6/$R$1</f>
        <v>1.2689392104744933E-3</v>
      </c>
      <c r="T6" s="12">
        <v>-1679695.0641000001</v>
      </c>
      <c r="U6" s="13">
        <f>-T6/$T$1</f>
        <v>2.9884414028787006E-3</v>
      </c>
      <c r="V6" s="14">
        <v>-1544868.4141999998</v>
      </c>
      <c r="W6" s="13">
        <f>-V6/$V$1</f>
        <v>2.8754891244371144E-3</v>
      </c>
      <c r="X6" s="12">
        <v>-2570391.2776000001</v>
      </c>
      <c r="Y6" s="11">
        <f>-X6/$X$1</f>
        <v>4.3637381326478899E-3</v>
      </c>
    </row>
    <row r="7" spans="1:25">
      <c r="A7" s="10" t="s">
        <v>44</v>
      </c>
      <c r="B7" s="14">
        <v>-345429.26869999996</v>
      </c>
      <c r="C7" s="13">
        <f>-B7/$B$1</f>
        <v>6.4245881126470249E-4</v>
      </c>
      <c r="D7" s="12">
        <v>-53495.66</v>
      </c>
      <c r="E7" s="11">
        <f>-D7/$D$1</f>
        <v>9.406576779395629E-5</v>
      </c>
      <c r="F7" s="14">
        <v>-375359.65</v>
      </c>
      <c r="G7" s="13">
        <f>-F7/$F$1</f>
        <v>6.870148343673441E-4</v>
      </c>
      <c r="H7" s="12">
        <v>-17163.27</v>
      </c>
      <c r="I7" s="11">
        <f>-H7/$H$1</f>
        <v>2.8833878599807918E-5</v>
      </c>
      <c r="J7" s="14">
        <v>-222256.05</v>
      </c>
      <c r="K7" s="13">
        <f>-J7/$J$1</f>
        <v>4.1254911167410601E-4</v>
      </c>
      <c r="L7" s="12">
        <v>-152814.06</v>
      </c>
      <c r="M7" s="11">
        <f>-L7/$L$1</f>
        <v>2.4608169559128709E-4</v>
      </c>
      <c r="N7" s="14">
        <v>-206551.99950000001</v>
      </c>
      <c r="O7" s="13">
        <f>-N7/$N$1</f>
        <v>3.7540969233504601E-4</v>
      </c>
      <c r="P7" s="12">
        <v>-372334.01079999999</v>
      </c>
      <c r="Q7" s="11">
        <f>-P7/$P$1</f>
        <v>6.6187630458552319E-4</v>
      </c>
      <c r="R7" s="14">
        <v>-141828.69390000001</v>
      </c>
      <c r="S7" s="13">
        <f>-R7/$R$1</f>
        <v>2.6180895642325341E-4</v>
      </c>
      <c r="T7" s="12">
        <v>-106648.29670000001</v>
      </c>
      <c r="U7" s="13">
        <f>-T7/$T$1</f>
        <v>1.8974407451482366E-4</v>
      </c>
      <c r="V7" s="14">
        <v>-171964.59400000001</v>
      </c>
      <c r="W7" s="13">
        <f>-V7/$V$1</f>
        <v>3.2008054232328154E-4</v>
      </c>
      <c r="X7" s="12">
        <v>-276926.70890000003</v>
      </c>
      <c r="Y7" s="11">
        <f>-X7/$X$1</f>
        <v>4.7013684263041083E-4</v>
      </c>
    </row>
    <row r="8" spans="1:25">
      <c r="A8" s="10"/>
      <c r="B8" s="9"/>
      <c r="C8" s="8"/>
      <c r="D8" s="8"/>
      <c r="E8" s="7"/>
      <c r="F8" s="9"/>
      <c r="G8" s="8"/>
      <c r="H8" s="8"/>
      <c r="I8" s="7"/>
      <c r="J8" s="9"/>
      <c r="K8" s="8"/>
      <c r="L8" s="8"/>
      <c r="M8" s="7"/>
      <c r="N8" s="9"/>
      <c r="O8" s="8"/>
      <c r="P8" s="8"/>
      <c r="Q8" s="7"/>
      <c r="R8" s="9"/>
      <c r="S8" s="8"/>
      <c r="T8" s="8"/>
      <c r="U8" s="7"/>
      <c r="V8" s="9"/>
      <c r="W8" s="8"/>
      <c r="X8" s="8"/>
      <c r="Y8" s="7"/>
    </row>
    <row r="9" spans="1:25" ht="15.75" thickBot="1">
      <c r="A9" s="6" t="s">
        <v>79</v>
      </c>
      <c r="B9" s="5">
        <f>SUM(B4:B8)</f>
        <v>-1584109.0746000009</v>
      </c>
      <c r="C9" s="4">
        <f>-B9/$B$1</f>
        <v>2.9462611457659162E-3</v>
      </c>
      <c r="D9" s="3">
        <f>SUM(D4:D8)</f>
        <v>-3939565.4888000013</v>
      </c>
      <c r="E9" s="2">
        <f>-D9/$D$1</f>
        <v>6.9272582575585539E-3</v>
      </c>
      <c r="F9" s="5">
        <f>SUM(F4:F8)</f>
        <v>-1472129.2916000006</v>
      </c>
      <c r="G9" s="4">
        <f>-F9/$F$1</f>
        <v>2.69441497357505E-3</v>
      </c>
      <c r="H9" s="3">
        <f>SUM(H4:H8)</f>
        <v>-3658593.2855999973</v>
      </c>
      <c r="I9" s="2">
        <f>-H9/$H$1</f>
        <v>6.1463482566587076E-3</v>
      </c>
      <c r="J9" s="5">
        <f>SUM(J4:J8)</f>
        <v>-5907353.6686000023</v>
      </c>
      <c r="K9" s="4">
        <f>-J9/$J$1</f>
        <v>1.0965161615738704E-2</v>
      </c>
      <c r="L9" s="3">
        <f>SUM(L4:L8)</f>
        <v>-3600665.236099998</v>
      </c>
      <c r="M9" s="2">
        <f>-L9/$L$1</f>
        <v>5.7982741022396082E-3</v>
      </c>
      <c r="N9" s="5">
        <f>SUM(N4:N8)</f>
        <v>-13184697.502500001</v>
      </c>
      <c r="O9" s="4">
        <f>-N9/$J$1</f>
        <v>2.4473283145040055E-2</v>
      </c>
      <c r="P9" s="3">
        <f>SUM(P4:P8)</f>
        <v>-3396308.7133000004</v>
      </c>
      <c r="Q9" s="2">
        <f>-P9/$L$1</f>
        <v>5.4691918199171376E-3</v>
      </c>
      <c r="R9" s="5">
        <f>SUM(R4:R8)</f>
        <v>-6561173.985100003</v>
      </c>
      <c r="S9" s="4">
        <f>-R9/$R$1</f>
        <v>1.2111612020918641E-2</v>
      </c>
      <c r="T9" s="3">
        <f>SUM(T4:T8)</f>
        <v>-1983555.1159999999</v>
      </c>
      <c r="U9" s="2">
        <f>-T9/$T$1</f>
        <v>3.5290561723013781E-3</v>
      </c>
      <c r="V9" s="5">
        <f>SUM(V4:V8)</f>
        <v>-2066279.1211000003</v>
      </c>
      <c r="W9" s="4">
        <f>-V9/$V$1</f>
        <v>3.8459994949481381E-3</v>
      </c>
      <c r="X9" s="3">
        <f>SUM(X4:X8)</f>
        <v>-4045222.7969000004</v>
      </c>
      <c r="Y9" s="2">
        <f>-X9/$X$1</f>
        <v>6.8675509163613428E-3</v>
      </c>
    </row>
  </sheetData>
  <mergeCells count="12">
    <mergeCell ref="T3:U3"/>
    <mergeCell ref="V3:W3"/>
    <mergeCell ref="X3:Y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67"/>
  <sheetViews>
    <sheetView workbookViewId="0"/>
  </sheetViews>
  <sheetFormatPr defaultRowHeight="15"/>
  <sheetData>
    <row r="1" spans="1:11">
      <c r="A1" t="s">
        <v>0</v>
      </c>
      <c r="B1" t="s">
        <v>74</v>
      </c>
      <c r="H1" t="s">
        <v>0</v>
      </c>
      <c r="I1" t="s">
        <v>74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12724129.247099999</v>
      </c>
      <c r="I6" t="s">
        <v>10</v>
      </c>
      <c r="J6">
        <v>12500267.6325</v>
      </c>
    </row>
    <row r="7" spans="1:11">
      <c r="B7" t="s">
        <v>11</v>
      </c>
      <c r="C7">
        <v>61852</v>
      </c>
      <c r="I7" t="s">
        <v>11</v>
      </c>
      <c r="J7">
        <v>63734</v>
      </c>
    </row>
    <row r="8" spans="1:11">
      <c r="B8" t="s">
        <v>12</v>
      </c>
      <c r="C8">
        <v>11905800.59</v>
      </c>
      <c r="I8" t="s">
        <v>12</v>
      </c>
      <c r="J8">
        <v>11627880.6283</v>
      </c>
    </row>
    <row r="9" spans="1:11">
      <c r="B9" t="s">
        <v>13</v>
      </c>
      <c r="C9">
        <v>880180.65709999995</v>
      </c>
      <c r="I9" t="s">
        <v>13</v>
      </c>
      <c r="J9">
        <v>936121.00419999997</v>
      </c>
    </row>
    <row r="10" spans="1:11">
      <c r="B10" t="s">
        <v>14</v>
      </c>
      <c r="C10">
        <v>818328.65709999995</v>
      </c>
      <c r="I10" t="s">
        <v>14</v>
      </c>
      <c r="J10">
        <v>872387.00419999997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12294532.029999999</v>
      </c>
      <c r="H16">
        <v>4000</v>
      </c>
      <c r="I16" t="s">
        <v>17</v>
      </c>
      <c r="J16">
        <v>11927888.060000001</v>
      </c>
    </row>
    <row r="17" spans="1:10">
      <c r="A17">
        <v>4000020</v>
      </c>
      <c r="B17" t="s">
        <v>18</v>
      </c>
      <c r="C17">
        <v>428929.09</v>
      </c>
      <c r="H17">
        <v>4000020</v>
      </c>
      <c r="I17" t="s">
        <v>18</v>
      </c>
      <c r="J17">
        <v>572492.81999999995</v>
      </c>
    </row>
    <row r="18" spans="1:10">
      <c r="A18">
        <v>4000040</v>
      </c>
      <c r="B18" t="s">
        <v>19</v>
      </c>
      <c r="C18">
        <v>61851.79</v>
      </c>
      <c r="H18">
        <v>4000040</v>
      </c>
      <c r="I18" t="s">
        <v>19</v>
      </c>
      <c r="J18">
        <v>63734.49</v>
      </c>
    </row>
    <row r="19" spans="1:10">
      <c r="A19" t="s">
        <v>20</v>
      </c>
      <c r="C19">
        <v>12785312.91</v>
      </c>
      <c r="H19" t="s">
        <v>20</v>
      </c>
      <c r="J19">
        <v>12564115.369999999</v>
      </c>
    </row>
    <row r="21" spans="1:10">
      <c r="A21">
        <v>4900</v>
      </c>
      <c r="B21" t="s">
        <v>19</v>
      </c>
      <c r="C21">
        <v>-61851.79</v>
      </c>
      <c r="H21">
        <v>4900</v>
      </c>
      <c r="I21" t="s">
        <v>19</v>
      </c>
      <c r="J21">
        <v>-63734.49</v>
      </c>
    </row>
    <row r="23" spans="1:10">
      <c r="A23" t="s">
        <v>21</v>
      </c>
      <c r="C23">
        <v>12723461.119999999</v>
      </c>
      <c r="H23" t="s">
        <v>21</v>
      </c>
      <c r="J23">
        <v>12500380.880000001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221401.73</v>
      </c>
      <c r="H28">
        <v>5400</v>
      </c>
      <c r="I28" t="s">
        <v>24</v>
      </c>
      <c r="J28">
        <v>487804.64</v>
      </c>
    </row>
    <row r="29" spans="1:10">
      <c r="A29">
        <v>5450</v>
      </c>
      <c r="B29" t="s">
        <v>25</v>
      </c>
      <c r="C29">
        <v>10375249.15</v>
      </c>
      <c r="H29">
        <v>5450</v>
      </c>
      <c r="I29" t="s">
        <v>25</v>
      </c>
      <c r="J29">
        <v>11071423.539999999</v>
      </c>
    </row>
    <row r="30" spans="1:10">
      <c r="A30">
        <v>5500</v>
      </c>
      <c r="B30" t="s">
        <v>26</v>
      </c>
      <c r="C30">
        <v>-179058.81</v>
      </c>
      <c r="H30">
        <v>5500</v>
      </c>
      <c r="I30" t="s">
        <v>26</v>
      </c>
      <c r="J30">
        <v>-255661.21</v>
      </c>
    </row>
    <row r="31" spans="1:10">
      <c r="B31" t="s">
        <v>27</v>
      </c>
      <c r="C31">
        <v>1237.3208</v>
      </c>
    </row>
    <row r="32" spans="1:10">
      <c r="H32" t="s">
        <v>28</v>
      </c>
    </row>
    <row r="33" spans="1:10">
      <c r="A33" t="s">
        <v>28</v>
      </c>
      <c r="I33" t="s">
        <v>29</v>
      </c>
      <c r="J33">
        <v>549138.79509999999</v>
      </c>
    </row>
    <row r="34" spans="1:10">
      <c r="B34" t="s">
        <v>29</v>
      </c>
      <c r="C34">
        <v>693998.7794</v>
      </c>
      <c r="I34" t="s">
        <v>30</v>
      </c>
      <c r="J34">
        <v>-480508.68199999997</v>
      </c>
    </row>
    <row r="35" spans="1:10">
      <c r="B35" t="s">
        <v>30</v>
      </c>
      <c r="C35">
        <v>-420117.84570000001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>
        <v>11372197.0831</v>
      </c>
    </row>
    <row r="39" spans="1:10">
      <c r="A39" t="s">
        <v>33</v>
      </c>
      <c r="C39">
        <v>10692710.3245</v>
      </c>
    </row>
    <row r="40" spans="1:10">
      <c r="H40" t="s">
        <v>34</v>
      </c>
      <c r="J40">
        <v>10828309.569816999</v>
      </c>
    </row>
    <row r="41" spans="1:10">
      <c r="A41" t="s">
        <v>34</v>
      </c>
      <c r="C41">
        <v>11594758.992411001</v>
      </c>
    </row>
    <row r="43" spans="1:10">
      <c r="H43" t="s">
        <v>35</v>
      </c>
      <c r="J43">
        <v>10618386.872993</v>
      </c>
    </row>
    <row r="44" spans="1:10">
      <c r="A44" t="s">
        <v>35</v>
      </c>
      <c r="C44">
        <v>10296631.530258</v>
      </c>
    </row>
    <row r="46" spans="1:10">
      <c r="H46" t="s">
        <v>36</v>
      </c>
      <c r="J46">
        <v>11582119.779924</v>
      </c>
    </row>
    <row r="47" spans="1:10">
      <c r="A47" t="s">
        <v>36</v>
      </c>
      <c r="C47">
        <v>11990837.786653001</v>
      </c>
    </row>
    <row r="49" spans="1:10">
      <c r="H49" t="s">
        <v>37</v>
      </c>
      <c r="J49">
        <v>918261.10007598996</v>
      </c>
    </row>
    <row r="50" spans="1:10">
      <c r="A50" t="s">
        <v>37</v>
      </c>
      <c r="C50">
        <v>732623.33334701997</v>
      </c>
    </row>
    <row r="52" spans="1:10">
      <c r="H52" t="s">
        <v>32</v>
      </c>
    </row>
    <row r="53" spans="1:10">
      <c r="A53" t="s">
        <v>32</v>
      </c>
      <c r="I53" t="s">
        <v>38</v>
      </c>
      <c r="J53">
        <v>64977.704899999997</v>
      </c>
    </row>
    <row r="54" spans="1:10">
      <c r="B54" t="s">
        <v>38</v>
      </c>
      <c r="C54">
        <v>49733.852299999999</v>
      </c>
      <c r="I54" t="s">
        <v>39</v>
      </c>
      <c r="J54">
        <v>-48984.220999999998</v>
      </c>
    </row>
    <row r="55" spans="1:10">
      <c r="B55" t="s">
        <v>39</v>
      </c>
      <c r="C55">
        <v>-50414.043599999997</v>
      </c>
      <c r="I55" t="s">
        <v>40</v>
      </c>
      <c r="J55">
        <v>-16049.2878</v>
      </c>
    </row>
    <row r="56" spans="1:10">
      <c r="B56" t="s">
        <v>40</v>
      </c>
      <c r="C56">
        <v>-22685.769400000001</v>
      </c>
      <c r="I56" t="s">
        <v>48</v>
      </c>
      <c r="J56">
        <v>88.958100000000002</v>
      </c>
    </row>
    <row r="57" spans="1:10">
      <c r="B57" t="s">
        <v>48</v>
      </c>
      <c r="C57">
        <v>46.133699999999997</v>
      </c>
      <c r="I57" t="s">
        <v>41</v>
      </c>
      <c r="J57">
        <v>-106335.2933</v>
      </c>
    </row>
    <row r="58" spans="1:10">
      <c r="B58" t="s">
        <v>49</v>
      </c>
      <c r="C58">
        <v>-315.05380000000002</v>
      </c>
      <c r="I58" t="s">
        <v>42</v>
      </c>
      <c r="J58">
        <v>160088.01379999999</v>
      </c>
    </row>
    <row r="59" spans="1:10">
      <c r="B59" t="s">
        <v>41</v>
      </c>
      <c r="C59">
        <v>-129890.67329999999</v>
      </c>
      <c r="I59" t="s">
        <v>43</v>
      </c>
      <c r="J59">
        <v>-20933.8622</v>
      </c>
    </row>
    <row r="60" spans="1:10">
      <c r="B60" t="s">
        <v>42</v>
      </c>
      <c r="C60">
        <v>97527.575200000007</v>
      </c>
    </row>
    <row r="61" spans="1:10">
      <c r="B61" t="s">
        <v>43</v>
      </c>
      <c r="C61">
        <v>-23373.3878</v>
      </c>
      <c r="H61" t="s">
        <v>45</v>
      </c>
      <c r="J61">
        <v>32852.012499999997</v>
      </c>
    </row>
    <row r="62" spans="1:10">
      <c r="B62" t="s">
        <v>44</v>
      </c>
      <c r="C62">
        <v>-24141.125199999999</v>
      </c>
    </row>
    <row r="64" spans="1:10">
      <c r="A64" t="s">
        <v>45</v>
      </c>
      <c r="C64">
        <v>-103512.49189999999</v>
      </c>
      <c r="H64" t="s">
        <v>46</v>
      </c>
      <c r="J64">
        <v>885409.08757599001</v>
      </c>
    </row>
    <row r="67" spans="1:3">
      <c r="A67" t="s">
        <v>46</v>
      </c>
      <c r="C67">
        <v>836135.82524702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5"/>
  <sheetViews>
    <sheetView workbookViewId="0"/>
  </sheetViews>
  <sheetFormatPr defaultRowHeight="15"/>
  <sheetData>
    <row r="1" spans="1:11">
      <c r="A1" t="s">
        <v>0</v>
      </c>
      <c r="B1" t="s">
        <v>75</v>
      </c>
      <c r="H1" t="s">
        <v>0</v>
      </c>
      <c r="I1" t="s">
        <v>75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10995954.816099999</v>
      </c>
      <c r="I6" t="s">
        <v>10</v>
      </c>
      <c r="J6">
        <v>9249719.3343000002</v>
      </c>
    </row>
    <row r="7" spans="1:11">
      <c r="B7" t="s">
        <v>11</v>
      </c>
      <c r="C7">
        <v>94025</v>
      </c>
      <c r="I7" t="s">
        <v>11</v>
      </c>
      <c r="J7">
        <v>43317</v>
      </c>
    </row>
    <row r="8" spans="1:11">
      <c r="B8" t="s">
        <v>12</v>
      </c>
      <c r="C8">
        <v>10410750.396400001</v>
      </c>
      <c r="I8" t="s">
        <v>12</v>
      </c>
      <c r="J8">
        <v>8687209.9348000009</v>
      </c>
    </row>
    <row r="9" spans="1:11">
      <c r="B9" t="s">
        <v>13</v>
      </c>
      <c r="C9">
        <v>679229.41969999997</v>
      </c>
      <c r="I9" t="s">
        <v>13</v>
      </c>
      <c r="J9">
        <v>605826.39950000006</v>
      </c>
    </row>
    <row r="10" spans="1:11">
      <c r="B10" t="s">
        <v>14</v>
      </c>
      <c r="C10">
        <v>585204.41969999997</v>
      </c>
      <c r="I10" t="s">
        <v>14</v>
      </c>
      <c r="J10">
        <v>562509.39950000006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10603735.82</v>
      </c>
      <c r="H16">
        <v>4000</v>
      </c>
      <c r="I16" t="s">
        <v>17</v>
      </c>
      <c r="J16">
        <v>9009699.3300000001</v>
      </c>
    </row>
    <row r="17" spans="1:10">
      <c r="A17">
        <v>4000020</v>
      </c>
      <c r="B17" t="s">
        <v>18</v>
      </c>
      <c r="C17">
        <v>391477.2</v>
      </c>
      <c r="H17">
        <v>4000020</v>
      </c>
      <c r="I17" t="s">
        <v>18</v>
      </c>
      <c r="J17">
        <v>240019.96</v>
      </c>
    </row>
    <row r="18" spans="1:10">
      <c r="A18">
        <v>4000040</v>
      </c>
      <c r="B18" t="s">
        <v>19</v>
      </c>
      <c r="C18">
        <v>94024.63</v>
      </c>
      <c r="H18">
        <v>4000040</v>
      </c>
      <c r="I18" t="s">
        <v>19</v>
      </c>
      <c r="J18">
        <v>43316.98</v>
      </c>
    </row>
    <row r="19" spans="1:10">
      <c r="A19" t="s">
        <v>20</v>
      </c>
      <c r="C19">
        <v>11089237.65</v>
      </c>
      <c r="H19" t="s">
        <v>20</v>
      </c>
      <c r="J19">
        <v>9293036.2699999996</v>
      </c>
    </row>
    <row r="21" spans="1:10">
      <c r="A21">
        <v>4900</v>
      </c>
      <c r="B21" t="s">
        <v>19</v>
      </c>
      <c r="C21">
        <v>-94024.63</v>
      </c>
      <c r="H21">
        <v>4900</v>
      </c>
      <c r="I21" t="s">
        <v>19</v>
      </c>
      <c r="J21">
        <v>-43316.98</v>
      </c>
    </row>
    <row r="23" spans="1:10">
      <c r="A23" t="s">
        <v>21</v>
      </c>
      <c r="C23">
        <v>10995213.02</v>
      </c>
      <c r="H23" t="s">
        <v>21</v>
      </c>
      <c r="J23">
        <v>9249719.2899999991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365294.08000000002</v>
      </c>
      <c r="H28">
        <v>5400</v>
      </c>
      <c r="I28" t="s">
        <v>24</v>
      </c>
      <c r="J28">
        <v>139770.38</v>
      </c>
    </row>
    <row r="29" spans="1:10">
      <c r="A29">
        <v>5450</v>
      </c>
      <c r="B29" t="s">
        <v>25</v>
      </c>
      <c r="C29">
        <v>11521583.789999999</v>
      </c>
      <c r="H29">
        <v>5450</v>
      </c>
      <c r="I29" t="s">
        <v>25</v>
      </c>
      <c r="J29">
        <v>8199400.1299999999</v>
      </c>
    </row>
    <row r="30" spans="1:10">
      <c r="A30">
        <v>5500</v>
      </c>
      <c r="B30" t="s">
        <v>26</v>
      </c>
      <c r="C30">
        <v>-197961.32</v>
      </c>
      <c r="H30">
        <v>5500</v>
      </c>
      <c r="I30" t="s">
        <v>26</v>
      </c>
      <c r="J30">
        <v>-439679.36</v>
      </c>
    </row>
    <row r="32" spans="1:10">
      <c r="A32" t="s">
        <v>28</v>
      </c>
      <c r="H32" t="s">
        <v>28</v>
      </c>
    </row>
    <row r="33" spans="1:10">
      <c r="B33" t="s">
        <v>29</v>
      </c>
      <c r="C33">
        <v>568635.65359999996</v>
      </c>
      <c r="I33" t="s">
        <v>29</v>
      </c>
      <c r="J33">
        <v>587948.69510000001</v>
      </c>
    </row>
    <row r="34" spans="1:10">
      <c r="B34" t="s">
        <v>30</v>
      </c>
      <c r="C34">
        <v>-24283.387900000002</v>
      </c>
      <c r="I34" t="s">
        <v>30</v>
      </c>
      <c r="J34">
        <v>-60280.064599999998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>
        <v>12233268.8157</v>
      </c>
      <c r="H38" t="s">
        <v>33</v>
      </c>
      <c r="J38">
        <v>8427159.7805000003</v>
      </c>
    </row>
    <row r="40" spans="1:10">
      <c r="A40" t="s">
        <v>34</v>
      </c>
      <c r="C40">
        <v>11058045.873918001</v>
      </c>
      <c r="H40" t="s">
        <v>34</v>
      </c>
      <c r="J40">
        <v>11827998.286006</v>
      </c>
    </row>
    <row r="43" spans="1:10">
      <c r="A43" t="s">
        <v>35</v>
      </c>
      <c r="C43">
        <v>12820259.836475</v>
      </c>
      <c r="H43" t="s">
        <v>35</v>
      </c>
      <c r="J43">
        <v>11563063.707604</v>
      </c>
    </row>
    <row r="46" spans="1:10">
      <c r="A46" t="s">
        <v>36</v>
      </c>
      <c r="C46">
        <v>10471054.853142999</v>
      </c>
      <c r="H46" t="s">
        <v>36</v>
      </c>
      <c r="J46">
        <v>8692094.3589019999</v>
      </c>
    </row>
    <row r="49" spans="1:10">
      <c r="A49" t="s">
        <v>37</v>
      </c>
      <c r="C49">
        <v>524158.16685700999</v>
      </c>
      <c r="H49" t="s">
        <v>37</v>
      </c>
      <c r="J49">
        <v>557624.93109801004</v>
      </c>
    </row>
    <row r="52" spans="1:10">
      <c r="A52" t="s">
        <v>32</v>
      </c>
      <c r="H52" t="s">
        <v>32</v>
      </c>
    </row>
    <row r="53" spans="1:10">
      <c r="B53" t="s">
        <v>38</v>
      </c>
      <c r="C53">
        <v>27464.219400000002</v>
      </c>
      <c r="I53" t="s">
        <v>38</v>
      </c>
      <c r="J53">
        <v>43715.105799999998</v>
      </c>
    </row>
    <row r="54" spans="1:10">
      <c r="B54" t="s">
        <v>39</v>
      </c>
      <c r="C54">
        <v>-27893.721399999999</v>
      </c>
      <c r="I54" t="s">
        <v>39</v>
      </c>
      <c r="J54">
        <v>-44381.213900000002</v>
      </c>
    </row>
    <row r="55" spans="1:10">
      <c r="B55" t="s">
        <v>40</v>
      </c>
      <c r="C55">
        <v>-21019.265599999999</v>
      </c>
      <c r="I55" t="s">
        <v>40</v>
      </c>
      <c r="J55">
        <v>-22763.331399999999</v>
      </c>
    </row>
    <row r="56" spans="1:10">
      <c r="B56" t="s">
        <v>48</v>
      </c>
      <c r="C56">
        <v>41.313000000000002</v>
      </c>
      <c r="I56" t="s">
        <v>41</v>
      </c>
      <c r="J56">
        <v>-39515.059099999999</v>
      </c>
    </row>
    <row r="57" spans="1:10">
      <c r="B57" t="s">
        <v>49</v>
      </c>
      <c r="C57">
        <v>-41.313000000000002</v>
      </c>
      <c r="I57" t="s">
        <v>42</v>
      </c>
      <c r="J57">
        <v>20445.6459</v>
      </c>
    </row>
    <row r="58" spans="1:10">
      <c r="B58" t="s">
        <v>41</v>
      </c>
      <c r="C58">
        <v>-13588.257600000001</v>
      </c>
      <c r="I58" t="s">
        <v>43</v>
      </c>
      <c r="J58">
        <v>-20329.866399999999</v>
      </c>
    </row>
    <row r="59" spans="1:10">
      <c r="B59" t="s">
        <v>42</v>
      </c>
      <c r="C59">
        <v>6730.6619000000001</v>
      </c>
    </row>
    <row r="60" spans="1:10">
      <c r="B60" t="s">
        <v>43</v>
      </c>
      <c r="C60">
        <v>-59188.803599999999</v>
      </c>
      <c r="H60" t="s">
        <v>45</v>
      </c>
      <c r="J60">
        <v>-62828.719100000002</v>
      </c>
    </row>
    <row r="62" spans="1:10">
      <c r="A62" t="s">
        <v>45</v>
      </c>
      <c r="C62">
        <v>-87495.166899999997</v>
      </c>
    </row>
    <row r="63" spans="1:10">
      <c r="H63" t="s">
        <v>46</v>
      </c>
      <c r="J63">
        <v>620453.65019801003</v>
      </c>
    </row>
    <row r="65" spans="1:3">
      <c r="A65" t="s">
        <v>46</v>
      </c>
      <c r="C65">
        <v>611653.33375701006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sheetData>
    <row r="1" spans="1:11">
      <c r="A1" t="s">
        <v>0</v>
      </c>
      <c r="B1" t="s">
        <v>76</v>
      </c>
      <c r="H1" t="s">
        <v>0</v>
      </c>
      <c r="I1" t="s">
        <v>76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24288495.137499999</v>
      </c>
      <c r="I6" t="s">
        <v>10</v>
      </c>
      <c r="J6">
        <v>26710752.7929</v>
      </c>
    </row>
    <row r="7" spans="1:11">
      <c r="B7" t="s">
        <v>11</v>
      </c>
      <c r="C7">
        <v>79897</v>
      </c>
      <c r="I7" t="s">
        <v>11</v>
      </c>
      <c r="J7">
        <v>110216</v>
      </c>
    </row>
    <row r="8" spans="1:11">
      <c r="B8" t="s">
        <v>12</v>
      </c>
      <c r="C8">
        <v>22647185.393300001</v>
      </c>
      <c r="I8" t="s">
        <v>12</v>
      </c>
      <c r="J8">
        <v>25206725.725299999</v>
      </c>
    </row>
    <row r="9" spans="1:11">
      <c r="B9" t="s">
        <v>13</v>
      </c>
      <c r="C9">
        <v>1721206.7442000001</v>
      </c>
      <c r="I9" t="s">
        <v>13</v>
      </c>
      <c r="J9">
        <v>1614243.0676</v>
      </c>
    </row>
    <row r="10" spans="1:11">
      <c r="B10" t="s">
        <v>14</v>
      </c>
      <c r="C10">
        <v>1641309.7442000001</v>
      </c>
      <c r="I10" t="s">
        <v>14</v>
      </c>
      <c r="J10">
        <v>1504027.0676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23822345.5</v>
      </c>
      <c r="H16">
        <v>4000</v>
      </c>
      <c r="I16" t="s">
        <v>17</v>
      </c>
      <c r="J16">
        <v>26099585.75</v>
      </c>
    </row>
    <row r="17" spans="1:10">
      <c r="A17">
        <v>4000020</v>
      </c>
      <c r="B17" t="s">
        <v>18</v>
      </c>
      <c r="C17">
        <v>465619.45</v>
      </c>
      <c r="H17">
        <v>4000020</v>
      </c>
      <c r="I17" t="s">
        <v>18</v>
      </c>
      <c r="J17">
        <v>383091.15</v>
      </c>
    </row>
    <row r="18" spans="1:10">
      <c r="A18">
        <v>4000040</v>
      </c>
      <c r="B18" t="s">
        <v>19</v>
      </c>
      <c r="C18">
        <v>79897.289999999994</v>
      </c>
      <c r="H18">
        <v>4000040</v>
      </c>
      <c r="I18" t="s">
        <v>19</v>
      </c>
      <c r="J18">
        <v>110216.32000000001</v>
      </c>
    </row>
    <row r="19" spans="1:10">
      <c r="A19" t="s">
        <v>20</v>
      </c>
      <c r="C19">
        <v>24367862.239999998</v>
      </c>
      <c r="H19">
        <v>4000050</v>
      </c>
      <c r="I19" t="s">
        <v>53</v>
      </c>
      <c r="J19">
        <v>228075.89290000001</v>
      </c>
    </row>
    <row r="20" spans="1:10">
      <c r="H20" t="s">
        <v>20</v>
      </c>
      <c r="J20">
        <v>26820969.1129</v>
      </c>
    </row>
    <row r="21" spans="1:10">
      <c r="A21">
        <v>4900</v>
      </c>
      <c r="B21" t="s">
        <v>19</v>
      </c>
      <c r="C21">
        <v>-79897.289999999994</v>
      </c>
    </row>
    <row r="22" spans="1:10">
      <c r="H22">
        <v>4900</v>
      </c>
      <c r="I22" t="s">
        <v>19</v>
      </c>
      <c r="J22">
        <v>-110216.32000000001</v>
      </c>
    </row>
    <row r="23" spans="1:10">
      <c r="A23" t="s">
        <v>21</v>
      </c>
      <c r="C23">
        <v>24287964.949999999</v>
      </c>
    </row>
    <row r="24" spans="1:10">
      <c r="H24" t="s">
        <v>21</v>
      </c>
      <c r="J24">
        <v>26710752.7929</v>
      </c>
    </row>
    <row r="26" spans="1:10">
      <c r="A26" t="s">
        <v>22</v>
      </c>
    </row>
    <row r="27" spans="1:10">
      <c r="A27" t="s">
        <v>23</v>
      </c>
      <c r="H27" t="s">
        <v>22</v>
      </c>
    </row>
    <row r="28" spans="1:10">
      <c r="A28">
        <v>5400</v>
      </c>
      <c r="B28" t="s">
        <v>24</v>
      </c>
      <c r="C28">
        <v>76358.63</v>
      </c>
      <c r="H28" t="s">
        <v>23</v>
      </c>
    </row>
    <row r="29" spans="1:10">
      <c r="A29">
        <v>5450</v>
      </c>
      <c r="B29" t="s">
        <v>25</v>
      </c>
      <c r="C29">
        <v>24477468.350000001</v>
      </c>
      <c r="H29">
        <v>5400</v>
      </c>
      <c r="I29" t="s">
        <v>24</v>
      </c>
      <c r="J29">
        <v>76989.399999999994</v>
      </c>
    </row>
    <row r="30" spans="1:10">
      <c r="A30">
        <v>5500</v>
      </c>
      <c r="B30" t="s">
        <v>26</v>
      </c>
      <c r="C30">
        <v>-278765.78000000003</v>
      </c>
      <c r="H30">
        <v>5450</v>
      </c>
      <c r="I30" t="s">
        <v>25</v>
      </c>
      <c r="J30">
        <v>20486107.84</v>
      </c>
    </row>
    <row r="31" spans="1:10">
      <c r="A31">
        <v>5600</v>
      </c>
      <c r="B31" t="s">
        <v>70</v>
      </c>
      <c r="C31">
        <v>168.21</v>
      </c>
      <c r="H31">
        <v>5500</v>
      </c>
      <c r="I31" t="s">
        <v>26</v>
      </c>
      <c r="J31">
        <v>-510178.56</v>
      </c>
    </row>
    <row r="32" spans="1:10">
      <c r="B32" t="s">
        <v>27</v>
      </c>
      <c r="C32">
        <v>3483.0992999999999</v>
      </c>
    </row>
    <row r="33" spans="1:10">
      <c r="H33" t="s">
        <v>28</v>
      </c>
    </row>
    <row r="34" spans="1:10">
      <c r="A34" t="s">
        <v>28</v>
      </c>
      <c r="I34" t="s">
        <v>29</v>
      </c>
      <c r="J34">
        <v>607675.75899999996</v>
      </c>
    </row>
    <row r="35" spans="1:10">
      <c r="B35" t="s">
        <v>29</v>
      </c>
      <c r="C35">
        <v>804400.03289999999</v>
      </c>
      <c r="I35" t="s">
        <v>30</v>
      </c>
      <c r="J35">
        <v>-82.142899999999997</v>
      </c>
    </row>
    <row r="36" spans="1:10">
      <c r="B36" t="s">
        <v>30</v>
      </c>
      <c r="C36">
        <v>-26754.0157</v>
      </c>
      <c r="H36" t="s">
        <v>31</v>
      </c>
    </row>
    <row r="37" spans="1:10">
      <c r="A37" t="s">
        <v>31</v>
      </c>
      <c r="H37" t="s">
        <v>32</v>
      </c>
    </row>
    <row r="38" spans="1:10">
      <c r="A38">
        <v>4020040</v>
      </c>
      <c r="B38" t="s">
        <v>71</v>
      </c>
      <c r="C38">
        <v>0</v>
      </c>
    </row>
    <row r="39" spans="1:10">
      <c r="A39">
        <v>4020055</v>
      </c>
      <c r="B39" t="s">
        <v>72</v>
      </c>
      <c r="C39">
        <v>11254.72</v>
      </c>
      <c r="H39" t="s">
        <v>33</v>
      </c>
      <c r="J39">
        <v>20660512.296100002</v>
      </c>
    </row>
    <row r="40" spans="1:10">
      <c r="A40" t="s">
        <v>32</v>
      </c>
    </row>
    <row r="41" spans="1:10">
      <c r="H41" t="s">
        <v>34</v>
      </c>
      <c r="J41">
        <v>23323856.104943998</v>
      </c>
    </row>
    <row r="42" spans="1:10">
      <c r="A42" t="s">
        <v>33</v>
      </c>
      <c r="C42">
        <v>25067613.2465</v>
      </c>
    </row>
    <row r="44" spans="1:10">
      <c r="A44" t="s">
        <v>34</v>
      </c>
      <c r="C44">
        <v>20838815.094726</v>
      </c>
      <c r="H44" t="s">
        <v>35</v>
      </c>
      <c r="J44">
        <v>18905381.628173999</v>
      </c>
    </row>
    <row r="47" spans="1:10">
      <c r="A47" t="s">
        <v>35</v>
      </c>
      <c r="C47">
        <v>23092062.718988001</v>
      </c>
      <c r="H47" t="s">
        <v>36</v>
      </c>
      <c r="J47">
        <v>25078986.77287</v>
      </c>
    </row>
    <row r="50" spans="1:10">
      <c r="A50" t="s">
        <v>36</v>
      </c>
      <c r="C50">
        <v>22814365.622237999</v>
      </c>
      <c r="H50" t="s">
        <v>37</v>
      </c>
      <c r="J50">
        <v>1631766.02003</v>
      </c>
    </row>
    <row r="53" spans="1:10">
      <c r="A53" t="s">
        <v>37</v>
      </c>
      <c r="C53">
        <v>1473599.327762</v>
      </c>
      <c r="H53" t="s">
        <v>32</v>
      </c>
    </row>
    <row r="54" spans="1:10">
      <c r="I54" t="s">
        <v>38</v>
      </c>
      <c r="J54">
        <v>191525.98929999999</v>
      </c>
    </row>
    <row r="55" spans="1:10">
      <c r="I55" t="s">
        <v>39</v>
      </c>
      <c r="J55">
        <v>-161068.40839999999</v>
      </c>
    </row>
    <row r="56" spans="1:10">
      <c r="A56" t="s">
        <v>32</v>
      </c>
      <c r="I56" t="s">
        <v>40</v>
      </c>
      <c r="J56">
        <v>-20797.907500000001</v>
      </c>
    </row>
    <row r="57" spans="1:10">
      <c r="B57" t="s">
        <v>38</v>
      </c>
      <c r="C57">
        <v>104330.6295</v>
      </c>
      <c r="I57" t="s">
        <v>41</v>
      </c>
      <c r="J57">
        <v>-222907.99460000001</v>
      </c>
    </row>
    <row r="58" spans="1:10">
      <c r="B58" t="s">
        <v>39</v>
      </c>
      <c r="C58">
        <v>-108120.04700000001</v>
      </c>
      <c r="I58" t="s">
        <v>42</v>
      </c>
      <c r="J58">
        <v>317645.67479999998</v>
      </c>
    </row>
    <row r="59" spans="1:10">
      <c r="B59" t="s">
        <v>40</v>
      </c>
      <c r="C59">
        <v>-32051.2644</v>
      </c>
      <c r="I59" t="s">
        <v>50</v>
      </c>
      <c r="J59">
        <v>660.50829999999996</v>
      </c>
    </row>
    <row r="60" spans="1:10">
      <c r="B60" t="s">
        <v>41</v>
      </c>
      <c r="C60">
        <v>-16254.1823</v>
      </c>
      <c r="I60" t="s">
        <v>43</v>
      </c>
      <c r="J60">
        <v>-46821.471799999999</v>
      </c>
    </row>
    <row r="61" spans="1:10">
      <c r="B61" t="s">
        <v>42</v>
      </c>
      <c r="C61">
        <v>19167.293099999999</v>
      </c>
      <c r="I61" t="s">
        <v>44</v>
      </c>
      <c r="J61">
        <v>-5517.6270999999997</v>
      </c>
    </row>
    <row r="62" spans="1:10">
      <c r="B62" t="s">
        <v>50</v>
      </c>
      <c r="C62">
        <v>8510.6864999999998</v>
      </c>
    </row>
    <row r="63" spans="1:10">
      <c r="B63" t="s">
        <v>43</v>
      </c>
      <c r="C63">
        <v>-136067.65820000001</v>
      </c>
      <c r="H63" t="s">
        <v>45</v>
      </c>
      <c r="J63">
        <v>52718.762999999999</v>
      </c>
    </row>
    <row r="64" spans="1:10">
      <c r="B64" t="s">
        <v>44</v>
      </c>
      <c r="C64">
        <v>-19939.0406</v>
      </c>
    </row>
    <row r="66" spans="1:10">
      <c r="A66" t="s">
        <v>45</v>
      </c>
      <c r="C66">
        <v>-180423.5834</v>
      </c>
      <c r="H66" t="s">
        <v>46</v>
      </c>
      <c r="J66">
        <v>1579047.25703</v>
      </c>
    </row>
    <row r="69" spans="1:10">
      <c r="A69" t="s">
        <v>46</v>
      </c>
      <c r="C69">
        <v>1654022.9111619999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64"/>
  <sheetViews>
    <sheetView workbookViewId="0"/>
  </sheetViews>
  <sheetFormatPr defaultRowHeight="15"/>
  <sheetData>
    <row r="1" spans="1:11">
      <c r="A1" t="s">
        <v>0</v>
      </c>
      <c r="B1" t="s">
        <v>77</v>
      </c>
      <c r="H1" t="s">
        <v>0</v>
      </c>
      <c r="I1" t="s">
        <v>77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18895190.446800001</v>
      </c>
      <c r="I6" t="s">
        <v>10</v>
      </c>
      <c r="J6">
        <v>19495028.9329</v>
      </c>
    </row>
    <row r="7" spans="1:11">
      <c r="B7" t="s">
        <v>11</v>
      </c>
      <c r="C7">
        <v>84218</v>
      </c>
      <c r="I7" t="s">
        <v>11</v>
      </c>
      <c r="J7">
        <v>133684</v>
      </c>
    </row>
    <row r="8" spans="1:11">
      <c r="B8" t="s">
        <v>12</v>
      </c>
      <c r="C8">
        <v>17894437.8299</v>
      </c>
      <c r="I8" t="s">
        <v>12</v>
      </c>
      <c r="J8">
        <v>18454854.027100001</v>
      </c>
    </row>
    <row r="9" spans="1:11">
      <c r="B9" t="s">
        <v>13</v>
      </c>
      <c r="C9">
        <v>1084970.6169</v>
      </c>
      <c r="I9" t="s">
        <v>13</v>
      </c>
      <c r="J9">
        <v>1173858.9058000001</v>
      </c>
    </row>
    <row r="10" spans="1:11">
      <c r="B10" t="s">
        <v>14</v>
      </c>
      <c r="C10">
        <v>1000752.6169</v>
      </c>
      <c r="I10" t="s">
        <v>14</v>
      </c>
      <c r="J10">
        <v>1040174.9057999999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18849062.010000002</v>
      </c>
      <c r="H16">
        <v>4000</v>
      </c>
      <c r="I16" t="s">
        <v>17</v>
      </c>
      <c r="J16">
        <v>19467656.899999999</v>
      </c>
    </row>
    <row r="17" spans="1:10">
      <c r="A17">
        <v>4000020</v>
      </c>
      <c r="B17" t="s">
        <v>18</v>
      </c>
      <c r="C17">
        <v>46128.42</v>
      </c>
      <c r="H17">
        <v>4000020</v>
      </c>
      <c r="I17" t="s">
        <v>18</v>
      </c>
      <c r="J17">
        <v>27372.04</v>
      </c>
    </row>
    <row r="18" spans="1:10">
      <c r="A18">
        <v>4000040</v>
      </c>
      <c r="B18" t="s">
        <v>19</v>
      </c>
      <c r="C18">
        <v>84218.02</v>
      </c>
      <c r="H18">
        <v>4000040</v>
      </c>
      <c r="I18" t="s">
        <v>19</v>
      </c>
      <c r="J18">
        <v>133683.65</v>
      </c>
    </row>
    <row r="19" spans="1:10">
      <c r="A19" t="s">
        <v>20</v>
      </c>
      <c r="C19">
        <v>18979408.449999999</v>
      </c>
      <c r="H19" t="s">
        <v>20</v>
      </c>
      <c r="J19">
        <v>19628712.59</v>
      </c>
    </row>
    <row r="21" spans="1:10">
      <c r="A21">
        <v>4900</v>
      </c>
      <c r="B21" t="s">
        <v>19</v>
      </c>
      <c r="C21">
        <v>-84218.02</v>
      </c>
      <c r="H21">
        <v>4900</v>
      </c>
      <c r="I21" t="s">
        <v>19</v>
      </c>
      <c r="J21">
        <v>-133683.65</v>
      </c>
    </row>
    <row r="23" spans="1:10">
      <c r="A23" t="s">
        <v>21</v>
      </c>
      <c r="C23">
        <v>18895190.43</v>
      </c>
      <c r="H23" t="s">
        <v>21</v>
      </c>
      <c r="J23">
        <v>19495028.940000001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5450</v>
      </c>
      <c r="B28" t="s">
        <v>25</v>
      </c>
      <c r="C28">
        <v>16941490.059999999</v>
      </c>
      <c r="H28">
        <v>5400</v>
      </c>
      <c r="I28" t="s">
        <v>24</v>
      </c>
      <c r="J28">
        <v>31250</v>
      </c>
    </row>
    <row r="29" spans="1:10">
      <c r="A29">
        <v>5500</v>
      </c>
      <c r="B29" t="s">
        <v>26</v>
      </c>
      <c r="C29">
        <v>-354805.71</v>
      </c>
      <c r="H29">
        <v>5450</v>
      </c>
      <c r="I29" t="s">
        <v>25</v>
      </c>
      <c r="J29">
        <v>18538756.07</v>
      </c>
    </row>
    <row r="30" spans="1:10">
      <c r="B30" t="s">
        <v>27</v>
      </c>
      <c r="C30">
        <v>4.4645000000000001</v>
      </c>
      <c r="H30">
        <v>5500</v>
      </c>
      <c r="I30" t="s">
        <v>26</v>
      </c>
      <c r="J30">
        <v>-364590.35</v>
      </c>
    </row>
    <row r="32" spans="1:10">
      <c r="A32" t="s">
        <v>28</v>
      </c>
      <c r="H32" t="s">
        <v>28</v>
      </c>
    </row>
    <row r="33" spans="1:10">
      <c r="B33" t="s">
        <v>30</v>
      </c>
      <c r="C33">
        <v>-439070.5675</v>
      </c>
      <c r="I33" t="s">
        <v>29</v>
      </c>
      <c r="J33">
        <v>1237634.1825999999</v>
      </c>
    </row>
    <row r="34" spans="1:10">
      <c r="B34" t="s">
        <v>29</v>
      </c>
      <c r="C34">
        <v>548404.55539999995</v>
      </c>
      <c r="I34" t="s">
        <v>30</v>
      </c>
      <c r="J34">
        <v>-213760.93770000001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>
        <v>16696022.8024</v>
      </c>
      <c r="H38" t="s">
        <v>33</v>
      </c>
      <c r="J38">
        <v>19229288.964899998</v>
      </c>
    </row>
    <row r="40" spans="1:10">
      <c r="A40" t="s">
        <v>34</v>
      </c>
      <c r="C40">
        <v>13660133.074244</v>
      </c>
      <c r="H40" t="s">
        <v>34</v>
      </c>
      <c r="J40">
        <v>14142953.309991</v>
      </c>
    </row>
    <row r="43" spans="1:10">
      <c r="A43" t="s">
        <v>35</v>
      </c>
      <c r="C43">
        <v>12524682.795814</v>
      </c>
      <c r="H43" t="s">
        <v>35</v>
      </c>
      <c r="J43">
        <v>14904633.698775001</v>
      </c>
    </row>
    <row r="46" spans="1:10">
      <c r="A46" t="s">
        <v>36</v>
      </c>
      <c r="C46">
        <v>17831473.08083</v>
      </c>
      <c r="H46" t="s">
        <v>36</v>
      </c>
      <c r="J46">
        <v>18467608.576115999</v>
      </c>
    </row>
    <row r="49" spans="1:10">
      <c r="A49" t="s">
        <v>37</v>
      </c>
      <c r="C49">
        <v>1063717.3491700001</v>
      </c>
      <c r="H49" t="s">
        <v>37</v>
      </c>
      <c r="J49">
        <v>1027420.363884</v>
      </c>
    </row>
    <row r="52" spans="1:10">
      <c r="A52" t="s">
        <v>32</v>
      </c>
      <c r="H52" t="s">
        <v>32</v>
      </c>
    </row>
    <row r="53" spans="1:10">
      <c r="B53" t="s">
        <v>41</v>
      </c>
      <c r="C53">
        <v>-1962.9907000000001</v>
      </c>
      <c r="I53" t="s">
        <v>38</v>
      </c>
      <c r="J53">
        <v>161117.58180000001</v>
      </c>
    </row>
    <row r="54" spans="1:10">
      <c r="B54" t="s">
        <v>43</v>
      </c>
      <c r="C54">
        <v>-20257.283899999999</v>
      </c>
      <c r="I54" t="s">
        <v>39</v>
      </c>
      <c r="J54">
        <v>-161058.37770000001</v>
      </c>
    </row>
    <row r="55" spans="1:10">
      <c r="B55" t="s">
        <v>42</v>
      </c>
      <c r="C55">
        <v>10148.0473</v>
      </c>
      <c r="I55" t="s">
        <v>40</v>
      </c>
      <c r="J55">
        <v>-958.99710000000005</v>
      </c>
    </row>
    <row r="56" spans="1:10">
      <c r="B56" t="s">
        <v>38</v>
      </c>
      <c r="C56">
        <v>66375.194399999993</v>
      </c>
      <c r="I56" t="s">
        <v>41</v>
      </c>
      <c r="J56">
        <v>-58210.575700000001</v>
      </c>
    </row>
    <row r="57" spans="1:10">
      <c r="B57" t="s">
        <v>39</v>
      </c>
      <c r="C57">
        <v>-65872.682700000005</v>
      </c>
      <c r="I57" t="s">
        <v>42</v>
      </c>
      <c r="J57">
        <v>39057.343800000002</v>
      </c>
    </row>
    <row r="58" spans="1:10">
      <c r="B58" t="s">
        <v>44</v>
      </c>
      <c r="C58">
        <v>-9847.5892000000003</v>
      </c>
      <c r="I58" t="s">
        <v>43</v>
      </c>
      <c r="J58">
        <v>-83678.809599999993</v>
      </c>
    </row>
    <row r="59" spans="1:10">
      <c r="B59" t="s">
        <v>40</v>
      </c>
      <c r="C59">
        <v>-5985.5074000000004</v>
      </c>
    </row>
    <row r="60" spans="1:10">
      <c r="H60" t="s">
        <v>45</v>
      </c>
      <c r="J60">
        <v>-103731.8345</v>
      </c>
    </row>
    <row r="61" spans="1:10">
      <c r="A61" t="s">
        <v>45</v>
      </c>
      <c r="C61">
        <v>-27402.8122</v>
      </c>
    </row>
    <row r="63" spans="1:10">
      <c r="H63" t="s">
        <v>46</v>
      </c>
      <c r="J63">
        <v>1131152.198384</v>
      </c>
    </row>
    <row r="64" spans="1:10">
      <c r="A64" t="s">
        <v>46</v>
      </c>
      <c r="C64">
        <v>1091120.1613700001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66"/>
  <sheetViews>
    <sheetView workbookViewId="0"/>
  </sheetViews>
  <sheetFormatPr defaultRowHeight="15"/>
  <sheetData>
    <row r="1" spans="1:11">
      <c r="A1" t="s">
        <v>0</v>
      </c>
      <c r="B1" t="s">
        <v>78</v>
      </c>
      <c r="H1" t="s">
        <v>0</v>
      </c>
      <c r="I1" t="s">
        <v>78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34424543.690399997</v>
      </c>
      <c r="I6" t="s">
        <v>10</v>
      </c>
      <c r="J6">
        <v>30886235.510699999</v>
      </c>
    </row>
    <row r="7" spans="1:11">
      <c r="B7" t="s">
        <v>11</v>
      </c>
      <c r="C7">
        <v>183793</v>
      </c>
      <c r="I7" t="s">
        <v>11</v>
      </c>
      <c r="J7">
        <v>139560</v>
      </c>
    </row>
    <row r="8" spans="1:11">
      <c r="B8" t="s">
        <v>12</v>
      </c>
      <c r="C8">
        <v>32412780.4113</v>
      </c>
      <c r="I8" t="s">
        <v>12</v>
      </c>
      <c r="J8">
        <v>28876543.633099999</v>
      </c>
    </row>
    <row r="9" spans="1:11">
      <c r="B9" t="s">
        <v>13</v>
      </c>
      <c r="C9">
        <v>2195556.2790999999</v>
      </c>
      <c r="I9" t="s">
        <v>13</v>
      </c>
      <c r="J9">
        <v>2149251.8775999998</v>
      </c>
    </row>
    <row r="10" spans="1:11">
      <c r="B10" t="s">
        <v>14</v>
      </c>
      <c r="C10">
        <v>2011763.2790999999</v>
      </c>
      <c r="I10" t="s">
        <v>14</v>
      </c>
      <c r="J10">
        <v>2009691.8776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33261050.329999998</v>
      </c>
      <c r="H16">
        <v>4000</v>
      </c>
      <c r="I16" t="s">
        <v>17</v>
      </c>
      <c r="J16">
        <v>29780373.579999998</v>
      </c>
    </row>
    <row r="17" spans="1:10">
      <c r="A17">
        <v>4000020</v>
      </c>
      <c r="B17" t="s">
        <v>18</v>
      </c>
      <c r="C17">
        <v>1163293</v>
      </c>
      <c r="H17">
        <v>4000020</v>
      </c>
      <c r="I17" t="s">
        <v>18</v>
      </c>
      <c r="J17">
        <v>1128654.1000000001</v>
      </c>
    </row>
    <row r="18" spans="1:10">
      <c r="A18">
        <v>4000040</v>
      </c>
      <c r="B18" t="s">
        <v>19</v>
      </c>
      <c r="C18">
        <v>183792.7</v>
      </c>
      <c r="H18">
        <v>4000040</v>
      </c>
      <c r="I18" t="s">
        <v>19</v>
      </c>
      <c r="J18">
        <v>139559.81</v>
      </c>
    </row>
    <row r="19" spans="1:10">
      <c r="A19" t="s">
        <v>20</v>
      </c>
      <c r="C19">
        <v>34608136.030000001</v>
      </c>
      <c r="H19" t="s">
        <v>20</v>
      </c>
      <c r="J19">
        <v>31048587.489999998</v>
      </c>
    </row>
    <row r="21" spans="1:10">
      <c r="A21">
        <v>4900</v>
      </c>
      <c r="B21" t="s">
        <v>19</v>
      </c>
      <c r="C21">
        <v>-183792.7</v>
      </c>
      <c r="H21">
        <v>4900</v>
      </c>
      <c r="I21" t="s">
        <v>19</v>
      </c>
      <c r="J21">
        <v>-139559.81</v>
      </c>
    </row>
    <row r="23" spans="1:10">
      <c r="A23" t="s">
        <v>21</v>
      </c>
      <c r="C23">
        <v>34424343.329999998</v>
      </c>
      <c r="H23" t="s">
        <v>21</v>
      </c>
      <c r="J23">
        <v>30909027.68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678930.48</v>
      </c>
      <c r="H28">
        <v>5400</v>
      </c>
      <c r="I28" t="s">
        <v>24</v>
      </c>
      <c r="J28">
        <v>794478.16</v>
      </c>
    </row>
    <row r="29" spans="1:10">
      <c r="A29">
        <v>5450</v>
      </c>
      <c r="B29" t="s">
        <v>25</v>
      </c>
      <c r="C29">
        <v>31105614.809999999</v>
      </c>
      <c r="H29">
        <v>5450</v>
      </c>
      <c r="I29" t="s">
        <v>25</v>
      </c>
      <c r="J29">
        <v>26199004.25</v>
      </c>
    </row>
    <row r="30" spans="1:10">
      <c r="A30">
        <v>5500</v>
      </c>
      <c r="B30" t="s">
        <v>26</v>
      </c>
      <c r="C30">
        <v>-289228.59000000003</v>
      </c>
      <c r="H30">
        <v>5500</v>
      </c>
      <c r="I30" t="s">
        <v>26</v>
      </c>
      <c r="J30">
        <v>-394877.85</v>
      </c>
    </row>
    <row r="32" spans="1:10">
      <c r="A32" t="s">
        <v>28</v>
      </c>
      <c r="H32" t="s">
        <v>28</v>
      </c>
    </row>
    <row r="33" spans="1:10">
      <c r="B33" t="s">
        <v>29</v>
      </c>
      <c r="C33">
        <v>1007566.2343</v>
      </c>
      <c r="I33" t="s">
        <v>29</v>
      </c>
      <c r="J33">
        <v>465729.89750000002</v>
      </c>
    </row>
    <row r="34" spans="1:10">
      <c r="B34" t="s">
        <v>30</v>
      </c>
      <c r="C34">
        <v>-1163017.5571999999</v>
      </c>
      <c r="I34" t="s">
        <v>30</v>
      </c>
      <c r="J34">
        <v>-285855.57539999997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>
        <v>31339865.377099998</v>
      </c>
      <c r="H38" t="s">
        <v>33</v>
      </c>
      <c r="J38">
        <v>26778478.882100001</v>
      </c>
    </row>
    <row r="40" spans="1:10">
      <c r="A40" t="s">
        <v>34</v>
      </c>
      <c r="C40">
        <v>24697620.6206</v>
      </c>
      <c r="H40" t="s">
        <v>34</v>
      </c>
      <c r="J40">
        <v>29876168.465018</v>
      </c>
    </row>
    <row r="43" spans="1:10">
      <c r="A43" t="s">
        <v>35</v>
      </c>
      <c r="C43">
        <v>23359058.959663998</v>
      </c>
      <c r="H43" t="s">
        <v>35</v>
      </c>
      <c r="J43">
        <v>27839614.059177</v>
      </c>
    </row>
    <row r="46" spans="1:10">
      <c r="A46" t="s">
        <v>36</v>
      </c>
      <c r="C46">
        <v>32678427.038036</v>
      </c>
      <c r="H46" t="s">
        <v>36</v>
      </c>
      <c r="J46">
        <v>28815033.287941001</v>
      </c>
    </row>
    <row r="49" spans="1:10">
      <c r="A49" t="s">
        <v>37</v>
      </c>
      <c r="C49">
        <v>1745916.2919640001</v>
      </c>
      <c r="H49" t="s">
        <v>37</v>
      </c>
      <c r="J49">
        <v>2093994.392059</v>
      </c>
    </row>
    <row r="52" spans="1:10">
      <c r="A52" t="s">
        <v>32</v>
      </c>
      <c r="H52" t="s">
        <v>32</v>
      </c>
    </row>
    <row r="53" spans="1:10">
      <c r="B53" t="s">
        <v>38</v>
      </c>
      <c r="C53">
        <v>254637.31659999999</v>
      </c>
      <c r="I53" t="s">
        <v>38</v>
      </c>
      <c r="J53">
        <v>89333.036699999997</v>
      </c>
    </row>
    <row r="54" spans="1:10">
      <c r="B54" t="s">
        <v>39</v>
      </c>
      <c r="C54">
        <v>-258932.01579999999</v>
      </c>
      <c r="I54" t="s">
        <v>39</v>
      </c>
      <c r="J54">
        <v>-86880.314199999993</v>
      </c>
    </row>
    <row r="55" spans="1:10">
      <c r="B55" t="s">
        <v>40</v>
      </c>
      <c r="C55">
        <v>-63661.9113</v>
      </c>
      <c r="I55" t="s">
        <v>40</v>
      </c>
      <c r="J55">
        <v>-37654.780599999998</v>
      </c>
    </row>
    <row r="56" spans="1:10">
      <c r="B56" t="s">
        <v>48</v>
      </c>
      <c r="C56">
        <v>21.991099999999999</v>
      </c>
      <c r="I56" t="s">
        <v>41</v>
      </c>
      <c r="J56">
        <v>-196667.05929999999</v>
      </c>
    </row>
    <row r="57" spans="1:10">
      <c r="B57" t="s">
        <v>49</v>
      </c>
      <c r="C57">
        <v>-18.2378</v>
      </c>
      <c r="I57" t="s">
        <v>42</v>
      </c>
      <c r="J57">
        <v>262718.9216</v>
      </c>
    </row>
    <row r="58" spans="1:10">
      <c r="B58" t="s">
        <v>41</v>
      </c>
      <c r="C58">
        <v>-166050.40460000001</v>
      </c>
      <c r="I58" t="s">
        <v>43</v>
      </c>
      <c r="J58">
        <v>-63072.428599999999</v>
      </c>
    </row>
    <row r="59" spans="1:10">
      <c r="B59" t="s">
        <v>42</v>
      </c>
      <c r="C59">
        <v>90183.43</v>
      </c>
      <c r="I59" t="s">
        <v>44</v>
      </c>
      <c r="J59">
        <v>-521.51900000000001</v>
      </c>
    </row>
    <row r="60" spans="1:10">
      <c r="B60" t="s">
        <v>50</v>
      </c>
      <c r="C60">
        <v>6076.5056999999997</v>
      </c>
    </row>
    <row r="61" spans="1:10">
      <c r="B61" t="s">
        <v>43</v>
      </c>
      <c r="C61">
        <v>-132641.58799999999</v>
      </c>
      <c r="H61" t="s">
        <v>45</v>
      </c>
      <c r="J61">
        <v>-32744.143400000001</v>
      </c>
    </row>
    <row r="63" spans="1:10">
      <c r="A63" t="s">
        <v>45</v>
      </c>
      <c r="C63">
        <v>-270384.91409999999</v>
      </c>
    </row>
    <row r="64" spans="1:10">
      <c r="H64" t="s">
        <v>46</v>
      </c>
      <c r="J64">
        <v>2126738.5354590002</v>
      </c>
    </row>
    <row r="66" spans="1:3">
      <c r="A66" t="s">
        <v>46</v>
      </c>
      <c r="C66">
        <v>2016301.206064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5"/>
  <sheetViews>
    <sheetView workbookViewId="0"/>
  </sheetViews>
  <sheetFormatPr defaultRowHeight="15"/>
  <sheetData>
    <row r="1" spans="1:11">
      <c r="A1" t="s">
        <v>0</v>
      </c>
      <c r="B1" t="s">
        <v>1</v>
      </c>
      <c r="H1" t="s">
        <v>0</v>
      </c>
      <c r="I1" t="s">
        <v>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14294822.486400001</v>
      </c>
      <c r="I6" t="s">
        <v>10</v>
      </c>
      <c r="J6">
        <v>18549855.995700002</v>
      </c>
    </row>
    <row r="7" spans="1:11">
      <c r="B7" t="s">
        <v>11</v>
      </c>
      <c r="C7">
        <v>60003</v>
      </c>
      <c r="I7" t="s">
        <v>11</v>
      </c>
      <c r="J7">
        <v>66812</v>
      </c>
    </row>
    <row r="8" spans="1:11">
      <c r="B8" t="s">
        <v>12</v>
      </c>
      <c r="C8">
        <v>13424056.170600001</v>
      </c>
      <c r="I8" t="s">
        <v>12</v>
      </c>
      <c r="J8">
        <v>17338397.0678</v>
      </c>
    </row>
    <row r="9" spans="1:11">
      <c r="B9" t="s">
        <v>13</v>
      </c>
      <c r="C9">
        <v>930769.31579999998</v>
      </c>
      <c r="I9" t="s">
        <v>13</v>
      </c>
      <c r="J9">
        <v>1278270.9279</v>
      </c>
    </row>
    <row r="10" spans="1:11">
      <c r="B10" t="s">
        <v>14</v>
      </c>
      <c r="C10">
        <v>870766.31579999998</v>
      </c>
      <c r="I10" t="s">
        <v>14</v>
      </c>
      <c r="J10">
        <v>1211458.9279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14138902.66</v>
      </c>
      <c r="H16">
        <v>4000</v>
      </c>
      <c r="I16" t="s">
        <v>17</v>
      </c>
      <c r="J16">
        <v>18357680.52</v>
      </c>
    </row>
    <row r="17" spans="1:10">
      <c r="A17">
        <v>4000020</v>
      </c>
      <c r="B17" t="s">
        <v>18</v>
      </c>
      <c r="C17">
        <v>156414.79</v>
      </c>
      <c r="H17">
        <v>4000020</v>
      </c>
      <c r="I17" t="s">
        <v>18</v>
      </c>
      <c r="J17">
        <v>192175.46</v>
      </c>
    </row>
    <row r="18" spans="1:10">
      <c r="A18">
        <v>4000040</v>
      </c>
      <c r="B18" t="s">
        <v>19</v>
      </c>
      <c r="C18">
        <v>60003.44</v>
      </c>
      <c r="H18">
        <v>4000040</v>
      </c>
      <c r="I18" t="s">
        <v>19</v>
      </c>
      <c r="J18">
        <v>66812.240000000005</v>
      </c>
    </row>
    <row r="19" spans="1:10">
      <c r="A19" t="s">
        <v>20</v>
      </c>
      <c r="C19">
        <v>14355320.890000001</v>
      </c>
      <c r="H19" t="s">
        <v>20</v>
      </c>
      <c r="J19">
        <v>18616668.219999999</v>
      </c>
    </row>
    <row r="21" spans="1:10">
      <c r="A21">
        <v>4900</v>
      </c>
      <c r="B21" t="s">
        <v>19</v>
      </c>
      <c r="C21">
        <v>-60003.44</v>
      </c>
      <c r="H21">
        <v>4900</v>
      </c>
      <c r="I21" t="s">
        <v>19</v>
      </c>
      <c r="J21">
        <v>-66812.240000000005</v>
      </c>
    </row>
    <row r="23" spans="1:10">
      <c r="A23" t="s">
        <v>21</v>
      </c>
      <c r="C23">
        <v>14295317.449999999</v>
      </c>
      <c r="H23" t="s">
        <v>21</v>
      </c>
      <c r="J23">
        <v>18549855.98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123979.25</v>
      </c>
      <c r="H28">
        <v>5400</v>
      </c>
      <c r="I28" t="s">
        <v>24</v>
      </c>
      <c r="J28">
        <v>650990.28</v>
      </c>
    </row>
    <row r="29" spans="1:10">
      <c r="A29">
        <v>5450</v>
      </c>
      <c r="B29" t="s">
        <v>25</v>
      </c>
      <c r="C29">
        <v>15073136.74</v>
      </c>
      <c r="H29">
        <v>5450</v>
      </c>
      <c r="I29" t="s">
        <v>25</v>
      </c>
      <c r="J29">
        <v>16824225.489999998</v>
      </c>
    </row>
    <row r="30" spans="1:10">
      <c r="A30">
        <v>5500</v>
      </c>
      <c r="B30" t="s">
        <v>26</v>
      </c>
      <c r="C30">
        <v>-243185.77</v>
      </c>
      <c r="H30">
        <v>5500</v>
      </c>
      <c r="I30" t="s">
        <v>26</v>
      </c>
      <c r="J30">
        <v>-478808.12</v>
      </c>
    </row>
    <row r="31" spans="1:10">
      <c r="B31" t="s">
        <v>27</v>
      </c>
      <c r="C31">
        <v>271.2944</v>
      </c>
    </row>
    <row r="32" spans="1:10">
      <c r="H32" t="s">
        <v>28</v>
      </c>
    </row>
    <row r="33" spans="1:10">
      <c r="A33" t="s">
        <v>28</v>
      </c>
      <c r="I33" t="s">
        <v>29</v>
      </c>
      <c r="J33">
        <v>439506.75199999998</v>
      </c>
    </row>
    <row r="34" spans="1:10">
      <c r="B34" t="s">
        <v>29</v>
      </c>
      <c r="C34">
        <v>704289.57889999996</v>
      </c>
      <c r="I34" t="s">
        <v>30</v>
      </c>
      <c r="J34">
        <v>-74162.080100000006</v>
      </c>
    </row>
    <row r="35" spans="1:10">
      <c r="B35" t="s">
        <v>30</v>
      </c>
      <c r="C35">
        <v>-14936.402099999999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>
        <v>17361752.321899999</v>
      </c>
    </row>
    <row r="39" spans="1:10">
      <c r="A39" t="s">
        <v>33</v>
      </c>
      <c r="C39">
        <v>15643554.691199999</v>
      </c>
    </row>
    <row r="40" spans="1:10">
      <c r="H40" t="s">
        <v>34</v>
      </c>
      <c r="J40">
        <v>19568027.659642</v>
      </c>
    </row>
    <row r="41" spans="1:10">
      <c r="A41" t="s">
        <v>34</v>
      </c>
      <c r="C41">
        <v>17476688.180333</v>
      </c>
    </row>
    <row r="43" spans="1:10">
      <c r="H43" t="s">
        <v>35</v>
      </c>
      <c r="J43">
        <v>19475799.515002999</v>
      </c>
    </row>
    <row r="44" spans="1:10">
      <c r="A44" t="s">
        <v>35</v>
      </c>
      <c r="C44">
        <v>19639043.111044999</v>
      </c>
    </row>
    <row r="46" spans="1:10">
      <c r="H46" t="s">
        <v>36</v>
      </c>
      <c r="J46">
        <v>17453980.466538999</v>
      </c>
    </row>
    <row r="47" spans="1:10">
      <c r="A47" t="s">
        <v>36</v>
      </c>
      <c r="C47">
        <v>13481199.760488</v>
      </c>
    </row>
    <row r="49" spans="1:10">
      <c r="H49" t="s">
        <v>37</v>
      </c>
      <c r="J49">
        <v>1095875.5134610001</v>
      </c>
    </row>
    <row r="50" spans="1:10">
      <c r="A50" t="s">
        <v>37</v>
      </c>
      <c r="C50">
        <v>814117.68951198994</v>
      </c>
    </row>
    <row r="52" spans="1:10">
      <c r="H52" t="s">
        <v>32</v>
      </c>
    </row>
    <row r="53" spans="1:10">
      <c r="A53" t="s">
        <v>32</v>
      </c>
      <c r="I53" t="s">
        <v>38</v>
      </c>
      <c r="J53">
        <v>32708.077600000001</v>
      </c>
    </row>
    <row r="54" spans="1:10">
      <c r="B54" t="s">
        <v>38</v>
      </c>
      <c r="C54">
        <v>231221.9711</v>
      </c>
      <c r="I54" t="s">
        <v>39</v>
      </c>
      <c r="J54">
        <v>-32967.395700000001</v>
      </c>
    </row>
    <row r="55" spans="1:10">
      <c r="B55" t="s">
        <v>39</v>
      </c>
      <c r="C55">
        <v>-231887.72380000001</v>
      </c>
      <c r="I55" t="s">
        <v>40</v>
      </c>
      <c r="J55">
        <v>-7848.4395000000004</v>
      </c>
    </row>
    <row r="56" spans="1:10">
      <c r="B56" t="s">
        <v>40</v>
      </c>
      <c r="C56">
        <v>-8031.8105999999998</v>
      </c>
      <c r="I56" t="s">
        <v>41</v>
      </c>
      <c r="J56">
        <v>-164893.34030000001</v>
      </c>
    </row>
    <row r="57" spans="1:10">
      <c r="B57" t="s">
        <v>41</v>
      </c>
      <c r="C57">
        <v>-60905.696900000003</v>
      </c>
      <c r="I57" t="s">
        <v>42</v>
      </c>
      <c r="J57">
        <v>148903.39550000001</v>
      </c>
    </row>
    <row r="58" spans="1:10">
      <c r="B58" t="s">
        <v>42</v>
      </c>
      <c r="C58">
        <v>38694.126700000001</v>
      </c>
      <c r="I58" t="s">
        <v>43</v>
      </c>
      <c r="J58">
        <v>-43289.362800000003</v>
      </c>
    </row>
    <row r="59" spans="1:10">
      <c r="B59" t="s">
        <v>43</v>
      </c>
      <c r="C59">
        <v>-60687.378700000001</v>
      </c>
      <c r="I59" t="s">
        <v>44</v>
      </c>
      <c r="J59">
        <v>-9987.0447000000004</v>
      </c>
    </row>
    <row r="60" spans="1:10">
      <c r="B60" t="s">
        <v>44</v>
      </c>
      <c r="C60">
        <v>-106.37990000000001</v>
      </c>
    </row>
    <row r="61" spans="1:10">
      <c r="H61" t="s">
        <v>45</v>
      </c>
      <c r="J61">
        <v>-77374.109899999996</v>
      </c>
    </row>
    <row r="62" spans="1:10">
      <c r="A62" t="s">
        <v>45</v>
      </c>
      <c r="C62">
        <v>-91702.892099999997</v>
      </c>
    </row>
    <row r="64" spans="1:10">
      <c r="H64" t="s">
        <v>46</v>
      </c>
      <c r="J64">
        <v>1173249.6233610001</v>
      </c>
    </row>
    <row r="65" spans="1:3">
      <c r="A65" t="s">
        <v>46</v>
      </c>
      <c r="C65">
        <v>905820.58161199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6"/>
  <sheetViews>
    <sheetView workbookViewId="0"/>
  </sheetViews>
  <sheetFormatPr defaultRowHeight="15"/>
  <sheetData>
    <row r="1" spans="1:11">
      <c r="A1" t="s">
        <v>0</v>
      </c>
      <c r="B1" t="s">
        <v>47</v>
      </c>
      <c r="H1" t="s">
        <v>0</v>
      </c>
      <c r="I1" t="s">
        <v>47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19392274.6732</v>
      </c>
      <c r="I6" t="s">
        <v>10</v>
      </c>
      <c r="J6">
        <v>17242878.440000001</v>
      </c>
    </row>
    <row r="7" spans="1:11">
      <c r="B7" t="s">
        <v>11</v>
      </c>
      <c r="C7">
        <v>113938</v>
      </c>
      <c r="I7" t="s">
        <v>11</v>
      </c>
      <c r="J7">
        <v>82169</v>
      </c>
    </row>
    <row r="8" spans="1:11">
      <c r="B8" t="s">
        <v>12</v>
      </c>
      <c r="C8">
        <v>18229691.249400001</v>
      </c>
      <c r="I8" t="s">
        <v>12</v>
      </c>
      <c r="J8">
        <v>16164216.7938</v>
      </c>
    </row>
    <row r="9" spans="1:11">
      <c r="B9" t="s">
        <v>13</v>
      </c>
      <c r="C9">
        <v>1276521.4238</v>
      </c>
      <c r="I9" t="s">
        <v>13</v>
      </c>
      <c r="J9">
        <v>1160830.6462000001</v>
      </c>
    </row>
    <row r="10" spans="1:11">
      <c r="B10" t="s">
        <v>14</v>
      </c>
      <c r="C10">
        <v>1162583.4238</v>
      </c>
      <c r="I10" t="s">
        <v>14</v>
      </c>
      <c r="J10">
        <v>1078661.6462000001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19034434.260000002</v>
      </c>
      <c r="H16">
        <v>4000</v>
      </c>
      <c r="I16" t="s">
        <v>17</v>
      </c>
      <c r="J16">
        <v>17024228.32</v>
      </c>
    </row>
    <row r="17" spans="1:10">
      <c r="A17">
        <v>4000020</v>
      </c>
      <c r="B17" t="s">
        <v>18</v>
      </c>
      <c r="C17">
        <v>356834.55</v>
      </c>
      <c r="H17">
        <v>4000020</v>
      </c>
      <c r="I17" t="s">
        <v>18</v>
      </c>
      <c r="J17">
        <v>218593.94</v>
      </c>
    </row>
    <row r="18" spans="1:10">
      <c r="A18">
        <v>4000040</v>
      </c>
      <c r="B18" t="s">
        <v>19</v>
      </c>
      <c r="C18">
        <v>113937.82</v>
      </c>
      <c r="H18">
        <v>4000040</v>
      </c>
      <c r="I18" t="s">
        <v>19</v>
      </c>
      <c r="J18">
        <v>82169.02</v>
      </c>
    </row>
    <row r="19" spans="1:10">
      <c r="A19" t="s">
        <v>20</v>
      </c>
      <c r="C19">
        <v>19505206.629999999</v>
      </c>
      <c r="H19" t="s">
        <v>20</v>
      </c>
      <c r="J19">
        <v>17324991.280000001</v>
      </c>
    </row>
    <row r="21" spans="1:10">
      <c r="A21">
        <v>4900</v>
      </c>
      <c r="B21" t="s">
        <v>19</v>
      </c>
      <c r="C21">
        <v>-113937.82</v>
      </c>
      <c r="H21">
        <v>4900</v>
      </c>
      <c r="I21" t="s">
        <v>19</v>
      </c>
      <c r="J21">
        <v>-82169.02</v>
      </c>
    </row>
    <row r="23" spans="1:10">
      <c r="A23" t="s">
        <v>21</v>
      </c>
      <c r="C23">
        <v>19391268.809999999</v>
      </c>
      <c r="H23" t="s">
        <v>21</v>
      </c>
      <c r="J23">
        <v>17242822.260000002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173452.13</v>
      </c>
      <c r="H28">
        <v>5400</v>
      </c>
      <c r="I28" t="s">
        <v>24</v>
      </c>
      <c r="J28">
        <v>216458.44</v>
      </c>
    </row>
    <row r="29" spans="1:10">
      <c r="A29">
        <v>5450</v>
      </c>
      <c r="B29" t="s">
        <v>25</v>
      </c>
      <c r="C29">
        <v>20304811.960000001</v>
      </c>
      <c r="H29">
        <v>5450</v>
      </c>
      <c r="I29" t="s">
        <v>25</v>
      </c>
      <c r="J29">
        <v>15059166.119999999</v>
      </c>
    </row>
    <row r="30" spans="1:10">
      <c r="A30">
        <v>5500</v>
      </c>
      <c r="B30" t="s">
        <v>26</v>
      </c>
      <c r="C30">
        <v>-221900.39</v>
      </c>
      <c r="H30">
        <v>5500</v>
      </c>
      <c r="I30" t="s">
        <v>26</v>
      </c>
      <c r="J30">
        <v>-517665.85</v>
      </c>
    </row>
    <row r="32" spans="1:10">
      <c r="A32" t="s">
        <v>28</v>
      </c>
      <c r="H32" t="s">
        <v>28</v>
      </c>
    </row>
    <row r="33" spans="1:10">
      <c r="B33" t="s">
        <v>29</v>
      </c>
      <c r="C33">
        <v>805384.8308</v>
      </c>
      <c r="I33" t="s">
        <v>29</v>
      </c>
      <c r="J33">
        <v>318511.02279999998</v>
      </c>
    </row>
    <row r="34" spans="1:10">
      <c r="B34" t="s">
        <v>30</v>
      </c>
      <c r="C34">
        <v>-311390.4828</v>
      </c>
      <c r="I34" t="s">
        <v>30</v>
      </c>
      <c r="J34">
        <v>-11882.104799999999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>
        <v>20750358.048</v>
      </c>
      <c r="H38" t="s">
        <v>33</v>
      </c>
      <c r="J38">
        <v>15064587.628</v>
      </c>
    </row>
    <row r="40" spans="1:10">
      <c r="A40" t="s">
        <v>34</v>
      </c>
      <c r="C40">
        <v>15943870.581116</v>
      </c>
      <c r="H40" t="s">
        <v>34</v>
      </c>
      <c r="J40">
        <v>17309621.139396999</v>
      </c>
    </row>
    <row r="43" spans="1:10">
      <c r="A43" t="s">
        <v>35</v>
      </c>
      <c r="C43">
        <v>18373831.664321002</v>
      </c>
      <c r="H43" t="s">
        <v>35</v>
      </c>
      <c r="J43">
        <v>16211684.490080999</v>
      </c>
    </row>
    <row r="46" spans="1:10">
      <c r="A46" t="s">
        <v>36</v>
      </c>
      <c r="C46">
        <v>18320396.964795001</v>
      </c>
      <c r="H46" t="s">
        <v>36</v>
      </c>
      <c r="J46">
        <v>16162524.277316</v>
      </c>
    </row>
    <row r="49" spans="1:10">
      <c r="A49" t="s">
        <v>37</v>
      </c>
      <c r="C49">
        <v>1070871.8452049999</v>
      </c>
      <c r="H49" t="s">
        <v>37</v>
      </c>
      <c r="J49">
        <v>1080297.9826839999</v>
      </c>
    </row>
    <row r="52" spans="1:10">
      <c r="A52" t="s">
        <v>32</v>
      </c>
      <c r="H52" t="s">
        <v>32</v>
      </c>
    </row>
    <row r="53" spans="1:10">
      <c r="B53" t="s">
        <v>38</v>
      </c>
      <c r="C53">
        <v>82516.022100000002</v>
      </c>
      <c r="I53" t="s">
        <v>38</v>
      </c>
      <c r="J53">
        <v>50405.889300000003</v>
      </c>
    </row>
    <row r="54" spans="1:10">
      <c r="B54" t="s">
        <v>39</v>
      </c>
      <c r="C54">
        <v>-78493.4758</v>
      </c>
      <c r="I54" t="s">
        <v>39</v>
      </c>
      <c r="J54">
        <v>-23932.055700000001</v>
      </c>
    </row>
    <row r="55" spans="1:10">
      <c r="B55" t="s">
        <v>40</v>
      </c>
      <c r="C55">
        <v>-19004.3122</v>
      </c>
      <c r="I55" t="s">
        <v>40</v>
      </c>
      <c r="J55">
        <v>-13938.9077</v>
      </c>
    </row>
    <row r="56" spans="1:10">
      <c r="B56" t="s">
        <v>48</v>
      </c>
      <c r="C56">
        <v>8.2391000000000005</v>
      </c>
      <c r="I56" t="s">
        <v>41</v>
      </c>
      <c r="J56">
        <v>-238306.81349999999</v>
      </c>
    </row>
    <row r="57" spans="1:10">
      <c r="B57" t="s">
        <v>49</v>
      </c>
      <c r="C57">
        <v>-7.2838000000000003</v>
      </c>
      <c r="I57" t="s">
        <v>42</v>
      </c>
      <c r="J57">
        <v>270836.1041</v>
      </c>
    </row>
    <row r="58" spans="1:10">
      <c r="B58" t="s">
        <v>41</v>
      </c>
      <c r="C58">
        <v>-24808.361000000001</v>
      </c>
      <c r="I58" t="s">
        <v>43</v>
      </c>
      <c r="J58">
        <v>-38214.501100000001</v>
      </c>
    </row>
    <row r="59" spans="1:10">
      <c r="B59" t="s">
        <v>42</v>
      </c>
      <c r="C59">
        <v>8706.8619999999992</v>
      </c>
      <c r="I59" t="s">
        <v>44</v>
      </c>
      <c r="J59">
        <v>-43639.5121</v>
      </c>
    </row>
    <row r="60" spans="1:10">
      <c r="B60" t="s">
        <v>50</v>
      </c>
      <c r="C60">
        <v>165.7097</v>
      </c>
    </row>
    <row r="61" spans="1:10">
      <c r="B61" t="s">
        <v>43</v>
      </c>
      <c r="C61">
        <v>-82302.501499999998</v>
      </c>
      <c r="H61" t="s">
        <v>45</v>
      </c>
      <c r="J61">
        <v>-36789.796699999999</v>
      </c>
    </row>
    <row r="63" spans="1:10">
      <c r="A63" t="s">
        <v>45</v>
      </c>
      <c r="C63">
        <v>-113219.1014</v>
      </c>
    </row>
    <row r="64" spans="1:10">
      <c r="H64" t="s">
        <v>46</v>
      </c>
      <c r="J64">
        <v>1117087.779384</v>
      </c>
    </row>
    <row r="66" spans="1:3">
      <c r="A66" t="s">
        <v>46</v>
      </c>
      <c r="C66">
        <v>1184090.9466049999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workbookViewId="0"/>
  </sheetViews>
  <sheetFormatPr defaultRowHeight="15"/>
  <sheetData>
    <row r="1" spans="1:11">
      <c r="A1" t="s">
        <v>0</v>
      </c>
      <c r="B1" t="s">
        <v>51</v>
      </c>
      <c r="H1" t="s">
        <v>0</v>
      </c>
      <c r="I1" t="s">
        <v>51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15161917.671800001</v>
      </c>
      <c r="I6" t="s">
        <v>10</v>
      </c>
      <c r="J6">
        <v>16913176.806400001</v>
      </c>
    </row>
    <row r="7" spans="1:11">
      <c r="B7" t="s">
        <v>11</v>
      </c>
      <c r="C7">
        <v>52798</v>
      </c>
      <c r="I7" t="s">
        <v>11</v>
      </c>
      <c r="J7">
        <v>16299</v>
      </c>
    </row>
    <row r="8" spans="1:11">
      <c r="B8" t="s">
        <v>12</v>
      </c>
      <c r="C8">
        <v>14226850.244200001</v>
      </c>
      <c r="I8" t="s">
        <v>12</v>
      </c>
      <c r="J8">
        <v>15736091.946699999</v>
      </c>
    </row>
    <row r="9" spans="1:11">
      <c r="B9" t="s">
        <v>13</v>
      </c>
      <c r="C9">
        <v>987865.42760000005</v>
      </c>
      <c r="I9" t="s">
        <v>13</v>
      </c>
      <c r="J9">
        <v>1193383.8596999999</v>
      </c>
    </row>
    <row r="10" spans="1:11">
      <c r="B10" t="s">
        <v>14</v>
      </c>
      <c r="C10">
        <v>935067.42760000005</v>
      </c>
      <c r="I10" t="s">
        <v>14</v>
      </c>
      <c r="J10">
        <v>1177084.8596999999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14026848.210000001</v>
      </c>
      <c r="H16">
        <v>4000</v>
      </c>
      <c r="I16" t="s">
        <v>17</v>
      </c>
      <c r="J16">
        <v>15767175.939999999</v>
      </c>
    </row>
    <row r="17" spans="1:10">
      <c r="A17">
        <v>4000020</v>
      </c>
      <c r="B17" t="s">
        <v>18</v>
      </c>
      <c r="C17">
        <v>1135125.53</v>
      </c>
      <c r="H17">
        <v>4000020</v>
      </c>
      <c r="I17" t="s">
        <v>18</v>
      </c>
      <c r="J17">
        <v>1146000.8600000001</v>
      </c>
    </row>
    <row r="18" spans="1:10">
      <c r="A18">
        <v>4000040</v>
      </c>
      <c r="B18" t="s">
        <v>19</v>
      </c>
      <c r="C18">
        <v>52798.46</v>
      </c>
      <c r="H18">
        <v>4000040</v>
      </c>
      <c r="I18" t="s">
        <v>19</v>
      </c>
      <c r="J18">
        <v>16299.47</v>
      </c>
    </row>
    <row r="19" spans="1:10">
      <c r="A19" t="s">
        <v>20</v>
      </c>
      <c r="C19">
        <v>15214772.199999999</v>
      </c>
      <c r="H19" t="s">
        <v>20</v>
      </c>
      <c r="J19">
        <v>16929476.27</v>
      </c>
    </row>
    <row r="21" spans="1:10">
      <c r="A21">
        <v>4900</v>
      </c>
      <c r="B21" t="s">
        <v>19</v>
      </c>
      <c r="C21">
        <v>-52798.46</v>
      </c>
      <c r="H21">
        <v>4900</v>
      </c>
      <c r="I21" t="s">
        <v>19</v>
      </c>
      <c r="J21">
        <v>-16299.47</v>
      </c>
    </row>
    <row r="23" spans="1:10">
      <c r="A23" t="s">
        <v>21</v>
      </c>
      <c r="C23">
        <v>15161973.74</v>
      </c>
      <c r="H23" t="s">
        <v>21</v>
      </c>
      <c r="J23">
        <v>16913176.800000001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588694.5</v>
      </c>
      <c r="H28">
        <v>5400</v>
      </c>
      <c r="I28" t="s">
        <v>24</v>
      </c>
      <c r="J28">
        <v>617489.19999999995</v>
      </c>
    </row>
    <row r="29" spans="1:10">
      <c r="A29">
        <v>5450</v>
      </c>
      <c r="B29" t="s">
        <v>25</v>
      </c>
      <c r="C29">
        <v>11360216.25</v>
      </c>
      <c r="H29">
        <v>5450</v>
      </c>
      <c r="I29" t="s">
        <v>25</v>
      </c>
      <c r="J29">
        <v>13968422.68</v>
      </c>
    </row>
    <row r="30" spans="1:10">
      <c r="A30">
        <v>5500</v>
      </c>
      <c r="B30" t="s">
        <v>26</v>
      </c>
      <c r="C30">
        <v>-140371.96</v>
      </c>
      <c r="H30">
        <v>5500</v>
      </c>
      <c r="I30" t="s">
        <v>26</v>
      </c>
      <c r="J30">
        <v>-341594.02</v>
      </c>
    </row>
    <row r="31" spans="1:10">
      <c r="B31" t="s">
        <v>27</v>
      </c>
      <c r="C31">
        <v>2080.1786000000002</v>
      </c>
    </row>
    <row r="32" spans="1:10">
      <c r="H32" t="s">
        <v>28</v>
      </c>
    </row>
    <row r="33" spans="1:10">
      <c r="A33" t="s">
        <v>28</v>
      </c>
      <c r="I33" t="s">
        <v>29</v>
      </c>
      <c r="J33">
        <v>1320641.0766</v>
      </c>
    </row>
    <row r="34" spans="1:10">
      <c r="B34" t="s">
        <v>29</v>
      </c>
      <c r="C34">
        <v>5075251.7163000004</v>
      </c>
      <c r="I34" t="s">
        <v>30</v>
      </c>
      <c r="J34">
        <v>-11717.153200000001</v>
      </c>
    </row>
    <row r="35" spans="1:10">
      <c r="B35" t="s">
        <v>30</v>
      </c>
      <c r="C35">
        <v>-121152.87390000001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>
        <v>15553241.783399999</v>
      </c>
    </row>
    <row r="39" spans="1:10">
      <c r="A39" t="s">
        <v>33</v>
      </c>
      <c r="C39">
        <v>16764717.811000001</v>
      </c>
    </row>
    <row r="40" spans="1:10">
      <c r="H40" t="s">
        <v>34</v>
      </c>
      <c r="J40">
        <v>15297864.632213</v>
      </c>
    </row>
    <row r="41" spans="1:10">
      <c r="A41" t="s">
        <v>34</v>
      </c>
      <c r="C41">
        <v>13925698.430385999</v>
      </c>
    </row>
    <row r="43" spans="1:10">
      <c r="H43" t="s">
        <v>35</v>
      </c>
      <c r="J43">
        <v>15063110.104637999</v>
      </c>
    </row>
    <row r="44" spans="1:10">
      <c r="A44" t="s">
        <v>35</v>
      </c>
      <c r="C44">
        <v>16388275.430187</v>
      </c>
    </row>
    <row r="46" spans="1:10">
      <c r="H46" t="s">
        <v>36</v>
      </c>
      <c r="J46">
        <v>15787996.310975</v>
      </c>
    </row>
    <row r="47" spans="1:10">
      <c r="A47" t="s">
        <v>36</v>
      </c>
      <c r="C47">
        <v>14302140.811199</v>
      </c>
    </row>
    <row r="49" spans="1:10">
      <c r="H49" t="s">
        <v>37</v>
      </c>
      <c r="J49">
        <v>1125180.489025</v>
      </c>
    </row>
    <row r="50" spans="1:10">
      <c r="A50" t="s">
        <v>37</v>
      </c>
      <c r="C50">
        <v>859832.92880102003</v>
      </c>
    </row>
    <row r="52" spans="1:10">
      <c r="H52" t="s">
        <v>32</v>
      </c>
    </row>
    <row r="53" spans="1:10">
      <c r="A53" t="s">
        <v>32</v>
      </c>
      <c r="I53" t="s">
        <v>38</v>
      </c>
      <c r="J53">
        <v>49695.861100000002</v>
      </c>
    </row>
    <row r="54" spans="1:10">
      <c r="B54" t="s">
        <v>38</v>
      </c>
      <c r="C54">
        <v>164855.90229999999</v>
      </c>
      <c r="I54" t="s">
        <v>39</v>
      </c>
      <c r="J54">
        <v>-49396.2618</v>
      </c>
    </row>
    <row r="55" spans="1:10">
      <c r="B55" t="s">
        <v>39</v>
      </c>
      <c r="C55">
        <v>-166280.5282</v>
      </c>
      <c r="I55" t="s">
        <v>40</v>
      </c>
      <c r="J55">
        <v>-41692.109900000003</v>
      </c>
    </row>
    <row r="56" spans="1:10">
      <c r="B56" t="s">
        <v>40</v>
      </c>
      <c r="C56">
        <v>-31021.8855</v>
      </c>
      <c r="I56" t="s">
        <v>41</v>
      </c>
      <c r="J56">
        <v>-238034.0246</v>
      </c>
    </row>
    <row r="57" spans="1:10">
      <c r="B57" t="s">
        <v>48</v>
      </c>
      <c r="C57">
        <v>127.5339</v>
      </c>
      <c r="I57" t="s">
        <v>42</v>
      </c>
      <c r="J57">
        <v>235073.6164</v>
      </c>
    </row>
    <row r="58" spans="1:10">
      <c r="B58" t="s">
        <v>49</v>
      </c>
      <c r="C58">
        <v>-849.55579999999998</v>
      </c>
      <c r="I58" t="s">
        <v>43</v>
      </c>
      <c r="J58">
        <v>-46017.800999999999</v>
      </c>
    </row>
    <row r="59" spans="1:10">
      <c r="B59" t="s">
        <v>41</v>
      </c>
      <c r="C59">
        <v>-15008.5803</v>
      </c>
      <c r="I59" t="s">
        <v>44</v>
      </c>
      <c r="J59">
        <v>-13606.33</v>
      </c>
    </row>
    <row r="60" spans="1:10">
      <c r="B60" t="s">
        <v>42</v>
      </c>
      <c r="C60">
        <v>9819.5491000000002</v>
      </c>
    </row>
    <row r="61" spans="1:10">
      <c r="B61" t="s">
        <v>43</v>
      </c>
      <c r="C61">
        <v>-65303.910400000001</v>
      </c>
      <c r="H61" t="s">
        <v>45</v>
      </c>
      <c r="J61">
        <v>-103977.04979999999</v>
      </c>
    </row>
    <row r="62" spans="1:10">
      <c r="B62" t="s">
        <v>44</v>
      </c>
      <c r="C62">
        <v>-6468.8833999999997</v>
      </c>
    </row>
    <row r="64" spans="1:10">
      <c r="A64" t="s">
        <v>45</v>
      </c>
      <c r="C64">
        <v>-110130.35830000001</v>
      </c>
      <c r="H64" t="s">
        <v>46</v>
      </c>
      <c r="J64">
        <v>1229157.5388249999</v>
      </c>
    </row>
    <row r="67" spans="1:3">
      <c r="A67" t="s">
        <v>46</v>
      </c>
      <c r="C67">
        <v>969963.28710101999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"/>
  <sheetViews>
    <sheetView workbookViewId="0"/>
  </sheetViews>
  <sheetFormatPr defaultRowHeight="15"/>
  <sheetData>
    <row r="1" spans="1:11">
      <c r="A1" t="s">
        <v>0</v>
      </c>
      <c r="B1" t="s">
        <v>52</v>
      </c>
      <c r="H1" t="s">
        <v>0</v>
      </c>
      <c r="I1" t="s">
        <v>52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35104654.954499997</v>
      </c>
      <c r="I6" t="s">
        <v>10</v>
      </c>
      <c r="J6">
        <v>37640572.907099999</v>
      </c>
    </row>
    <row r="7" spans="1:11">
      <c r="B7" t="s">
        <v>11</v>
      </c>
      <c r="C7">
        <v>154078</v>
      </c>
      <c r="I7" t="s">
        <v>11</v>
      </c>
      <c r="J7">
        <v>109196</v>
      </c>
    </row>
    <row r="8" spans="1:11">
      <c r="B8" t="s">
        <v>12</v>
      </c>
      <c r="C8">
        <v>32765587.6109</v>
      </c>
      <c r="I8" t="s">
        <v>12</v>
      </c>
      <c r="J8">
        <v>35153407.732699998</v>
      </c>
    </row>
    <row r="9" spans="1:11">
      <c r="B9" t="s">
        <v>13</v>
      </c>
      <c r="C9">
        <v>2493145.3435999998</v>
      </c>
      <c r="I9" t="s">
        <v>13</v>
      </c>
      <c r="J9">
        <v>2596361.1743999999</v>
      </c>
    </row>
    <row r="10" spans="1:11">
      <c r="B10" t="s">
        <v>14</v>
      </c>
      <c r="C10">
        <v>2339067.3435999998</v>
      </c>
      <c r="I10" t="s">
        <v>14</v>
      </c>
      <c r="J10">
        <v>2487165.1743999999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29654179.489999998</v>
      </c>
      <c r="H16">
        <v>4000</v>
      </c>
      <c r="I16" t="s">
        <v>17</v>
      </c>
      <c r="J16">
        <v>21608782.030000001</v>
      </c>
    </row>
    <row r="17" spans="1:10">
      <c r="A17">
        <v>4000020</v>
      </c>
      <c r="B17" t="s">
        <v>18</v>
      </c>
      <c r="C17">
        <v>750100.9</v>
      </c>
      <c r="H17">
        <v>4000020</v>
      </c>
      <c r="I17" t="s">
        <v>18</v>
      </c>
      <c r="J17">
        <v>574589.96</v>
      </c>
    </row>
    <row r="18" spans="1:10">
      <c r="A18">
        <v>4000040</v>
      </c>
      <c r="B18" t="s">
        <v>19</v>
      </c>
      <c r="C18">
        <v>154077.98000000001</v>
      </c>
      <c r="H18">
        <v>4000040</v>
      </c>
      <c r="I18" t="s">
        <v>19</v>
      </c>
      <c r="J18">
        <v>109195.81</v>
      </c>
    </row>
    <row r="19" spans="1:10">
      <c r="A19">
        <v>4000050</v>
      </c>
      <c r="B19" t="s">
        <v>53</v>
      </c>
      <c r="C19">
        <v>4699780.6399999997</v>
      </c>
      <c r="H19">
        <v>4000050</v>
      </c>
      <c r="I19" t="s">
        <v>53</v>
      </c>
      <c r="J19">
        <v>15456486.679199999</v>
      </c>
    </row>
    <row r="20" spans="1:10">
      <c r="A20" t="s">
        <v>20</v>
      </c>
      <c r="C20">
        <v>35258139.009999998</v>
      </c>
      <c r="H20" t="s">
        <v>20</v>
      </c>
      <c r="J20">
        <v>37749054.479199998</v>
      </c>
    </row>
    <row r="22" spans="1:10">
      <c r="A22">
        <v>4900</v>
      </c>
      <c r="B22" t="s">
        <v>19</v>
      </c>
      <c r="C22">
        <v>-154077.98000000001</v>
      </c>
      <c r="H22">
        <v>4900</v>
      </c>
      <c r="I22" t="s">
        <v>19</v>
      </c>
      <c r="J22">
        <v>-109195.81</v>
      </c>
    </row>
    <row r="24" spans="1:10">
      <c r="A24" t="s">
        <v>21</v>
      </c>
      <c r="C24">
        <v>35104061.030000001</v>
      </c>
      <c r="H24" t="s">
        <v>21</v>
      </c>
      <c r="J24">
        <v>37639858.669200003</v>
      </c>
    </row>
    <row r="27" spans="1:10">
      <c r="A27" t="s">
        <v>22</v>
      </c>
      <c r="H27" t="s">
        <v>22</v>
      </c>
    </row>
    <row r="28" spans="1:10">
      <c r="A28" t="s">
        <v>23</v>
      </c>
      <c r="H28" t="s">
        <v>23</v>
      </c>
    </row>
    <row r="29" spans="1:10">
      <c r="A29">
        <v>5400</v>
      </c>
      <c r="B29" t="s">
        <v>24</v>
      </c>
      <c r="C29">
        <v>502060.98</v>
      </c>
      <c r="H29">
        <v>5400</v>
      </c>
      <c r="I29" t="s">
        <v>24</v>
      </c>
      <c r="J29">
        <v>417461.39</v>
      </c>
    </row>
    <row r="30" spans="1:10">
      <c r="A30">
        <v>5450</v>
      </c>
      <c r="B30" t="s">
        <v>25</v>
      </c>
      <c r="C30">
        <v>30983060.559999999</v>
      </c>
      <c r="H30">
        <v>5450</v>
      </c>
      <c r="I30" t="s">
        <v>25</v>
      </c>
      <c r="J30">
        <v>34697833.579999998</v>
      </c>
    </row>
    <row r="31" spans="1:10">
      <c r="A31">
        <v>5500</v>
      </c>
      <c r="B31" t="s">
        <v>26</v>
      </c>
      <c r="C31">
        <v>-338449.27</v>
      </c>
      <c r="H31">
        <v>5500</v>
      </c>
      <c r="I31" t="s">
        <v>26</v>
      </c>
      <c r="J31">
        <v>-604886.28</v>
      </c>
    </row>
    <row r="32" spans="1:10">
      <c r="B32" t="s">
        <v>27</v>
      </c>
      <c r="C32">
        <v>2028.5714</v>
      </c>
    </row>
    <row r="33" spans="1:10">
      <c r="H33" t="s">
        <v>28</v>
      </c>
    </row>
    <row r="34" spans="1:10">
      <c r="A34" t="s">
        <v>28</v>
      </c>
      <c r="I34" t="s">
        <v>29</v>
      </c>
      <c r="J34">
        <v>376390.60440000001</v>
      </c>
    </row>
    <row r="35" spans="1:10">
      <c r="B35" t="s">
        <v>29</v>
      </c>
      <c r="C35">
        <v>542036.4094</v>
      </c>
      <c r="I35" t="s">
        <v>30</v>
      </c>
      <c r="J35">
        <v>-1733896.0055</v>
      </c>
    </row>
    <row r="36" spans="1:10">
      <c r="B36" t="s">
        <v>30</v>
      </c>
      <c r="C36">
        <v>-1228412.3670000001</v>
      </c>
      <c r="H36" t="s">
        <v>31</v>
      </c>
    </row>
    <row r="37" spans="1:10">
      <c r="A37" t="s">
        <v>31</v>
      </c>
      <c r="H37" t="s">
        <v>32</v>
      </c>
    </row>
    <row r="38" spans="1:10">
      <c r="A38" t="s">
        <v>32</v>
      </c>
    </row>
    <row r="39" spans="1:10">
      <c r="H39" t="s">
        <v>33</v>
      </c>
      <c r="J39">
        <v>33152903.288899999</v>
      </c>
    </row>
    <row r="40" spans="1:10">
      <c r="A40" t="s">
        <v>33</v>
      </c>
      <c r="C40">
        <v>30462324.8838</v>
      </c>
    </row>
    <row r="41" spans="1:10">
      <c r="H41" t="s">
        <v>34</v>
      </c>
      <c r="J41">
        <v>29275636.766681999</v>
      </c>
    </row>
    <row r="42" spans="1:10">
      <c r="A42" t="s">
        <v>34</v>
      </c>
      <c r="C42">
        <v>30253912.282738</v>
      </c>
    </row>
    <row r="44" spans="1:10">
      <c r="H44" t="s">
        <v>35</v>
      </c>
      <c r="J44">
        <v>27204200.7326</v>
      </c>
    </row>
    <row r="45" spans="1:10">
      <c r="A45" t="s">
        <v>35</v>
      </c>
      <c r="C45">
        <v>27932820.593355</v>
      </c>
    </row>
    <row r="47" spans="1:10">
      <c r="H47" t="s">
        <v>36</v>
      </c>
      <c r="J47">
        <v>35224339.322981998</v>
      </c>
    </row>
    <row r="48" spans="1:10">
      <c r="A48" t="s">
        <v>36</v>
      </c>
      <c r="C48">
        <v>32783416.573183</v>
      </c>
    </row>
    <row r="50" spans="1:10">
      <c r="H50" t="s">
        <v>37</v>
      </c>
      <c r="J50">
        <v>2415519.3462180002</v>
      </c>
    </row>
    <row r="51" spans="1:10">
      <c r="A51" t="s">
        <v>37</v>
      </c>
      <c r="C51">
        <v>2320644.4568170002</v>
      </c>
    </row>
    <row r="53" spans="1:10">
      <c r="H53" t="s">
        <v>32</v>
      </c>
    </row>
    <row r="54" spans="1:10">
      <c r="A54" t="s">
        <v>32</v>
      </c>
      <c r="I54" t="s">
        <v>38</v>
      </c>
      <c r="J54">
        <v>104707.11960000001</v>
      </c>
    </row>
    <row r="55" spans="1:10">
      <c r="B55" t="s">
        <v>38</v>
      </c>
      <c r="C55">
        <v>116771.2162</v>
      </c>
      <c r="I55" t="s">
        <v>39</v>
      </c>
      <c r="J55">
        <v>-117340.1027</v>
      </c>
    </row>
    <row r="56" spans="1:10">
      <c r="B56" t="s">
        <v>39</v>
      </c>
      <c r="C56">
        <v>-119319.33440000001</v>
      </c>
      <c r="I56" t="s">
        <v>40</v>
      </c>
      <c r="J56">
        <v>-13399.4337</v>
      </c>
    </row>
    <row r="57" spans="1:10">
      <c r="B57" t="s">
        <v>40</v>
      </c>
      <c r="C57">
        <v>-25357.480899999999</v>
      </c>
      <c r="I57" t="s">
        <v>41</v>
      </c>
      <c r="J57">
        <v>-135185.49859999999</v>
      </c>
    </row>
    <row r="58" spans="1:10">
      <c r="B58" t="s">
        <v>41</v>
      </c>
      <c r="C58">
        <v>-21712.542300000001</v>
      </c>
      <c r="I58" t="s">
        <v>42</v>
      </c>
      <c r="J58">
        <v>69287.915900000007</v>
      </c>
    </row>
    <row r="59" spans="1:10">
      <c r="B59" t="s">
        <v>42</v>
      </c>
      <c r="C59">
        <v>31846.5442</v>
      </c>
      <c r="I59" t="s">
        <v>43</v>
      </c>
      <c r="J59">
        <v>-37691.709900000002</v>
      </c>
    </row>
    <row r="60" spans="1:10">
      <c r="B60" t="s">
        <v>43</v>
      </c>
      <c r="C60">
        <v>-42678.928599999999</v>
      </c>
    </row>
    <row r="61" spans="1:10">
      <c r="H61" t="s">
        <v>45</v>
      </c>
      <c r="J61">
        <v>-129621.70940000001</v>
      </c>
    </row>
    <row r="62" spans="1:10">
      <c r="A62" t="s">
        <v>45</v>
      </c>
      <c r="C62">
        <v>-60450.525800000003</v>
      </c>
    </row>
    <row r="64" spans="1:10">
      <c r="H64" t="s">
        <v>46</v>
      </c>
      <c r="J64">
        <v>2545141.0556180002</v>
      </c>
    </row>
    <row r="65" spans="1:3">
      <c r="A65" t="s">
        <v>46</v>
      </c>
      <c r="C65">
        <v>2381094.9826170001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7"/>
  <sheetViews>
    <sheetView workbookViewId="0"/>
  </sheetViews>
  <sheetFormatPr defaultRowHeight="15"/>
  <sheetData>
    <row r="1" spans="1:11">
      <c r="A1" t="s">
        <v>0</v>
      </c>
      <c r="B1" t="s">
        <v>54</v>
      </c>
      <c r="H1" t="s">
        <v>0</v>
      </c>
      <c r="I1" t="s">
        <v>54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13580419.5714</v>
      </c>
      <c r="I6" t="s">
        <v>10</v>
      </c>
      <c r="J6">
        <v>9531555.1171000004</v>
      </c>
    </row>
    <row r="7" spans="1:11">
      <c r="B7" t="s">
        <v>11</v>
      </c>
      <c r="C7">
        <v>95936</v>
      </c>
      <c r="I7" t="s">
        <v>11</v>
      </c>
      <c r="J7">
        <v>56403</v>
      </c>
    </row>
    <row r="8" spans="1:11">
      <c r="B8" t="s">
        <v>12</v>
      </c>
      <c r="C8">
        <v>12957792.9932</v>
      </c>
      <c r="I8" t="s">
        <v>12</v>
      </c>
      <c r="J8">
        <v>9011275.7383999992</v>
      </c>
    </row>
    <row r="9" spans="1:11">
      <c r="B9" t="s">
        <v>13</v>
      </c>
      <c r="C9">
        <v>718562.57819999999</v>
      </c>
      <c r="I9" t="s">
        <v>13</v>
      </c>
      <c r="J9">
        <v>576682.3787</v>
      </c>
    </row>
    <row r="10" spans="1:11">
      <c r="B10" t="s">
        <v>14</v>
      </c>
      <c r="C10">
        <v>622626.57819999999</v>
      </c>
      <c r="I10" t="s">
        <v>14</v>
      </c>
      <c r="J10">
        <v>520279.3787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13291446.710000001</v>
      </c>
      <c r="H16">
        <v>4000</v>
      </c>
      <c r="I16" t="s">
        <v>17</v>
      </c>
      <c r="J16">
        <v>9301686.7799999993</v>
      </c>
    </row>
    <row r="17" spans="1:10">
      <c r="A17">
        <v>4000020</v>
      </c>
      <c r="B17" t="s">
        <v>18</v>
      </c>
      <c r="C17">
        <v>286107.40999999997</v>
      </c>
      <c r="H17">
        <v>4000020</v>
      </c>
      <c r="I17" t="s">
        <v>18</v>
      </c>
      <c r="J17">
        <v>230243.76</v>
      </c>
    </row>
    <row r="18" spans="1:10">
      <c r="A18">
        <v>4000040</v>
      </c>
      <c r="B18" t="s">
        <v>19</v>
      </c>
      <c r="C18">
        <v>95936.26</v>
      </c>
      <c r="H18">
        <v>4000040</v>
      </c>
      <c r="I18" t="s">
        <v>19</v>
      </c>
      <c r="J18">
        <v>56402.5</v>
      </c>
    </row>
    <row r="19" spans="1:10">
      <c r="A19" t="s">
        <v>20</v>
      </c>
      <c r="C19">
        <v>13673490.380000001</v>
      </c>
      <c r="H19" t="s">
        <v>20</v>
      </c>
      <c r="J19">
        <v>9588333.0399999991</v>
      </c>
    </row>
    <row r="21" spans="1:10">
      <c r="A21">
        <v>4900</v>
      </c>
      <c r="B21" t="s">
        <v>19</v>
      </c>
      <c r="C21">
        <v>-95936.26</v>
      </c>
      <c r="H21">
        <v>4900</v>
      </c>
      <c r="I21" t="s">
        <v>19</v>
      </c>
      <c r="J21">
        <v>-56402.5</v>
      </c>
    </row>
    <row r="23" spans="1:10">
      <c r="A23" t="s">
        <v>21</v>
      </c>
      <c r="C23">
        <v>13577554.119999999</v>
      </c>
      <c r="H23" t="s">
        <v>21</v>
      </c>
      <c r="J23">
        <v>9531930.5399999991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82428.75</v>
      </c>
      <c r="H28">
        <v>5400</v>
      </c>
      <c r="I28" t="s">
        <v>24</v>
      </c>
      <c r="J28">
        <v>85776.63</v>
      </c>
    </row>
    <row r="29" spans="1:10">
      <c r="A29">
        <v>5450</v>
      </c>
      <c r="B29" t="s">
        <v>25</v>
      </c>
      <c r="C29">
        <v>12240815.52</v>
      </c>
      <c r="H29">
        <v>5450</v>
      </c>
      <c r="I29" t="s">
        <v>25</v>
      </c>
      <c r="J29">
        <v>9489865.25</v>
      </c>
    </row>
    <row r="30" spans="1:10">
      <c r="A30">
        <v>5500</v>
      </c>
      <c r="B30" t="s">
        <v>26</v>
      </c>
      <c r="C30">
        <v>-276861.09999999998</v>
      </c>
      <c r="H30">
        <v>5500</v>
      </c>
      <c r="I30" t="s">
        <v>26</v>
      </c>
      <c r="J30">
        <v>-333912.59999999998</v>
      </c>
    </row>
    <row r="31" spans="1:10">
      <c r="B31" t="s">
        <v>27</v>
      </c>
      <c r="C31">
        <v>4114.2857999999997</v>
      </c>
    </row>
    <row r="32" spans="1:10">
      <c r="H32" t="s">
        <v>28</v>
      </c>
    </row>
    <row r="33" spans="1:10">
      <c r="A33" t="s">
        <v>28</v>
      </c>
      <c r="I33" t="s">
        <v>29</v>
      </c>
      <c r="J33">
        <v>2127948.5564999999</v>
      </c>
    </row>
    <row r="34" spans="1:10">
      <c r="B34" t="s">
        <v>29</v>
      </c>
      <c r="C34">
        <v>798684.52009999997</v>
      </c>
      <c r="I34" t="s">
        <v>30</v>
      </c>
      <c r="J34">
        <v>-6967321.3991</v>
      </c>
    </row>
    <row r="35" spans="1:10">
      <c r="B35" t="s">
        <v>30</v>
      </c>
      <c r="C35">
        <v>-2761093.6389000001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>
        <v>4402356.4374000002</v>
      </c>
    </row>
    <row r="39" spans="1:10">
      <c r="A39" t="s">
        <v>33</v>
      </c>
      <c r="C39">
        <v>10088088.336999999</v>
      </c>
    </row>
    <row r="40" spans="1:10">
      <c r="H40" t="s">
        <v>34</v>
      </c>
      <c r="J40">
        <v>18357380.958262999</v>
      </c>
    </row>
    <row r="41" spans="1:10">
      <c r="A41" t="s">
        <v>34</v>
      </c>
      <c r="C41">
        <v>14352720.615959</v>
      </c>
    </row>
    <row r="43" spans="1:10">
      <c r="H43" t="s">
        <v>35</v>
      </c>
      <c r="J43">
        <v>13476622.522637</v>
      </c>
    </row>
    <row r="44" spans="1:10">
      <c r="A44" t="s">
        <v>35</v>
      </c>
      <c r="C44">
        <v>11432710.877203001</v>
      </c>
    </row>
    <row r="46" spans="1:10">
      <c r="H46" t="s">
        <v>36</v>
      </c>
      <c r="J46">
        <v>9283114.8730260003</v>
      </c>
    </row>
    <row r="47" spans="1:10">
      <c r="A47" t="s">
        <v>36</v>
      </c>
      <c r="C47">
        <v>13008098.075756</v>
      </c>
    </row>
    <row r="49" spans="1:10">
      <c r="H49" t="s">
        <v>37</v>
      </c>
      <c r="J49">
        <v>248815.66697399001</v>
      </c>
    </row>
    <row r="50" spans="1:10">
      <c r="A50" t="s">
        <v>37</v>
      </c>
      <c r="C50">
        <v>569456.04424401</v>
      </c>
    </row>
    <row r="52" spans="1:10">
      <c r="H52" t="s">
        <v>32</v>
      </c>
    </row>
    <row r="53" spans="1:10">
      <c r="A53" t="s">
        <v>32</v>
      </c>
      <c r="I53" t="s">
        <v>40</v>
      </c>
      <c r="J53">
        <v>-7066.8407999999999</v>
      </c>
    </row>
    <row r="54" spans="1:10">
      <c r="B54" t="s">
        <v>38</v>
      </c>
      <c r="C54">
        <v>90137.866599999994</v>
      </c>
      <c r="I54" t="s">
        <v>38</v>
      </c>
      <c r="J54">
        <v>3093967.9031000002</v>
      </c>
    </row>
    <row r="55" spans="1:10">
      <c r="B55" t="s">
        <v>39</v>
      </c>
      <c r="C55">
        <v>-92379.936700000006</v>
      </c>
      <c r="I55" t="s">
        <v>39</v>
      </c>
      <c r="J55">
        <v>-3078361.9969000001</v>
      </c>
    </row>
    <row r="56" spans="1:10">
      <c r="B56" t="s">
        <v>40</v>
      </c>
      <c r="C56">
        <v>-25503.0553</v>
      </c>
      <c r="I56" t="s">
        <v>43</v>
      </c>
      <c r="J56">
        <v>-41524.595800000003</v>
      </c>
    </row>
    <row r="57" spans="1:10">
      <c r="B57" t="s">
        <v>48</v>
      </c>
      <c r="C57">
        <v>79.766800000000003</v>
      </c>
      <c r="I57" t="s">
        <v>41</v>
      </c>
      <c r="J57">
        <v>-594431.13630000001</v>
      </c>
    </row>
    <row r="58" spans="1:10">
      <c r="B58" t="s">
        <v>49</v>
      </c>
      <c r="C58">
        <v>-79.766800000000003</v>
      </c>
      <c r="I58" t="s">
        <v>42</v>
      </c>
      <c r="J58">
        <v>290683.255</v>
      </c>
    </row>
    <row r="59" spans="1:10">
      <c r="B59" t="s">
        <v>41</v>
      </c>
      <c r="C59">
        <v>-278863.8137</v>
      </c>
      <c r="I59" t="s">
        <v>44</v>
      </c>
      <c r="J59">
        <v>-10350.530500000001</v>
      </c>
    </row>
    <row r="60" spans="1:10">
      <c r="B60" t="s">
        <v>42</v>
      </c>
      <c r="C60">
        <v>245043.53750000001</v>
      </c>
    </row>
    <row r="61" spans="1:10">
      <c r="B61" t="s">
        <v>43</v>
      </c>
      <c r="C61">
        <v>-56445.22</v>
      </c>
      <c r="H61" t="s">
        <v>45</v>
      </c>
      <c r="J61">
        <v>-347083.94219999999</v>
      </c>
    </row>
    <row r="62" spans="1:10">
      <c r="B62" t="s">
        <v>44</v>
      </c>
      <c r="C62">
        <v>-4243.5182000000004</v>
      </c>
    </row>
    <row r="64" spans="1:10">
      <c r="A64" t="s">
        <v>45</v>
      </c>
      <c r="C64">
        <v>-122254.1398</v>
      </c>
      <c r="H64" t="s">
        <v>46</v>
      </c>
      <c r="J64">
        <v>595899.60917398997</v>
      </c>
    </row>
    <row r="67" spans="1:3">
      <c r="A67" t="s">
        <v>46</v>
      </c>
      <c r="C67">
        <v>691710.18404401001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8"/>
  <sheetViews>
    <sheetView workbookViewId="0"/>
  </sheetViews>
  <sheetFormatPr defaultRowHeight="15"/>
  <sheetData>
    <row r="1" spans="1:11">
      <c r="A1" t="s">
        <v>0</v>
      </c>
      <c r="B1" t="s">
        <v>55</v>
      </c>
      <c r="H1" t="s">
        <v>0</v>
      </c>
      <c r="I1" t="s">
        <v>55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48793797.7579</v>
      </c>
      <c r="I6" t="s">
        <v>10</v>
      </c>
      <c r="J6">
        <v>48868992.427900001</v>
      </c>
    </row>
    <row r="7" spans="1:11">
      <c r="B7" t="s">
        <v>11</v>
      </c>
      <c r="C7">
        <v>251281</v>
      </c>
      <c r="I7" t="s">
        <v>11</v>
      </c>
      <c r="J7">
        <v>155968</v>
      </c>
    </row>
    <row r="8" spans="1:11">
      <c r="B8" t="s">
        <v>12</v>
      </c>
      <c r="C8">
        <v>45716601.314800002</v>
      </c>
      <c r="I8" t="s">
        <v>12</v>
      </c>
      <c r="J8">
        <v>45795784.732799999</v>
      </c>
    </row>
    <row r="9" spans="1:11">
      <c r="B9" t="s">
        <v>13</v>
      </c>
      <c r="C9">
        <v>3328477.4430999998</v>
      </c>
      <c r="I9" t="s">
        <v>13</v>
      </c>
      <c r="J9">
        <v>3229175.6951000001</v>
      </c>
    </row>
    <row r="10" spans="1:11">
      <c r="B10" t="s">
        <v>14</v>
      </c>
      <c r="C10">
        <v>3077196.4430999998</v>
      </c>
      <c r="I10" t="s">
        <v>14</v>
      </c>
      <c r="J10">
        <v>3073207.6951000001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48281618.68</v>
      </c>
      <c r="H16">
        <v>4000</v>
      </c>
      <c r="I16" t="s">
        <v>17</v>
      </c>
      <c r="J16">
        <v>48242506.869999997</v>
      </c>
    </row>
    <row r="17" spans="1:10">
      <c r="A17">
        <v>4000020</v>
      </c>
      <c r="B17" t="s">
        <v>18</v>
      </c>
      <c r="C17">
        <v>519391.83</v>
      </c>
      <c r="H17">
        <v>4000020</v>
      </c>
      <c r="I17" t="s">
        <v>18</v>
      </c>
      <c r="J17">
        <v>626458.91</v>
      </c>
    </row>
    <row r="18" spans="1:10">
      <c r="A18">
        <v>4000040</v>
      </c>
      <c r="B18" t="s">
        <v>19</v>
      </c>
      <c r="C18">
        <v>240076.83</v>
      </c>
      <c r="H18">
        <v>4000040</v>
      </c>
      <c r="I18" t="s">
        <v>19</v>
      </c>
      <c r="J18">
        <v>155968.21</v>
      </c>
    </row>
    <row r="19" spans="1:10">
      <c r="A19" t="s">
        <v>20</v>
      </c>
      <c r="C19">
        <v>49041087.340000004</v>
      </c>
      <c r="H19" t="s">
        <v>20</v>
      </c>
      <c r="J19">
        <v>49024933.990000002</v>
      </c>
    </row>
    <row r="21" spans="1:10">
      <c r="A21">
        <v>4900</v>
      </c>
      <c r="B21" t="s">
        <v>19</v>
      </c>
      <c r="C21">
        <v>-240076.83</v>
      </c>
      <c r="H21">
        <v>4900</v>
      </c>
      <c r="I21" t="s">
        <v>19</v>
      </c>
      <c r="J21">
        <v>-155968.21</v>
      </c>
    </row>
    <row r="23" spans="1:10">
      <c r="A23" t="s">
        <v>21</v>
      </c>
      <c r="C23">
        <v>48801010.509999998</v>
      </c>
      <c r="H23" t="s">
        <v>21</v>
      </c>
      <c r="J23">
        <v>48868965.780000001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310267.31</v>
      </c>
      <c r="H28">
        <v>5400</v>
      </c>
      <c r="I28" t="s">
        <v>24</v>
      </c>
      <c r="J28">
        <v>517318.01</v>
      </c>
    </row>
    <row r="29" spans="1:10">
      <c r="A29">
        <v>5450</v>
      </c>
      <c r="B29" t="s">
        <v>25</v>
      </c>
      <c r="C29">
        <v>44061762.630000003</v>
      </c>
      <c r="H29">
        <v>5450</v>
      </c>
      <c r="I29" t="s">
        <v>25</v>
      </c>
      <c r="J29">
        <v>43928731.149999999</v>
      </c>
    </row>
    <row r="30" spans="1:10">
      <c r="A30">
        <v>5500</v>
      </c>
      <c r="B30" t="s">
        <v>26</v>
      </c>
      <c r="C30">
        <v>-476177.32</v>
      </c>
      <c r="H30">
        <v>5500</v>
      </c>
      <c r="I30" t="s">
        <v>26</v>
      </c>
      <c r="J30">
        <v>-518586.29</v>
      </c>
    </row>
    <row r="31" spans="1:10">
      <c r="B31" t="s">
        <v>27</v>
      </c>
      <c r="C31">
        <v>2197.116</v>
      </c>
    </row>
    <row r="32" spans="1:10">
      <c r="H32" t="s">
        <v>28</v>
      </c>
    </row>
    <row r="33" spans="1:10">
      <c r="A33" t="s">
        <v>28</v>
      </c>
      <c r="I33" t="s">
        <v>29</v>
      </c>
      <c r="J33">
        <v>666420.66330000001</v>
      </c>
    </row>
    <row r="34" spans="1:10">
      <c r="B34" t="s">
        <v>29</v>
      </c>
      <c r="C34">
        <v>759851.00249999994</v>
      </c>
      <c r="I34" t="s">
        <v>30</v>
      </c>
      <c r="J34">
        <v>-82192.133300000001</v>
      </c>
    </row>
    <row r="35" spans="1:10">
      <c r="B35" t="s">
        <v>30</v>
      </c>
      <c r="C35">
        <v>-477659.66350000002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>
        <v>44511691.399999999</v>
      </c>
    </row>
    <row r="39" spans="1:10">
      <c r="A39" t="s">
        <v>33</v>
      </c>
      <c r="C39">
        <v>44180241.075000003</v>
      </c>
    </row>
    <row r="40" spans="1:10">
      <c r="H40" t="s">
        <v>34</v>
      </c>
      <c r="J40">
        <v>36935065.922324002</v>
      </c>
    </row>
    <row r="41" spans="1:10">
      <c r="A41" t="s">
        <v>34</v>
      </c>
      <c r="C41">
        <v>36191078.235279001</v>
      </c>
    </row>
    <row r="43" spans="1:10">
      <c r="H43" t="s">
        <v>35</v>
      </c>
      <c r="J43">
        <v>35492608.723732002</v>
      </c>
    </row>
    <row r="44" spans="1:10">
      <c r="A44" t="s">
        <v>35</v>
      </c>
      <c r="C44">
        <v>34569063.064401999</v>
      </c>
    </row>
    <row r="46" spans="1:10">
      <c r="H46" t="s">
        <v>36</v>
      </c>
      <c r="J46">
        <v>45954148.598591998</v>
      </c>
    </row>
    <row r="47" spans="1:10">
      <c r="A47" t="s">
        <v>36</v>
      </c>
      <c r="C47">
        <v>45802256.245876998</v>
      </c>
    </row>
    <row r="49" spans="1:10">
      <c r="H49" t="s">
        <v>37</v>
      </c>
      <c r="J49">
        <v>2914817.1814080002</v>
      </c>
    </row>
    <row r="50" spans="1:10">
      <c r="A50" t="s">
        <v>37</v>
      </c>
      <c r="C50">
        <v>2998754.2641230002</v>
      </c>
    </row>
    <row r="52" spans="1:10">
      <c r="H52" t="s">
        <v>32</v>
      </c>
    </row>
    <row r="53" spans="1:10">
      <c r="A53" t="s">
        <v>32</v>
      </c>
      <c r="I53" t="s">
        <v>38</v>
      </c>
      <c r="J53">
        <v>171616.32389999999</v>
      </c>
    </row>
    <row r="54" spans="1:10">
      <c r="B54" t="s">
        <v>48</v>
      </c>
      <c r="C54">
        <v>172.84</v>
      </c>
      <c r="I54" t="s">
        <v>39</v>
      </c>
      <c r="J54">
        <v>-152838.29190000001</v>
      </c>
    </row>
    <row r="55" spans="1:10">
      <c r="B55" t="s">
        <v>49</v>
      </c>
      <c r="C55">
        <v>-236.1285</v>
      </c>
      <c r="I55" t="s">
        <v>40</v>
      </c>
      <c r="J55">
        <v>-24022.1096</v>
      </c>
    </row>
    <row r="56" spans="1:10">
      <c r="B56" t="s">
        <v>44</v>
      </c>
      <c r="C56">
        <v>-12267.5831</v>
      </c>
      <c r="I56" t="s">
        <v>41</v>
      </c>
      <c r="J56">
        <v>-85766.858399999997</v>
      </c>
    </row>
    <row r="57" spans="1:10">
      <c r="B57" t="s">
        <v>40</v>
      </c>
      <c r="C57">
        <v>-36334.5288</v>
      </c>
      <c r="I57" t="s">
        <v>42</v>
      </c>
      <c r="J57">
        <v>37954.938099999999</v>
      </c>
    </row>
    <row r="58" spans="1:10">
      <c r="B58" t="s">
        <v>41</v>
      </c>
      <c r="C58">
        <v>-290578.79090000002</v>
      </c>
      <c r="I58" t="s">
        <v>50</v>
      </c>
      <c r="J58">
        <v>1639.7447</v>
      </c>
    </row>
    <row r="59" spans="1:10">
      <c r="B59" t="s">
        <v>42</v>
      </c>
      <c r="C59">
        <v>256494.16390000001</v>
      </c>
      <c r="I59" t="s">
        <v>43</v>
      </c>
      <c r="J59">
        <v>-119944.6643</v>
      </c>
    </row>
    <row r="60" spans="1:10">
      <c r="B60" t="s">
        <v>43</v>
      </c>
      <c r="C60">
        <v>-172837.8694</v>
      </c>
      <c r="I60" t="s">
        <v>44</v>
      </c>
      <c r="J60">
        <v>-297.0258</v>
      </c>
    </row>
    <row r="61" spans="1:10">
      <c r="B61" t="s">
        <v>38</v>
      </c>
      <c r="C61">
        <v>86979.618700000006</v>
      </c>
    </row>
    <row r="62" spans="1:10">
      <c r="B62" t="s">
        <v>39</v>
      </c>
      <c r="C62">
        <v>-88992.513999999996</v>
      </c>
      <c r="H62" t="s">
        <v>45</v>
      </c>
      <c r="J62">
        <v>-171657.94330000001</v>
      </c>
    </row>
    <row r="63" spans="1:10">
      <c r="B63" t="s">
        <v>50</v>
      </c>
      <c r="C63">
        <v>4383.6988000000001</v>
      </c>
    </row>
    <row r="65" spans="1:10">
      <c r="A65" t="s">
        <v>45</v>
      </c>
      <c r="C65">
        <v>-253217.09330000001</v>
      </c>
      <c r="H65" t="s">
        <v>46</v>
      </c>
      <c r="J65">
        <v>3086475.1247080001</v>
      </c>
    </row>
    <row r="68" spans="1:10">
      <c r="A68" t="s">
        <v>46</v>
      </c>
      <c r="C68">
        <v>3251971.357423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8"/>
  <sheetViews>
    <sheetView workbookViewId="0"/>
  </sheetViews>
  <sheetFormatPr defaultRowHeight="15"/>
  <sheetData>
    <row r="1" spans="1:11">
      <c r="A1" t="s">
        <v>0</v>
      </c>
      <c r="B1" t="s">
        <v>56</v>
      </c>
      <c r="H1" t="s">
        <v>0</v>
      </c>
      <c r="I1" t="s">
        <v>56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14479806.1943</v>
      </c>
      <c r="I6" t="s">
        <v>10</v>
      </c>
      <c r="J6">
        <v>13747509.786800001</v>
      </c>
    </row>
    <row r="7" spans="1:11">
      <c r="B7" t="s">
        <v>11</v>
      </c>
      <c r="C7">
        <v>97708</v>
      </c>
      <c r="I7" t="s">
        <v>11</v>
      </c>
      <c r="J7">
        <v>150034</v>
      </c>
    </row>
    <row r="8" spans="1:11">
      <c r="B8" t="s">
        <v>12</v>
      </c>
      <c r="C8">
        <v>13908668.1829</v>
      </c>
      <c r="I8" t="s">
        <v>12</v>
      </c>
      <c r="J8">
        <v>13232748.957900001</v>
      </c>
    </row>
    <row r="9" spans="1:11">
      <c r="B9" t="s">
        <v>13</v>
      </c>
      <c r="C9">
        <v>668846.01139999996</v>
      </c>
      <c r="I9" t="s">
        <v>13</v>
      </c>
      <c r="J9">
        <v>664794.82889999996</v>
      </c>
    </row>
    <row r="10" spans="1:11">
      <c r="B10" t="s">
        <v>14</v>
      </c>
      <c r="C10">
        <v>571138.01139999996</v>
      </c>
      <c r="I10" t="s">
        <v>14</v>
      </c>
      <c r="J10">
        <v>514760.82890000002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14129731.050000001</v>
      </c>
      <c r="H16">
        <v>4000</v>
      </c>
      <c r="I16" t="s">
        <v>17</v>
      </c>
      <c r="J16">
        <v>13389760.029999999</v>
      </c>
    </row>
    <row r="17" spans="1:10">
      <c r="A17">
        <v>4000020</v>
      </c>
      <c r="B17" t="s">
        <v>18</v>
      </c>
      <c r="C17">
        <v>350006.27</v>
      </c>
      <c r="H17">
        <v>4000020</v>
      </c>
      <c r="I17" t="s">
        <v>18</v>
      </c>
      <c r="J17">
        <v>357749.76000000001</v>
      </c>
    </row>
    <row r="18" spans="1:10">
      <c r="A18">
        <v>4000040</v>
      </c>
      <c r="B18" t="s">
        <v>19</v>
      </c>
      <c r="C18">
        <v>97708.1</v>
      </c>
      <c r="H18">
        <v>4000040</v>
      </c>
      <c r="I18" t="s">
        <v>19</v>
      </c>
      <c r="J18">
        <v>150034.32999999999</v>
      </c>
    </row>
    <row r="19" spans="1:10">
      <c r="A19">
        <v>4020025</v>
      </c>
      <c r="B19" t="s">
        <v>57</v>
      </c>
      <c r="C19">
        <v>24000</v>
      </c>
      <c r="H19">
        <v>4020025</v>
      </c>
      <c r="I19" t="s">
        <v>57</v>
      </c>
      <c r="J19">
        <v>6000</v>
      </c>
    </row>
    <row r="20" spans="1:10">
      <c r="A20" t="s">
        <v>20</v>
      </c>
      <c r="C20">
        <v>14601445.42</v>
      </c>
      <c r="H20" t="s">
        <v>20</v>
      </c>
      <c r="J20">
        <v>13903544.119999999</v>
      </c>
    </row>
    <row r="22" spans="1:10">
      <c r="A22">
        <v>4900</v>
      </c>
      <c r="B22" t="s">
        <v>19</v>
      </c>
      <c r="C22">
        <v>-97708.1</v>
      </c>
      <c r="H22">
        <v>4900</v>
      </c>
      <c r="I22" t="s">
        <v>19</v>
      </c>
      <c r="J22">
        <v>-150034.32999999999</v>
      </c>
    </row>
    <row r="24" spans="1:10">
      <c r="A24" t="s">
        <v>21</v>
      </c>
      <c r="C24">
        <v>14503737.32</v>
      </c>
      <c r="H24" t="s">
        <v>21</v>
      </c>
      <c r="J24">
        <v>13753509.789999999</v>
      </c>
    </row>
    <row r="27" spans="1:10">
      <c r="A27" t="s">
        <v>22</v>
      </c>
      <c r="H27" t="s">
        <v>22</v>
      </c>
    </row>
    <row r="28" spans="1:10">
      <c r="A28" t="s">
        <v>23</v>
      </c>
      <c r="H28" t="s">
        <v>23</v>
      </c>
    </row>
    <row r="29" spans="1:10">
      <c r="A29">
        <v>5400</v>
      </c>
      <c r="B29" t="s">
        <v>24</v>
      </c>
      <c r="C29">
        <v>161854.65</v>
      </c>
      <c r="H29">
        <v>5400</v>
      </c>
      <c r="I29" t="s">
        <v>24</v>
      </c>
      <c r="J29">
        <v>204122.2</v>
      </c>
    </row>
    <row r="30" spans="1:10">
      <c r="A30">
        <v>5450</v>
      </c>
      <c r="B30" t="s">
        <v>25</v>
      </c>
      <c r="C30">
        <v>14311055.68</v>
      </c>
      <c r="H30">
        <v>5450</v>
      </c>
      <c r="I30" t="s">
        <v>25</v>
      </c>
      <c r="J30">
        <v>14936800.09</v>
      </c>
    </row>
    <row r="31" spans="1:10">
      <c r="A31">
        <v>5500</v>
      </c>
      <c r="B31" t="s">
        <v>26</v>
      </c>
      <c r="C31">
        <v>-380555.83</v>
      </c>
      <c r="H31">
        <v>5500</v>
      </c>
      <c r="I31" t="s">
        <v>26</v>
      </c>
      <c r="J31">
        <v>-703295.18</v>
      </c>
    </row>
    <row r="32" spans="1:10">
      <c r="B32" t="s">
        <v>27</v>
      </c>
      <c r="C32">
        <v>6195.1787999999997</v>
      </c>
    </row>
    <row r="33" spans="1:10">
      <c r="H33" t="s">
        <v>28</v>
      </c>
    </row>
    <row r="34" spans="1:10">
      <c r="A34" t="s">
        <v>28</v>
      </c>
      <c r="I34" t="s">
        <v>29</v>
      </c>
      <c r="J34">
        <v>303345.09899999999</v>
      </c>
    </row>
    <row r="35" spans="1:10">
      <c r="B35" t="s">
        <v>29</v>
      </c>
      <c r="C35">
        <v>564062.58990000002</v>
      </c>
      <c r="I35" t="s">
        <v>30</v>
      </c>
      <c r="J35">
        <v>-78812.999899999995</v>
      </c>
    </row>
    <row r="36" spans="1:10">
      <c r="B36" t="s">
        <v>30</v>
      </c>
      <c r="C36">
        <v>-21296.743200000001</v>
      </c>
      <c r="H36" t="s">
        <v>31</v>
      </c>
    </row>
    <row r="37" spans="1:10">
      <c r="A37" t="s">
        <v>31</v>
      </c>
      <c r="H37" t="s">
        <v>32</v>
      </c>
    </row>
    <row r="38" spans="1:10">
      <c r="A38" t="s">
        <v>32</v>
      </c>
    </row>
    <row r="39" spans="1:10">
      <c r="H39" t="s">
        <v>33</v>
      </c>
      <c r="J39">
        <v>14662159.209100001</v>
      </c>
    </row>
    <row r="40" spans="1:10">
      <c r="A40" t="s">
        <v>33</v>
      </c>
      <c r="C40">
        <v>14641315.5255</v>
      </c>
    </row>
    <row r="41" spans="1:10">
      <c r="H41" t="s">
        <v>34</v>
      </c>
      <c r="J41">
        <v>12847565.576657999</v>
      </c>
    </row>
    <row r="42" spans="1:10">
      <c r="A42" t="s">
        <v>34</v>
      </c>
      <c r="C42">
        <v>12330360.387117</v>
      </c>
    </row>
    <row r="44" spans="1:10">
      <c r="H44" t="s">
        <v>35</v>
      </c>
      <c r="J44">
        <v>14270360.001032</v>
      </c>
    </row>
    <row r="45" spans="1:10">
      <c r="A45" t="s">
        <v>35</v>
      </c>
      <c r="C45">
        <v>13134950.656258</v>
      </c>
    </row>
    <row r="47" spans="1:10">
      <c r="H47" t="s">
        <v>36</v>
      </c>
      <c r="J47">
        <v>13239364.784725999</v>
      </c>
    </row>
    <row r="48" spans="1:10">
      <c r="A48" t="s">
        <v>36</v>
      </c>
      <c r="C48">
        <v>13836725.256359</v>
      </c>
    </row>
    <row r="50" spans="1:10">
      <c r="H50" t="s">
        <v>37</v>
      </c>
      <c r="J50">
        <v>514145.005274</v>
      </c>
    </row>
    <row r="51" spans="1:10">
      <c r="A51" t="s">
        <v>37</v>
      </c>
      <c r="C51">
        <v>667012.06364101998</v>
      </c>
    </row>
    <row r="53" spans="1:10">
      <c r="H53" t="s">
        <v>32</v>
      </c>
    </row>
    <row r="54" spans="1:10">
      <c r="A54" t="s">
        <v>32</v>
      </c>
      <c r="I54" t="s">
        <v>38</v>
      </c>
      <c r="J54">
        <v>64995.096799999999</v>
      </c>
    </row>
    <row r="55" spans="1:10">
      <c r="B55" t="s">
        <v>38</v>
      </c>
      <c r="C55">
        <v>28752.377</v>
      </c>
      <c r="I55" t="s">
        <v>39</v>
      </c>
      <c r="J55">
        <v>-65223.012799999997</v>
      </c>
    </row>
    <row r="56" spans="1:10">
      <c r="B56" t="s">
        <v>39</v>
      </c>
      <c r="C56">
        <v>-28762.0481</v>
      </c>
      <c r="I56" t="s">
        <v>40</v>
      </c>
      <c r="J56">
        <v>-13312.754300000001</v>
      </c>
    </row>
    <row r="57" spans="1:10">
      <c r="B57" t="s">
        <v>40</v>
      </c>
      <c r="C57">
        <v>-19766.5903</v>
      </c>
      <c r="I57" t="s">
        <v>41</v>
      </c>
      <c r="J57">
        <v>-342934.9227</v>
      </c>
    </row>
    <row r="58" spans="1:10">
      <c r="B58" t="s">
        <v>48</v>
      </c>
      <c r="C58">
        <v>52.844799999999999</v>
      </c>
      <c r="I58" t="s">
        <v>42</v>
      </c>
      <c r="J58">
        <v>287177.68050000002</v>
      </c>
    </row>
    <row r="59" spans="1:10">
      <c r="B59" t="s">
        <v>49</v>
      </c>
      <c r="C59">
        <v>-165.7132</v>
      </c>
      <c r="I59" t="s">
        <v>43</v>
      </c>
      <c r="J59">
        <v>-29119.850900000001</v>
      </c>
    </row>
    <row r="60" spans="1:10">
      <c r="B60" t="s">
        <v>41</v>
      </c>
      <c r="C60">
        <v>-11457.201800000001</v>
      </c>
      <c r="I60" t="s">
        <v>44</v>
      </c>
      <c r="J60">
        <v>-2405.8116</v>
      </c>
    </row>
    <row r="61" spans="1:10">
      <c r="B61" t="s">
        <v>42</v>
      </c>
      <c r="C61">
        <v>25204.2673</v>
      </c>
    </row>
    <row r="62" spans="1:10">
      <c r="B62" t="s">
        <v>43</v>
      </c>
      <c r="C62">
        <v>-3189.3559</v>
      </c>
      <c r="H62" t="s">
        <v>45</v>
      </c>
      <c r="J62">
        <v>-100823.575</v>
      </c>
    </row>
    <row r="63" spans="1:10">
      <c r="B63" t="s">
        <v>44</v>
      </c>
      <c r="C63">
        <v>-244.75890000000001</v>
      </c>
    </row>
    <row r="65" spans="1:10">
      <c r="A65" t="s">
        <v>45</v>
      </c>
      <c r="C65">
        <v>-9576.1790999999994</v>
      </c>
      <c r="H65" t="s">
        <v>46</v>
      </c>
      <c r="J65">
        <v>614968.58027399995</v>
      </c>
    </row>
    <row r="68" spans="1:10">
      <c r="A68" t="s">
        <v>46</v>
      </c>
      <c r="C68">
        <v>676588.24274102005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MOVEMENTS</vt:lpstr>
      <vt:lpstr>ALAMINOS</vt:lpstr>
      <vt:lpstr>BAGONG SILANG</vt:lpstr>
      <vt:lpstr>BAGUMBONG</vt:lpstr>
      <vt:lpstr>CAINTA</vt:lpstr>
      <vt:lpstr>CAINTA 2 (RICARTE)</vt:lpstr>
      <vt:lpstr>CAMARIN</vt:lpstr>
      <vt:lpstr>COMEMBO</vt:lpstr>
      <vt:lpstr>EASTMART (MANALO)</vt:lpstr>
      <vt:lpstr>GAGALANGIN</vt:lpstr>
      <vt:lpstr>GEMS (QUEZON)</vt:lpstr>
      <vt:lpstr>GRACEVILLE</vt:lpstr>
      <vt:lpstr>IMUS</vt:lpstr>
      <vt:lpstr>MALABON</vt:lpstr>
      <vt:lpstr>MOLINO</vt:lpstr>
      <vt:lpstr>NAVOTAS</vt:lpstr>
      <vt:lpstr>NOVALICHES</vt:lpstr>
      <vt:lpstr>PATEROS</vt:lpstr>
      <vt:lpstr>PUNTURIN</vt:lpstr>
      <vt:lpstr>SAN PEDRO</vt:lpstr>
      <vt:lpstr>TALON UNO</vt:lpstr>
      <vt:lpstr>TONDO</vt:lpstr>
      <vt:lpstr>VALENZUELA</vt:lpstr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isd</cp:lastModifiedBy>
  <dcterms:created xsi:type="dcterms:W3CDTF">2018-11-06T06:32:11Z</dcterms:created>
  <dcterms:modified xsi:type="dcterms:W3CDTF">2018-11-06T08:15:59Z</dcterms:modified>
  <cp:category/>
</cp:coreProperties>
</file>