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ass\Google Drive\ufabc\_ultimo\topicos\Relatórios\05\"/>
    </mc:Choice>
  </mc:AlternateContent>
  <xr:revisionPtr revIDLastSave="0" documentId="13_ncr:1_{60CBD2B3-FDBE-48B3-B492-2162C9DFDC89}" xr6:coauthVersionLast="45" xr6:coauthVersionMax="45" xr10:uidLastSave="{00000000-0000-0000-0000-000000000000}"/>
  <bookViews>
    <workbookView xWindow="-120" yWindow="-120" windowWidth="19800" windowHeight="11760" firstSheet="3" activeTab="4" xr2:uid="{00000000-000D-0000-FFFF-FFFF00000000}"/>
  </bookViews>
  <sheets>
    <sheet name="Modelo de Criação Matriz Inc." sheetId="1" r:id="rId1"/>
    <sheet name="Matriz Afinidade" sheetId="2" r:id="rId2"/>
    <sheet name="Bytes Irrelevantes Cenário atua" sheetId="4" r:id="rId3"/>
    <sheet name="Bytes Irrelevantes cenário Alt" sheetId="3" r:id="rId4"/>
    <sheet name="Bytes Irrelevantes cenário join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7" l="1"/>
  <c r="L10" i="7"/>
  <c r="L4" i="7"/>
  <c r="L5" i="7"/>
  <c r="L6" i="7"/>
  <c r="L7" i="7"/>
  <c r="L8" i="7"/>
  <c r="L9" i="7"/>
  <c r="L3" i="7"/>
  <c r="I7" i="7"/>
  <c r="I9" i="7"/>
  <c r="I3" i="7"/>
  <c r="G9" i="7" l="1"/>
  <c r="K9" i="7" s="1"/>
  <c r="K8" i="7"/>
  <c r="G8" i="7"/>
  <c r="G7" i="7"/>
  <c r="K7" i="7" s="1"/>
  <c r="K6" i="7"/>
  <c r="G6" i="7"/>
  <c r="G5" i="7"/>
  <c r="K5" i="7" s="1"/>
  <c r="K4" i="7"/>
  <c r="G4" i="7"/>
  <c r="G3" i="7"/>
  <c r="K3" i="7" s="1"/>
  <c r="J4" i="3"/>
  <c r="J5" i="3"/>
  <c r="J6" i="3"/>
  <c r="J7" i="3"/>
  <c r="J10" i="3" s="1"/>
  <c r="J8" i="3"/>
  <c r="J9" i="3"/>
  <c r="J3" i="3"/>
  <c r="J4" i="4"/>
  <c r="J5" i="4"/>
  <c r="J6" i="4"/>
  <c r="J7" i="4"/>
  <c r="J8" i="4"/>
  <c r="J9" i="4"/>
  <c r="J3" i="4"/>
  <c r="G4" i="4"/>
  <c r="G5" i="4"/>
  <c r="G6" i="4"/>
  <c r="G7" i="4"/>
  <c r="G8" i="4"/>
  <c r="G9" i="4"/>
  <c r="G3" i="4"/>
  <c r="G4" i="3"/>
  <c r="G5" i="3"/>
  <c r="G6" i="3"/>
  <c r="G7" i="3"/>
  <c r="G8" i="3"/>
  <c r="G9" i="3"/>
  <c r="G3" i="3"/>
  <c r="G8" i="2"/>
  <c r="G7" i="2"/>
  <c r="G5" i="2"/>
  <c r="F7" i="2"/>
  <c r="E8" i="2" s="1"/>
  <c r="F6" i="2"/>
  <c r="F5" i="2"/>
  <c r="C8" i="2" s="1"/>
  <c r="E5" i="2"/>
  <c r="C7" i="2" s="1"/>
  <c r="D5" i="2"/>
  <c r="C6" i="2" s="1"/>
  <c r="F9" i="2"/>
  <c r="E9" i="2"/>
  <c r="D9" i="2"/>
  <c r="D8" i="2"/>
  <c r="D7" i="2"/>
  <c r="C9" i="2"/>
  <c r="G9" i="2"/>
  <c r="F8" i="2"/>
  <c r="E7" i="2"/>
  <c r="D6" i="2"/>
  <c r="C5" i="2"/>
  <c r="K2" i="1"/>
  <c r="K4" i="1" s="1"/>
  <c r="K1" i="1"/>
  <c r="K3" i="1" s="1"/>
  <c r="K10" i="7" l="1"/>
  <c r="J10" i="4"/>
  <c r="H9" i="2"/>
  <c r="G10" i="2"/>
  <c r="E10" i="2"/>
  <c r="H8" i="2"/>
  <c r="H7" i="2"/>
  <c r="C10" i="2"/>
  <c r="H6" i="2"/>
  <c r="D10" i="2"/>
  <c r="H5" i="2"/>
  <c r="F10" i="2"/>
</calcChain>
</file>

<file path=xl/sharedStrings.xml><?xml version="1.0" encoding="utf-8"?>
<sst xmlns="http://schemas.openxmlformats.org/spreadsheetml/2006/main" count="166" uniqueCount="56">
  <si>
    <t>RA:</t>
  </si>
  <si>
    <t xml:space="preserve"> </t>
  </si>
  <si>
    <t>Repetir o RA caso esteja realizando o relatório sozinho.</t>
  </si>
  <si>
    <t>Atributos</t>
  </si>
  <si>
    <t>Estatísticas</t>
  </si>
  <si>
    <t>Transação</t>
  </si>
  <si>
    <t>Att1</t>
  </si>
  <si>
    <t>Att2</t>
  </si>
  <si>
    <t>Att3</t>
  </si>
  <si>
    <t>Att4</t>
  </si>
  <si>
    <t>Att5</t>
  </si>
  <si>
    <t>Número de Tuplas aproximado 
(A)</t>
  </si>
  <si>
    <t>Frequência de Uso por período (B)</t>
  </si>
  <si>
    <t>Custo
(A * B)</t>
  </si>
  <si>
    <t>T1</t>
  </si>
  <si>
    <t>T2</t>
  </si>
  <si>
    <t>T3</t>
  </si>
  <si>
    <t>T4</t>
  </si>
  <si>
    <t>T5</t>
  </si>
  <si>
    <t>T6</t>
  </si>
  <si>
    <t>T7</t>
  </si>
  <si>
    <t>Matriz de Afinidade</t>
  </si>
  <si>
    <t>Atributo</t>
  </si>
  <si>
    <t>Matriz Clusterizada</t>
  </si>
  <si>
    <t>Att1 (50b)</t>
  </si>
  <si>
    <t>Att2 (40b)</t>
  </si>
  <si>
    <t>Att3 (35b)</t>
  </si>
  <si>
    <t>Att4 (200b)</t>
  </si>
  <si>
    <t>Att5 (90b)</t>
  </si>
  <si>
    <t>Bytes Irrelevantes
(A)</t>
  </si>
  <si>
    <t>Rel 1</t>
  </si>
  <si>
    <t>Rel 2</t>
  </si>
  <si>
    <t>Usa Rel1</t>
  </si>
  <si>
    <t>Usa Rel2</t>
  </si>
  <si>
    <t>x</t>
  </si>
  <si>
    <t>o</t>
  </si>
  <si>
    <t>PK</t>
  </si>
  <si>
    <t>Número de Tuplas aproximado 
(B)</t>
  </si>
  <si>
    <t>Frequência de Uso por período (C)</t>
  </si>
  <si>
    <t>Total Bytes Irrelevantes
(A*B*C)</t>
  </si>
  <si>
    <t>Tran</t>
  </si>
  <si>
    <t>Tran.</t>
  </si>
  <si>
    <t>pelo numero de duplas, calcular quantos blocos está buscando e multiplicar pelo tamanho do bloco, apenas nas transações que tem join</t>
  </si>
  <si>
    <t xml:space="preserve">Total  </t>
  </si>
  <si>
    <t>Blocos Join Rel2 Melhor Caso (D)</t>
  </si>
  <si>
    <t>Custo do Join (D * 4096)</t>
  </si>
  <si>
    <t>Bytes Irrel.
(A)</t>
  </si>
  <si>
    <t>N de Tuplas aprox. 
(B)</t>
  </si>
  <si>
    <t>Freq de Uso por período (C)</t>
  </si>
  <si>
    <t>Total Bytes Irrel.
(A*B*C)</t>
  </si>
  <si>
    <t>T</t>
  </si>
  <si>
    <t>Att1 50b</t>
  </si>
  <si>
    <t>Att2 40b</t>
  </si>
  <si>
    <t>Att3 35b</t>
  </si>
  <si>
    <t>Att4 200b</t>
  </si>
  <si>
    <t>Att5 90b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</si>
</sst>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Helvetica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 wrapText="1"/>
    </xf>
    <xf numFmtId="0" fontId="3" fillId="0" borderId="2" xfId="2" applyAlignment="1">
      <alignment horizontal="center" vertical="center" wrapText="1"/>
    </xf>
    <xf numFmtId="0" fontId="1" fillId="2" borderId="0" xfId="3" applyAlignment="1">
      <alignment horizontal="center" vertical="center"/>
    </xf>
    <xf numFmtId="0" fontId="1" fillId="2" borderId="0" xfId="3" applyAlignment="1">
      <alignment horizontal="center"/>
    </xf>
    <xf numFmtId="0" fontId="1" fillId="3" borderId="0" xfId="4" applyAlignment="1">
      <alignment horizontal="center" vertical="center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 vertical="center"/>
    </xf>
    <xf numFmtId="0" fontId="0" fillId="2" borderId="0" xfId="3" applyFont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3" fillId="0" borderId="4" xfId="2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3" fillId="0" borderId="0" xfId="2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9" fillId="6" borderId="3" xfId="0" applyFont="1" applyFill="1" applyBorder="1"/>
    <xf numFmtId="0" fontId="6" fillId="6" borderId="0" xfId="3" applyFont="1" applyFill="1" applyAlignment="1">
      <alignment horizontal="center"/>
    </xf>
    <xf numFmtId="0" fontId="1" fillId="5" borderId="0" xfId="3" applyFill="1" applyAlignment="1">
      <alignment horizontal="center"/>
    </xf>
    <xf numFmtId="0" fontId="1" fillId="4" borderId="0" xfId="3" applyFill="1" applyAlignment="1">
      <alignment horizontal="center"/>
    </xf>
    <xf numFmtId="0" fontId="1" fillId="5" borderId="0" xfId="4" applyFill="1" applyAlignment="1">
      <alignment horizontal="center" vertical="center"/>
    </xf>
    <xf numFmtId="0" fontId="1" fillId="5" borderId="0" xfId="4" applyFill="1" applyAlignment="1">
      <alignment horizontal="center"/>
    </xf>
    <xf numFmtId="0" fontId="0" fillId="5" borderId="0" xfId="4" applyFont="1" applyFill="1" applyAlignment="1">
      <alignment horizontal="center" vertical="center"/>
    </xf>
    <xf numFmtId="0" fontId="6" fillId="7" borderId="0" xfId="3" applyFont="1" applyFill="1" applyAlignment="1">
      <alignment horizontal="center"/>
    </xf>
    <xf numFmtId="0" fontId="5" fillId="0" borderId="0" xfId="0" applyFont="1" applyAlignment="1">
      <alignment horizontal="right"/>
    </xf>
    <xf numFmtId="0" fontId="3" fillId="0" borderId="2" xfId="2" applyAlignment="1">
      <alignment horizontal="center"/>
    </xf>
    <xf numFmtId="0" fontId="0" fillId="0" borderId="0" xfId="0" applyAlignment="1">
      <alignment horizontal="center"/>
    </xf>
    <xf numFmtId="0" fontId="6" fillId="7" borderId="0" xfId="0" applyFont="1" applyFill="1" applyAlignment="1">
      <alignment horizontal="center"/>
    </xf>
  </cellXfs>
  <cellStyles count="5">
    <cellStyle name="20% - Accent1" xfId="3" builtinId="30"/>
    <cellStyle name="20% - Accent2" xfId="4" builtinId="34"/>
    <cellStyle name="Heading 2" xfId="1" builtinId="17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"/>
  <sheetViews>
    <sheetView workbookViewId="0">
      <selection activeCell="H12" sqref="H5:H12"/>
    </sheetView>
  </sheetViews>
  <sheetFormatPr defaultRowHeight="15" x14ac:dyDescent="0.25"/>
  <cols>
    <col min="1" max="1" width="4.7109375" customWidth="1"/>
    <col min="2" max="2" width="11.28515625" bestFit="1" customWidth="1"/>
    <col min="3" max="7" width="4.7109375" bestFit="1" customWidth="1"/>
    <col min="8" max="8" width="17.42578125" bestFit="1" customWidth="1"/>
    <col min="9" max="9" width="14" customWidth="1"/>
    <col min="10" max="10" width="9" bestFit="1" customWidth="1"/>
    <col min="11" max="11" width="7" style="3" hidden="1" customWidth="1"/>
  </cols>
  <sheetData>
    <row r="1" spans="2:13" x14ac:dyDescent="0.25">
      <c r="D1" s="1"/>
      <c r="I1" s="2" t="s">
        <v>0</v>
      </c>
      <c r="J1">
        <v>21038114</v>
      </c>
      <c r="K1" s="3">
        <f ca="1">RANDBETWEEN(1,LEN(J1))</f>
        <v>5</v>
      </c>
      <c r="L1" t="s">
        <v>1</v>
      </c>
    </row>
    <row r="2" spans="2:13" x14ac:dyDescent="0.25">
      <c r="C2" s="49" t="s">
        <v>2</v>
      </c>
      <c r="D2" s="49"/>
      <c r="E2" s="49"/>
      <c r="F2" s="49"/>
      <c r="G2" s="49"/>
      <c r="H2" s="49"/>
      <c r="I2" s="2" t="s">
        <v>0</v>
      </c>
      <c r="J2">
        <v>21011214</v>
      </c>
      <c r="K2" s="3">
        <f ca="1">RANDBETWEEN(1,LEN(J2))</f>
        <v>7</v>
      </c>
      <c r="L2" t="s">
        <v>1</v>
      </c>
    </row>
    <row r="3" spans="2:13" x14ac:dyDescent="0.25">
      <c r="K3" s="4" t="str">
        <f ca="1">MID(J1,K1,1)</f>
        <v>8</v>
      </c>
    </row>
    <row r="4" spans="2:13" ht="15.75" thickBot="1" x14ac:dyDescent="0.3">
      <c r="B4" s="5"/>
      <c r="C4" s="50" t="s">
        <v>3</v>
      </c>
      <c r="D4" s="50"/>
      <c r="E4" s="50"/>
      <c r="F4" s="50"/>
      <c r="G4" s="50"/>
      <c r="H4" s="50" t="s">
        <v>4</v>
      </c>
      <c r="I4" s="50"/>
      <c r="J4" s="50"/>
      <c r="K4" s="4" t="str">
        <f ca="1">MID(J2,K2,1)</f>
        <v>1</v>
      </c>
      <c r="M4" t="s">
        <v>1</v>
      </c>
    </row>
    <row r="5" spans="2:13" ht="46.5" thickTop="1" thickBot="1" x14ac:dyDescent="0.3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M5" t="s">
        <v>1</v>
      </c>
    </row>
    <row r="6" spans="2:13" ht="15.75" thickTop="1" x14ac:dyDescent="0.25">
      <c r="B6" s="8" t="s">
        <v>14</v>
      </c>
      <c r="C6" s="9">
        <v>1</v>
      </c>
      <c r="D6" s="9">
        <v>0</v>
      </c>
      <c r="E6" s="9">
        <v>1</v>
      </c>
      <c r="F6" s="9">
        <v>1</v>
      </c>
      <c r="G6" s="9">
        <v>1</v>
      </c>
      <c r="H6" s="9">
        <v>336</v>
      </c>
      <c r="I6" s="9">
        <v>25</v>
      </c>
      <c r="J6" s="9">
        <v>8400</v>
      </c>
      <c r="M6" t="s">
        <v>1</v>
      </c>
    </row>
    <row r="7" spans="2:13" x14ac:dyDescent="0.25">
      <c r="B7" s="10" t="s">
        <v>15</v>
      </c>
      <c r="C7" s="11">
        <v>0</v>
      </c>
      <c r="D7" s="11">
        <v>1</v>
      </c>
      <c r="E7" s="11">
        <v>0</v>
      </c>
      <c r="F7" s="11">
        <v>1</v>
      </c>
      <c r="G7" s="11">
        <v>0</v>
      </c>
      <c r="H7" s="11">
        <v>496</v>
      </c>
      <c r="I7" s="11">
        <v>50</v>
      </c>
      <c r="J7" s="11">
        <v>24800</v>
      </c>
      <c r="M7" t="s">
        <v>1</v>
      </c>
    </row>
    <row r="8" spans="2:13" x14ac:dyDescent="0.25">
      <c r="B8" s="8" t="s">
        <v>16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448</v>
      </c>
      <c r="I8" s="9">
        <v>30</v>
      </c>
      <c r="J8" s="9">
        <v>13440</v>
      </c>
      <c r="M8" t="s">
        <v>1</v>
      </c>
    </row>
    <row r="9" spans="2:13" x14ac:dyDescent="0.25">
      <c r="B9" s="10" t="s">
        <v>17</v>
      </c>
      <c r="C9" s="11">
        <v>1</v>
      </c>
      <c r="D9" s="11">
        <v>1</v>
      </c>
      <c r="E9" s="11">
        <v>0</v>
      </c>
      <c r="F9" s="11">
        <v>1</v>
      </c>
      <c r="G9" s="11">
        <v>0</v>
      </c>
      <c r="H9" s="11">
        <v>448</v>
      </c>
      <c r="I9" s="11">
        <v>20</v>
      </c>
      <c r="J9" s="11">
        <v>8960</v>
      </c>
      <c r="M9" t="s">
        <v>1</v>
      </c>
    </row>
    <row r="10" spans="2:13" x14ac:dyDescent="0.25">
      <c r="B10" s="8" t="s">
        <v>18</v>
      </c>
      <c r="C10" s="9">
        <v>1</v>
      </c>
      <c r="D10" s="9">
        <v>0</v>
      </c>
      <c r="E10" s="9">
        <v>1</v>
      </c>
      <c r="F10" s="9">
        <v>1</v>
      </c>
      <c r="G10" s="9">
        <v>0</v>
      </c>
      <c r="H10" s="9">
        <v>512</v>
      </c>
      <c r="I10" s="9">
        <v>20</v>
      </c>
      <c r="J10" s="9">
        <v>10240</v>
      </c>
      <c r="L10" t="s">
        <v>1</v>
      </c>
      <c r="M10" t="s">
        <v>1</v>
      </c>
    </row>
    <row r="11" spans="2:13" x14ac:dyDescent="0.25">
      <c r="B11" s="12" t="s">
        <v>19</v>
      </c>
      <c r="C11" s="11">
        <v>1</v>
      </c>
      <c r="D11" s="11">
        <v>1</v>
      </c>
      <c r="E11" s="11">
        <v>0</v>
      </c>
      <c r="F11" s="11">
        <v>1</v>
      </c>
      <c r="G11" s="11">
        <v>0</v>
      </c>
      <c r="H11" s="11">
        <v>496</v>
      </c>
      <c r="I11" s="11">
        <v>20</v>
      </c>
      <c r="J11" s="11">
        <v>9920</v>
      </c>
      <c r="K11" s="3" t="s">
        <v>1</v>
      </c>
      <c r="L11" t="s">
        <v>1</v>
      </c>
    </row>
    <row r="12" spans="2:13" x14ac:dyDescent="0.25">
      <c r="B12" s="13" t="s">
        <v>20</v>
      </c>
      <c r="C12" s="9">
        <v>1</v>
      </c>
      <c r="D12" s="9">
        <v>0</v>
      </c>
      <c r="E12" s="9">
        <v>1</v>
      </c>
      <c r="F12" s="9">
        <v>1</v>
      </c>
      <c r="G12" s="9">
        <v>0</v>
      </c>
      <c r="H12" s="9">
        <v>448</v>
      </c>
      <c r="I12" s="9">
        <v>20</v>
      </c>
      <c r="J12" s="9">
        <v>8960</v>
      </c>
      <c r="K12" s="3" t="s">
        <v>1</v>
      </c>
    </row>
    <row r="13" spans="2:13" x14ac:dyDescent="0.25">
      <c r="H13" t="s">
        <v>1</v>
      </c>
    </row>
    <row r="14" spans="2:13" x14ac:dyDescent="0.25">
      <c r="B14" s="51" t="s">
        <v>1</v>
      </c>
      <c r="C14" s="51"/>
      <c r="D14" s="51"/>
      <c r="E14" s="51"/>
      <c r="F14" s="51"/>
      <c r="G14" s="51"/>
      <c r="H14" s="51"/>
      <c r="I14" s="51"/>
      <c r="J14" s="51"/>
    </row>
    <row r="15" spans="2:13" x14ac:dyDescent="0.25">
      <c r="H15" t="s">
        <v>1</v>
      </c>
    </row>
  </sheetData>
  <mergeCells count="4">
    <mergeCell ref="C2:H2"/>
    <mergeCell ref="C4:G4"/>
    <mergeCell ref="H4:J4"/>
    <mergeCell ref="B14:J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C1A7-6C4A-4305-A9EF-0433066043EB}">
  <dimension ref="B2:J19"/>
  <sheetViews>
    <sheetView workbookViewId="0">
      <selection activeCell="G19" sqref="B14:G19"/>
    </sheetView>
  </sheetViews>
  <sheetFormatPr defaultRowHeight="15" x14ac:dyDescent="0.25"/>
  <cols>
    <col min="2" max="2" width="13.42578125" customWidth="1"/>
  </cols>
  <sheetData>
    <row r="2" spans="2:10" x14ac:dyDescent="0.25">
      <c r="B2" s="51" t="s">
        <v>21</v>
      </c>
      <c r="C2" s="51"/>
      <c r="D2" s="51"/>
      <c r="E2" s="51"/>
      <c r="F2" s="51"/>
      <c r="G2" s="51"/>
    </row>
    <row r="4" spans="2:10" ht="18" thickBot="1" x14ac:dyDescent="0.3">
      <c r="B4" s="6" t="s">
        <v>22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14"/>
      <c r="I4" s="14"/>
      <c r="J4" s="14"/>
    </row>
    <row r="5" spans="2:10" ht="15.75" thickTop="1" x14ac:dyDescent="0.25">
      <c r="B5" s="8" t="s">
        <v>6</v>
      </c>
      <c r="C5" s="8">
        <f>'Modelo de Criação Matriz Inc.'!J6+'Modelo de Criação Matriz Inc.'!J9+'Modelo de Criação Matriz Inc.'!J10+'Modelo de Criação Matriz Inc.'!J11+'Modelo de Criação Matriz Inc.'!J12</f>
        <v>46480</v>
      </c>
      <c r="D5" s="8">
        <f>'Modelo de Criação Matriz Inc.'!J9+'Modelo de Criação Matriz Inc.'!J11</f>
        <v>18880</v>
      </c>
      <c r="E5" s="8">
        <f>'Modelo de Criação Matriz Inc.'!J6+'Modelo de Criação Matriz Inc.'!J10+'Modelo de Criação Matriz Inc.'!J12</f>
        <v>27600</v>
      </c>
      <c r="F5" s="8">
        <f>'Modelo de Criação Matriz Inc.'!J6+'Modelo de Criação Matriz Inc.'!J9+'Modelo de Criação Matriz Inc.'!J10+'Modelo de Criação Matriz Inc.'!J11+'Modelo de Criação Matriz Inc.'!J12</f>
        <v>46480</v>
      </c>
      <c r="G5" s="8">
        <f>'Modelo de Criação Matriz Inc.'!J6</f>
        <v>8400</v>
      </c>
      <c r="H5">
        <f>SUM(C5:G5)</f>
        <v>147840</v>
      </c>
    </row>
    <row r="6" spans="2:10" x14ac:dyDescent="0.25">
      <c r="B6" s="10" t="s">
        <v>7</v>
      </c>
      <c r="C6" s="10">
        <f>D5</f>
        <v>18880</v>
      </c>
      <c r="D6" s="10">
        <f>'Modelo de Criação Matriz Inc.'!J7+'Modelo de Criação Matriz Inc.'!J8+'Modelo de Criação Matriz Inc.'!J9+'Modelo de Criação Matriz Inc.'!J11</f>
        <v>57120</v>
      </c>
      <c r="E6" s="10">
        <v>0</v>
      </c>
      <c r="F6" s="10">
        <f>'Modelo de Criação Matriz Inc.'!J7+'Modelo de Criação Matriz Inc.'!J8+'Modelo de Criação Matriz Inc.'!J9+'Modelo de Criação Matriz Inc.'!J11</f>
        <v>57120</v>
      </c>
      <c r="G6" s="10">
        <v>0</v>
      </c>
      <c r="H6">
        <f>SUM(C6:G6)</f>
        <v>133120</v>
      </c>
    </row>
    <row r="7" spans="2:10" x14ac:dyDescent="0.25">
      <c r="B7" s="8" t="s">
        <v>8</v>
      </c>
      <c r="C7" s="8">
        <f>E5</f>
        <v>27600</v>
      </c>
      <c r="D7" s="8">
        <f>E6</f>
        <v>0</v>
      </c>
      <c r="E7" s="8">
        <f>'Modelo de Criação Matriz Inc.'!J6+'Modelo de Criação Matriz Inc.'!J10+'Modelo de Criação Matriz Inc.'!J12</f>
        <v>27600</v>
      </c>
      <c r="F7" s="8">
        <f>'Modelo de Criação Matriz Inc.'!J6+'Modelo de Criação Matriz Inc.'!J10+'Modelo de Criação Matriz Inc.'!J12</f>
        <v>27600</v>
      </c>
      <c r="G7" s="8">
        <f>'Modelo de Criação Matriz Inc.'!J6</f>
        <v>8400</v>
      </c>
      <c r="H7">
        <f>SUM(C7:G7)</f>
        <v>91200</v>
      </c>
    </row>
    <row r="8" spans="2:10" x14ac:dyDescent="0.25">
      <c r="B8" s="10" t="s">
        <v>9</v>
      </c>
      <c r="C8" s="10">
        <f>F5</f>
        <v>46480</v>
      </c>
      <c r="D8" s="10">
        <f>F6</f>
        <v>57120</v>
      </c>
      <c r="E8" s="10">
        <f>F7</f>
        <v>27600</v>
      </c>
      <c r="F8" s="10">
        <f>'Modelo de Criação Matriz Inc.'!J6+'Modelo de Criação Matriz Inc.'!J7+'Modelo de Criação Matriz Inc.'!J8+'Modelo de Criação Matriz Inc.'!J9+'Modelo de Criação Matriz Inc.'!J10+'Modelo de Criação Matriz Inc.'!J11+'Modelo de Criação Matriz Inc.'!J12</f>
        <v>84720</v>
      </c>
      <c r="G8" s="10">
        <f>'Modelo de Criação Matriz Inc.'!J6</f>
        <v>8400</v>
      </c>
      <c r="H8">
        <f>SUM(C8:G8)</f>
        <v>224320</v>
      </c>
    </row>
    <row r="9" spans="2:10" x14ac:dyDescent="0.25">
      <c r="B9" s="8" t="s">
        <v>10</v>
      </c>
      <c r="C9" s="8">
        <f>G5</f>
        <v>8400</v>
      </c>
      <c r="D9" s="8">
        <f>G6</f>
        <v>0</v>
      </c>
      <c r="E9" s="8">
        <f>G7</f>
        <v>8400</v>
      </c>
      <c r="F9" s="8">
        <f>G8</f>
        <v>8400</v>
      </c>
      <c r="G9" s="8">
        <f>'Modelo de Criação Matriz Inc.'!J6</f>
        <v>8400</v>
      </c>
      <c r="H9">
        <f>SUM(C9:G9)</f>
        <v>33600</v>
      </c>
    </row>
    <row r="10" spans="2:10" x14ac:dyDescent="0.25">
      <c r="C10">
        <f>SUM(C5:C9)</f>
        <v>147840</v>
      </c>
      <c r="D10">
        <f>SUM(D5:D9)</f>
        <v>133120</v>
      </c>
      <c r="E10">
        <f>SUM(E5:E9)</f>
        <v>91200</v>
      </c>
      <c r="F10">
        <f>SUM(F5:F9)</f>
        <v>224320</v>
      </c>
      <c r="G10">
        <f>SUM(G5:G9)</f>
        <v>33600</v>
      </c>
    </row>
    <row r="12" spans="2:10" x14ac:dyDescent="0.25">
      <c r="B12" s="51" t="s">
        <v>23</v>
      </c>
      <c r="C12" s="51"/>
      <c r="D12" s="51"/>
      <c r="E12" s="51"/>
      <c r="F12" s="51"/>
      <c r="G12" s="51"/>
    </row>
    <row r="14" spans="2:10" ht="18" thickBot="1" x14ac:dyDescent="0.3">
      <c r="B14" s="6" t="s">
        <v>22</v>
      </c>
      <c r="C14" s="17" t="s">
        <v>9</v>
      </c>
      <c r="D14" s="17" t="s">
        <v>6</v>
      </c>
      <c r="E14" s="17" t="s">
        <v>7</v>
      </c>
      <c r="F14" s="17" t="s">
        <v>8</v>
      </c>
      <c r="G14" s="17" t="s">
        <v>10</v>
      </c>
    </row>
    <row r="15" spans="2:10" ht="15.75" thickTop="1" x14ac:dyDescent="0.25">
      <c r="B15" s="15" t="s">
        <v>9</v>
      </c>
      <c r="C15" s="18">
        <v>84720</v>
      </c>
      <c r="D15" s="19">
        <v>46480</v>
      </c>
      <c r="E15" s="20">
        <v>57120</v>
      </c>
      <c r="F15" s="21">
        <v>27600</v>
      </c>
      <c r="G15" s="22">
        <v>8400</v>
      </c>
    </row>
    <row r="16" spans="2:10" x14ac:dyDescent="0.25">
      <c r="B16" s="16" t="s">
        <v>6</v>
      </c>
      <c r="C16" s="23">
        <v>46480</v>
      </c>
      <c r="D16" s="24">
        <v>46480</v>
      </c>
      <c r="E16" s="25">
        <v>18880</v>
      </c>
      <c r="F16" s="26">
        <v>27600</v>
      </c>
      <c r="G16" s="27">
        <v>8400</v>
      </c>
    </row>
    <row r="17" spans="2:7" ht="15.75" thickBot="1" x14ac:dyDescent="0.3">
      <c r="B17" s="15" t="s">
        <v>7</v>
      </c>
      <c r="C17" s="28">
        <v>57120</v>
      </c>
      <c r="D17" s="29">
        <v>18880</v>
      </c>
      <c r="E17" s="30">
        <v>57120</v>
      </c>
      <c r="F17" s="31">
        <v>0</v>
      </c>
      <c r="G17" s="32">
        <v>0</v>
      </c>
    </row>
    <row r="18" spans="2:7" ht="15.75" thickBot="1" x14ac:dyDescent="0.3">
      <c r="B18" s="16" t="s">
        <v>8</v>
      </c>
      <c r="C18" s="33">
        <v>27600</v>
      </c>
      <c r="D18" s="34">
        <v>27600</v>
      </c>
      <c r="E18" s="34">
        <v>0</v>
      </c>
      <c r="F18" s="35">
        <v>27600</v>
      </c>
      <c r="G18" s="27">
        <v>8400</v>
      </c>
    </row>
    <row r="19" spans="2:7" ht="15.75" thickBot="1" x14ac:dyDescent="0.3">
      <c r="B19" s="15" t="s">
        <v>10</v>
      </c>
      <c r="C19" s="36">
        <v>8400</v>
      </c>
      <c r="D19" s="37">
        <v>8400</v>
      </c>
      <c r="E19" s="37">
        <v>0</v>
      </c>
      <c r="F19" s="37">
        <v>8400</v>
      </c>
      <c r="G19" s="38">
        <v>8400</v>
      </c>
    </row>
  </sheetData>
  <mergeCells count="2">
    <mergeCell ref="B2:G2"/>
    <mergeCell ref="B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9A0-8A01-421A-817C-4B5EC54980C7}">
  <dimension ref="A2:J10"/>
  <sheetViews>
    <sheetView workbookViewId="0">
      <selection activeCell="H2" sqref="H2:H9"/>
    </sheetView>
  </sheetViews>
  <sheetFormatPr defaultRowHeight="15" x14ac:dyDescent="0.25"/>
  <cols>
    <col min="1" max="1" width="5.7109375" bestFit="1" customWidth="1"/>
    <col min="2" max="4" width="5.5703125" bestFit="1" customWidth="1"/>
    <col min="5" max="5" width="6.5703125" bestFit="1" customWidth="1"/>
    <col min="6" max="6" width="5.5703125" bestFit="1" customWidth="1"/>
    <col min="7" max="7" width="11.7109375" bestFit="1" customWidth="1"/>
    <col min="8" max="8" width="11.7109375" customWidth="1"/>
    <col min="9" max="9" width="13.7109375" bestFit="1" customWidth="1"/>
    <col min="10" max="10" width="12" customWidth="1"/>
  </cols>
  <sheetData>
    <row r="2" spans="1:10" ht="60.75" thickBot="1" x14ac:dyDescent="0.3">
      <c r="A2" s="6" t="s">
        <v>40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37</v>
      </c>
      <c r="I2" s="7" t="s">
        <v>38</v>
      </c>
      <c r="J2" s="7" t="s">
        <v>39</v>
      </c>
    </row>
    <row r="3" spans="1:10" ht="15.75" thickTop="1" x14ac:dyDescent="0.25">
      <c r="A3" s="8" t="s">
        <v>14</v>
      </c>
      <c r="B3" s="9">
        <v>0</v>
      </c>
      <c r="C3" s="9">
        <v>40</v>
      </c>
      <c r="D3" s="9">
        <v>0</v>
      </c>
      <c r="E3" s="9">
        <v>0</v>
      </c>
      <c r="F3" s="9">
        <v>0</v>
      </c>
      <c r="G3" s="9">
        <f>SUM(B3:F3)</f>
        <v>40</v>
      </c>
      <c r="H3" s="9">
        <v>336</v>
      </c>
      <c r="I3" s="9">
        <v>25</v>
      </c>
      <c r="J3" s="9">
        <f>G3*I3*H3</f>
        <v>336000</v>
      </c>
    </row>
    <row r="4" spans="1:10" x14ac:dyDescent="0.25">
      <c r="A4" s="10" t="s">
        <v>15</v>
      </c>
      <c r="B4" s="11">
        <v>50</v>
      </c>
      <c r="C4" s="11">
        <v>0</v>
      </c>
      <c r="D4" s="11">
        <v>35</v>
      </c>
      <c r="E4" s="11">
        <v>0</v>
      </c>
      <c r="F4" s="11">
        <v>90</v>
      </c>
      <c r="G4" s="43">
        <f t="shared" ref="G4:G9" si="0">SUM(B4:F4)</f>
        <v>175</v>
      </c>
      <c r="H4" s="11">
        <v>496</v>
      </c>
      <c r="I4" s="11">
        <v>50</v>
      </c>
      <c r="J4" s="43">
        <f t="shared" ref="J4:J9" si="1">G4*I4*H4</f>
        <v>4340000</v>
      </c>
    </row>
    <row r="5" spans="1:10" x14ac:dyDescent="0.25">
      <c r="A5" s="8" t="s">
        <v>16</v>
      </c>
      <c r="B5" s="9">
        <v>50</v>
      </c>
      <c r="C5" s="9">
        <v>0</v>
      </c>
      <c r="D5" s="9">
        <v>35</v>
      </c>
      <c r="E5" s="9">
        <v>0</v>
      </c>
      <c r="F5" s="9">
        <v>90</v>
      </c>
      <c r="G5" s="9">
        <f t="shared" si="0"/>
        <v>175</v>
      </c>
      <c r="H5" s="9">
        <v>448</v>
      </c>
      <c r="I5" s="9">
        <v>30</v>
      </c>
      <c r="J5" s="9">
        <f t="shared" si="1"/>
        <v>2352000</v>
      </c>
    </row>
    <row r="6" spans="1:10" x14ac:dyDescent="0.25">
      <c r="A6" s="10" t="s">
        <v>17</v>
      </c>
      <c r="B6" s="11">
        <v>0</v>
      </c>
      <c r="C6" s="11">
        <v>0</v>
      </c>
      <c r="D6" s="11">
        <v>35</v>
      </c>
      <c r="E6" s="11">
        <v>0</v>
      </c>
      <c r="F6" s="11">
        <v>90</v>
      </c>
      <c r="G6" s="43">
        <f t="shared" si="0"/>
        <v>125</v>
      </c>
      <c r="H6" s="11">
        <v>448</v>
      </c>
      <c r="I6" s="11">
        <v>20</v>
      </c>
      <c r="J6" s="43">
        <f t="shared" si="1"/>
        <v>1120000</v>
      </c>
    </row>
    <row r="7" spans="1:10" x14ac:dyDescent="0.25">
      <c r="A7" s="8" t="s">
        <v>18</v>
      </c>
      <c r="B7" s="9">
        <v>0</v>
      </c>
      <c r="C7" s="9">
        <v>40</v>
      </c>
      <c r="D7" s="9">
        <v>0</v>
      </c>
      <c r="E7" s="9">
        <v>0</v>
      </c>
      <c r="F7" s="9">
        <v>90</v>
      </c>
      <c r="G7" s="9">
        <f t="shared" si="0"/>
        <v>130</v>
      </c>
      <c r="H7" s="9">
        <v>512</v>
      </c>
      <c r="I7" s="9">
        <v>20</v>
      </c>
      <c r="J7" s="9">
        <f t="shared" si="1"/>
        <v>1331200</v>
      </c>
    </row>
    <row r="8" spans="1:10" x14ac:dyDescent="0.25">
      <c r="A8" s="12" t="s">
        <v>19</v>
      </c>
      <c r="B8" s="11">
        <v>0</v>
      </c>
      <c r="C8" s="11">
        <v>0</v>
      </c>
      <c r="D8" s="11">
        <v>35</v>
      </c>
      <c r="E8" s="11">
        <v>0</v>
      </c>
      <c r="F8" s="11">
        <v>90</v>
      </c>
      <c r="G8" s="43">
        <f t="shared" si="0"/>
        <v>125</v>
      </c>
      <c r="H8" s="11">
        <v>496</v>
      </c>
      <c r="I8" s="11">
        <v>20</v>
      </c>
      <c r="J8" s="43">
        <f t="shared" si="1"/>
        <v>1240000</v>
      </c>
    </row>
    <row r="9" spans="1:10" x14ac:dyDescent="0.25">
      <c r="A9" s="13" t="s">
        <v>20</v>
      </c>
      <c r="B9" s="9">
        <v>0</v>
      </c>
      <c r="C9" s="9">
        <v>40</v>
      </c>
      <c r="D9" s="9">
        <v>0</v>
      </c>
      <c r="E9" s="9">
        <v>0</v>
      </c>
      <c r="F9" s="9">
        <v>90</v>
      </c>
      <c r="G9" s="9">
        <f t="shared" si="0"/>
        <v>130</v>
      </c>
      <c r="H9" s="9">
        <v>448</v>
      </c>
      <c r="I9" s="9">
        <v>20</v>
      </c>
      <c r="J9" s="9">
        <f t="shared" si="1"/>
        <v>1164800</v>
      </c>
    </row>
    <row r="10" spans="1:10" x14ac:dyDescent="0.25">
      <c r="J10" s="42">
        <f>SUM(J3:J9)</f>
        <v>11884000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024-5E04-4D57-AE8B-44D36AFFFC51}">
  <dimension ref="A2:L13"/>
  <sheetViews>
    <sheetView workbookViewId="0">
      <selection activeCell="J10" sqref="A2:J10"/>
    </sheetView>
  </sheetViews>
  <sheetFormatPr defaultRowHeight="15" x14ac:dyDescent="0.25"/>
  <cols>
    <col min="1" max="1" width="6.42578125" bestFit="1" customWidth="1"/>
    <col min="2" max="4" width="5.5703125" bestFit="1" customWidth="1"/>
    <col min="5" max="5" width="6.5703125" bestFit="1" customWidth="1"/>
    <col min="6" max="6" width="5.5703125" bestFit="1" customWidth="1"/>
    <col min="7" max="7" width="11.7109375" bestFit="1" customWidth="1"/>
    <col min="8" max="8" width="11.5703125" bestFit="1" customWidth="1"/>
    <col min="9" max="9" width="11" bestFit="1" customWidth="1"/>
    <col min="10" max="10" width="11.7109375" bestFit="1" customWidth="1"/>
  </cols>
  <sheetData>
    <row r="2" spans="1:12" ht="60.75" thickBot="1" x14ac:dyDescent="0.3">
      <c r="A2" s="6" t="s">
        <v>41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37</v>
      </c>
      <c r="I2" s="7" t="s">
        <v>38</v>
      </c>
      <c r="J2" s="7" t="s">
        <v>39</v>
      </c>
      <c r="K2" s="39" t="s">
        <v>32</v>
      </c>
      <c r="L2" s="39" t="s">
        <v>33</v>
      </c>
    </row>
    <row r="3" spans="1:12" ht="15.75" thickTop="1" x14ac:dyDescent="0.25">
      <c r="A3" s="8" t="s">
        <v>14</v>
      </c>
      <c r="B3" s="44">
        <v>0</v>
      </c>
      <c r="C3" s="44">
        <v>40</v>
      </c>
      <c r="D3" s="44">
        <v>0</v>
      </c>
      <c r="E3" s="44">
        <v>0</v>
      </c>
      <c r="F3" s="44">
        <v>0</v>
      </c>
      <c r="G3" s="44">
        <f>SUM(B3:F3)</f>
        <v>40</v>
      </c>
      <c r="H3" s="9">
        <v>336</v>
      </c>
      <c r="I3" s="44">
        <v>25</v>
      </c>
      <c r="J3" s="44">
        <f>G3*I3*H3</f>
        <v>336000</v>
      </c>
      <c r="K3" t="s">
        <v>34</v>
      </c>
      <c r="L3" t="s">
        <v>34</v>
      </c>
    </row>
    <row r="4" spans="1:12" x14ac:dyDescent="0.25">
      <c r="A4" s="45" t="s">
        <v>15</v>
      </c>
      <c r="B4" s="46">
        <v>50</v>
      </c>
      <c r="C4" s="46">
        <v>0</v>
      </c>
      <c r="D4" s="46">
        <v>0</v>
      </c>
      <c r="E4" s="46">
        <v>0</v>
      </c>
      <c r="F4" s="46">
        <v>0</v>
      </c>
      <c r="G4" s="43">
        <f t="shared" ref="G4:G9" si="0">SUM(B4:F4)</f>
        <v>50</v>
      </c>
      <c r="H4" s="11">
        <v>496</v>
      </c>
      <c r="I4" s="46">
        <v>50</v>
      </c>
      <c r="J4" s="43">
        <f t="shared" ref="J4:J9" si="1">G4*I4*H4</f>
        <v>1240000</v>
      </c>
      <c r="K4" t="s">
        <v>34</v>
      </c>
      <c r="L4" t="s">
        <v>35</v>
      </c>
    </row>
    <row r="5" spans="1:12" x14ac:dyDescent="0.25">
      <c r="A5" s="8" t="s">
        <v>16</v>
      </c>
      <c r="B5" s="44">
        <v>50</v>
      </c>
      <c r="C5" s="44">
        <v>0</v>
      </c>
      <c r="D5" s="44">
        <v>0</v>
      </c>
      <c r="E5" s="44">
        <v>0</v>
      </c>
      <c r="F5" s="44">
        <v>0</v>
      </c>
      <c r="G5" s="44">
        <f t="shared" si="0"/>
        <v>50</v>
      </c>
      <c r="H5" s="9">
        <v>448</v>
      </c>
      <c r="I5" s="44">
        <v>30</v>
      </c>
      <c r="J5" s="44">
        <f t="shared" si="1"/>
        <v>672000</v>
      </c>
      <c r="K5" t="s">
        <v>34</v>
      </c>
      <c r="L5" t="s">
        <v>35</v>
      </c>
    </row>
    <row r="6" spans="1:12" x14ac:dyDescent="0.25">
      <c r="A6" s="45" t="s">
        <v>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3">
        <f t="shared" si="0"/>
        <v>0</v>
      </c>
      <c r="H6" s="11">
        <v>448</v>
      </c>
      <c r="I6" s="46">
        <v>20</v>
      </c>
      <c r="J6" s="43">
        <f t="shared" si="1"/>
        <v>0</v>
      </c>
      <c r="K6" t="s">
        <v>34</v>
      </c>
      <c r="L6" t="s">
        <v>35</v>
      </c>
    </row>
    <row r="7" spans="1:12" x14ac:dyDescent="0.25">
      <c r="A7" s="8" t="s">
        <v>18</v>
      </c>
      <c r="B7" s="44">
        <v>0</v>
      </c>
      <c r="C7" s="44">
        <v>40</v>
      </c>
      <c r="D7" s="44">
        <v>0</v>
      </c>
      <c r="E7" s="44">
        <v>0</v>
      </c>
      <c r="F7" s="44">
        <v>0</v>
      </c>
      <c r="G7" s="44">
        <f t="shared" si="0"/>
        <v>40</v>
      </c>
      <c r="H7" s="9">
        <v>512</v>
      </c>
      <c r="I7" s="44">
        <v>20</v>
      </c>
      <c r="J7" s="44">
        <f t="shared" si="1"/>
        <v>409600</v>
      </c>
      <c r="K7" t="s">
        <v>34</v>
      </c>
      <c r="L7" t="s">
        <v>34</v>
      </c>
    </row>
    <row r="8" spans="1:12" x14ac:dyDescent="0.25">
      <c r="A8" s="47" t="s">
        <v>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3">
        <f t="shared" si="0"/>
        <v>0</v>
      </c>
      <c r="H8" s="11">
        <v>496</v>
      </c>
      <c r="I8" s="46">
        <v>20</v>
      </c>
      <c r="J8" s="43">
        <f t="shared" si="1"/>
        <v>0</v>
      </c>
      <c r="K8" t="s">
        <v>34</v>
      </c>
      <c r="L8" t="s">
        <v>35</v>
      </c>
    </row>
    <row r="9" spans="1:12" x14ac:dyDescent="0.25">
      <c r="A9" s="13" t="s">
        <v>20</v>
      </c>
      <c r="B9" s="44">
        <v>0</v>
      </c>
      <c r="C9" s="44">
        <v>40</v>
      </c>
      <c r="D9" s="44">
        <v>0</v>
      </c>
      <c r="E9" s="44">
        <v>0</v>
      </c>
      <c r="F9" s="44">
        <v>0</v>
      </c>
      <c r="G9" s="44">
        <f t="shared" si="0"/>
        <v>40</v>
      </c>
      <c r="H9" s="9">
        <v>448</v>
      </c>
      <c r="I9" s="9">
        <v>20</v>
      </c>
      <c r="J9" s="44">
        <f t="shared" si="1"/>
        <v>358400</v>
      </c>
      <c r="K9" t="s">
        <v>34</v>
      </c>
      <c r="L9" t="s">
        <v>34</v>
      </c>
    </row>
    <row r="10" spans="1:12" ht="15.75" thickBot="1" x14ac:dyDescent="0.3">
      <c r="J10" s="48">
        <f>SUM(J3:J9)</f>
        <v>3016000</v>
      </c>
    </row>
    <row r="11" spans="1:12" ht="15.75" thickBot="1" x14ac:dyDescent="0.3">
      <c r="B11" t="s">
        <v>30</v>
      </c>
      <c r="C11" s="41" t="s">
        <v>36</v>
      </c>
      <c r="D11" s="40" t="s">
        <v>9</v>
      </c>
      <c r="E11" s="40" t="s">
        <v>6</v>
      </c>
      <c r="F11" s="40" t="s">
        <v>7</v>
      </c>
    </row>
    <row r="12" spans="1:12" ht="15.75" thickBot="1" x14ac:dyDescent="0.3">
      <c r="C12" s="14"/>
      <c r="D12" s="14"/>
      <c r="E12" s="14"/>
    </row>
    <row r="13" spans="1:12" ht="15.75" thickBot="1" x14ac:dyDescent="0.3">
      <c r="B13" t="s">
        <v>31</v>
      </c>
      <c r="C13" s="41" t="s">
        <v>36</v>
      </c>
      <c r="D13" s="40" t="s">
        <v>8</v>
      </c>
      <c r="E13" s="4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9823-07F8-441F-9D65-9A6A7FBC9094}">
  <dimension ref="A2:O17"/>
  <sheetViews>
    <sheetView tabSelected="1" workbookViewId="0">
      <selection activeCell="A11" sqref="A2:L11"/>
    </sheetView>
  </sheetViews>
  <sheetFormatPr defaultRowHeight="15" x14ac:dyDescent="0.25"/>
  <cols>
    <col min="1" max="1" width="3" bestFit="1" customWidth="1"/>
    <col min="2" max="2" width="5.28515625" bestFit="1" customWidth="1"/>
    <col min="3" max="4" width="4.7109375" bestFit="1" customWidth="1"/>
    <col min="5" max="5" width="5.140625" bestFit="1" customWidth="1"/>
    <col min="6" max="6" width="4.7109375" bestFit="1" customWidth="1"/>
    <col min="7" max="7" width="6" customWidth="1"/>
    <col min="8" max="8" width="6.7109375" bestFit="1" customWidth="1"/>
    <col min="9" max="9" width="7.5703125" bestFit="1" customWidth="1"/>
    <col min="10" max="12" width="8" bestFit="1" customWidth="1"/>
    <col min="13" max="14" width="20.5703125" customWidth="1"/>
  </cols>
  <sheetData>
    <row r="2" spans="1:15" ht="90.75" thickBot="1" x14ac:dyDescent="0.3">
      <c r="A2" s="6" t="s">
        <v>50</v>
      </c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7" t="s">
        <v>46</v>
      </c>
      <c r="H2" s="7" t="s">
        <v>47</v>
      </c>
      <c r="I2" s="7" t="s">
        <v>44</v>
      </c>
      <c r="J2" s="7" t="s">
        <v>48</v>
      </c>
      <c r="K2" s="7" t="s">
        <v>49</v>
      </c>
      <c r="L2" s="7" t="s">
        <v>45</v>
      </c>
      <c r="M2" s="7"/>
      <c r="N2" s="39" t="s">
        <v>32</v>
      </c>
      <c r="O2" s="39" t="s">
        <v>33</v>
      </c>
    </row>
    <row r="3" spans="1:15" ht="15.75" thickTop="1" x14ac:dyDescent="0.25">
      <c r="A3" s="8" t="s">
        <v>14</v>
      </c>
      <c r="B3" s="44">
        <v>0</v>
      </c>
      <c r="C3" s="44">
        <v>40</v>
      </c>
      <c r="D3" s="44">
        <v>0</v>
      </c>
      <c r="E3" s="44">
        <v>0</v>
      </c>
      <c r="F3" s="44">
        <v>0</v>
      </c>
      <c r="G3" s="44">
        <f>SUM(B3:F3)</f>
        <v>40</v>
      </c>
      <c r="H3" s="9">
        <v>336</v>
      </c>
      <c r="I3" s="9">
        <f>H3/32</f>
        <v>10.5</v>
      </c>
      <c r="J3" s="44">
        <v>25</v>
      </c>
      <c r="K3" s="44">
        <f>G3*J3*H3</f>
        <v>336000</v>
      </c>
      <c r="L3" s="44">
        <f>I3*4096</f>
        <v>43008</v>
      </c>
      <c r="M3" s="44" t="s">
        <v>42</v>
      </c>
      <c r="N3" t="s">
        <v>34</v>
      </c>
      <c r="O3" t="s">
        <v>34</v>
      </c>
    </row>
    <row r="4" spans="1:15" x14ac:dyDescent="0.25">
      <c r="A4" s="45" t="s">
        <v>15</v>
      </c>
      <c r="B4" s="46">
        <v>50</v>
      </c>
      <c r="C4" s="46">
        <v>0</v>
      </c>
      <c r="D4" s="46">
        <v>0</v>
      </c>
      <c r="E4" s="46">
        <v>0</v>
      </c>
      <c r="F4" s="46">
        <v>0</v>
      </c>
      <c r="G4" s="43">
        <f t="shared" ref="G4:G9" si="0">SUM(B4:F4)</f>
        <v>50</v>
      </c>
      <c r="H4" s="11">
        <v>496</v>
      </c>
      <c r="I4" s="43">
        <v>0</v>
      </c>
      <c r="J4" s="46">
        <v>50</v>
      </c>
      <c r="K4" s="43">
        <f t="shared" ref="K4:K9" si="1">G4*J4*H4</f>
        <v>1240000</v>
      </c>
      <c r="L4" s="43">
        <f t="shared" ref="L4:L9" si="2">I4*4096</f>
        <v>0</v>
      </c>
      <c r="M4" s="43"/>
      <c r="N4" t="s">
        <v>34</v>
      </c>
      <c r="O4" t="s">
        <v>35</v>
      </c>
    </row>
    <row r="5" spans="1:15" x14ac:dyDescent="0.25">
      <c r="A5" s="8" t="s">
        <v>16</v>
      </c>
      <c r="B5" s="44">
        <v>50</v>
      </c>
      <c r="C5" s="44">
        <v>0</v>
      </c>
      <c r="D5" s="44">
        <v>0</v>
      </c>
      <c r="E5" s="44">
        <v>0</v>
      </c>
      <c r="F5" s="44">
        <v>0</v>
      </c>
      <c r="G5" s="44">
        <f t="shared" si="0"/>
        <v>50</v>
      </c>
      <c r="H5" s="9">
        <v>448</v>
      </c>
      <c r="I5" s="9">
        <v>0</v>
      </c>
      <c r="J5" s="44">
        <v>30</v>
      </c>
      <c r="K5" s="44">
        <f t="shared" si="1"/>
        <v>672000</v>
      </c>
      <c r="L5" s="44">
        <f t="shared" si="2"/>
        <v>0</v>
      </c>
      <c r="M5" s="44"/>
      <c r="N5" t="s">
        <v>34</v>
      </c>
      <c r="O5" t="s">
        <v>35</v>
      </c>
    </row>
    <row r="6" spans="1:15" x14ac:dyDescent="0.25">
      <c r="A6" s="45" t="s">
        <v>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3">
        <f t="shared" si="0"/>
        <v>0</v>
      </c>
      <c r="H6" s="11">
        <v>448</v>
      </c>
      <c r="I6" s="43">
        <v>0</v>
      </c>
      <c r="J6" s="46">
        <v>20</v>
      </c>
      <c r="K6" s="43">
        <f t="shared" si="1"/>
        <v>0</v>
      </c>
      <c r="L6" s="43">
        <f t="shared" si="2"/>
        <v>0</v>
      </c>
      <c r="M6" s="43"/>
      <c r="N6" t="s">
        <v>34</v>
      </c>
      <c r="O6" t="s">
        <v>35</v>
      </c>
    </row>
    <row r="7" spans="1:15" x14ac:dyDescent="0.25">
      <c r="A7" s="8" t="s">
        <v>18</v>
      </c>
      <c r="B7" s="44">
        <v>0</v>
      </c>
      <c r="C7" s="44">
        <v>40</v>
      </c>
      <c r="D7" s="44">
        <v>0</v>
      </c>
      <c r="E7" s="44">
        <v>0</v>
      </c>
      <c r="F7" s="44">
        <v>0</v>
      </c>
      <c r="G7" s="44">
        <f t="shared" si="0"/>
        <v>40</v>
      </c>
      <c r="H7" s="9">
        <v>512</v>
      </c>
      <c r="I7" s="9">
        <f t="shared" ref="I4:I9" si="3">H7/32</f>
        <v>16</v>
      </c>
      <c r="J7" s="44">
        <v>20</v>
      </c>
      <c r="K7" s="44">
        <f t="shared" si="1"/>
        <v>409600</v>
      </c>
      <c r="L7" s="44">
        <f t="shared" si="2"/>
        <v>65536</v>
      </c>
      <c r="M7" s="44"/>
      <c r="N7" t="s">
        <v>34</v>
      </c>
      <c r="O7" t="s">
        <v>34</v>
      </c>
    </row>
    <row r="8" spans="1:15" x14ac:dyDescent="0.25">
      <c r="A8" s="47" t="s">
        <v>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3">
        <f t="shared" si="0"/>
        <v>0</v>
      </c>
      <c r="H8" s="11">
        <v>496</v>
      </c>
      <c r="I8" s="43">
        <v>0</v>
      </c>
      <c r="J8" s="46">
        <v>20</v>
      </c>
      <c r="K8" s="43">
        <f t="shared" si="1"/>
        <v>0</v>
      </c>
      <c r="L8" s="43">
        <f t="shared" si="2"/>
        <v>0</v>
      </c>
      <c r="M8" s="43"/>
      <c r="N8" t="s">
        <v>34</v>
      </c>
      <c r="O8" t="s">
        <v>35</v>
      </c>
    </row>
    <row r="9" spans="1:15" x14ac:dyDescent="0.25">
      <c r="A9" s="13" t="s">
        <v>20</v>
      </c>
      <c r="B9" s="44">
        <v>0</v>
      </c>
      <c r="C9" s="44">
        <v>40</v>
      </c>
      <c r="D9" s="44">
        <v>0</v>
      </c>
      <c r="E9" s="44">
        <v>0</v>
      </c>
      <c r="F9" s="44">
        <v>0</v>
      </c>
      <c r="G9" s="44">
        <f t="shared" si="0"/>
        <v>40</v>
      </c>
      <c r="H9" s="9">
        <v>448</v>
      </c>
      <c r="I9" s="9">
        <f t="shared" si="3"/>
        <v>14</v>
      </c>
      <c r="J9" s="9">
        <v>20</v>
      </c>
      <c r="K9" s="44">
        <f t="shared" si="1"/>
        <v>358400</v>
      </c>
      <c r="L9" s="44">
        <f t="shared" si="2"/>
        <v>57344</v>
      </c>
      <c r="M9" s="44"/>
      <c r="N9" t="s">
        <v>34</v>
      </c>
      <c r="O9" t="s">
        <v>34</v>
      </c>
    </row>
    <row r="10" spans="1:15" x14ac:dyDescent="0.25">
      <c r="K10" s="48">
        <f>SUM(K3:K9)</f>
        <v>3016000</v>
      </c>
      <c r="L10" s="48">
        <f>SUM(L3:L9)</f>
        <v>165888</v>
      </c>
      <c r="M10" s="48"/>
    </row>
    <row r="11" spans="1:15" x14ac:dyDescent="0.25">
      <c r="K11" s="52" t="s">
        <v>43</v>
      </c>
      <c r="L11" s="48">
        <f>K10+L10</f>
        <v>3181888</v>
      </c>
    </row>
    <row r="14" spans="1:15" ht="15.75" thickBot="1" x14ac:dyDescent="0.3"/>
    <row r="15" spans="1:15" ht="15.75" thickBot="1" x14ac:dyDescent="0.3">
      <c r="B15" t="s">
        <v>30</v>
      </c>
      <c r="C15" s="41" t="s">
        <v>36</v>
      </c>
      <c r="D15" s="40" t="s">
        <v>9</v>
      </c>
      <c r="E15" s="40" t="s">
        <v>6</v>
      </c>
      <c r="F15" s="40" t="s">
        <v>7</v>
      </c>
    </row>
    <row r="16" spans="1:15" ht="15.75" thickBot="1" x14ac:dyDescent="0.3">
      <c r="C16" s="14"/>
      <c r="D16" s="14"/>
      <c r="E16" s="14"/>
    </row>
    <row r="17" spans="2:5" ht="15.75" thickBot="1" x14ac:dyDescent="0.3">
      <c r="B17" t="s">
        <v>31</v>
      </c>
      <c r="C17" s="41" t="s">
        <v>36</v>
      </c>
      <c r="D17" s="40" t="s">
        <v>8</v>
      </c>
      <c r="E17" s="4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Modelo de Criação Matriz Inc.</vt:lpstr>
      <vt:lpstr>Matriz Afinidade</vt:lpstr>
      <vt:lpstr>Bytes Irrelevantes Cenário atua</vt:lpstr>
      <vt:lpstr>Bytes Irrelevantes cenário Alt</vt:lpstr>
      <vt:lpstr>Bytes Irrelevantes cenário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 Animas!</dc:creator>
  <cp:lastModifiedBy>Renan Assunção</cp:lastModifiedBy>
  <dcterms:created xsi:type="dcterms:W3CDTF">2019-08-08T19:31:56Z</dcterms:created>
  <dcterms:modified xsi:type="dcterms:W3CDTF">2019-11-05T00:50:22Z</dcterms:modified>
</cp:coreProperties>
</file>