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ufabc\_ultimo\topicos\Relatórios\05\"/>
    </mc:Choice>
  </mc:AlternateContent>
  <xr:revisionPtr revIDLastSave="0" documentId="13_ncr:1_{787AA982-F7F1-4510-B755-CCDEC4CB6C72}" xr6:coauthVersionLast="45" xr6:coauthVersionMax="45" xr10:uidLastSave="{00000000-0000-0000-0000-000000000000}"/>
  <bookViews>
    <workbookView xWindow="1635" yWindow="1530" windowWidth="28110" windowHeight="11835" xr2:uid="{00000000-000D-0000-FFFF-FFFF00000000}"/>
  </bookViews>
  <sheets>
    <sheet name="Modelo de Criação Matriz Inc." sheetId="1" r:id="rId1"/>
    <sheet name="Matriz Afinidade" sheetId="2" r:id="rId2"/>
    <sheet name="Bytes Irrelevantes Cenário atua" sheetId="4" r:id="rId3"/>
    <sheet name="Bytes Irrelevantes cenário Alt" sheetId="3" r:id="rId4"/>
    <sheet name="Bytes Irrelevantes cenário join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D5" i="2"/>
  <c r="C6" i="2" s="1"/>
  <c r="E5" i="2"/>
  <c r="F5" i="2"/>
  <c r="G5" i="2"/>
  <c r="C9" i="2" s="1"/>
  <c r="H5" i="2"/>
  <c r="C10" i="2" s="1"/>
  <c r="I5" i="2"/>
  <c r="J5" i="2"/>
  <c r="K5" i="2"/>
  <c r="D6" i="2"/>
  <c r="E6" i="2"/>
  <c r="F6" i="2"/>
  <c r="G6" i="2"/>
  <c r="D9" i="2" s="1"/>
  <c r="H6" i="2"/>
  <c r="D10" i="2" s="1"/>
  <c r="I6" i="2"/>
  <c r="J6" i="2"/>
  <c r="D12" i="2" s="1"/>
  <c r="K6" i="2"/>
  <c r="C7" i="2"/>
  <c r="D7" i="2"/>
  <c r="E7" i="2"/>
  <c r="F7" i="2"/>
  <c r="E8" i="2" s="1"/>
  <c r="G7" i="2"/>
  <c r="E9" i="2" s="1"/>
  <c r="H7" i="2"/>
  <c r="E10" i="2" s="1"/>
  <c r="I7" i="2"/>
  <c r="E11" i="2" s="1"/>
  <c r="J7" i="2"/>
  <c r="K7" i="2"/>
  <c r="E13" i="2" s="1"/>
  <c r="C8" i="2"/>
  <c r="D8" i="2"/>
  <c r="F8" i="2"/>
  <c r="G8" i="2"/>
  <c r="F9" i="2" s="1"/>
  <c r="H8" i="2"/>
  <c r="I8" i="2"/>
  <c r="F11" i="2" s="1"/>
  <c r="J8" i="2"/>
  <c r="F12" i="2" s="1"/>
  <c r="K8" i="2"/>
  <c r="F13" i="2" s="1"/>
  <c r="G9" i="2"/>
  <c r="H9" i="2"/>
  <c r="G10" i="2" s="1"/>
  <c r="I9" i="2"/>
  <c r="G11" i="2" s="1"/>
  <c r="J9" i="2"/>
  <c r="G12" i="2" s="1"/>
  <c r="K9" i="2"/>
  <c r="G13" i="2" s="1"/>
  <c r="F10" i="2"/>
  <c r="H10" i="2"/>
  <c r="I10" i="2"/>
  <c r="H11" i="2" s="1"/>
  <c r="J10" i="2"/>
  <c r="H12" i="2" s="1"/>
  <c r="K10" i="2"/>
  <c r="D11" i="2"/>
  <c r="I11" i="2"/>
  <c r="J11" i="2"/>
  <c r="I12" i="2" s="1"/>
  <c r="K11" i="2"/>
  <c r="E12" i="2"/>
  <c r="J12" i="2"/>
  <c r="K12" i="2"/>
  <c r="J13" i="2" s="1"/>
  <c r="C13" i="2"/>
  <c r="D13" i="2"/>
  <c r="H13" i="2"/>
  <c r="I13" i="2"/>
  <c r="K13" i="2"/>
  <c r="N7" i="1"/>
  <c r="N8" i="1"/>
  <c r="N9" i="1"/>
  <c r="N10" i="1"/>
  <c r="N11" i="1"/>
  <c r="N6" i="1"/>
  <c r="J14" i="2" l="1"/>
  <c r="L10" i="2"/>
  <c r="L8" i="2"/>
  <c r="H14" i="2"/>
  <c r="I14" i="2"/>
  <c r="L13" i="2"/>
  <c r="L9" i="2"/>
  <c r="G14" i="2"/>
  <c r="E14" i="2"/>
  <c r="L6" i="2"/>
  <c r="L7" i="2"/>
  <c r="C11" i="2"/>
  <c r="L11" i="2" s="1"/>
  <c r="D14" i="2"/>
  <c r="F14" i="2"/>
  <c r="K14" i="2"/>
  <c r="C12" i="2"/>
  <c r="L12" i="2" s="1"/>
  <c r="L5" i="2"/>
  <c r="L11" i="7"/>
  <c r="L10" i="7"/>
  <c r="L4" i="7"/>
  <c r="L5" i="7"/>
  <c r="L6" i="7"/>
  <c r="L7" i="7"/>
  <c r="L8" i="7"/>
  <c r="L9" i="7"/>
  <c r="L3" i="7"/>
  <c r="I7" i="7"/>
  <c r="I9" i="7"/>
  <c r="I3" i="7"/>
  <c r="C14" i="2" l="1"/>
  <c r="G9" i="7"/>
  <c r="K9" i="7" s="1"/>
  <c r="K8" i="7"/>
  <c r="G8" i="7"/>
  <c r="G7" i="7"/>
  <c r="K7" i="7" s="1"/>
  <c r="K6" i="7"/>
  <c r="G6" i="7"/>
  <c r="G5" i="7"/>
  <c r="K5" i="7" s="1"/>
  <c r="K4" i="7"/>
  <c r="G4" i="7"/>
  <c r="G3" i="7"/>
  <c r="K3" i="7" s="1"/>
  <c r="J4" i="3"/>
  <c r="J5" i="3"/>
  <c r="J6" i="3"/>
  <c r="J7" i="3"/>
  <c r="J10" i="3" s="1"/>
  <c r="J8" i="3"/>
  <c r="J9" i="3"/>
  <c r="J3" i="3"/>
  <c r="J4" i="4"/>
  <c r="J5" i="4"/>
  <c r="J6" i="4"/>
  <c r="J7" i="4"/>
  <c r="J8" i="4"/>
  <c r="J9" i="4"/>
  <c r="J3" i="4"/>
  <c r="G4" i="4"/>
  <c r="G5" i="4"/>
  <c r="G6" i="4"/>
  <c r="G7" i="4"/>
  <c r="G8" i="4"/>
  <c r="G9" i="4"/>
  <c r="G3" i="4"/>
  <c r="G4" i="3"/>
  <c r="G5" i="3"/>
  <c r="G6" i="3"/>
  <c r="G7" i="3"/>
  <c r="G8" i="3"/>
  <c r="G9" i="3"/>
  <c r="G3" i="3"/>
  <c r="O2" i="1"/>
  <c r="O4" i="1" s="1"/>
  <c r="O1" i="1"/>
  <c r="O3" i="1" s="1"/>
  <c r="K10" i="7" l="1"/>
  <c r="J10" i="4"/>
</calcChain>
</file>

<file path=xl/sharedStrings.xml><?xml version="1.0" encoding="utf-8"?>
<sst xmlns="http://schemas.openxmlformats.org/spreadsheetml/2006/main" count="195" uniqueCount="67">
  <si>
    <t>RA:</t>
  </si>
  <si>
    <t xml:space="preserve"> </t>
  </si>
  <si>
    <t>Repetir o RA caso esteja realizando o relatório sozinho.</t>
  </si>
  <si>
    <t>Atributos</t>
  </si>
  <si>
    <t>Estatísticas</t>
  </si>
  <si>
    <t>Att1</t>
  </si>
  <si>
    <t>Att2</t>
  </si>
  <si>
    <t>Att3</t>
  </si>
  <si>
    <t>Att4</t>
  </si>
  <si>
    <t>Att5</t>
  </si>
  <si>
    <t>Número de Tuplas aproximado 
(A)</t>
  </si>
  <si>
    <t>Frequência de Uso por período (B)</t>
  </si>
  <si>
    <t>Custo
(A * B)</t>
  </si>
  <si>
    <t>T1</t>
  </si>
  <si>
    <t>T2</t>
  </si>
  <si>
    <t>T3</t>
  </si>
  <si>
    <t>T4</t>
  </si>
  <si>
    <t>T5</t>
  </si>
  <si>
    <t>T6</t>
  </si>
  <si>
    <t>T7</t>
  </si>
  <si>
    <t>Matriz de Afinidade</t>
  </si>
  <si>
    <t>Atributo</t>
  </si>
  <si>
    <t>Matriz Clusterizada</t>
  </si>
  <si>
    <t>Att1 (50b)</t>
  </si>
  <si>
    <t>Att2 (40b)</t>
  </si>
  <si>
    <t>Att3 (35b)</t>
  </si>
  <si>
    <t>Att4 (200b)</t>
  </si>
  <si>
    <t>Att5 (90b)</t>
  </si>
  <si>
    <t>Bytes Irrelevantes
(A)</t>
  </si>
  <si>
    <t>Rel 1</t>
  </si>
  <si>
    <t>Rel 2</t>
  </si>
  <si>
    <t>Usa Rel1</t>
  </si>
  <si>
    <t>Usa Rel2</t>
  </si>
  <si>
    <t>x</t>
  </si>
  <si>
    <t>o</t>
  </si>
  <si>
    <t>PK</t>
  </si>
  <si>
    <t>Número de Tuplas aproximado 
(B)</t>
  </si>
  <si>
    <t>Frequência de Uso por período (C)</t>
  </si>
  <si>
    <t>Total Bytes Irrelevantes
(A*B*C)</t>
  </si>
  <si>
    <t>Tran</t>
  </si>
  <si>
    <t>Tran.</t>
  </si>
  <si>
    <t>pelo numero de duplas, calcular quantos blocos está buscando e multiplicar pelo tamanho do bloco, apenas nas transações que tem join</t>
  </si>
  <si>
    <t xml:space="preserve">Total  </t>
  </si>
  <si>
    <t>Blocos Join Rel2 Melhor Caso (D)</t>
  </si>
  <si>
    <t>Custo do Join (D * 4096)</t>
  </si>
  <si>
    <t>Bytes Irrel.
(A)</t>
  </si>
  <si>
    <t>N de Tuplas aprox. 
(B)</t>
  </si>
  <si>
    <t>Freq de Uso por período (C)</t>
  </si>
  <si>
    <t>Total Bytes Irrel.
(A*B*C)</t>
  </si>
  <si>
    <t>T</t>
  </si>
  <si>
    <t>Att1 50b</t>
  </si>
  <si>
    <t>Att2 40b</t>
  </si>
  <si>
    <t>Att3 35b</t>
  </si>
  <si>
    <t>Att4 200b</t>
  </si>
  <si>
    <t>Att5 90b</t>
  </si>
  <si>
    <t>Att6</t>
  </si>
  <si>
    <t>Att7</t>
  </si>
  <si>
    <t>Att8</t>
  </si>
  <si>
    <t>Att9</t>
  </si>
  <si>
    <t>Trans.</t>
  </si>
  <si>
    <t>Rel1</t>
  </si>
  <si>
    <t>Rel2</t>
  </si>
  <si>
    <t xml:space="preserve">PK 1 </t>
  </si>
  <si>
    <t>PK 2</t>
  </si>
  <si>
    <t>PK 1</t>
  </si>
  <si>
    <t>Att1 PK 1</t>
  </si>
  <si>
    <t>Att2 PK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</si>
</sst>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Helvetica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 wrapText="1"/>
    </xf>
    <xf numFmtId="0" fontId="3" fillId="0" borderId="2" xfId="2" applyAlignment="1">
      <alignment horizontal="center" vertical="center" wrapText="1"/>
    </xf>
    <xf numFmtId="0" fontId="1" fillId="2" borderId="0" xfId="3" applyAlignment="1">
      <alignment horizontal="center" vertical="center"/>
    </xf>
    <xf numFmtId="0" fontId="1" fillId="2" borderId="0" xfId="3" applyAlignment="1">
      <alignment horizontal="center"/>
    </xf>
    <xf numFmtId="0" fontId="1" fillId="3" borderId="0" xfId="4" applyAlignment="1">
      <alignment horizontal="center" vertical="center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 vertical="center"/>
    </xf>
    <xf numFmtId="0" fontId="0" fillId="2" borderId="0" xfId="3" applyFont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3" fillId="0" borderId="4" xfId="2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3" fillId="0" borderId="0" xfId="2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9" fillId="6" borderId="3" xfId="0" applyFont="1" applyFill="1" applyBorder="1"/>
    <xf numFmtId="0" fontId="6" fillId="6" borderId="0" xfId="3" applyFont="1" applyFill="1" applyAlignment="1">
      <alignment horizontal="center"/>
    </xf>
    <xf numFmtId="0" fontId="1" fillId="5" borderId="0" xfId="3" applyFill="1" applyAlignment="1">
      <alignment horizontal="center"/>
    </xf>
    <xf numFmtId="0" fontId="1" fillId="4" borderId="0" xfId="3" applyFill="1" applyAlignment="1">
      <alignment horizontal="center"/>
    </xf>
    <xf numFmtId="0" fontId="1" fillId="5" borderId="0" xfId="4" applyFill="1" applyAlignment="1">
      <alignment horizontal="center" vertical="center"/>
    </xf>
    <xf numFmtId="0" fontId="1" fillId="5" borderId="0" xfId="4" applyFill="1" applyAlignment="1">
      <alignment horizontal="center"/>
    </xf>
    <xf numFmtId="0" fontId="0" fillId="5" borderId="0" xfId="4" applyFont="1" applyFill="1" applyAlignment="1">
      <alignment horizontal="center" vertical="center"/>
    </xf>
    <xf numFmtId="0" fontId="6" fillId="7" borderId="0" xfId="3" applyFont="1" applyFill="1" applyAlignment="1">
      <alignment horizontal="center"/>
    </xf>
    <xf numFmtId="0" fontId="3" fillId="0" borderId="2" xfId="2" applyAlignment="1">
      <alignment horizontal="center"/>
    </xf>
    <xf numFmtId="0" fontId="0" fillId="0" borderId="0" xfId="0" applyAlignment="1">
      <alignment horizontal="center"/>
    </xf>
    <xf numFmtId="0" fontId="6" fillId="7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3" fillId="0" borderId="2" xfId="2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1" fillId="5" borderId="0" xfId="3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6" borderId="2" xfId="2" applyFont="1" applyFill="1" applyAlignment="1">
      <alignment horizontal="center" vertical="center" wrapText="1"/>
    </xf>
    <xf numFmtId="0" fontId="11" fillId="0" borderId="0" xfId="0" applyFont="1" applyFill="1"/>
  </cellXfs>
  <cellStyles count="5">
    <cellStyle name="20% - Accent1" xfId="3" builtinId="30"/>
    <cellStyle name="20% - Accent2" xfId="4" builtinId="34"/>
    <cellStyle name="Heading 2" xfId="1" builtinId="17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tabSelected="1" workbookViewId="0">
      <selection activeCell="C1" sqref="C1:C1048576"/>
    </sheetView>
  </sheetViews>
  <sheetFormatPr defaultRowHeight="15" x14ac:dyDescent="0.25"/>
  <cols>
    <col min="1" max="1" width="4.7109375" customWidth="1"/>
    <col min="2" max="2" width="7.42578125" bestFit="1" customWidth="1"/>
    <col min="3" max="7" width="4.7109375" bestFit="1" customWidth="1"/>
    <col min="8" max="11" width="4.7109375" customWidth="1"/>
    <col min="12" max="12" width="13" customWidth="1"/>
    <col min="13" max="13" width="10.42578125" customWidth="1"/>
    <col min="14" max="14" width="9.42578125" customWidth="1"/>
    <col min="15" max="15" width="7" style="3" hidden="1" customWidth="1"/>
  </cols>
  <sheetData>
    <row r="1" spans="2:17" x14ac:dyDescent="0.25">
      <c r="D1" s="1"/>
      <c r="M1" s="2" t="s">
        <v>0</v>
      </c>
      <c r="N1">
        <v>21038114</v>
      </c>
      <c r="O1" s="3">
        <f ca="1">RANDBETWEEN(1,LEN(N1))</f>
        <v>6</v>
      </c>
      <c r="P1" t="s">
        <v>1</v>
      </c>
    </row>
    <row r="2" spans="2:17" x14ac:dyDescent="0.25">
      <c r="C2" s="52" t="s">
        <v>2</v>
      </c>
      <c r="D2" s="52"/>
      <c r="E2" s="52"/>
      <c r="F2" s="52"/>
      <c r="G2" s="52"/>
      <c r="H2" s="52"/>
      <c r="I2" s="52"/>
      <c r="J2" s="52"/>
      <c r="K2" s="52"/>
      <c r="L2" s="52"/>
      <c r="M2" s="2" t="s">
        <v>0</v>
      </c>
      <c r="N2">
        <v>21011214</v>
      </c>
      <c r="O2" s="3">
        <f ca="1">RANDBETWEEN(1,LEN(N2))</f>
        <v>6</v>
      </c>
      <c r="P2" t="s">
        <v>1</v>
      </c>
    </row>
    <row r="3" spans="2:17" x14ac:dyDescent="0.25">
      <c r="O3" s="4" t="str">
        <f ca="1">MID(N1,O1,1)</f>
        <v>1</v>
      </c>
    </row>
    <row r="4" spans="2:17" ht="15.75" thickBot="1" x14ac:dyDescent="0.3">
      <c r="B4" s="5"/>
      <c r="C4" s="53" t="s">
        <v>3</v>
      </c>
      <c r="D4" s="53"/>
      <c r="E4" s="53"/>
      <c r="F4" s="53"/>
      <c r="G4" s="53"/>
      <c r="H4" s="49"/>
      <c r="I4" s="49"/>
      <c r="J4" s="49"/>
      <c r="K4" s="49"/>
      <c r="L4" s="53" t="s">
        <v>4</v>
      </c>
      <c r="M4" s="53"/>
      <c r="N4" s="53"/>
      <c r="O4" s="4" t="str">
        <f ca="1">MID(N2,O2,1)</f>
        <v>2</v>
      </c>
      <c r="Q4" t="s">
        <v>1</v>
      </c>
    </row>
    <row r="5" spans="2:17" ht="76.5" thickTop="1" thickBot="1" x14ac:dyDescent="0.3">
      <c r="B5" s="6" t="s">
        <v>59</v>
      </c>
      <c r="C5" s="7" t="s">
        <v>65</v>
      </c>
      <c r="D5" s="7" t="s">
        <v>66</v>
      </c>
      <c r="E5" s="7" t="s">
        <v>7</v>
      </c>
      <c r="F5" s="7" t="s">
        <v>8</v>
      </c>
      <c r="G5" s="7" t="s">
        <v>9</v>
      </c>
      <c r="H5" s="7" t="s">
        <v>55</v>
      </c>
      <c r="I5" s="7" t="s">
        <v>56</v>
      </c>
      <c r="J5" s="7" t="s">
        <v>57</v>
      </c>
      <c r="K5" s="7" t="s">
        <v>58</v>
      </c>
      <c r="L5" s="7" t="s">
        <v>10</v>
      </c>
      <c r="M5" s="7" t="s">
        <v>11</v>
      </c>
      <c r="N5" s="7" t="s">
        <v>12</v>
      </c>
      <c r="Q5" t="s">
        <v>1</v>
      </c>
    </row>
    <row r="6" spans="2:17" ht="15.75" thickTop="1" x14ac:dyDescent="0.25">
      <c r="B6" s="8" t="s">
        <v>13</v>
      </c>
      <c r="C6" s="9">
        <v>1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1000</v>
      </c>
      <c r="M6" s="9">
        <v>490</v>
      </c>
      <c r="N6" s="9">
        <f>L6*M6</f>
        <v>490000</v>
      </c>
      <c r="Q6" t="s">
        <v>1</v>
      </c>
    </row>
    <row r="7" spans="2:17" x14ac:dyDescent="0.25">
      <c r="B7" s="10" t="s">
        <v>14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8</v>
      </c>
      <c r="N7" s="43">
        <f t="shared" ref="N7:N11" si="0">L7*M7</f>
        <v>8</v>
      </c>
      <c r="Q7" t="s">
        <v>1</v>
      </c>
    </row>
    <row r="8" spans="2:17" x14ac:dyDescent="0.25">
      <c r="B8" s="8" t="s">
        <v>15</v>
      </c>
      <c r="C8" s="9">
        <v>1</v>
      </c>
      <c r="D8" s="9">
        <v>1</v>
      </c>
      <c r="E8" s="9">
        <v>1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125</v>
      </c>
      <c r="N8" s="9">
        <f t="shared" si="0"/>
        <v>125</v>
      </c>
      <c r="Q8" t="s">
        <v>1</v>
      </c>
    </row>
    <row r="9" spans="2:17" x14ac:dyDescent="0.25">
      <c r="B9" s="10" t="s">
        <v>16</v>
      </c>
      <c r="C9" s="11">
        <v>1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1</v>
      </c>
      <c r="M9" s="11">
        <v>2</v>
      </c>
      <c r="N9" s="43">
        <f t="shared" si="0"/>
        <v>2</v>
      </c>
      <c r="Q9" t="s">
        <v>1</v>
      </c>
    </row>
    <row r="10" spans="2:17" x14ac:dyDescent="0.25">
      <c r="B10" s="8" t="s">
        <v>17</v>
      </c>
      <c r="C10" s="9">
        <v>1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1</v>
      </c>
      <c r="M10" s="9">
        <v>89</v>
      </c>
      <c r="N10" s="9">
        <f t="shared" si="0"/>
        <v>89</v>
      </c>
      <c r="P10" t="s">
        <v>1</v>
      </c>
      <c r="Q10" t="s">
        <v>1</v>
      </c>
    </row>
    <row r="11" spans="2:17" x14ac:dyDescent="0.25">
      <c r="B11" s="12" t="s">
        <v>18</v>
      </c>
      <c r="C11" s="11">
        <v>0</v>
      </c>
      <c r="D11" s="11">
        <v>1</v>
      </c>
      <c r="E11" s="11">
        <v>0</v>
      </c>
      <c r="F11" s="11">
        <v>1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6389</v>
      </c>
      <c r="M11" s="11">
        <v>347</v>
      </c>
      <c r="N11" s="43">
        <f t="shared" si="0"/>
        <v>2216983</v>
      </c>
      <c r="O11" s="3" t="s">
        <v>1</v>
      </c>
      <c r="P11" t="s">
        <v>1</v>
      </c>
    </row>
    <row r="12" spans="2:17" x14ac:dyDescent="0.25">
      <c r="L12" t="s">
        <v>1</v>
      </c>
    </row>
    <row r="13" spans="2:17" x14ac:dyDescent="0.25">
      <c r="B13" s="54" t="s">
        <v>1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2:17" x14ac:dyDescent="0.25">
      <c r="L14" t="s">
        <v>1</v>
      </c>
    </row>
  </sheetData>
  <mergeCells count="4">
    <mergeCell ref="C2:L2"/>
    <mergeCell ref="C4:G4"/>
    <mergeCell ref="L4:N4"/>
    <mergeCell ref="B13:N13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C1A7-6C4A-4305-A9EF-0433066043EB}">
  <dimension ref="B2:N40"/>
  <sheetViews>
    <sheetView workbookViewId="0">
      <selection activeCell="C1" sqref="C1:C1048576"/>
    </sheetView>
  </sheetViews>
  <sheetFormatPr defaultRowHeight="15" x14ac:dyDescent="0.25"/>
  <cols>
    <col min="2" max="2" width="9.7109375" bestFit="1" customWidth="1"/>
    <col min="3" max="4" width="8" bestFit="1" customWidth="1"/>
    <col min="5" max="5" width="8.28515625" customWidth="1"/>
    <col min="6" max="7" width="8" bestFit="1" customWidth="1"/>
    <col min="8" max="8" width="6.140625" customWidth="1"/>
    <col min="9" max="11" width="4.7109375" bestFit="1" customWidth="1"/>
  </cols>
  <sheetData>
    <row r="2" spans="2:14" x14ac:dyDescent="0.25">
      <c r="B2" s="54" t="s">
        <v>20</v>
      </c>
      <c r="C2" s="54"/>
      <c r="D2" s="54"/>
      <c r="E2" s="54"/>
      <c r="F2" s="54"/>
      <c r="G2" s="54"/>
      <c r="H2" s="50"/>
      <c r="I2" s="50"/>
      <c r="J2" s="50"/>
      <c r="K2" s="50"/>
    </row>
    <row r="4" spans="2:14" ht="18" thickBot="1" x14ac:dyDescent="0.3">
      <c r="B4" s="6" t="s">
        <v>21</v>
      </c>
      <c r="C4" s="7" t="s">
        <v>62</v>
      </c>
      <c r="D4" s="7" t="s">
        <v>63</v>
      </c>
      <c r="E4" s="7" t="s">
        <v>7</v>
      </c>
      <c r="F4" s="7" t="s">
        <v>8</v>
      </c>
      <c r="G4" s="7" t="s">
        <v>9</v>
      </c>
      <c r="H4" s="7" t="s">
        <v>55</v>
      </c>
      <c r="I4" s="7" t="s">
        <v>56</v>
      </c>
      <c r="J4" s="7" t="s">
        <v>57</v>
      </c>
      <c r="K4" s="7" t="s">
        <v>58</v>
      </c>
      <c r="L4" s="14"/>
      <c r="M4" s="14"/>
      <c r="N4" s="14"/>
    </row>
    <row r="5" spans="2:14" ht="15.75" thickTop="1" x14ac:dyDescent="0.25">
      <c r="B5" s="8" t="s">
        <v>64</v>
      </c>
      <c r="C5" s="8">
        <f>'Modelo de Criação Matriz Inc.'!N6+'Modelo de Criação Matriz Inc.'!N7+'Modelo de Criação Matriz Inc.'!N8+'Modelo de Criação Matriz Inc.'!N9+'Modelo de Criação Matriz Inc.'!N10+'Modelo de Criação Matriz Inc.'!N11</f>
        <v>2707207</v>
      </c>
      <c r="D5" s="8">
        <f>SUM('Modelo de Criação Matriz Inc.'!N6:N10)</f>
        <v>490224</v>
      </c>
      <c r="E5" s="8">
        <f>SUM('Modelo de Criação Matriz Inc.'!N6,'Modelo de Criação Matriz Inc.'!N7,'Modelo de Criação Matriz Inc.'!N8)</f>
        <v>490133</v>
      </c>
      <c r="F5" s="8">
        <f>SUM('Modelo de Criação Matriz Inc.'!N7,'Modelo de Criação Matriz Inc.'!N8)</f>
        <v>133</v>
      </c>
      <c r="G5" s="8">
        <f>SUM('Modelo de Criação Matriz Inc.'!N7)</f>
        <v>8</v>
      </c>
      <c r="H5" s="8">
        <f>SUM('Modelo de Criação Matriz Inc.'!N7)</f>
        <v>8</v>
      </c>
      <c r="I5" s="8">
        <f>SUM('Modelo de Criação Matriz Inc.'!N7,'Modelo de Criação Matriz Inc.'!N10)</f>
        <v>97</v>
      </c>
      <c r="J5" s="8">
        <f>SUM('Modelo de Criação Matriz Inc.'!N7)</f>
        <v>8</v>
      </c>
      <c r="K5" s="8">
        <f>SUM('Modelo de Criação Matriz Inc.'!K7)</f>
        <v>1</v>
      </c>
      <c r="L5">
        <f>SUM(C5:K5)</f>
        <v>3687819</v>
      </c>
    </row>
    <row r="6" spans="2:14" x14ac:dyDescent="0.25">
      <c r="B6" s="10" t="s">
        <v>63</v>
      </c>
      <c r="C6" s="10">
        <f>D5</f>
        <v>490224</v>
      </c>
      <c r="D6" s="10">
        <f>'Modelo de Criação Matriz Inc.'!N6+'Modelo de Criação Matriz Inc.'!N7+'Modelo de Criação Matriz Inc.'!N8+'Modelo de Criação Matriz Inc.'!N9+'Modelo de Criação Matriz Inc.'!N10+'Modelo de Criação Matriz Inc.'!N11</f>
        <v>2707207</v>
      </c>
      <c r="E6" s="10">
        <f>SUM('Modelo de Criação Matriz Inc.'!N6,'Modelo de Criação Matriz Inc.'!N7,'Modelo de Criação Matriz Inc.'!N8)</f>
        <v>490133</v>
      </c>
      <c r="F6" s="10">
        <f>SUM('Modelo de Criação Matriz Inc.'!N7,'Modelo de Criação Matriz Inc.'!N8,'Modelo de Criação Matriz Inc.'!N11,)</f>
        <v>2217116</v>
      </c>
      <c r="G6" s="10">
        <f>SUM('Modelo de Criação Matriz Inc.'!N7)</f>
        <v>8</v>
      </c>
      <c r="H6" s="10">
        <f>SUM('Modelo de Criação Matriz Inc.'!H7,'Modelo de Criação Matriz Inc.'!H11)</f>
        <v>2</v>
      </c>
      <c r="I6" s="10">
        <f>SUM('Modelo de Criação Matriz Inc.'!N7,'Modelo de Criação Matriz Inc.'!N10)</f>
        <v>97</v>
      </c>
      <c r="J6" s="10">
        <f>SUM('Modelo de Criação Matriz Inc.'!N7)</f>
        <v>8</v>
      </c>
      <c r="K6" s="10">
        <f>SUM('Modelo de Criação Matriz Inc.'!N7)</f>
        <v>8</v>
      </c>
      <c r="L6">
        <f t="shared" ref="L6:L13" si="0">SUM(C6:K6)</f>
        <v>5904803</v>
      </c>
    </row>
    <row r="7" spans="2:14" x14ac:dyDescent="0.25">
      <c r="B7" s="8" t="s">
        <v>7</v>
      </c>
      <c r="C7" s="8">
        <f>E5</f>
        <v>490133</v>
      </c>
      <c r="D7" s="8">
        <f>E6</f>
        <v>490133</v>
      </c>
      <c r="E7" s="8">
        <f>'Modelo de Criação Matriz Inc.'!N6+'Modelo de Criação Matriz Inc.'!N7+'Modelo de Criação Matriz Inc.'!N8</f>
        <v>490133</v>
      </c>
      <c r="F7" s="8">
        <f>SUM('Modelo de Criação Matriz Inc.'!N7,'Modelo de Criação Matriz Inc.'!N8)</f>
        <v>133</v>
      </c>
      <c r="G7" s="8">
        <f>SUM('Modelo de Criação Matriz Inc.'!N7)</f>
        <v>8</v>
      </c>
      <c r="H7" s="8">
        <f>SUM('Modelo de Criação Matriz Inc.'!N7)</f>
        <v>8</v>
      </c>
      <c r="I7" s="8">
        <f>SUM('Modelo de Criação Matriz Inc.'!N7)</f>
        <v>8</v>
      </c>
      <c r="J7" s="8">
        <f>SUM('Modelo de Criação Matriz Inc.'!N7)</f>
        <v>8</v>
      </c>
      <c r="K7" s="8">
        <f>SUM('Modelo de Criação Matriz Inc.'!N7)</f>
        <v>8</v>
      </c>
      <c r="L7">
        <f t="shared" si="0"/>
        <v>1470572</v>
      </c>
    </row>
    <row r="8" spans="2:14" x14ac:dyDescent="0.25">
      <c r="B8" s="10" t="s">
        <v>8</v>
      </c>
      <c r="C8" s="10">
        <f>F5</f>
        <v>133</v>
      </c>
      <c r="D8" s="10">
        <f>F6</f>
        <v>2217116</v>
      </c>
      <c r="E8" s="10">
        <f>F7</f>
        <v>133</v>
      </c>
      <c r="F8" s="10">
        <f>'Modelo de Criação Matriz Inc.'!N7+'Modelo de Criação Matriz Inc.'!N8+'Modelo de Criação Matriz Inc.'!N11</f>
        <v>2217116</v>
      </c>
      <c r="G8" s="10">
        <f>SUM('Modelo de Criação Matriz Inc.'!N7)</f>
        <v>8</v>
      </c>
      <c r="H8" s="10">
        <f>SUM('Modelo de Criação Matriz Inc.'!N7,'Modelo de Criação Matriz Inc.'!N11)</f>
        <v>2216991</v>
      </c>
      <c r="I8" s="10">
        <f>SUM('Modelo de Criação Matriz Inc.'!N7)</f>
        <v>8</v>
      </c>
      <c r="J8" s="10">
        <f>SUM('Modelo de Criação Matriz Inc.'!N7)</f>
        <v>8</v>
      </c>
      <c r="K8" s="10">
        <f>SUM('Modelo de Criação Matriz Inc.'!N7)</f>
        <v>8</v>
      </c>
      <c r="L8">
        <f t="shared" si="0"/>
        <v>6651521</v>
      </c>
    </row>
    <row r="9" spans="2:14" x14ac:dyDescent="0.25">
      <c r="B9" s="8" t="s">
        <v>9</v>
      </c>
      <c r="C9" s="8">
        <f>G5</f>
        <v>8</v>
      </c>
      <c r="D9" s="8">
        <f>G6</f>
        <v>8</v>
      </c>
      <c r="E9" s="8">
        <f>G7</f>
        <v>8</v>
      </c>
      <c r="F9" s="8">
        <f>G8</f>
        <v>8</v>
      </c>
      <c r="G9" s="8">
        <f>'Modelo de Criação Matriz Inc.'!N7</f>
        <v>8</v>
      </c>
      <c r="H9" s="8">
        <f>SUM('Modelo de Criação Matriz Inc.'!N7)</f>
        <v>8</v>
      </c>
      <c r="I9" s="8">
        <f>SUM('Modelo de Criação Matriz Inc.'!N7)</f>
        <v>8</v>
      </c>
      <c r="J9" s="8">
        <f>SUM('Modelo de Criação Matriz Inc.'!N7)</f>
        <v>8</v>
      </c>
      <c r="K9" s="8">
        <f>SUM('Modelo de Criação Matriz Inc.'!N7)</f>
        <v>8</v>
      </c>
      <c r="L9">
        <f t="shared" si="0"/>
        <v>72</v>
      </c>
    </row>
    <row r="10" spans="2:14" x14ac:dyDescent="0.25">
      <c r="B10" s="57" t="s">
        <v>55</v>
      </c>
      <c r="C10" s="57">
        <f>H5</f>
        <v>8</v>
      </c>
      <c r="D10" s="57">
        <f>H6</f>
        <v>2</v>
      </c>
      <c r="E10" s="57">
        <f>H7</f>
        <v>8</v>
      </c>
      <c r="F10" s="57">
        <f>H8</f>
        <v>2216991</v>
      </c>
      <c r="G10" s="57">
        <f>H9</f>
        <v>8</v>
      </c>
      <c r="H10" s="57">
        <f>'Modelo de Criação Matriz Inc.'!N7+'Modelo de Criação Matriz Inc.'!N11</f>
        <v>2216991</v>
      </c>
      <c r="I10" s="57">
        <f>SUM('Modelo de Criação Matriz Inc.'!N7)</f>
        <v>8</v>
      </c>
      <c r="J10" s="57">
        <f>SUM('Modelo de Criação Matriz Inc.'!N7)</f>
        <v>8</v>
      </c>
      <c r="K10" s="57">
        <f>SUM('Modelo de Criação Matriz Inc.'!N7)</f>
        <v>8</v>
      </c>
      <c r="L10">
        <f t="shared" si="0"/>
        <v>4434032</v>
      </c>
    </row>
    <row r="11" spans="2:14" x14ac:dyDescent="0.25">
      <c r="B11" s="8" t="s">
        <v>56</v>
      </c>
      <c r="C11" s="8">
        <f>I5</f>
        <v>97</v>
      </c>
      <c r="D11" s="8">
        <f>I6</f>
        <v>97</v>
      </c>
      <c r="E11" s="8">
        <f>I7</f>
        <v>8</v>
      </c>
      <c r="F11" s="8">
        <f>I8</f>
        <v>8</v>
      </c>
      <c r="G11" s="8">
        <f>I9</f>
        <v>8</v>
      </c>
      <c r="H11" s="8">
        <f>I10</f>
        <v>8</v>
      </c>
      <c r="I11" s="8">
        <f>'Modelo de Criação Matriz Inc.'!N7+'Modelo de Criação Matriz Inc.'!N10</f>
        <v>97</v>
      </c>
      <c r="J11" s="8">
        <f>SUM('Modelo de Criação Matriz Inc.'!N7)</f>
        <v>8</v>
      </c>
      <c r="K11" s="8">
        <f>SUM('Modelo de Criação Matriz Inc.'!N7)</f>
        <v>8</v>
      </c>
      <c r="L11">
        <f t="shared" si="0"/>
        <v>339</v>
      </c>
    </row>
    <row r="12" spans="2:14" x14ac:dyDescent="0.25">
      <c r="B12" s="57" t="s">
        <v>57</v>
      </c>
      <c r="C12" s="57">
        <f>J5</f>
        <v>8</v>
      </c>
      <c r="D12" s="57">
        <f>J6</f>
        <v>8</v>
      </c>
      <c r="E12" s="57">
        <f>J7</f>
        <v>8</v>
      </c>
      <c r="F12" s="57">
        <f>J8</f>
        <v>8</v>
      </c>
      <c r="G12" s="57">
        <f>J9</f>
        <v>8</v>
      </c>
      <c r="H12" s="57">
        <f>J10</f>
        <v>8</v>
      </c>
      <c r="I12" s="57">
        <f>J11</f>
        <v>8</v>
      </c>
      <c r="J12" s="57">
        <f>'Modelo de Criação Matriz Inc.'!N7</f>
        <v>8</v>
      </c>
      <c r="K12" s="57">
        <f>SUM('Modelo de Criação Matriz Inc.'!N7)</f>
        <v>8</v>
      </c>
      <c r="L12">
        <f t="shared" si="0"/>
        <v>72</v>
      </c>
    </row>
    <row r="13" spans="2:14" x14ac:dyDescent="0.25">
      <c r="B13" s="8" t="s">
        <v>58</v>
      </c>
      <c r="C13" s="8">
        <f>K5</f>
        <v>1</v>
      </c>
      <c r="D13" s="8">
        <f>K6</f>
        <v>8</v>
      </c>
      <c r="E13" s="8">
        <f>K7</f>
        <v>8</v>
      </c>
      <c r="F13" s="8">
        <f>K8</f>
        <v>8</v>
      </c>
      <c r="G13" s="8">
        <f>K9</f>
        <v>8</v>
      </c>
      <c r="H13" s="8">
        <f>K10</f>
        <v>8</v>
      </c>
      <c r="I13" s="8">
        <f>K11</f>
        <v>8</v>
      </c>
      <c r="J13" s="8">
        <f>K12</f>
        <v>8</v>
      </c>
      <c r="K13" s="8">
        <f>'Modelo de Criação Matriz Inc.'!N7</f>
        <v>8</v>
      </c>
      <c r="L13">
        <f t="shared" si="0"/>
        <v>65</v>
      </c>
    </row>
    <row r="14" spans="2:14" x14ac:dyDescent="0.25">
      <c r="C14">
        <f>SUM(C5:C13)</f>
        <v>3687819</v>
      </c>
      <c r="D14">
        <f t="shared" ref="D14:K14" si="1">SUM(D5:D13)</f>
        <v>5904803</v>
      </c>
      <c r="E14">
        <f t="shared" si="1"/>
        <v>1470572</v>
      </c>
      <c r="F14">
        <f t="shared" si="1"/>
        <v>6651521</v>
      </c>
      <c r="G14">
        <f t="shared" si="1"/>
        <v>72</v>
      </c>
      <c r="H14">
        <f t="shared" si="1"/>
        <v>4434032</v>
      </c>
      <c r="I14">
        <f t="shared" si="1"/>
        <v>339</v>
      </c>
      <c r="J14">
        <f t="shared" si="1"/>
        <v>72</v>
      </c>
      <c r="K14">
        <f t="shared" si="1"/>
        <v>65</v>
      </c>
    </row>
    <row r="16" spans="2:14" x14ac:dyDescent="0.25">
      <c r="B16" s="54" t="s">
        <v>22</v>
      </c>
      <c r="C16" s="54"/>
      <c r="D16" s="54"/>
      <c r="E16" s="54"/>
      <c r="F16" s="54"/>
      <c r="G16" s="54"/>
      <c r="H16" s="50"/>
      <c r="I16" s="50"/>
      <c r="J16" s="50"/>
      <c r="K16" s="50"/>
    </row>
    <row r="18" spans="2:12" ht="18" thickBot="1" x14ac:dyDescent="0.3">
      <c r="B18" s="6"/>
      <c r="C18" s="17"/>
      <c r="D18" s="17"/>
      <c r="E18" s="17"/>
      <c r="F18" s="17"/>
      <c r="G18" s="17"/>
      <c r="H18" s="14"/>
      <c r="I18" s="14"/>
      <c r="J18" s="14"/>
      <c r="K18" s="14"/>
    </row>
    <row r="19" spans="2:12" ht="15.75" thickTop="1" x14ac:dyDescent="0.25">
      <c r="B19" s="15"/>
      <c r="C19" s="18"/>
      <c r="D19" s="19"/>
      <c r="E19" s="20"/>
      <c r="F19" s="21"/>
      <c r="G19" s="22"/>
      <c r="H19" s="55"/>
      <c r="I19" s="55"/>
      <c r="J19" s="55"/>
      <c r="K19" s="55"/>
    </row>
    <row r="20" spans="2:12" x14ac:dyDescent="0.25">
      <c r="B20" s="16"/>
      <c r="C20" s="23"/>
      <c r="D20" s="24"/>
      <c r="E20" s="25"/>
      <c r="F20" s="26"/>
      <c r="G20" s="27"/>
      <c r="H20" s="56"/>
      <c r="I20" s="56"/>
      <c r="J20" s="56"/>
      <c r="K20" s="56"/>
    </row>
    <row r="21" spans="2:12" ht="15.75" thickBot="1" x14ac:dyDescent="0.3">
      <c r="B21" s="15"/>
      <c r="C21" s="28"/>
      <c r="D21" s="29"/>
      <c r="E21" s="30"/>
      <c r="F21" s="31"/>
      <c r="G21" s="32"/>
      <c r="H21" s="55"/>
      <c r="I21" s="55"/>
      <c r="J21" s="55"/>
      <c r="K21" s="55"/>
    </row>
    <row r="22" spans="2:12" ht="15.75" thickBot="1" x14ac:dyDescent="0.3">
      <c r="B22" s="16"/>
      <c r="C22" s="33"/>
      <c r="D22" s="34"/>
      <c r="E22" s="34"/>
      <c r="F22" s="35"/>
      <c r="G22" s="27"/>
      <c r="H22" s="56"/>
      <c r="I22" s="56"/>
      <c r="J22" s="56"/>
      <c r="K22" s="56"/>
    </row>
    <row r="23" spans="2:12" ht="15.75" thickBot="1" x14ac:dyDescent="0.3">
      <c r="B23" s="15"/>
      <c r="C23" s="36"/>
      <c r="D23" s="37"/>
      <c r="E23" s="37"/>
      <c r="F23" s="37"/>
      <c r="G23" s="38"/>
      <c r="H23" s="55"/>
      <c r="I23" s="55"/>
      <c r="J23" s="55"/>
      <c r="K23" s="55"/>
    </row>
    <row r="25" spans="2:12" ht="18" thickBot="1" x14ac:dyDescent="0.3">
      <c r="B25" s="6" t="s">
        <v>21</v>
      </c>
      <c r="C25" s="7" t="s">
        <v>62</v>
      </c>
      <c r="D25" s="7" t="s">
        <v>63</v>
      </c>
      <c r="E25" s="7" t="s">
        <v>7</v>
      </c>
      <c r="F25" s="7" t="s">
        <v>8</v>
      </c>
      <c r="G25" s="7" t="s">
        <v>55</v>
      </c>
      <c r="H25" s="7" t="s">
        <v>9</v>
      </c>
      <c r="I25" s="7" t="s">
        <v>56</v>
      </c>
      <c r="J25" s="7" t="s">
        <v>57</v>
      </c>
      <c r="K25" s="7" t="s">
        <v>58</v>
      </c>
    </row>
    <row r="26" spans="2:12" ht="15.75" thickTop="1" x14ac:dyDescent="0.25">
      <c r="B26" s="8" t="s">
        <v>64</v>
      </c>
      <c r="C26" s="15">
        <v>2707207</v>
      </c>
      <c r="D26" s="15">
        <v>490224</v>
      </c>
      <c r="E26" s="15">
        <v>490133</v>
      </c>
      <c r="F26" s="15">
        <v>133</v>
      </c>
      <c r="G26" s="15">
        <v>8</v>
      </c>
      <c r="H26" s="15">
        <v>8</v>
      </c>
      <c r="I26" s="15">
        <v>97</v>
      </c>
      <c r="J26" s="15">
        <v>8</v>
      </c>
      <c r="K26" s="15">
        <v>1</v>
      </c>
      <c r="L26">
        <v>3687819</v>
      </c>
    </row>
    <row r="27" spans="2:12" x14ac:dyDescent="0.25">
      <c r="B27" s="10" t="s">
        <v>63</v>
      </c>
      <c r="C27" s="16">
        <v>490224</v>
      </c>
      <c r="D27" s="16">
        <v>2707207</v>
      </c>
      <c r="E27" s="16">
        <v>490133</v>
      </c>
      <c r="F27" s="16">
        <v>2217116</v>
      </c>
      <c r="G27" s="16">
        <v>2</v>
      </c>
      <c r="H27" s="16">
        <v>8</v>
      </c>
      <c r="I27" s="16">
        <v>97</v>
      </c>
      <c r="J27" s="16">
        <v>8</v>
      </c>
      <c r="K27" s="16">
        <v>8</v>
      </c>
      <c r="L27">
        <v>5904803</v>
      </c>
    </row>
    <row r="28" spans="2:12" x14ac:dyDescent="0.25">
      <c r="B28" s="58" t="s">
        <v>7</v>
      </c>
      <c r="C28" s="15">
        <v>490133</v>
      </c>
      <c r="D28" s="15">
        <v>490133</v>
      </c>
      <c r="E28" s="15">
        <v>490133</v>
      </c>
      <c r="F28" s="15">
        <v>133</v>
      </c>
      <c r="G28" s="15">
        <v>8</v>
      </c>
      <c r="H28" s="15">
        <v>8</v>
      </c>
      <c r="I28" s="15">
        <v>8</v>
      </c>
      <c r="J28" s="15">
        <v>8</v>
      </c>
      <c r="K28" s="15">
        <v>8</v>
      </c>
      <c r="L28">
        <v>1470572</v>
      </c>
    </row>
    <row r="29" spans="2:12" x14ac:dyDescent="0.25">
      <c r="B29" s="59" t="s">
        <v>8</v>
      </c>
      <c r="C29" s="16">
        <v>133</v>
      </c>
      <c r="D29" s="16">
        <v>2217116</v>
      </c>
      <c r="E29" s="16">
        <v>133</v>
      </c>
      <c r="F29" s="16">
        <v>2217116</v>
      </c>
      <c r="G29" s="16">
        <v>2216991</v>
      </c>
      <c r="H29" s="16">
        <v>8</v>
      </c>
      <c r="I29" s="16">
        <v>8</v>
      </c>
      <c r="J29" s="16">
        <v>8</v>
      </c>
      <c r="K29" s="16">
        <v>8</v>
      </c>
      <c r="L29">
        <v>6651521</v>
      </c>
    </row>
    <row r="30" spans="2:12" x14ac:dyDescent="0.25">
      <c r="B30" s="59" t="s">
        <v>55</v>
      </c>
      <c r="C30" s="16">
        <v>8</v>
      </c>
      <c r="D30" s="16">
        <v>2</v>
      </c>
      <c r="E30" s="16">
        <v>8</v>
      </c>
      <c r="F30" s="16">
        <v>2216991</v>
      </c>
      <c r="G30" s="16">
        <v>2216991</v>
      </c>
      <c r="H30" s="16">
        <v>8</v>
      </c>
      <c r="I30" s="16">
        <v>8</v>
      </c>
      <c r="J30" s="16">
        <v>8</v>
      </c>
      <c r="K30" s="16">
        <v>8</v>
      </c>
      <c r="L30">
        <v>4434032</v>
      </c>
    </row>
    <row r="31" spans="2:12" x14ac:dyDescent="0.25">
      <c r="B31" s="58" t="s">
        <v>9</v>
      </c>
      <c r="C31" s="15">
        <v>8</v>
      </c>
      <c r="D31" s="15">
        <v>8</v>
      </c>
      <c r="E31" s="15">
        <v>8</v>
      </c>
      <c r="F31" s="15">
        <v>8</v>
      </c>
      <c r="G31" s="15">
        <v>8</v>
      </c>
      <c r="H31" s="15">
        <v>8</v>
      </c>
      <c r="I31" s="15">
        <v>8</v>
      </c>
      <c r="J31" s="15">
        <v>8</v>
      </c>
      <c r="K31" s="15">
        <v>8</v>
      </c>
      <c r="L31">
        <v>72</v>
      </c>
    </row>
    <row r="32" spans="2:12" x14ac:dyDescent="0.25">
      <c r="B32" s="58" t="s">
        <v>56</v>
      </c>
      <c r="C32" s="15">
        <v>97</v>
      </c>
      <c r="D32" s="15">
        <v>97</v>
      </c>
      <c r="E32" s="15">
        <v>8</v>
      </c>
      <c r="F32" s="15">
        <v>8</v>
      </c>
      <c r="G32" s="15">
        <v>8</v>
      </c>
      <c r="H32" s="15">
        <v>8</v>
      </c>
      <c r="I32" s="15">
        <v>97</v>
      </c>
      <c r="J32" s="15">
        <v>8</v>
      </c>
      <c r="K32" s="15">
        <v>8</v>
      </c>
      <c r="L32">
        <v>339</v>
      </c>
    </row>
    <row r="33" spans="2:12" x14ac:dyDescent="0.25">
      <c r="B33" s="59" t="s">
        <v>57</v>
      </c>
      <c r="C33" s="16">
        <v>8</v>
      </c>
      <c r="D33" s="16">
        <v>8</v>
      </c>
      <c r="E33" s="16">
        <v>8</v>
      </c>
      <c r="F33" s="16">
        <v>8</v>
      </c>
      <c r="G33" s="16">
        <v>8</v>
      </c>
      <c r="H33" s="16">
        <v>8</v>
      </c>
      <c r="I33" s="16">
        <v>8</v>
      </c>
      <c r="J33" s="16">
        <v>8</v>
      </c>
      <c r="K33" s="16">
        <v>8</v>
      </c>
      <c r="L33">
        <v>72</v>
      </c>
    </row>
    <row r="34" spans="2:12" x14ac:dyDescent="0.25">
      <c r="B34" s="58" t="s">
        <v>58</v>
      </c>
      <c r="C34" s="15">
        <v>1</v>
      </c>
      <c r="D34" s="15">
        <v>8</v>
      </c>
      <c r="E34" s="15">
        <v>8</v>
      </c>
      <c r="F34" s="15">
        <v>8</v>
      </c>
      <c r="G34" s="15">
        <v>8</v>
      </c>
      <c r="H34" s="15">
        <v>8</v>
      </c>
      <c r="I34" s="15">
        <v>8</v>
      </c>
      <c r="J34" s="15">
        <v>8</v>
      </c>
      <c r="K34" s="15">
        <v>8</v>
      </c>
      <c r="L34">
        <v>65</v>
      </c>
    </row>
    <row r="35" spans="2:12" x14ac:dyDescent="0.25">
      <c r="C35">
        <v>3687819</v>
      </c>
      <c r="D35">
        <v>5904803</v>
      </c>
      <c r="E35">
        <v>1470572</v>
      </c>
      <c r="F35">
        <v>6651521</v>
      </c>
      <c r="G35">
        <v>72</v>
      </c>
      <c r="H35">
        <v>4434032</v>
      </c>
      <c r="I35">
        <v>339</v>
      </c>
      <c r="J35">
        <v>72</v>
      </c>
      <c r="K35">
        <v>65</v>
      </c>
    </row>
    <row r="38" spans="2:12" ht="15.75" thickBot="1" x14ac:dyDescent="0.3">
      <c r="C38" s="61" t="s">
        <v>60</v>
      </c>
      <c r="D38" s="60" t="s">
        <v>5</v>
      </c>
      <c r="E38" s="60" t="s">
        <v>6</v>
      </c>
      <c r="F38" s="60" t="s">
        <v>7</v>
      </c>
      <c r="G38" s="60" t="s">
        <v>8</v>
      </c>
      <c r="H38" s="60" t="s">
        <v>55</v>
      </c>
    </row>
    <row r="39" spans="2:12" ht="16.5" thickTop="1" thickBot="1" x14ac:dyDescent="0.3">
      <c r="C39" s="61" t="s">
        <v>61</v>
      </c>
      <c r="D39" s="60" t="s">
        <v>9</v>
      </c>
      <c r="E39" s="60" t="s">
        <v>56</v>
      </c>
      <c r="F39" s="60" t="s">
        <v>57</v>
      </c>
      <c r="G39" s="60" t="s">
        <v>58</v>
      </c>
    </row>
    <row r="40" spans="2:12" ht="15.75" thickTop="1" x14ac:dyDescent="0.25"/>
  </sheetData>
  <mergeCells count="2">
    <mergeCell ref="B2:G2"/>
    <mergeCell ref="B16:G16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9A0-8A01-421A-817C-4B5EC54980C7}">
  <dimension ref="A2:J10"/>
  <sheetViews>
    <sheetView workbookViewId="0">
      <selection activeCell="H2" sqref="H2:H9"/>
    </sheetView>
  </sheetViews>
  <sheetFormatPr defaultRowHeight="15" x14ac:dyDescent="0.25"/>
  <cols>
    <col min="1" max="1" width="5.7109375" bestFit="1" customWidth="1"/>
    <col min="2" max="4" width="5.5703125" bestFit="1" customWidth="1"/>
    <col min="5" max="5" width="6.5703125" bestFit="1" customWidth="1"/>
    <col min="6" max="6" width="5.5703125" bestFit="1" customWidth="1"/>
    <col min="7" max="7" width="11.7109375" bestFit="1" customWidth="1"/>
    <col min="8" max="8" width="11.7109375" customWidth="1"/>
    <col min="9" max="9" width="13.7109375" bestFit="1" customWidth="1"/>
    <col min="10" max="10" width="12" customWidth="1"/>
  </cols>
  <sheetData>
    <row r="2" spans="1:10" ht="60.75" thickBot="1" x14ac:dyDescent="0.3">
      <c r="A2" s="6" t="s">
        <v>39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36</v>
      </c>
      <c r="I2" s="7" t="s">
        <v>37</v>
      </c>
      <c r="J2" s="7" t="s">
        <v>38</v>
      </c>
    </row>
    <row r="3" spans="1:10" ht="15.75" thickTop="1" x14ac:dyDescent="0.25">
      <c r="A3" s="8" t="s">
        <v>13</v>
      </c>
      <c r="B3" s="9">
        <v>0</v>
      </c>
      <c r="C3" s="9">
        <v>40</v>
      </c>
      <c r="D3" s="9">
        <v>0</v>
      </c>
      <c r="E3" s="9">
        <v>0</v>
      </c>
      <c r="F3" s="9">
        <v>0</v>
      </c>
      <c r="G3" s="9">
        <f>SUM(B3:F3)</f>
        <v>40</v>
      </c>
      <c r="H3" s="9">
        <v>336</v>
      </c>
      <c r="I3" s="9">
        <v>25</v>
      </c>
      <c r="J3" s="9">
        <f>G3*I3*H3</f>
        <v>336000</v>
      </c>
    </row>
    <row r="4" spans="1:10" x14ac:dyDescent="0.25">
      <c r="A4" s="10" t="s">
        <v>14</v>
      </c>
      <c r="B4" s="11">
        <v>50</v>
      </c>
      <c r="C4" s="11">
        <v>0</v>
      </c>
      <c r="D4" s="11">
        <v>35</v>
      </c>
      <c r="E4" s="11">
        <v>0</v>
      </c>
      <c r="F4" s="11">
        <v>90</v>
      </c>
      <c r="G4" s="43">
        <f t="shared" ref="G4:G9" si="0">SUM(B4:F4)</f>
        <v>175</v>
      </c>
      <c r="H4" s="11">
        <v>496</v>
      </c>
      <c r="I4" s="11">
        <v>50</v>
      </c>
      <c r="J4" s="43">
        <f t="shared" ref="J4:J9" si="1">G4*I4*H4</f>
        <v>4340000</v>
      </c>
    </row>
    <row r="5" spans="1:10" x14ac:dyDescent="0.25">
      <c r="A5" s="8" t="s">
        <v>15</v>
      </c>
      <c r="B5" s="9">
        <v>50</v>
      </c>
      <c r="C5" s="9">
        <v>0</v>
      </c>
      <c r="D5" s="9">
        <v>35</v>
      </c>
      <c r="E5" s="9">
        <v>0</v>
      </c>
      <c r="F5" s="9">
        <v>90</v>
      </c>
      <c r="G5" s="9">
        <f t="shared" si="0"/>
        <v>175</v>
      </c>
      <c r="H5" s="9">
        <v>448</v>
      </c>
      <c r="I5" s="9">
        <v>30</v>
      </c>
      <c r="J5" s="9">
        <f t="shared" si="1"/>
        <v>2352000</v>
      </c>
    </row>
    <row r="6" spans="1:10" x14ac:dyDescent="0.25">
      <c r="A6" s="10" t="s">
        <v>16</v>
      </c>
      <c r="B6" s="11">
        <v>0</v>
      </c>
      <c r="C6" s="11">
        <v>0</v>
      </c>
      <c r="D6" s="11">
        <v>35</v>
      </c>
      <c r="E6" s="11">
        <v>0</v>
      </c>
      <c r="F6" s="11">
        <v>90</v>
      </c>
      <c r="G6" s="43">
        <f t="shared" si="0"/>
        <v>125</v>
      </c>
      <c r="H6" s="11">
        <v>448</v>
      </c>
      <c r="I6" s="11">
        <v>20</v>
      </c>
      <c r="J6" s="43">
        <f t="shared" si="1"/>
        <v>1120000</v>
      </c>
    </row>
    <row r="7" spans="1:10" x14ac:dyDescent="0.25">
      <c r="A7" s="8" t="s">
        <v>17</v>
      </c>
      <c r="B7" s="9">
        <v>0</v>
      </c>
      <c r="C7" s="9">
        <v>40</v>
      </c>
      <c r="D7" s="9">
        <v>0</v>
      </c>
      <c r="E7" s="9">
        <v>0</v>
      </c>
      <c r="F7" s="9">
        <v>90</v>
      </c>
      <c r="G7" s="9">
        <f t="shared" si="0"/>
        <v>130</v>
      </c>
      <c r="H7" s="9">
        <v>512</v>
      </c>
      <c r="I7" s="9">
        <v>20</v>
      </c>
      <c r="J7" s="9">
        <f t="shared" si="1"/>
        <v>1331200</v>
      </c>
    </row>
    <row r="8" spans="1:10" x14ac:dyDescent="0.25">
      <c r="A8" s="12" t="s">
        <v>18</v>
      </c>
      <c r="B8" s="11">
        <v>0</v>
      </c>
      <c r="C8" s="11">
        <v>0</v>
      </c>
      <c r="D8" s="11">
        <v>35</v>
      </c>
      <c r="E8" s="11">
        <v>0</v>
      </c>
      <c r="F8" s="11">
        <v>90</v>
      </c>
      <c r="G8" s="43">
        <f t="shared" si="0"/>
        <v>125</v>
      </c>
      <c r="H8" s="11">
        <v>496</v>
      </c>
      <c r="I8" s="11">
        <v>20</v>
      </c>
      <c r="J8" s="43">
        <f t="shared" si="1"/>
        <v>1240000</v>
      </c>
    </row>
    <row r="9" spans="1:10" x14ac:dyDescent="0.25">
      <c r="A9" s="13" t="s">
        <v>19</v>
      </c>
      <c r="B9" s="9">
        <v>0</v>
      </c>
      <c r="C9" s="9">
        <v>40</v>
      </c>
      <c r="D9" s="9">
        <v>0</v>
      </c>
      <c r="E9" s="9">
        <v>0</v>
      </c>
      <c r="F9" s="9">
        <v>90</v>
      </c>
      <c r="G9" s="9">
        <f t="shared" si="0"/>
        <v>130</v>
      </c>
      <c r="H9" s="9">
        <v>448</v>
      </c>
      <c r="I9" s="9">
        <v>20</v>
      </c>
      <c r="J9" s="9">
        <f t="shared" si="1"/>
        <v>1164800</v>
      </c>
    </row>
    <row r="10" spans="1:10" x14ac:dyDescent="0.25">
      <c r="J10" s="42">
        <f>SUM(J3:J9)</f>
        <v>11884000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024-5E04-4D57-AE8B-44D36AFFFC51}">
  <dimension ref="A2:L13"/>
  <sheetViews>
    <sheetView workbookViewId="0">
      <selection activeCell="J10" sqref="A2:J10"/>
    </sheetView>
  </sheetViews>
  <sheetFormatPr defaultRowHeight="15" x14ac:dyDescent="0.25"/>
  <cols>
    <col min="1" max="1" width="6.42578125" bestFit="1" customWidth="1"/>
    <col min="2" max="4" width="5.5703125" bestFit="1" customWidth="1"/>
    <col min="5" max="5" width="6.5703125" bestFit="1" customWidth="1"/>
    <col min="6" max="6" width="5.5703125" bestFit="1" customWidth="1"/>
    <col min="7" max="7" width="11.7109375" bestFit="1" customWidth="1"/>
    <col min="8" max="8" width="11.5703125" bestFit="1" customWidth="1"/>
    <col min="9" max="9" width="11" bestFit="1" customWidth="1"/>
    <col min="10" max="10" width="11.7109375" bestFit="1" customWidth="1"/>
  </cols>
  <sheetData>
    <row r="2" spans="1:12" ht="60.75" thickBot="1" x14ac:dyDescent="0.3">
      <c r="A2" s="6" t="s">
        <v>40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36</v>
      </c>
      <c r="I2" s="7" t="s">
        <v>37</v>
      </c>
      <c r="J2" s="7" t="s">
        <v>38</v>
      </c>
      <c r="K2" s="39" t="s">
        <v>31</v>
      </c>
      <c r="L2" s="39" t="s">
        <v>32</v>
      </c>
    </row>
    <row r="3" spans="1:12" ht="15.75" thickTop="1" x14ac:dyDescent="0.25">
      <c r="A3" s="8" t="s">
        <v>13</v>
      </c>
      <c r="B3" s="44">
        <v>0</v>
      </c>
      <c r="C3" s="44">
        <v>40</v>
      </c>
      <c r="D3" s="44">
        <v>0</v>
      </c>
      <c r="E3" s="44">
        <v>0</v>
      </c>
      <c r="F3" s="44">
        <v>0</v>
      </c>
      <c r="G3" s="44">
        <f>SUM(B3:F3)</f>
        <v>40</v>
      </c>
      <c r="H3" s="9">
        <v>336</v>
      </c>
      <c r="I3" s="44">
        <v>25</v>
      </c>
      <c r="J3" s="44">
        <f>G3*I3*H3</f>
        <v>336000</v>
      </c>
      <c r="K3" t="s">
        <v>33</v>
      </c>
      <c r="L3" t="s">
        <v>33</v>
      </c>
    </row>
    <row r="4" spans="1:12" x14ac:dyDescent="0.25">
      <c r="A4" s="45" t="s">
        <v>14</v>
      </c>
      <c r="B4" s="46">
        <v>50</v>
      </c>
      <c r="C4" s="46">
        <v>0</v>
      </c>
      <c r="D4" s="46">
        <v>0</v>
      </c>
      <c r="E4" s="46">
        <v>0</v>
      </c>
      <c r="F4" s="46">
        <v>0</v>
      </c>
      <c r="G4" s="43">
        <f t="shared" ref="G4:G9" si="0">SUM(B4:F4)</f>
        <v>50</v>
      </c>
      <c r="H4" s="11">
        <v>496</v>
      </c>
      <c r="I4" s="46">
        <v>50</v>
      </c>
      <c r="J4" s="43">
        <f t="shared" ref="J4:J9" si="1">G4*I4*H4</f>
        <v>1240000</v>
      </c>
      <c r="K4" t="s">
        <v>33</v>
      </c>
      <c r="L4" t="s">
        <v>34</v>
      </c>
    </row>
    <row r="5" spans="1:12" x14ac:dyDescent="0.25">
      <c r="A5" s="8" t="s">
        <v>15</v>
      </c>
      <c r="B5" s="44">
        <v>50</v>
      </c>
      <c r="C5" s="44">
        <v>0</v>
      </c>
      <c r="D5" s="44">
        <v>0</v>
      </c>
      <c r="E5" s="44">
        <v>0</v>
      </c>
      <c r="F5" s="44">
        <v>0</v>
      </c>
      <c r="G5" s="44">
        <f t="shared" si="0"/>
        <v>50</v>
      </c>
      <c r="H5" s="9">
        <v>448</v>
      </c>
      <c r="I5" s="44">
        <v>30</v>
      </c>
      <c r="J5" s="44">
        <f t="shared" si="1"/>
        <v>672000</v>
      </c>
      <c r="K5" t="s">
        <v>33</v>
      </c>
      <c r="L5" t="s">
        <v>34</v>
      </c>
    </row>
    <row r="6" spans="1:12" x14ac:dyDescent="0.25">
      <c r="A6" s="45" t="s">
        <v>16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3">
        <f t="shared" si="0"/>
        <v>0</v>
      </c>
      <c r="H6" s="11">
        <v>448</v>
      </c>
      <c r="I6" s="46">
        <v>20</v>
      </c>
      <c r="J6" s="43">
        <f t="shared" si="1"/>
        <v>0</v>
      </c>
      <c r="K6" t="s">
        <v>33</v>
      </c>
      <c r="L6" t="s">
        <v>34</v>
      </c>
    </row>
    <row r="7" spans="1:12" x14ac:dyDescent="0.25">
      <c r="A7" s="8" t="s">
        <v>17</v>
      </c>
      <c r="B7" s="44">
        <v>0</v>
      </c>
      <c r="C7" s="44">
        <v>40</v>
      </c>
      <c r="D7" s="44">
        <v>0</v>
      </c>
      <c r="E7" s="44">
        <v>0</v>
      </c>
      <c r="F7" s="44">
        <v>0</v>
      </c>
      <c r="G7" s="44">
        <f t="shared" si="0"/>
        <v>40</v>
      </c>
      <c r="H7" s="9">
        <v>512</v>
      </c>
      <c r="I7" s="44">
        <v>20</v>
      </c>
      <c r="J7" s="44">
        <f t="shared" si="1"/>
        <v>409600</v>
      </c>
      <c r="K7" t="s">
        <v>33</v>
      </c>
      <c r="L7" t="s">
        <v>33</v>
      </c>
    </row>
    <row r="8" spans="1:12" x14ac:dyDescent="0.25">
      <c r="A8" s="47" t="s">
        <v>18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3">
        <f t="shared" si="0"/>
        <v>0</v>
      </c>
      <c r="H8" s="11">
        <v>496</v>
      </c>
      <c r="I8" s="46">
        <v>20</v>
      </c>
      <c r="J8" s="43">
        <f t="shared" si="1"/>
        <v>0</v>
      </c>
      <c r="K8" t="s">
        <v>33</v>
      </c>
      <c r="L8" t="s">
        <v>34</v>
      </c>
    </row>
    <row r="9" spans="1:12" x14ac:dyDescent="0.25">
      <c r="A9" s="13" t="s">
        <v>19</v>
      </c>
      <c r="B9" s="44">
        <v>0</v>
      </c>
      <c r="C9" s="44">
        <v>40</v>
      </c>
      <c r="D9" s="44">
        <v>0</v>
      </c>
      <c r="E9" s="44">
        <v>0</v>
      </c>
      <c r="F9" s="44">
        <v>0</v>
      </c>
      <c r="G9" s="44">
        <f t="shared" si="0"/>
        <v>40</v>
      </c>
      <c r="H9" s="9">
        <v>448</v>
      </c>
      <c r="I9" s="9">
        <v>20</v>
      </c>
      <c r="J9" s="44">
        <f t="shared" si="1"/>
        <v>358400</v>
      </c>
      <c r="K9" t="s">
        <v>33</v>
      </c>
      <c r="L9" t="s">
        <v>33</v>
      </c>
    </row>
    <row r="10" spans="1:12" ht="15.75" thickBot="1" x14ac:dyDescent="0.3">
      <c r="J10" s="48">
        <f>SUM(J3:J9)</f>
        <v>3016000</v>
      </c>
    </row>
    <row r="11" spans="1:12" ht="15.75" thickBot="1" x14ac:dyDescent="0.3">
      <c r="B11" t="s">
        <v>29</v>
      </c>
      <c r="C11" s="41" t="s">
        <v>35</v>
      </c>
      <c r="D11" s="40" t="s">
        <v>8</v>
      </c>
      <c r="E11" s="40" t="s">
        <v>5</v>
      </c>
      <c r="F11" s="40" t="s">
        <v>6</v>
      </c>
    </row>
    <row r="12" spans="1:12" ht="15.75" thickBot="1" x14ac:dyDescent="0.3">
      <c r="C12" s="14"/>
      <c r="D12" s="14"/>
      <c r="E12" s="14"/>
    </row>
    <row r="13" spans="1:12" ht="15.75" thickBot="1" x14ac:dyDescent="0.3">
      <c r="B13" t="s">
        <v>30</v>
      </c>
      <c r="C13" s="41" t="s">
        <v>35</v>
      </c>
      <c r="D13" s="40" t="s">
        <v>7</v>
      </c>
      <c r="E13" s="4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9823-07F8-441F-9D65-9A6A7FBC9094}">
  <dimension ref="A2:O17"/>
  <sheetViews>
    <sheetView workbookViewId="0">
      <selection activeCell="A11" sqref="A2:L11"/>
    </sheetView>
  </sheetViews>
  <sheetFormatPr defaultRowHeight="15" x14ac:dyDescent="0.25"/>
  <cols>
    <col min="1" max="1" width="3" bestFit="1" customWidth="1"/>
    <col min="2" max="2" width="5.28515625" bestFit="1" customWidth="1"/>
    <col min="3" max="4" width="4.7109375" bestFit="1" customWidth="1"/>
    <col min="5" max="5" width="5.140625" bestFit="1" customWidth="1"/>
    <col min="6" max="6" width="4.7109375" bestFit="1" customWidth="1"/>
    <col min="7" max="7" width="6" customWidth="1"/>
    <col min="8" max="8" width="6.7109375" bestFit="1" customWidth="1"/>
    <col min="9" max="9" width="7.5703125" bestFit="1" customWidth="1"/>
    <col min="10" max="12" width="8" bestFit="1" customWidth="1"/>
    <col min="13" max="14" width="20.5703125" customWidth="1"/>
  </cols>
  <sheetData>
    <row r="2" spans="1:15" ht="90.75" thickBot="1" x14ac:dyDescent="0.3">
      <c r="A2" s="6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45</v>
      </c>
      <c r="H2" s="7" t="s">
        <v>46</v>
      </c>
      <c r="I2" s="7" t="s">
        <v>43</v>
      </c>
      <c r="J2" s="7" t="s">
        <v>47</v>
      </c>
      <c r="K2" s="7" t="s">
        <v>48</v>
      </c>
      <c r="L2" s="7" t="s">
        <v>44</v>
      </c>
      <c r="M2" s="7"/>
      <c r="N2" s="39" t="s">
        <v>31</v>
      </c>
      <c r="O2" s="39" t="s">
        <v>32</v>
      </c>
    </row>
    <row r="3" spans="1:15" ht="15.75" thickTop="1" x14ac:dyDescent="0.25">
      <c r="A3" s="8" t="s">
        <v>13</v>
      </c>
      <c r="B3" s="44">
        <v>0</v>
      </c>
      <c r="C3" s="44">
        <v>40</v>
      </c>
      <c r="D3" s="44">
        <v>0</v>
      </c>
      <c r="E3" s="44">
        <v>0</v>
      </c>
      <c r="F3" s="44">
        <v>0</v>
      </c>
      <c r="G3" s="44">
        <f>SUM(B3:F3)</f>
        <v>40</v>
      </c>
      <c r="H3" s="9">
        <v>336</v>
      </c>
      <c r="I3" s="9">
        <f>H3/32</f>
        <v>10.5</v>
      </c>
      <c r="J3" s="44">
        <v>25</v>
      </c>
      <c r="K3" s="44">
        <f>G3*J3*H3</f>
        <v>336000</v>
      </c>
      <c r="L3" s="44">
        <f>I3*4096</f>
        <v>43008</v>
      </c>
      <c r="M3" s="44" t="s">
        <v>41</v>
      </c>
      <c r="N3" t="s">
        <v>33</v>
      </c>
      <c r="O3" t="s">
        <v>33</v>
      </c>
    </row>
    <row r="4" spans="1:15" x14ac:dyDescent="0.25">
      <c r="A4" s="45" t="s">
        <v>14</v>
      </c>
      <c r="B4" s="46">
        <v>50</v>
      </c>
      <c r="C4" s="46">
        <v>0</v>
      </c>
      <c r="D4" s="46">
        <v>0</v>
      </c>
      <c r="E4" s="46">
        <v>0</v>
      </c>
      <c r="F4" s="46">
        <v>0</v>
      </c>
      <c r="G4" s="43">
        <f t="shared" ref="G4:G9" si="0">SUM(B4:F4)</f>
        <v>50</v>
      </c>
      <c r="H4" s="11">
        <v>496</v>
      </c>
      <c r="I4" s="43">
        <v>0</v>
      </c>
      <c r="J4" s="46">
        <v>50</v>
      </c>
      <c r="K4" s="43">
        <f t="shared" ref="K4:K9" si="1">G4*J4*H4</f>
        <v>1240000</v>
      </c>
      <c r="L4" s="43">
        <f t="shared" ref="L4:L9" si="2">I4*4096</f>
        <v>0</v>
      </c>
      <c r="M4" s="43"/>
      <c r="N4" t="s">
        <v>33</v>
      </c>
      <c r="O4" t="s">
        <v>34</v>
      </c>
    </row>
    <row r="5" spans="1:15" x14ac:dyDescent="0.25">
      <c r="A5" s="8" t="s">
        <v>15</v>
      </c>
      <c r="B5" s="44">
        <v>50</v>
      </c>
      <c r="C5" s="44">
        <v>0</v>
      </c>
      <c r="D5" s="44">
        <v>0</v>
      </c>
      <c r="E5" s="44">
        <v>0</v>
      </c>
      <c r="F5" s="44">
        <v>0</v>
      </c>
      <c r="G5" s="44">
        <f t="shared" si="0"/>
        <v>50</v>
      </c>
      <c r="H5" s="9">
        <v>448</v>
      </c>
      <c r="I5" s="9">
        <v>0</v>
      </c>
      <c r="J5" s="44">
        <v>30</v>
      </c>
      <c r="K5" s="44">
        <f t="shared" si="1"/>
        <v>672000</v>
      </c>
      <c r="L5" s="44">
        <f t="shared" si="2"/>
        <v>0</v>
      </c>
      <c r="M5" s="44"/>
      <c r="N5" t="s">
        <v>33</v>
      </c>
      <c r="O5" t="s">
        <v>34</v>
      </c>
    </row>
    <row r="6" spans="1:15" x14ac:dyDescent="0.25">
      <c r="A6" s="45" t="s">
        <v>16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3">
        <f t="shared" si="0"/>
        <v>0</v>
      </c>
      <c r="H6" s="11">
        <v>448</v>
      </c>
      <c r="I6" s="43">
        <v>0</v>
      </c>
      <c r="J6" s="46">
        <v>20</v>
      </c>
      <c r="K6" s="43">
        <f t="shared" si="1"/>
        <v>0</v>
      </c>
      <c r="L6" s="43">
        <f t="shared" si="2"/>
        <v>0</v>
      </c>
      <c r="M6" s="43"/>
      <c r="N6" t="s">
        <v>33</v>
      </c>
      <c r="O6" t="s">
        <v>34</v>
      </c>
    </row>
    <row r="7" spans="1:15" x14ac:dyDescent="0.25">
      <c r="A7" s="8" t="s">
        <v>17</v>
      </c>
      <c r="B7" s="44">
        <v>0</v>
      </c>
      <c r="C7" s="44">
        <v>40</v>
      </c>
      <c r="D7" s="44">
        <v>0</v>
      </c>
      <c r="E7" s="44">
        <v>0</v>
      </c>
      <c r="F7" s="44">
        <v>0</v>
      </c>
      <c r="G7" s="44">
        <f t="shared" si="0"/>
        <v>40</v>
      </c>
      <c r="H7" s="9">
        <v>512</v>
      </c>
      <c r="I7" s="9">
        <f t="shared" ref="I7:I9" si="3">H7/32</f>
        <v>16</v>
      </c>
      <c r="J7" s="44">
        <v>20</v>
      </c>
      <c r="K7" s="44">
        <f t="shared" si="1"/>
        <v>409600</v>
      </c>
      <c r="L7" s="44">
        <f t="shared" si="2"/>
        <v>65536</v>
      </c>
      <c r="M7" s="44"/>
      <c r="N7" t="s">
        <v>33</v>
      </c>
      <c r="O7" t="s">
        <v>33</v>
      </c>
    </row>
    <row r="8" spans="1:15" x14ac:dyDescent="0.25">
      <c r="A8" s="47" t="s">
        <v>18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3">
        <f t="shared" si="0"/>
        <v>0</v>
      </c>
      <c r="H8" s="11">
        <v>496</v>
      </c>
      <c r="I8" s="43">
        <v>0</v>
      </c>
      <c r="J8" s="46">
        <v>20</v>
      </c>
      <c r="K8" s="43">
        <f t="shared" si="1"/>
        <v>0</v>
      </c>
      <c r="L8" s="43">
        <f t="shared" si="2"/>
        <v>0</v>
      </c>
      <c r="M8" s="43"/>
      <c r="N8" t="s">
        <v>33</v>
      </c>
      <c r="O8" t="s">
        <v>34</v>
      </c>
    </row>
    <row r="9" spans="1:15" x14ac:dyDescent="0.25">
      <c r="A9" s="13" t="s">
        <v>19</v>
      </c>
      <c r="B9" s="44">
        <v>0</v>
      </c>
      <c r="C9" s="44">
        <v>40</v>
      </c>
      <c r="D9" s="44">
        <v>0</v>
      </c>
      <c r="E9" s="44">
        <v>0</v>
      </c>
      <c r="F9" s="44">
        <v>0</v>
      </c>
      <c r="G9" s="44">
        <f t="shared" si="0"/>
        <v>40</v>
      </c>
      <c r="H9" s="9">
        <v>448</v>
      </c>
      <c r="I9" s="9">
        <f t="shared" si="3"/>
        <v>14</v>
      </c>
      <c r="J9" s="9">
        <v>20</v>
      </c>
      <c r="K9" s="44">
        <f t="shared" si="1"/>
        <v>358400</v>
      </c>
      <c r="L9" s="44">
        <f t="shared" si="2"/>
        <v>57344</v>
      </c>
      <c r="M9" s="44"/>
      <c r="N9" t="s">
        <v>33</v>
      </c>
      <c r="O9" t="s">
        <v>33</v>
      </c>
    </row>
    <row r="10" spans="1:15" x14ac:dyDescent="0.25">
      <c r="K10" s="48">
        <f>SUM(K3:K9)</f>
        <v>3016000</v>
      </c>
      <c r="L10" s="48">
        <f>SUM(L3:L9)</f>
        <v>165888</v>
      </c>
      <c r="M10" s="48"/>
    </row>
    <row r="11" spans="1:15" x14ac:dyDescent="0.25">
      <c r="K11" s="51" t="s">
        <v>42</v>
      </c>
      <c r="L11" s="48">
        <f>K10+L10</f>
        <v>3181888</v>
      </c>
    </row>
    <row r="14" spans="1:15" ht="15.75" thickBot="1" x14ac:dyDescent="0.3"/>
    <row r="15" spans="1:15" ht="15.75" thickBot="1" x14ac:dyDescent="0.3">
      <c r="B15" t="s">
        <v>29</v>
      </c>
      <c r="C15" s="41" t="s">
        <v>35</v>
      </c>
      <c r="D15" s="40" t="s">
        <v>8</v>
      </c>
      <c r="E15" s="40" t="s">
        <v>5</v>
      </c>
      <c r="F15" s="40" t="s">
        <v>6</v>
      </c>
    </row>
    <row r="16" spans="1:15" ht="15.75" thickBot="1" x14ac:dyDescent="0.3">
      <c r="C16" s="14"/>
      <c r="D16" s="14"/>
      <c r="E16" s="14"/>
    </row>
    <row r="17" spans="2:5" ht="15.75" thickBot="1" x14ac:dyDescent="0.3">
      <c r="B17" t="s">
        <v>30</v>
      </c>
      <c r="C17" s="41" t="s">
        <v>35</v>
      </c>
      <c r="D17" s="40" t="s">
        <v>7</v>
      </c>
      <c r="E17" s="40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Modelo de Criação Matriz Inc.</vt:lpstr>
      <vt:lpstr>Matriz Afinidade</vt:lpstr>
      <vt:lpstr>Bytes Irrelevantes Cenário atua</vt:lpstr>
      <vt:lpstr>Bytes Irrelevantes cenário Alt</vt:lpstr>
      <vt:lpstr>Bytes Irrelevantes cenário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 Animas!</dc:creator>
  <cp:lastModifiedBy>Renan Assunção</cp:lastModifiedBy>
  <dcterms:created xsi:type="dcterms:W3CDTF">2019-08-08T19:31:56Z</dcterms:created>
  <dcterms:modified xsi:type="dcterms:W3CDTF">2019-11-11T18:51:11Z</dcterms:modified>
</cp:coreProperties>
</file>