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ufabc\_ultimo\topicos\Relatórios\05\"/>
    </mc:Choice>
  </mc:AlternateContent>
  <xr:revisionPtr revIDLastSave="0" documentId="13_ncr:1_{3AFFC78B-50C8-4D39-8E48-BD7BE00C1F89}" xr6:coauthVersionLast="45" xr6:coauthVersionMax="45" xr10:uidLastSave="{00000000-0000-0000-0000-000000000000}"/>
  <bookViews>
    <workbookView xWindow="1635" yWindow="1530" windowWidth="28110" windowHeight="11835" activeTab="1" xr2:uid="{00000000-000D-0000-FFFF-FFFF00000000}"/>
  </bookViews>
  <sheets>
    <sheet name="Modelo de Criação Matriz Inc." sheetId="1" r:id="rId1"/>
    <sheet name="Matriz Afinidade" sheetId="2" r:id="rId2"/>
    <sheet name="Bytes Irrelevantes Cenário atua" sheetId="4" r:id="rId3"/>
    <sheet name="Bytes Irrelevantes cenário Alt" sheetId="3" r:id="rId4"/>
    <sheet name="Bytes Irrelevantes join (2)" sheetId="8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8" l="1"/>
  <c r="N4" i="8"/>
  <c r="L5" i="8"/>
  <c r="N6" i="8"/>
  <c r="L7" i="8"/>
  <c r="N2" i="8"/>
  <c r="N3" i="8"/>
  <c r="N5" i="8"/>
  <c r="N7" i="8"/>
  <c r="M7" i="8"/>
  <c r="I7" i="8"/>
  <c r="I6" i="8"/>
  <c r="M6" i="8" s="1"/>
  <c r="M5" i="8"/>
  <c r="I5" i="8"/>
  <c r="M4" i="8"/>
  <c r="I4" i="8"/>
  <c r="M3" i="8"/>
  <c r="I3" i="8"/>
  <c r="I2" i="8"/>
  <c r="M2" i="8" s="1"/>
  <c r="M8" i="8" s="1"/>
  <c r="I4" i="3"/>
  <c r="L4" i="3" s="1"/>
  <c r="I2" i="3"/>
  <c r="L2" i="3" s="1"/>
  <c r="I3" i="3"/>
  <c r="L3" i="3" s="1"/>
  <c r="I7" i="3"/>
  <c r="L7" i="3" s="1"/>
  <c r="I6" i="3"/>
  <c r="L6" i="3" s="1"/>
  <c r="I5" i="3"/>
  <c r="L5" i="3" s="1"/>
  <c r="I4" i="4"/>
  <c r="I5" i="4"/>
  <c r="I6" i="4"/>
  <c r="I7" i="4"/>
  <c r="I8" i="4"/>
  <c r="I3" i="4"/>
  <c r="G7" i="2"/>
  <c r="E9" i="2" s="1"/>
  <c r="I11" i="2"/>
  <c r="L7" i="1"/>
  <c r="L8" i="1"/>
  <c r="L9" i="1"/>
  <c r="L10" i="1"/>
  <c r="L11" i="1"/>
  <c r="L6" i="1"/>
  <c r="N8" i="8" l="1"/>
  <c r="N9" i="8" s="1"/>
  <c r="L8" i="3"/>
  <c r="H7" i="2"/>
  <c r="E10" i="2" s="1"/>
  <c r="I9" i="2"/>
  <c r="G11" i="2" s="1"/>
  <c r="F6" i="2"/>
  <c r="D8" i="2" s="1"/>
  <c r="D6" i="2"/>
  <c r="H9" i="2"/>
  <c r="G10" i="2" s="1"/>
  <c r="E6" i="2"/>
  <c r="D7" i="2" s="1"/>
  <c r="G9" i="2"/>
  <c r="G5" i="2"/>
  <c r="C9" i="2" s="1"/>
  <c r="G6" i="2"/>
  <c r="D9" i="2" s="1"/>
  <c r="F5" i="2"/>
  <c r="C8" i="2" s="1"/>
  <c r="I7" i="2"/>
  <c r="E11" i="2" s="1"/>
  <c r="D5" i="2"/>
  <c r="C6" i="2" s="1"/>
  <c r="E5" i="2"/>
  <c r="C7" i="2" s="1"/>
  <c r="I8" i="2"/>
  <c r="F11" i="2" s="1"/>
  <c r="F7" i="2"/>
  <c r="E8" i="2" s="1"/>
  <c r="C5" i="2"/>
  <c r="I10" i="2"/>
  <c r="H11" i="2" s="1"/>
  <c r="H8" i="2"/>
  <c r="F10" i="2" s="1"/>
  <c r="E7" i="2"/>
  <c r="H10" i="2"/>
  <c r="G8" i="2"/>
  <c r="F9" i="2" s="1"/>
  <c r="I6" i="2"/>
  <c r="D11" i="2" s="1"/>
  <c r="I5" i="2"/>
  <c r="C11" i="2" s="1"/>
  <c r="F8" i="2"/>
  <c r="H6" i="2"/>
  <c r="D10" i="2" s="1"/>
  <c r="H5" i="2"/>
  <c r="C10" i="2" s="1"/>
  <c r="F12" i="2" l="1"/>
  <c r="E12" i="2"/>
  <c r="C12" i="2"/>
  <c r="H12" i="2"/>
  <c r="J8" i="2"/>
  <c r="J7" i="2"/>
  <c r="J6" i="2"/>
  <c r="I12" i="2"/>
  <c r="J10" i="2"/>
  <c r="D12" i="2"/>
  <c r="J11" i="2"/>
  <c r="J5" i="2"/>
  <c r="G12" i="2"/>
  <c r="J9" i="2"/>
  <c r="L4" i="4"/>
  <c r="L5" i="4"/>
  <c r="L6" i="4"/>
  <c r="L7" i="4"/>
  <c r="L8" i="4"/>
  <c r="L3" i="4"/>
  <c r="M2" i="1"/>
  <c r="M4" i="1" s="1"/>
  <c r="M1" i="1"/>
  <c r="M3" i="1" s="1"/>
  <c r="L9" i="4" l="1"/>
</calcChain>
</file>

<file path=xl/sharedStrings.xml><?xml version="1.0" encoding="utf-8"?>
<sst xmlns="http://schemas.openxmlformats.org/spreadsheetml/2006/main" count="189" uniqueCount="50">
  <si>
    <t>RA:</t>
  </si>
  <si>
    <t xml:space="preserve"> </t>
  </si>
  <si>
    <t>Estatísticas</t>
  </si>
  <si>
    <t>Att3</t>
  </si>
  <si>
    <t>Att4</t>
  </si>
  <si>
    <t>Att5</t>
  </si>
  <si>
    <t>Número de Tuplas aproximado 
(A)</t>
  </si>
  <si>
    <t>Frequência de Uso por período (B)</t>
  </si>
  <si>
    <t>Custo
(A * B)</t>
  </si>
  <si>
    <t>T1</t>
  </si>
  <si>
    <t>T2</t>
  </si>
  <si>
    <t>T3</t>
  </si>
  <si>
    <t>T4</t>
  </si>
  <si>
    <t>T5</t>
  </si>
  <si>
    <t>T6</t>
  </si>
  <si>
    <t>Matriz de Afinidade</t>
  </si>
  <si>
    <t>Atributo</t>
  </si>
  <si>
    <t>Matriz Clusterizada</t>
  </si>
  <si>
    <t>Bytes Irrelevantes
(A)</t>
  </si>
  <si>
    <t>Rel 1</t>
  </si>
  <si>
    <t>Rel 2</t>
  </si>
  <si>
    <t>x</t>
  </si>
  <si>
    <t>o</t>
  </si>
  <si>
    <t>Número de Tuplas aproximado 
(B)</t>
  </si>
  <si>
    <t>Frequência de Uso por período (C)</t>
  </si>
  <si>
    <t>Total Bytes Irrelevantes
(A*B*C)</t>
  </si>
  <si>
    <t>Tran</t>
  </si>
  <si>
    <t>Bytes Irrel.
(A)</t>
  </si>
  <si>
    <t>Total Bytes Irrel.
(A*B*C)</t>
  </si>
  <si>
    <t>Att6</t>
  </si>
  <si>
    <t>Att7</t>
  </si>
  <si>
    <t>Att8</t>
  </si>
  <si>
    <t>Att9</t>
  </si>
  <si>
    <t>Trans.</t>
  </si>
  <si>
    <t>PK1</t>
  </si>
  <si>
    <t>PK2</t>
  </si>
  <si>
    <t>Att3 100b</t>
  </si>
  <si>
    <t>Att5 8b</t>
  </si>
  <si>
    <t>Att4 25b</t>
  </si>
  <si>
    <t>Att6 1b</t>
  </si>
  <si>
    <t>Att7 30b</t>
  </si>
  <si>
    <t>Att8 30b</t>
  </si>
  <si>
    <t>Att9 30b</t>
  </si>
  <si>
    <t>Usa rel 1</t>
  </si>
  <si>
    <t>Usa rel 2</t>
  </si>
  <si>
    <t>Blocos Join (D)</t>
  </si>
  <si>
    <t>Total</t>
  </si>
  <si>
    <t>Nro Tuplas aprox.
(B)</t>
  </si>
  <si>
    <t>Freq. Uso por período (C)</t>
  </si>
  <si>
    <t>Custo Join Bytes D * 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</si>
</sst>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Helvetica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1" applyAlignment="1">
      <alignment horizontal="center" vertical="center" wrapText="1"/>
    </xf>
    <xf numFmtId="0" fontId="3" fillId="0" borderId="2" xfId="2" applyAlignment="1">
      <alignment horizontal="center" vertical="center" wrapText="1"/>
    </xf>
    <xf numFmtId="0" fontId="1" fillId="2" borderId="0" xfId="3" applyAlignment="1">
      <alignment horizontal="center" vertical="center"/>
    </xf>
    <xf numFmtId="0" fontId="1" fillId="2" borderId="0" xfId="3" applyAlignment="1">
      <alignment horizontal="center"/>
    </xf>
    <xf numFmtId="0" fontId="1" fillId="3" borderId="0" xfId="4" applyAlignment="1">
      <alignment horizontal="center" vertical="center"/>
    </xf>
    <xf numFmtId="0" fontId="1" fillId="3" borderId="0" xfId="4" applyAlignment="1">
      <alignment horizontal="center"/>
    </xf>
    <xf numFmtId="0" fontId="0" fillId="3" borderId="0" xfId="4" applyFont="1" applyAlignment="1">
      <alignment horizontal="center" vertical="center"/>
    </xf>
    <xf numFmtId="0" fontId="3" fillId="0" borderId="0" xfId="2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3" fillId="0" borderId="3" xfId="2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6" fillId="6" borderId="0" xfId="3" applyFont="1" applyFill="1" applyAlignment="1">
      <alignment horizontal="center"/>
    </xf>
    <xf numFmtId="0" fontId="1" fillId="5" borderId="0" xfId="3" applyFill="1" applyAlignment="1">
      <alignment horizontal="center"/>
    </xf>
    <xf numFmtId="0" fontId="3" fillId="0" borderId="2" xfId="2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3" fillId="0" borderId="2" xfId="2" applyAlignment="1">
      <alignment horizontal="center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1" fillId="5" borderId="0" xfId="3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6" borderId="0" xfId="2" applyFont="1" applyFill="1" applyBorder="1" applyAlignment="1">
      <alignment horizontal="center" vertical="center" wrapText="1"/>
    </xf>
    <xf numFmtId="0" fontId="9" fillId="6" borderId="0" xfId="2" applyFont="1" applyFill="1" applyBorder="1" applyAlignment="1">
      <alignment horizontal="center" vertical="center" wrapText="1"/>
    </xf>
    <xf numFmtId="0" fontId="1" fillId="4" borderId="0" xfId="4" applyFill="1" applyAlignment="1">
      <alignment horizontal="center"/>
    </xf>
    <xf numFmtId="0" fontId="11" fillId="0" borderId="2" xfId="2" applyFont="1" applyAlignment="1">
      <alignment horizontal="center" vertical="center" wrapText="1"/>
    </xf>
    <xf numFmtId="0" fontId="12" fillId="0" borderId="2" xfId="2" applyFont="1" applyAlignment="1">
      <alignment horizontal="center"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3" fillId="0" borderId="2" xfId="2" applyFill="1" applyAlignment="1">
      <alignment horizontal="center" vertical="center" wrapText="1"/>
    </xf>
    <xf numFmtId="168" fontId="6" fillId="6" borderId="0" xfId="5" applyNumberFormat="1" applyFont="1" applyFill="1" applyAlignment="1">
      <alignment horizontal="center"/>
    </xf>
    <xf numFmtId="0" fontId="13" fillId="0" borderId="1" xfId="1" applyFont="1" applyAlignment="1">
      <alignment horizontal="center" vertical="center" wrapText="1"/>
    </xf>
    <xf numFmtId="0" fontId="11" fillId="0" borderId="2" xfId="2" applyFont="1" applyFill="1" applyAlignment="1">
      <alignment horizontal="center" vertical="center" wrapText="1"/>
    </xf>
    <xf numFmtId="0" fontId="14" fillId="2" borderId="0" xfId="3" applyFont="1" applyAlignment="1">
      <alignment horizontal="center" vertical="center"/>
    </xf>
    <xf numFmtId="0" fontId="14" fillId="2" borderId="0" xfId="3" applyFont="1" applyAlignment="1">
      <alignment horizontal="center"/>
    </xf>
    <xf numFmtId="1" fontId="14" fillId="4" borderId="0" xfId="3" applyNumberFormat="1" applyFont="1" applyFill="1" applyAlignment="1">
      <alignment horizontal="center"/>
    </xf>
    <xf numFmtId="0" fontId="14" fillId="3" borderId="0" xfId="4" applyFont="1" applyAlignment="1">
      <alignment horizontal="center" vertical="center"/>
    </xf>
    <xf numFmtId="0" fontId="14" fillId="3" borderId="0" xfId="4" applyFont="1" applyAlignment="1">
      <alignment horizontal="center"/>
    </xf>
    <xf numFmtId="0" fontId="14" fillId="5" borderId="0" xfId="3" applyFont="1" applyFill="1" applyAlignment="1">
      <alignment horizontal="center"/>
    </xf>
    <xf numFmtId="1" fontId="14" fillId="5" borderId="0" xfId="3" applyNumberFormat="1" applyFont="1" applyFill="1" applyAlignment="1">
      <alignment horizontal="center"/>
    </xf>
    <xf numFmtId="0" fontId="14" fillId="4" borderId="0" xfId="4" applyFont="1" applyFill="1" applyAlignment="1">
      <alignment horizontal="center"/>
    </xf>
    <xf numFmtId="0" fontId="14" fillId="0" borderId="0" xfId="0" applyFont="1"/>
    <xf numFmtId="0" fontId="15" fillId="6" borderId="0" xfId="3" applyFont="1" applyFill="1" applyAlignment="1">
      <alignment horizontal="center"/>
    </xf>
    <xf numFmtId="0" fontId="15" fillId="6" borderId="0" xfId="0" applyFont="1" applyFill="1"/>
    <xf numFmtId="168" fontId="15" fillId="6" borderId="0" xfId="5" applyNumberFormat="1" applyFont="1" applyFill="1"/>
  </cellXfs>
  <cellStyles count="6">
    <cellStyle name="20% - Accent1" xfId="3" builtinId="30"/>
    <cellStyle name="20% - Accent2" xfId="4" builtinId="34"/>
    <cellStyle name="Comma" xfId="5" builtinId="3"/>
    <cellStyle name="Heading 2" xfId="1" builtinId="17"/>
    <cellStyle name="Normal" xfId="0" builtinId="0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"/>
  <sheetViews>
    <sheetView workbookViewId="0">
      <selection activeCell="L11" sqref="B5:L11"/>
    </sheetView>
  </sheetViews>
  <sheetFormatPr defaultRowHeight="15" x14ac:dyDescent="0.25"/>
  <cols>
    <col min="1" max="1" width="4.7109375" customWidth="1"/>
    <col min="2" max="2" width="7.42578125" bestFit="1" customWidth="1"/>
    <col min="3" max="5" width="4.7109375" bestFit="1" customWidth="1"/>
    <col min="6" max="9" width="4.7109375" customWidth="1"/>
    <col min="10" max="10" width="13" customWidth="1"/>
    <col min="11" max="11" width="10.42578125" customWidth="1"/>
    <col min="12" max="12" width="9.42578125" customWidth="1"/>
    <col min="13" max="13" width="7" style="2" hidden="1" customWidth="1"/>
  </cols>
  <sheetData>
    <row r="1" spans="2:15" x14ac:dyDescent="0.25">
      <c r="K1" s="1" t="s">
        <v>0</v>
      </c>
      <c r="L1">
        <v>21038114</v>
      </c>
      <c r="M1" s="2">
        <f ca="1">RANDBETWEEN(1,LEN(L1))</f>
        <v>4</v>
      </c>
      <c r="N1" t="s">
        <v>1</v>
      </c>
    </row>
    <row r="2" spans="2:15" x14ac:dyDescent="0.25">
      <c r="C2" s="33"/>
      <c r="D2" s="33"/>
      <c r="E2" s="33"/>
      <c r="F2" s="33"/>
      <c r="G2" s="33"/>
      <c r="H2" s="33"/>
      <c r="I2" s="33"/>
      <c r="J2" s="33"/>
      <c r="K2" s="1" t="s">
        <v>0</v>
      </c>
      <c r="L2">
        <v>21011214</v>
      </c>
      <c r="M2" s="2">
        <f ca="1">RANDBETWEEN(1,LEN(L2))</f>
        <v>1</v>
      </c>
      <c r="N2" t="s">
        <v>1</v>
      </c>
    </row>
    <row r="3" spans="2:15" x14ac:dyDescent="0.25">
      <c r="M3" s="3" t="str">
        <f ca="1">MID(L1,M1,1)</f>
        <v>3</v>
      </c>
    </row>
    <row r="4" spans="2:15" ht="15.75" thickBot="1" x14ac:dyDescent="0.3">
      <c r="B4" s="4"/>
      <c r="C4" s="34"/>
      <c r="D4" s="34"/>
      <c r="E4" s="34"/>
      <c r="F4" s="31"/>
      <c r="G4" s="31"/>
      <c r="H4" s="31"/>
      <c r="I4" s="31"/>
      <c r="J4" s="34" t="s">
        <v>2</v>
      </c>
      <c r="K4" s="34"/>
      <c r="L4" s="34"/>
      <c r="M4" s="3" t="str">
        <f ca="1">MID(L2,M2,1)</f>
        <v>2</v>
      </c>
      <c r="O4" t="s">
        <v>1</v>
      </c>
    </row>
    <row r="5" spans="2:15" ht="76.5" thickTop="1" thickBot="1" x14ac:dyDescent="0.3">
      <c r="B5" s="5" t="s">
        <v>33</v>
      </c>
      <c r="C5" s="6" t="s">
        <v>3</v>
      </c>
      <c r="D5" s="6" t="s">
        <v>4</v>
      </c>
      <c r="E5" s="6" t="s">
        <v>5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6</v>
      </c>
      <c r="K5" s="6" t="s">
        <v>7</v>
      </c>
      <c r="L5" s="6" t="s">
        <v>8</v>
      </c>
      <c r="O5" t="s">
        <v>1</v>
      </c>
    </row>
    <row r="6" spans="2:15" ht="15.75" thickTop="1" x14ac:dyDescent="0.25">
      <c r="B6" s="7" t="s">
        <v>9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1000</v>
      </c>
      <c r="K6" s="8">
        <v>490</v>
      </c>
      <c r="L6" s="8">
        <f>J6*K6</f>
        <v>490000</v>
      </c>
      <c r="O6" t="s">
        <v>1</v>
      </c>
    </row>
    <row r="7" spans="2:15" x14ac:dyDescent="0.25">
      <c r="B7" s="9" t="s">
        <v>10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8</v>
      </c>
      <c r="L7" s="30">
        <f t="shared" ref="L7:L11" si="0">J7*K7</f>
        <v>8</v>
      </c>
      <c r="O7" t="s">
        <v>1</v>
      </c>
    </row>
    <row r="8" spans="2:15" x14ac:dyDescent="0.25">
      <c r="B8" s="7" t="s">
        <v>11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125</v>
      </c>
      <c r="L8" s="8">
        <f t="shared" si="0"/>
        <v>125</v>
      </c>
      <c r="O8" t="s">
        <v>1</v>
      </c>
    </row>
    <row r="9" spans="2:15" x14ac:dyDescent="0.25">
      <c r="B9" s="9" t="s">
        <v>12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2</v>
      </c>
      <c r="L9" s="30">
        <f t="shared" si="0"/>
        <v>2</v>
      </c>
      <c r="O9" t="s">
        <v>1</v>
      </c>
    </row>
    <row r="10" spans="2:15" x14ac:dyDescent="0.25"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1</v>
      </c>
      <c r="K10" s="8">
        <v>89</v>
      </c>
      <c r="L10" s="8">
        <f t="shared" si="0"/>
        <v>89</v>
      </c>
      <c r="N10" t="s">
        <v>1</v>
      </c>
      <c r="O10" t="s">
        <v>1</v>
      </c>
    </row>
    <row r="11" spans="2:15" x14ac:dyDescent="0.25">
      <c r="B11" s="11" t="s">
        <v>14</v>
      </c>
      <c r="C11" s="10">
        <v>0</v>
      </c>
      <c r="D11" s="10">
        <v>1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0">
        <v>6389</v>
      </c>
      <c r="K11" s="10">
        <v>347</v>
      </c>
      <c r="L11" s="30">
        <f t="shared" si="0"/>
        <v>2216983</v>
      </c>
      <c r="M11" s="2" t="s">
        <v>1</v>
      </c>
      <c r="N11" t="s">
        <v>1</v>
      </c>
    </row>
    <row r="12" spans="2:15" x14ac:dyDescent="0.25">
      <c r="J12" t="s">
        <v>1</v>
      </c>
    </row>
    <row r="13" spans="2:15" x14ac:dyDescent="0.25">
      <c r="B13" s="35" t="s">
        <v>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2:15" x14ac:dyDescent="0.25">
      <c r="J14" t="s">
        <v>1</v>
      </c>
    </row>
  </sheetData>
  <mergeCells count="4">
    <mergeCell ref="C2:J2"/>
    <mergeCell ref="C4:E4"/>
    <mergeCell ref="J4:L4"/>
    <mergeCell ref="B13:L13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C1A7-6C4A-4305-A9EF-0433066043EB}">
  <dimension ref="B2:L35"/>
  <sheetViews>
    <sheetView tabSelected="1" workbookViewId="0">
      <selection activeCell="J26" sqref="J26"/>
    </sheetView>
  </sheetViews>
  <sheetFormatPr defaultRowHeight="15" x14ac:dyDescent="0.25"/>
  <cols>
    <col min="2" max="2" width="9.7109375" bestFit="1" customWidth="1"/>
    <col min="3" max="3" width="8.28515625" customWidth="1"/>
    <col min="4" max="6" width="8" bestFit="1" customWidth="1"/>
    <col min="7" max="9" width="4.7109375" bestFit="1" customWidth="1"/>
  </cols>
  <sheetData>
    <row r="2" spans="2:12" x14ac:dyDescent="0.25">
      <c r="B2" s="35" t="s">
        <v>15</v>
      </c>
      <c r="C2" s="35"/>
      <c r="D2" s="35"/>
      <c r="E2" s="35"/>
      <c r="F2" s="32"/>
      <c r="G2" s="32"/>
      <c r="H2" s="32"/>
      <c r="I2" s="32"/>
    </row>
    <row r="4" spans="2:12" ht="18" thickBot="1" x14ac:dyDescent="0.3">
      <c r="B4" s="5" t="s">
        <v>16</v>
      </c>
      <c r="C4" s="6" t="s">
        <v>3</v>
      </c>
      <c r="D4" s="6" t="s">
        <v>4</v>
      </c>
      <c r="E4" s="6" t="s">
        <v>5</v>
      </c>
      <c r="F4" s="6" t="s">
        <v>29</v>
      </c>
      <c r="G4" s="6" t="s">
        <v>30</v>
      </c>
      <c r="H4" s="6" t="s">
        <v>31</v>
      </c>
      <c r="I4" s="6" t="s">
        <v>32</v>
      </c>
      <c r="J4" s="12"/>
      <c r="K4" s="12"/>
      <c r="L4" s="12"/>
    </row>
    <row r="5" spans="2:12" ht="15.75" thickTop="1" x14ac:dyDescent="0.25">
      <c r="B5" s="7" t="s">
        <v>3</v>
      </c>
      <c r="C5" s="7">
        <f>'Modelo de Criação Matriz Inc.'!L6+'Modelo de Criação Matriz Inc.'!L7+'Modelo de Criação Matriz Inc.'!L8</f>
        <v>490133</v>
      </c>
      <c r="D5" s="7">
        <f>SUM('Modelo de Criação Matriz Inc.'!L7,'Modelo de Criação Matriz Inc.'!L8)</f>
        <v>133</v>
      </c>
      <c r="E5" s="7">
        <f>SUM('Modelo de Criação Matriz Inc.'!L7)</f>
        <v>8</v>
      </c>
      <c r="F5" s="7">
        <f>SUM('Modelo de Criação Matriz Inc.'!L7)</f>
        <v>8</v>
      </c>
      <c r="G5" s="7">
        <f>SUM('Modelo de Criação Matriz Inc.'!L7)</f>
        <v>8</v>
      </c>
      <c r="H5" s="7">
        <f>SUM('Modelo de Criação Matriz Inc.'!L7)</f>
        <v>8</v>
      </c>
      <c r="I5" s="7">
        <f>SUM('Modelo de Criação Matriz Inc.'!L7)</f>
        <v>8</v>
      </c>
      <c r="J5">
        <f>SUM(C5:I5)</f>
        <v>490306</v>
      </c>
    </row>
    <row r="6" spans="2:12" x14ac:dyDescent="0.25">
      <c r="B6" s="9" t="s">
        <v>4</v>
      </c>
      <c r="C6" s="9">
        <f>D5</f>
        <v>133</v>
      </c>
      <c r="D6" s="9">
        <f>'Modelo de Criação Matriz Inc.'!L7+'Modelo de Criação Matriz Inc.'!L8+'Modelo de Criação Matriz Inc.'!L11</f>
        <v>2217116</v>
      </c>
      <c r="E6" s="9">
        <f>SUM('Modelo de Criação Matriz Inc.'!L7)</f>
        <v>8</v>
      </c>
      <c r="F6" s="9">
        <f>SUM('Modelo de Criação Matriz Inc.'!L7,'Modelo de Criação Matriz Inc.'!L11)</f>
        <v>2216991</v>
      </c>
      <c r="G6" s="9">
        <f>SUM('Modelo de Criação Matriz Inc.'!L7)</f>
        <v>8</v>
      </c>
      <c r="H6" s="9">
        <f>SUM('Modelo de Criação Matriz Inc.'!L7)</f>
        <v>8</v>
      </c>
      <c r="I6" s="9">
        <f>SUM('Modelo de Criação Matriz Inc.'!L7)</f>
        <v>8</v>
      </c>
      <c r="J6">
        <f>SUM(C6:I6)</f>
        <v>4434272</v>
      </c>
    </row>
    <row r="7" spans="2:12" x14ac:dyDescent="0.25">
      <c r="B7" s="7" t="s">
        <v>5</v>
      </c>
      <c r="C7" s="7">
        <f>E5</f>
        <v>8</v>
      </c>
      <c r="D7" s="7">
        <f>E6</f>
        <v>8</v>
      </c>
      <c r="E7" s="7">
        <f>'Modelo de Criação Matriz Inc.'!L7</f>
        <v>8</v>
      </c>
      <c r="F7" s="7">
        <f>SUM('Modelo de Criação Matriz Inc.'!L7)</f>
        <v>8</v>
      </c>
      <c r="G7" s="7">
        <f>SUM('Modelo de Criação Matriz Inc.'!L7)</f>
        <v>8</v>
      </c>
      <c r="H7" s="7">
        <f>SUM('Modelo de Criação Matriz Inc.'!L7)</f>
        <v>8</v>
      </c>
      <c r="I7" s="7">
        <f>SUM('Modelo de Criação Matriz Inc.'!L7)</f>
        <v>8</v>
      </c>
      <c r="J7">
        <f>SUM(C7:I7)</f>
        <v>56</v>
      </c>
    </row>
    <row r="8" spans="2:12" x14ac:dyDescent="0.25">
      <c r="B8" s="38" t="s">
        <v>29</v>
      </c>
      <c r="C8" s="38">
        <f>F5</f>
        <v>8</v>
      </c>
      <c r="D8" s="38">
        <f>F6</f>
        <v>2216991</v>
      </c>
      <c r="E8" s="38">
        <f>F7</f>
        <v>8</v>
      </c>
      <c r="F8" s="38">
        <f>'Modelo de Criação Matriz Inc.'!L7+'Modelo de Criação Matriz Inc.'!L11</f>
        <v>2216991</v>
      </c>
      <c r="G8" s="38">
        <f>SUM('Modelo de Criação Matriz Inc.'!L7)</f>
        <v>8</v>
      </c>
      <c r="H8" s="38">
        <f>SUM('Modelo de Criação Matriz Inc.'!L7)</f>
        <v>8</v>
      </c>
      <c r="I8" s="38">
        <f>SUM('Modelo de Criação Matriz Inc.'!L7)</f>
        <v>8</v>
      </c>
      <c r="J8">
        <f>SUM(C8:I8)</f>
        <v>4434022</v>
      </c>
    </row>
    <row r="9" spans="2:12" x14ac:dyDescent="0.25">
      <c r="B9" s="7" t="s">
        <v>30</v>
      </c>
      <c r="C9" s="7">
        <f>G5</f>
        <v>8</v>
      </c>
      <c r="D9" s="7">
        <f>G6</f>
        <v>8</v>
      </c>
      <c r="E9" s="7">
        <f>G7</f>
        <v>8</v>
      </c>
      <c r="F9" s="7">
        <f>G8</f>
        <v>8</v>
      </c>
      <c r="G9" s="7">
        <f>'Modelo de Criação Matriz Inc.'!L7+'Modelo de Criação Matriz Inc.'!L10</f>
        <v>97</v>
      </c>
      <c r="H9" s="7">
        <f>SUM('Modelo de Criação Matriz Inc.'!L7)</f>
        <v>8</v>
      </c>
      <c r="I9" s="7">
        <f>SUM('Modelo de Criação Matriz Inc.'!L7)</f>
        <v>8</v>
      </c>
      <c r="J9">
        <f>SUM(C9:I9)</f>
        <v>145</v>
      </c>
    </row>
    <row r="10" spans="2:12" x14ac:dyDescent="0.25">
      <c r="B10" s="38" t="s">
        <v>31</v>
      </c>
      <c r="C10" s="38">
        <f>H5</f>
        <v>8</v>
      </c>
      <c r="D10" s="38">
        <f>H6</f>
        <v>8</v>
      </c>
      <c r="E10" s="38">
        <f>H7</f>
        <v>8</v>
      </c>
      <c r="F10" s="38">
        <f>H8</f>
        <v>8</v>
      </c>
      <c r="G10" s="38">
        <f>H9</f>
        <v>8</v>
      </c>
      <c r="H10" s="38">
        <f>'Modelo de Criação Matriz Inc.'!L7</f>
        <v>8</v>
      </c>
      <c r="I10" s="38">
        <f>SUM('Modelo de Criação Matriz Inc.'!L7)</f>
        <v>8</v>
      </c>
      <c r="J10">
        <f>SUM(C10:I10)</f>
        <v>56</v>
      </c>
    </row>
    <row r="11" spans="2:12" x14ac:dyDescent="0.25">
      <c r="B11" s="7" t="s">
        <v>32</v>
      </c>
      <c r="C11" s="7">
        <f>I5</f>
        <v>8</v>
      </c>
      <c r="D11" s="7">
        <f>I6</f>
        <v>8</v>
      </c>
      <c r="E11" s="7">
        <f>I7</f>
        <v>8</v>
      </c>
      <c r="F11" s="7">
        <f>I8</f>
        <v>8</v>
      </c>
      <c r="G11" s="7">
        <f>I9</f>
        <v>8</v>
      </c>
      <c r="H11" s="7">
        <f>I10</f>
        <v>8</v>
      </c>
      <c r="I11" s="7">
        <f>'Modelo de Criação Matriz Inc.'!L7</f>
        <v>8</v>
      </c>
      <c r="J11">
        <f>SUM(C11:I11)</f>
        <v>56</v>
      </c>
    </row>
    <row r="12" spans="2:12" x14ac:dyDescent="0.25">
      <c r="C12">
        <f>SUM(C5:C11)</f>
        <v>490306</v>
      </c>
      <c r="D12">
        <f>SUM(D5:D11)</f>
        <v>4434272</v>
      </c>
      <c r="E12">
        <f>SUM(E5:E11)</f>
        <v>56</v>
      </c>
      <c r="F12">
        <f>SUM(F5:F11)</f>
        <v>4434022</v>
      </c>
      <c r="G12">
        <f>SUM(G5:G11)</f>
        <v>145</v>
      </c>
      <c r="H12">
        <f>SUM(H5:H11)</f>
        <v>56</v>
      </c>
      <c r="I12">
        <f>SUM(I5:I11)</f>
        <v>56</v>
      </c>
    </row>
    <row r="14" spans="2:12" x14ac:dyDescent="0.25">
      <c r="B14" s="35" t="s">
        <v>17</v>
      </c>
      <c r="C14" s="35"/>
      <c r="D14" s="35"/>
      <c r="E14" s="35"/>
      <c r="F14" s="32"/>
      <c r="G14" s="32"/>
      <c r="H14" s="32"/>
      <c r="I14" s="32"/>
    </row>
    <row r="16" spans="2:12" ht="18" thickBot="1" x14ac:dyDescent="0.3">
      <c r="B16" s="5"/>
      <c r="C16" s="15"/>
      <c r="D16" s="15"/>
      <c r="E16" s="15"/>
      <c r="F16" s="12"/>
      <c r="G16" s="12"/>
      <c r="H16" s="12"/>
      <c r="I16" s="12"/>
    </row>
    <row r="17" spans="2:10" ht="15.75" thickTop="1" x14ac:dyDescent="0.25">
      <c r="B17" s="13"/>
      <c r="C17" s="16"/>
      <c r="D17" s="17"/>
      <c r="E17" s="18"/>
      <c r="F17" s="36"/>
      <c r="G17" s="36"/>
      <c r="H17" s="36"/>
      <c r="I17" s="36"/>
    </row>
    <row r="18" spans="2:10" x14ac:dyDescent="0.25">
      <c r="B18" s="14"/>
      <c r="C18" s="19"/>
      <c r="D18" s="20"/>
      <c r="E18" s="21"/>
      <c r="F18" s="37"/>
      <c r="G18" s="37"/>
      <c r="H18" s="37"/>
      <c r="I18" s="37"/>
    </row>
    <row r="19" spans="2:10" ht="15.75" thickBot="1" x14ac:dyDescent="0.3">
      <c r="B19" s="13"/>
      <c r="C19" s="22"/>
      <c r="D19" s="23"/>
      <c r="E19" s="24"/>
      <c r="F19" s="36"/>
      <c r="G19" s="36"/>
      <c r="H19" s="36"/>
      <c r="I19" s="36"/>
    </row>
    <row r="20" spans="2:10" ht="15.75" thickBot="1" x14ac:dyDescent="0.3">
      <c r="B20" s="14"/>
      <c r="C20" s="25"/>
      <c r="D20" s="26"/>
      <c r="E20" s="21"/>
      <c r="F20" s="37"/>
      <c r="G20" s="37"/>
      <c r="H20" s="37"/>
      <c r="I20" s="37"/>
    </row>
    <row r="21" spans="2:10" ht="15.75" thickBot="1" x14ac:dyDescent="0.3">
      <c r="B21" s="13"/>
      <c r="C21" s="27"/>
      <c r="D21" s="27"/>
      <c r="E21" s="28"/>
      <c r="F21" s="36"/>
      <c r="G21" s="36"/>
      <c r="H21" s="36"/>
      <c r="I21" s="36"/>
    </row>
    <row r="23" spans="2:10" ht="18" thickBot="1" x14ac:dyDescent="0.3">
      <c r="B23" s="5" t="s">
        <v>16</v>
      </c>
      <c r="C23" s="6" t="s">
        <v>3</v>
      </c>
      <c r="D23" s="6" t="s">
        <v>4</v>
      </c>
      <c r="E23" s="6" t="s">
        <v>29</v>
      </c>
      <c r="F23" s="6" t="s">
        <v>5</v>
      </c>
      <c r="G23" s="6" t="s">
        <v>30</v>
      </c>
      <c r="H23" s="6" t="s">
        <v>31</v>
      </c>
      <c r="I23" s="6" t="s">
        <v>32</v>
      </c>
    </row>
    <row r="24" spans="2:10" ht="15.75" thickTop="1" x14ac:dyDescent="0.25">
      <c r="B24" s="39" t="s">
        <v>3</v>
      </c>
      <c r="C24" s="13">
        <v>490133</v>
      </c>
      <c r="D24" s="13">
        <v>133</v>
      </c>
      <c r="E24" s="13">
        <v>8</v>
      </c>
      <c r="F24" s="13">
        <v>8</v>
      </c>
      <c r="G24" s="13">
        <v>8</v>
      </c>
      <c r="H24" s="13">
        <v>8</v>
      </c>
      <c r="I24" s="13">
        <v>8</v>
      </c>
      <c r="J24">
        <v>1470572</v>
      </c>
    </row>
    <row r="25" spans="2:10" x14ac:dyDescent="0.25">
      <c r="B25" s="40" t="s">
        <v>4</v>
      </c>
      <c r="C25" s="14">
        <v>133</v>
      </c>
      <c r="D25" s="14">
        <v>2217116</v>
      </c>
      <c r="E25" s="14">
        <v>2216991</v>
      </c>
      <c r="F25" s="14">
        <v>8</v>
      </c>
      <c r="G25" s="14">
        <v>8</v>
      </c>
      <c r="H25" s="14">
        <v>8</v>
      </c>
      <c r="I25" s="14">
        <v>8</v>
      </c>
      <c r="J25">
        <v>6651521</v>
      </c>
    </row>
    <row r="26" spans="2:10" x14ac:dyDescent="0.25">
      <c r="B26" s="40" t="s">
        <v>29</v>
      </c>
      <c r="C26" s="14">
        <v>8</v>
      </c>
      <c r="D26" s="14">
        <v>2216991</v>
      </c>
      <c r="E26" s="14">
        <v>2216991</v>
      </c>
      <c r="F26" s="14">
        <v>8</v>
      </c>
      <c r="G26" s="14">
        <v>8</v>
      </c>
      <c r="H26" s="14">
        <v>8</v>
      </c>
      <c r="I26" s="14">
        <v>8</v>
      </c>
      <c r="J26">
        <v>4434032</v>
      </c>
    </row>
    <row r="27" spans="2:10" x14ac:dyDescent="0.25">
      <c r="B27" s="39" t="s">
        <v>5</v>
      </c>
      <c r="C27" s="13">
        <v>8</v>
      </c>
      <c r="D27" s="13">
        <v>8</v>
      </c>
      <c r="E27" s="13">
        <v>8</v>
      </c>
      <c r="F27" s="13">
        <v>8</v>
      </c>
      <c r="G27" s="13">
        <v>8</v>
      </c>
      <c r="H27" s="13">
        <v>8</v>
      </c>
      <c r="I27" s="13">
        <v>8</v>
      </c>
      <c r="J27">
        <v>72</v>
      </c>
    </row>
    <row r="28" spans="2:10" x14ac:dyDescent="0.25">
      <c r="B28" s="39" t="s">
        <v>30</v>
      </c>
      <c r="C28" s="13">
        <v>8</v>
      </c>
      <c r="D28" s="13">
        <v>8</v>
      </c>
      <c r="E28" s="13">
        <v>8</v>
      </c>
      <c r="F28" s="13">
        <v>8</v>
      </c>
      <c r="G28" s="13">
        <v>97</v>
      </c>
      <c r="H28" s="13">
        <v>8</v>
      </c>
      <c r="I28" s="13">
        <v>8</v>
      </c>
      <c r="J28">
        <v>339</v>
      </c>
    </row>
    <row r="29" spans="2:10" x14ac:dyDescent="0.25">
      <c r="B29" s="40" t="s">
        <v>31</v>
      </c>
      <c r="C29" s="14">
        <v>8</v>
      </c>
      <c r="D29" s="14">
        <v>8</v>
      </c>
      <c r="E29" s="14">
        <v>8</v>
      </c>
      <c r="F29" s="14">
        <v>8</v>
      </c>
      <c r="G29" s="14">
        <v>8</v>
      </c>
      <c r="H29" s="14">
        <v>8</v>
      </c>
      <c r="I29" s="14">
        <v>8</v>
      </c>
      <c r="J29">
        <v>72</v>
      </c>
    </row>
    <row r="30" spans="2:10" x14ac:dyDescent="0.25">
      <c r="B30" s="39" t="s">
        <v>32</v>
      </c>
      <c r="C30" s="13">
        <v>8</v>
      </c>
      <c r="D30" s="13">
        <v>8</v>
      </c>
      <c r="E30" s="13">
        <v>8</v>
      </c>
      <c r="F30" s="13">
        <v>8</v>
      </c>
      <c r="G30" s="13">
        <v>8</v>
      </c>
      <c r="H30" s="13">
        <v>8</v>
      </c>
      <c r="I30" s="13">
        <v>8</v>
      </c>
      <c r="J30">
        <v>65</v>
      </c>
    </row>
    <row r="31" spans="2:10" x14ac:dyDescent="0.25">
      <c r="C31">
        <v>1470572</v>
      </c>
      <c r="D31">
        <v>6651521</v>
      </c>
      <c r="E31">
        <v>72</v>
      </c>
      <c r="F31">
        <v>4434032</v>
      </c>
      <c r="G31">
        <v>339</v>
      </c>
      <c r="H31">
        <v>72</v>
      </c>
      <c r="I31">
        <v>65</v>
      </c>
    </row>
    <row r="34" spans="2:8" x14ac:dyDescent="0.25">
      <c r="B34" t="s">
        <v>19</v>
      </c>
      <c r="C34" s="42" t="s">
        <v>34</v>
      </c>
      <c r="D34" s="42" t="s">
        <v>35</v>
      </c>
      <c r="E34" s="41" t="s">
        <v>3</v>
      </c>
      <c r="F34" s="41" t="s">
        <v>4</v>
      </c>
      <c r="G34" s="41" t="s">
        <v>29</v>
      </c>
    </row>
    <row r="35" spans="2:8" x14ac:dyDescent="0.25">
      <c r="B35" t="s">
        <v>20</v>
      </c>
      <c r="C35" s="42" t="s">
        <v>34</v>
      </c>
      <c r="D35" s="42" t="s">
        <v>35</v>
      </c>
      <c r="E35" s="41" t="s">
        <v>5</v>
      </c>
      <c r="F35" s="41" t="s">
        <v>30</v>
      </c>
      <c r="G35" s="41" t="s">
        <v>31</v>
      </c>
      <c r="H35" s="41" t="s">
        <v>32</v>
      </c>
    </row>
  </sheetData>
  <mergeCells count="2">
    <mergeCell ref="B2:E2"/>
    <mergeCell ref="B14:E14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9A0-8A01-421A-817C-4B5EC54980C7}">
  <dimension ref="A2:L9"/>
  <sheetViews>
    <sheetView workbookViewId="0">
      <selection activeCell="B7" sqref="B7:I7"/>
    </sheetView>
  </sheetViews>
  <sheetFormatPr defaultRowHeight="15" x14ac:dyDescent="0.25"/>
  <cols>
    <col min="1" max="1" width="5.7109375" bestFit="1" customWidth="1"/>
    <col min="2" max="2" width="5.140625" bestFit="1" customWidth="1"/>
    <col min="3" max="8" width="4.7109375" bestFit="1" customWidth="1"/>
    <col min="9" max="10" width="9.42578125" bestFit="1" customWidth="1"/>
    <col min="11" max="11" width="12.140625" bestFit="1" customWidth="1"/>
    <col min="12" max="12" width="16.28515625" bestFit="1" customWidth="1"/>
  </cols>
  <sheetData>
    <row r="2" spans="1:12" ht="48.75" thickBot="1" x14ac:dyDescent="0.3">
      <c r="A2" s="5" t="s">
        <v>26</v>
      </c>
      <c r="B2" s="6" t="s">
        <v>36</v>
      </c>
      <c r="C2" s="6" t="s">
        <v>38</v>
      </c>
      <c r="D2" s="6" t="s">
        <v>37</v>
      </c>
      <c r="E2" s="6" t="s">
        <v>39</v>
      </c>
      <c r="F2" s="6" t="s">
        <v>40</v>
      </c>
      <c r="G2" s="6" t="s">
        <v>41</v>
      </c>
      <c r="H2" s="6" t="s">
        <v>42</v>
      </c>
      <c r="I2" s="45" t="s">
        <v>18</v>
      </c>
      <c r="J2" s="45" t="s">
        <v>23</v>
      </c>
      <c r="K2" s="45" t="s">
        <v>24</v>
      </c>
      <c r="L2" s="45" t="s">
        <v>25</v>
      </c>
    </row>
    <row r="3" spans="1:12" ht="15.75" thickTop="1" x14ac:dyDescent="0.25">
      <c r="A3" s="7" t="s">
        <v>9</v>
      </c>
      <c r="B3" s="8">
        <v>0</v>
      </c>
      <c r="C3" s="8">
        <v>25</v>
      </c>
      <c r="D3" s="8">
        <v>8</v>
      </c>
      <c r="E3" s="8">
        <v>1</v>
      </c>
      <c r="F3" s="8">
        <v>30</v>
      </c>
      <c r="G3" s="8">
        <v>30</v>
      </c>
      <c r="H3" s="8">
        <v>30</v>
      </c>
      <c r="I3" s="8">
        <f>SUM(B3:H3)</f>
        <v>124</v>
      </c>
      <c r="J3" s="8">
        <v>1000</v>
      </c>
      <c r="K3" s="8">
        <v>490</v>
      </c>
      <c r="L3" s="8">
        <f>I3*K3*J3</f>
        <v>60760000</v>
      </c>
    </row>
    <row r="4" spans="1:12" x14ac:dyDescent="0.25">
      <c r="A4" s="9" t="s">
        <v>10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30">
        <f t="shared" ref="I4:I8" si="0">SUM(B4:H4)</f>
        <v>0</v>
      </c>
      <c r="J4" s="10">
        <v>1</v>
      </c>
      <c r="K4" s="10">
        <v>8</v>
      </c>
      <c r="L4" s="30">
        <f t="shared" ref="L4:L8" si="1">I4*K4*J4</f>
        <v>0</v>
      </c>
    </row>
    <row r="5" spans="1:12" x14ac:dyDescent="0.25">
      <c r="A5" s="7" t="s">
        <v>11</v>
      </c>
      <c r="B5" s="8">
        <v>0</v>
      </c>
      <c r="C5" s="8">
        <v>0</v>
      </c>
      <c r="D5" s="8">
        <v>8</v>
      </c>
      <c r="E5" s="8">
        <v>1</v>
      </c>
      <c r="F5" s="8">
        <v>30</v>
      </c>
      <c r="G5" s="8">
        <v>30</v>
      </c>
      <c r="H5" s="8">
        <v>30</v>
      </c>
      <c r="I5" s="8">
        <f t="shared" si="0"/>
        <v>99</v>
      </c>
      <c r="J5" s="8">
        <v>1</v>
      </c>
      <c r="K5" s="8">
        <v>125</v>
      </c>
      <c r="L5" s="8">
        <f t="shared" si="1"/>
        <v>12375</v>
      </c>
    </row>
    <row r="6" spans="1:12" x14ac:dyDescent="0.25">
      <c r="A6" s="9" t="s">
        <v>12</v>
      </c>
      <c r="B6" s="10">
        <v>100</v>
      </c>
      <c r="C6" s="30">
        <v>25</v>
      </c>
      <c r="D6" s="30">
        <v>8</v>
      </c>
      <c r="E6" s="30">
        <v>1</v>
      </c>
      <c r="F6" s="30">
        <v>30</v>
      </c>
      <c r="G6" s="30">
        <v>30</v>
      </c>
      <c r="H6" s="30">
        <v>30</v>
      </c>
      <c r="I6" s="30">
        <f t="shared" si="0"/>
        <v>224</v>
      </c>
      <c r="J6" s="10">
        <v>1</v>
      </c>
      <c r="K6" s="10">
        <v>2</v>
      </c>
      <c r="L6" s="30">
        <f t="shared" si="1"/>
        <v>448</v>
      </c>
    </row>
    <row r="7" spans="1:12" x14ac:dyDescent="0.25">
      <c r="A7" s="7" t="s">
        <v>13</v>
      </c>
      <c r="B7" s="43">
        <v>100</v>
      </c>
      <c r="C7" s="8">
        <v>25</v>
      </c>
      <c r="D7" s="8">
        <v>8</v>
      </c>
      <c r="E7" s="8">
        <v>1</v>
      </c>
      <c r="F7" s="8">
        <v>0</v>
      </c>
      <c r="G7" s="8">
        <v>30</v>
      </c>
      <c r="H7" s="8">
        <v>30</v>
      </c>
      <c r="I7" s="8">
        <f t="shared" si="0"/>
        <v>194</v>
      </c>
      <c r="J7" s="8">
        <v>1</v>
      </c>
      <c r="K7" s="8">
        <v>89</v>
      </c>
      <c r="L7" s="8">
        <f t="shared" si="1"/>
        <v>17266</v>
      </c>
    </row>
    <row r="8" spans="1:12" x14ac:dyDescent="0.25">
      <c r="A8" s="11" t="s">
        <v>14</v>
      </c>
      <c r="B8" s="10">
        <v>100</v>
      </c>
      <c r="C8" s="30">
        <v>0</v>
      </c>
      <c r="D8" s="30">
        <v>8</v>
      </c>
      <c r="E8" s="30">
        <v>0</v>
      </c>
      <c r="F8" s="30">
        <v>0</v>
      </c>
      <c r="G8" s="30">
        <v>30</v>
      </c>
      <c r="H8" s="30">
        <v>30</v>
      </c>
      <c r="I8" s="30">
        <f t="shared" si="0"/>
        <v>168</v>
      </c>
      <c r="J8" s="10">
        <v>6389</v>
      </c>
      <c r="K8" s="10">
        <v>347</v>
      </c>
      <c r="L8" s="30">
        <f t="shared" si="1"/>
        <v>372453144</v>
      </c>
    </row>
    <row r="9" spans="1:12" x14ac:dyDescent="0.25">
      <c r="L9" s="48">
        <f>SUM(L3:L8)</f>
        <v>433243233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3024-5E04-4D57-AE8B-44D36AFFFC51}">
  <dimension ref="A1:N11"/>
  <sheetViews>
    <sheetView workbookViewId="0">
      <selection sqref="A1:L7"/>
    </sheetView>
  </sheetViews>
  <sheetFormatPr defaultRowHeight="15" x14ac:dyDescent="0.25"/>
  <cols>
    <col min="1" max="1" width="5.7109375" bestFit="1" customWidth="1"/>
    <col min="2" max="2" width="5.140625" bestFit="1" customWidth="1"/>
    <col min="3" max="8" width="4.7109375" bestFit="1" customWidth="1"/>
    <col min="9" max="10" width="9.42578125" bestFit="1" customWidth="1"/>
    <col min="11" max="11" width="8.7109375" bestFit="1" customWidth="1"/>
    <col min="12" max="12" width="10" bestFit="1" customWidth="1"/>
  </cols>
  <sheetData>
    <row r="1" spans="1:14" ht="48.75" thickBot="1" x14ac:dyDescent="0.3">
      <c r="A1" s="5" t="s">
        <v>26</v>
      </c>
      <c r="B1" s="47" t="s">
        <v>36</v>
      </c>
      <c r="C1" s="47" t="s">
        <v>38</v>
      </c>
      <c r="D1" s="47" t="s">
        <v>37</v>
      </c>
      <c r="E1" s="47" t="s">
        <v>39</v>
      </c>
      <c r="F1" s="47" t="s">
        <v>40</v>
      </c>
      <c r="G1" s="47" t="s">
        <v>41</v>
      </c>
      <c r="H1" s="47" t="s">
        <v>42</v>
      </c>
      <c r="I1" s="45" t="s">
        <v>18</v>
      </c>
      <c r="J1" s="45" t="s">
        <v>23</v>
      </c>
      <c r="K1" s="45" t="s">
        <v>24</v>
      </c>
      <c r="L1" s="45" t="s">
        <v>25</v>
      </c>
      <c r="M1" s="46" t="s">
        <v>43</v>
      </c>
      <c r="N1" s="46" t="s">
        <v>44</v>
      </c>
    </row>
    <row r="2" spans="1:14" ht="15.75" thickTop="1" x14ac:dyDescent="0.25">
      <c r="A2" s="7" t="s">
        <v>9</v>
      </c>
      <c r="B2" s="8">
        <v>0</v>
      </c>
      <c r="C2" s="8">
        <v>25</v>
      </c>
      <c r="D2" s="8">
        <v>0</v>
      </c>
      <c r="E2" s="8">
        <v>1</v>
      </c>
      <c r="F2" s="8">
        <v>0</v>
      </c>
      <c r="G2" s="8">
        <v>0</v>
      </c>
      <c r="H2" s="8">
        <v>0</v>
      </c>
      <c r="I2" s="8">
        <f>SUM(B2:H2)</f>
        <v>26</v>
      </c>
      <c r="J2" s="8">
        <v>1000</v>
      </c>
      <c r="K2" s="8">
        <v>490</v>
      </c>
      <c r="L2" s="8">
        <f>I2*K2*J2</f>
        <v>12740000</v>
      </c>
      <c r="M2" t="s">
        <v>21</v>
      </c>
      <c r="N2" t="s">
        <v>22</v>
      </c>
    </row>
    <row r="3" spans="1:14" x14ac:dyDescent="0.25">
      <c r="A3" s="9" t="s">
        <v>10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30">
        <f t="shared" ref="I3:I7" si="0">SUM(B3:H3)</f>
        <v>0</v>
      </c>
      <c r="J3" s="10">
        <v>1</v>
      </c>
      <c r="K3" s="10">
        <v>8</v>
      </c>
      <c r="L3" s="30">
        <f t="shared" ref="L3:L7" si="1">I3*K3*J3</f>
        <v>0</v>
      </c>
      <c r="M3" t="s">
        <v>21</v>
      </c>
      <c r="N3" t="s">
        <v>21</v>
      </c>
    </row>
    <row r="4" spans="1:14" x14ac:dyDescent="0.25">
      <c r="A4" s="7" t="s">
        <v>11</v>
      </c>
      <c r="B4" s="8">
        <v>0</v>
      </c>
      <c r="C4" s="8">
        <v>0</v>
      </c>
      <c r="D4" s="8">
        <v>0</v>
      </c>
      <c r="E4" s="8">
        <v>1</v>
      </c>
      <c r="F4" s="8">
        <v>0</v>
      </c>
      <c r="G4" s="8">
        <v>0</v>
      </c>
      <c r="H4" s="8">
        <v>0</v>
      </c>
      <c r="I4" s="8">
        <f>SUM(B4:H4)</f>
        <v>1</v>
      </c>
      <c r="J4" s="8">
        <v>1</v>
      </c>
      <c r="K4" s="8">
        <v>125</v>
      </c>
      <c r="L4" s="8">
        <f t="shared" si="1"/>
        <v>125</v>
      </c>
      <c r="M4" t="s">
        <v>21</v>
      </c>
      <c r="N4" t="s">
        <v>22</v>
      </c>
    </row>
    <row r="5" spans="1:14" x14ac:dyDescent="0.25">
      <c r="A5" s="9" t="s">
        <v>12</v>
      </c>
      <c r="B5" s="10">
        <v>100</v>
      </c>
      <c r="C5" s="30">
        <v>25</v>
      </c>
      <c r="D5" s="30">
        <v>8</v>
      </c>
      <c r="E5" s="30">
        <v>1</v>
      </c>
      <c r="F5" s="30">
        <v>30</v>
      </c>
      <c r="G5" s="30">
        <v>30</v>
      </c>
      <c r="H5" s="30">
        <v>30</v>
      </c>
      <c r="I5" s="30">
        <f t="shared" si="0"/>
        <v>224</v>
      </c>
      <c r="J5" s="10">
        <v>1</v>
      </c>
      <c r="K5" s="10">
        <v>2</v>
      </c>
      <c r="L5" s="30">
        <f t="shared" si="1"/>
        <v>448</v>
      </c>
      <c r="M5" t="s">
        <v>22</v>
      </c>
      <c r="N5" t="s">
        <v>22</v>
      </c>
    </row>
    <row r="6" spans="1:14" x14ac:dyDescent="0.25">
      <c r="A6" s="7" t="s">
        <v>13</v>
      </c>
      <c r="B6" s="43">
        <v>0</v>
      </c>
      <c r="C6" s="8">
        <v>0</v>
      </c>
      <c r="D6" s="8">
        <v>8</v>
      </c>
      <c r="E6" s="8">
        <v>0</v>
      </c>
      <c r="F6" s="8">
        <v>0</v>
      </c>
      <c r="G6" s="8">
        <v>30</v>
      </c>
      <c r="H6" s="8">
        <v>30</v>
      </c>
      <c r="I6" s="8">
        <f t="shared" si="0"/>
        <v>68</v>
      </c>
      <c r="J6" s="8">
        <v>1</v>
      </c>
      <c r="K6" s="8">
        <v>89</v>
      </c>
      <c r="L6" s="8">
        <f t="shared" si="1"/>
        <v>6052</v>
      </c>
      <c r="M6" t="s">
        <v>22</v>
      </c>
      <c r="N6" t="s">
        <v>21</v>
      </c>
    </row>
    <row r="7" spans="1:14" x14ac:dyDescent="0.25">
      <c r="A7" s="11" t="s">
        <v>14</v>
      </c>
      <c r="B7" s="10">
        <v>100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f t="shared" si="0"/>
        <v>100</v>
      </c>
      <c r="J7" s="10">
        <v>6389</v>
      </c>
      <c r="K7" s="10">
        <v>347</v>
      </c>
      <c r="L7" s="30">
        <f t="shared" si="1"/>
        <v>221698300</v>
      </c>
    </row>
    <row r="8" spans="1:14" x14ac:dyDescent="0.25">
      <c r="L8" s="29">
        <f>SUM(L2:L7)</f>
        <v>234444925</v>
      </c>
    </row>
    <row r="10" spans="1:14" x14ac:dyDescent="0.25">
      <c r="B10" t="s">
        <v>19</v>
      </c>
      <c r="C10" s="42" t="s">
        <v>34</v>
      </c>
      <c r="D10" s="42" t="s">
        <v>35</v>
      </c>
      <c r="E10" s="41" t="s">
        <v>3</v>
      </c>
      <c r="F10" s="41" t="s">
        <v>4</v>
      </c>
      <c r="G10" s="41" t="s">
        <v>29</v>
      </c>
    </row>
    <row r="11" spans="1:14" x14ac:dyDescent="0.25">
      <c r="B11" t="s">
        <v>20</v>
      </c>
      <c r="C11" s="42" t="s">
        <v>34</v>
      </c>
      <c r="D11" s="42" t="s">
        <v>35</v>
      </c>
      <c r="E11" s="41" t="s">
        <v>5</v>
      </c>
      <c r="F11" s="41" t="s">
        <v>30</v>
      </c>
      <c r="G11" s="41" t="s">
        <v>31</v>
      </c>
      <c r="H11" s="4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CBBB-4C76-4AD7-9C4E-073D10CD5A3C}">
  <dimension ref="A1:P11"/>
  <sheetViews>
    <sheetView workbookViewId="0">
      <selection activeCell="N9" sqref="A1:N9"/>
    </sheetView>
  </sheetViews>
  <sheetFormatPr defaultRowHeight="15" x14ac:dyDescent="0.25"/>
  <cols>
    <col min="1" max="1" width="4.42578125" bestFit="1" customWidth="1"/>
    <col min="2" max="2" width="5.28515625" bestFit="1" customWidth="1"/>
    <col min="3" max="4" width="4.5703125" bestFit="1" customWidth="1"/>
    <col min="5" max="8" width="4.7109375" bestFit="1" customWidth="1"/>
    <col min="9" max="9" width="5.28515625" bestFit="1" customWidth="1"/>
    <col min="10" max="10" width="5.85546875" bestFit="1" customWidth="1"/>
    <col min="11" max="11" width="7" bestFit="1" customWidth="1"/>
    <col min="12" max="12" width="6" customWidth="1"/>
    <col min="13" max="13" width="10.42578125" customWidth="1"/>
    <col min="14" max="14" width="12" bestFit="1" customWidth="1"/>
  </cols>
  <sheetData>
    <row r="1" spans="1:16" ht="51.75" thickBot="1" x14ac:dyDescent="0.3">
      <c r="A1" s="49" t="s">
        <v>26</v>
      </c>
      <c r="B1" s="50" t="s">
        <v>36</v>
      </c>
      <c r="C1" s="50" t="s">
        <v>38</v>
      </c>
      <c r="D1" s="50" t="s">
        <v>37</v>
      </c>
      <c r="E1" s="50" t="s">
        <v>39</v>
      </c>
      <c r="F1" s="50" t="s">
        <v>40</v>
      </c>
      <c r="G1" s="50" t="s">
        <v>41</v>
      </c>
      <c r="H1" s="50" t="s">
        <v>42</v>
      </c>
      <c r="I1" s="44" t="s">
        <v>27</v>
      </c>
      <c r="J1" s="44" t="s">
        <v>47</v>
      </c>
      <c r="K1" s="44" t="s">
        <v>48</v>
      </c>
      <c r="L1" s="44" t="s">
        <v>45</v>
      </c>
      <c r="M1" s="44" t="s">
        <v>28</v>
      </c>
      <c r="N1" s="44" t="s">
        <v>49</v>
      </c>
      <c r="O1" s="46" t="s">
        <v>43</v>
      </c>
      <c r="P1" s="46" t="s">
        <v>44</v>
      </c>
    </row>
    <row r="2" spans="1:16" ht="15.75" thickTop="1" x14ac:dyDescent="0.25">
      <c r="A2" s="51" t="s">
        <v>9</v>
      </c>
      <c r="B2" s="52">
        <v>0</v>
      </c>
      <c r="C2" s="52">
        <v>25</v>
      </c>
      <c r="D2" s="52">
        <v>0</v>
      </c>
      <c r="E2" s="52">
        <v>1</v>
      </c>
      <c r="F2" s="52">
        <v>0</v>
      </c>
      <c r="G2" s="52">
        <v>0</v>
      </c>
      <c r="H2" s="52">
        <v>0</v>
      </c>
      <c r="I2" s="52">
        <f>SUM(B2:H2)</f>
        <v>26</v>
      </c>
      <c r="J2" s="52">
        <v>1000</v>
      </c>
      <c r="K2" s="52">
        <v>490</v>
      </c>
      <c r="L2" s="53">
        <v>0</v>
      </c>
      <c r="M2" s="52">
        <f>I2*K2*J2</f>
        <v>12740000</v>
      </c>
      <c r="N2" s="52">
        <f>L2*8192</f>
        <v>0</v>
      </c>
      <c r="O2" t="s">
        <v>21</v>
      </c>
      <c r="P2" t="s">
        <v>22</v>
      </c>
    </row>
    <row r="3" spans="1:16" x14ac:dyDescent="0.25">
      <c r="A3" s="54" t="s">
        <v>10</v>
      </c>
      <c r="B3" s="55">
        <v>0</v>
      </c>
      <c r="C3" s="55">
        <v>0</v>
      </c>
      <c r="D3" s="55">
        <v>0</v>
      </c>
      <c r="E3" s="55">
        <v>0</v>
      </c>
      <c r="F3" s="55">
        <v>0</v>
      </c>
      <c r="G3" s="55">
        <v>0</v>
      </c>
      <c r="H3" s="55">
        <v>0</v>
      </c>
      <c r="I3" s="56">
        <f t="shared" ref="I3:I7" si="0">SUM(B3:H3)</f>
        <v>0</v>
      </c>
      <c r="J3" s="55">
        <v>1</v>
      </c>
      <c r="K3" s="55">
        <v>8</v>
      </c>
      <c r="L3" s="57">
        <f t="shared" ref="L3:L7" si="1">ROUNDUP(J3/83,0)*K3</f>
        <v>8</v>
      </c>
      <c r="M3" s="56">
        <f t="shared" ref="M3:M7" si="2">I3*K3*J3</f>
        <v>0</v>
      </c>
      <c r="N3" s="56">
        <f t="shared" ref="N3:N7" si="3">L3*8192</f>
        <v>65536</v>
      </c>
      <c r="O3" t="s">
        <v>21</v>
      </c>
      <c r="P3" t="s">
        <v>21</v>
      </c>
    </row>
    <row r="4" spans="1:16" x14ac:dyDescent="0.25">
      <c r="A4" s="51" t="s">
        <v>11</v>
      </c>
      <c r="B4" s="52">
        <v>0</v>
      </c>
      <c r="C4" s="52">
        <v>0</v>
      </c>
      <c r="D4" s="52">
        <v>0</v>
      </c>
      <c r="E4" s="52">
        <v>1</v>
      </c>
      <c r="F4" s="52">
        <v>0</v>
      </c>
      <c r="G4" s="52">
        <v>0</v>
      </c>
      <c r="H4" s="52">
        <v>0</v>
      </c>
      <c r="I4" s="52">
        <f>SUM(B4:H4)</f>
        <v>1</v>
      </c>
      <c r="J4" s="52">
        <v>1</v>
      </c>
      <c r="K4" s="52">
        <v>125</v>
      </c>
      <c r="L4" s="53">
        <v>0</v>
      </c>
      <c r="M4" s="52">
        <f t="shared" si="2"/>
        <v>125</v>
      </c>
      <c r="N4" s="52">
        <f t="shared" si="3"/>
        <v>0</v>
      </c>
      <c r="O4" t="s">
        <v>21</v>
      </c>
      <c r="P4" t="s">
        <v>22</v>
      </c>
    </row>
    <row r="5" spans="1:16" x14ac:dyDescent="0.25">
      <c r="A5" s="54" t="s">
        <v>12</v>
      </c>
      <c r="B5" s="55">
        <v>100</v>
      </c>
      <c r="C5" s="56">
        <v>25</v>
      </c>
      <c r="D5" s="56">
        <v>8</v>
      </c>
      <c r="E5" s="56">
        <v>1</v>
      </c>
      <c r="F5" s="56">
        <v>30</v>
      </c>
      <c r="G5" s="56">
        <v>30</v>
      </c>
      <c r="H5" s="56">
        <v>30</v>
      </c>
      <c r="I5" s="56">
        <f t="shared" si="0"/>
        <v>224</v>
      </c>
      <c r="J5" s="55">
        <v>1</v>
      </c>
      <c r="K5" s="55">
        <v>2</v>
      </c>
      <c r="L5" s="57">
        <f t="shared" si="1"/>
        <v>2</v>
      </c>
      <c r="M5" s="56">
        <f t="shared" si="2"/>
        <v>448</v>
      </c>
      <c r="N5" s="56">
        <f t="shared" si="3"/>
        <v>16384</v>
      </c>
      <c r="O5" t="s">
        <v>22</v>
      </c>
      <c r="P5" t="s">
        <v>22</v>
      </c>
    </row>
    <row r="6" spans="1:16" x14ac:dyDescent="0.25">
      <c r="A6" s="51" t="s">
        <v>13</v>
      </c>
      <c r="B6" s="58">
        <v>0</v>
      </c>
      <c r="C6" s="52">
        <v>0</v>
      </c>
      <c r="D6" s="52">
        <v>8</v>
      </c>
      <c r="E6" s="52">
        <v>0</v>
      </c>
      <c r="F6" s="52">
        <v>0</v>
      </c>
      <c r="G6" s="52">
        <v>30</v>
      </c>
      <c r="H6" s="52">
        <v>30</v>
      </c>
      <c r="I6" s="52">
        <f t="shared" si="0"/>
        <v>68</v>
      </c>
      <c r="J6" s="52">
        <v>1</v>
      </c>
      <c r="K6" s="52">
        <v>89</v>
      </c>
      <c r="L6" s="53">
        <v>0</v>
      </c>
      <c r="M6" s="52">
        <f t="shared" si="2"/>
        <v>6052</v>
      </c>
      <c r="N6" s="52">
        <f t="shared" si="3"/>
        <v>0</v>
      </c>
      <c r="O6" t="s">
        <v>22</v>
      </c>
      <c r="P6" t="s">
        <v>21</v>
      </c>
    </row>
    <row r="7" spans="1:16" x14ac:dyDescent="0.25">
      <c r="A7" s="54" t="s">
        <v>14</v>
      </c>
      <c r="B7" s="55">
        <v>100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f t="shared" si="0"/>
        <v>100</v>
      </c>
      <c r="J7" s="55">
        <v>6389</v>
      </c>
      <c r="K7" s="55">
        <v>347</v>
      </c>
      <c r="L7" s="57">
        <f t="shared" si="1"/>
        <v>26719</v>
      </c>
      <c r="M7" s="56">
        <f t="shared" si="2"/>
        <v>221698300</v>
      </c>
      <c r="N7" s="56">
        <f t="shared" si="3"/>
        <v>218882048</v>
      </c>
      <c r="O7" t="s">
        <v>21</v>
      </c>
      <c r="P7" t="s">
        <v>22</v>
      </c>
    </row>
    <row r="8" spans="1:1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60">
        <f>SUM(M2:M7)</f>
        <v>234444925</v>
      </c>
      <c r="N8" s="60">
        <f>SUM(N2:N7)</f>
        <v>218963968</v>
      </c>
    </row>
    <row r="9" spans="1:1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61" t="s">
        <v>46</v>
      </c>
      <c r="N9" s="62">
        <f>M8+N8</f>
        <v>453408893</v>
      </c>
    </row>
    <row r="10" spans="1:16" x14ac:dyDescent="0.25">
      <c r="B10" t="s">
        <v>19</v>
      </c>
      <c r="C10" s="42" t="s">
        <v>34</v>
      </c>
      <c r="D10" s="42" t="s">
        <v>35</v>
      </c>
      <c r="E10" s="41" t="s">
        <v>3</v>
      </c>
      <c r="F10" s="41" t="s">
        <v>4</v>
      </c>
      <c r="G10" s="41" t="s">
        <v>29</v>
      </c>
    </row>
    <row r="11" spans="1:16" x14ac:dyDescent="0.25">
      <c r="B11" t="s">
        <v>20</v>
      </c>
      <c r="C11" s="42" t="s">
        <v>34</v>
      </c>
      <c r="D11" s="42" t="s">
        <v>35</v>
      </c>
      <c r="E11" s="41" t="s">
        <v>5</v>
      </c>
      <c r="F11" s="41" t="s">
        <v>30</v>
      </c>
      <c r="G11" s="41" t="s">
        <v>31</v>
      </c>
      <c r="H11" s="4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Modelo de Criação Matriz Inc.</vt:lpstr>
      <vt:lpstr>Matriz Afinidade</vt:lpstr>
      <vt:lpstr>Bytes Irrelevantes Cenário atua</vt:lpstr>
      <vt:lpstr>Bytes Irrelevantes cenário Alt</vt:lpstr>
      <vt:lpstr>Bytes Irrelevantes join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 Animas!</dc:creator>
  <cp:lastModifiedBy>Renan Assunção</cp:lastModifiedBy>
  <dcterms:created xsi:type="dcterms:W3CDTF">2019-08-08T19:31:56Z</dcterms:created>
  <dcterms:modified xsi:type="dcterms:W3CDTF">2019-11-11T20:49:08Z</dcterms:modified>
</cp:coreProperties>
</file>