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EM 600 Eng. Eco &amp; Cost Analysis\Homework\Homework 4\"/>
    </mc:Choice>
  </mc:AlternateContent>
  <bookViews>
    <workbookView xWindow="0" yWindow="0" windowWidth="17256" windowHeight="4992" firstSheet="1" activeTab="3"/>
  </bookViews>
  <sheets>
    <sheet name="Question 1" sheetId="1" r:id="rId1"/>
    <sheet name="Question 2" sheetId="2" r:id="rId2"/>
    <sheet name="Question 3" sheetId="3" r:id="rId3"/>
    <sheet name="Question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4" l="1"/>
  <c r="N22" i="4"/>
  <c r="N23" i="4"/>
  <c r="N24" i="4"/>
  <c r="N25" i="4"/>
  <c r="N21" i="4"/>
  <c r="D21" i="4"/>
  <c r="C21" i="4"/>
  <c r="N31" i="4"/>
  <c r="N32" i="4"/>
  <c r="N33" i="4"/>
  <c r="N34" i="4"/>
  <c r="N30" i="4"/>
  <c r="K31" i="4"/>
  <c r="K32" i="4"/>
  <c r="K33" i="4"/>
  <c r="K34" i="4"/>
  <c r="K30" i="4"/>
  <c r="K14" i="4"/>
  <c r="K15" i="4" s="1"/>
  <c r="K16" i="4" s="1"/>
  <c r="K13" i="4"/>
  <c r="J14" i="4"/>
  <c r="J15" i="4"/>
  <c r="J16" i="4" s="1"/>
  <c r="J13" i="4"/>
  <c r="M22" i="4"/>
  <c r="M23" i="4"/>
  <c r="M24" i="4"/>
  <c r="M25" i="4"/>
  <c r="K22" i="4"/>
  <c r="K23" i="4"/>
  <c r="K24" i="4"/>
  <c r="K25" i="4"/>
  <c r="K21" i="4"/>
  <c r="J20" i="4"/>
  <c r="L22" i="4"/>
  <c r="K12" i="4"/>
  <c r="J12" i="4"/>
  <c r="L21" i="4" s="1"/>
  <c r="D38" i="4"/>
  <c r="C38" i="4"/>
  <c r="B38" i="4"/>
  <c r="G30" i="4"/>
  <c r="F31" i="4"/>
  <c r="F32" i="4"/>
  <c r="F33" i="4"/>
  <c r="F34" i="4"/>
  <c r="F30" i="4"/>
  <c r="E30" i="4"/>
  <c r="D32" i="4"/>
  <c r="D31" i="4"/>
  <c r="E31" i="4" s="1"/>
  <c r="D30" i="4"/>
  <c r="C31" i="4"/>
  <c r="C32" i="4"/>
  <c r="C33" i="4"/>
  <c r="C34" i="4"/>
  <c r="C30" i="4"/>
  <c r="B31" i="4"/>
  <c r="B32" i="4"/>
  <c r="B30" i="4"/>
  <c r="F21" i="4"/>
  <c r="E22" i="4"/>
  <c r="E23" i="4"/>
  <c r="E24" i="4"/>
  <c r="E25" i="4"/>
  <c r="E21" i="4"/>
  <c r="B14" i="4"/>
  <c r="B15" i="4"/>
  <c r="B16" i="4" s="1"/>
  <c r="D25" i="4" s="1"/>
  <c r="B13" i="4"/>
  <c r="C14" i="4"/>
  <c r="C15" i="4" s="1"/>
  <c r="C16" i="4" s="1"/>
  <c r="B34" i="4" s="1"/>
  <c r="D34" i="4" s="1"/>
  <c r="C13" i="4"/>
  <c r="C22" i="4"/>
  <c r="F22" i="4" s="1"/>
  <c r="B39" i="4" s="1"/>
  <c r="C23" i="4"/>
  <c r="C24" i="4"/>
  <c r="C25" i="4"/>
  <c r="D22" i="4"/>
  <c r="B20" i="4"/>
  <c r="C12" i="4"/>
  <c r="B12" i="4"/>
  <c r="E79" i="3"/>
  <c r="G72" i="3"/>
  <c r="G73" i="3"/>
  <c r="G74" i="3"/>
  <c r="G75" i="3"/>
  <c r="G76" i="3"/>
  <c r="G77" i="3"/>
  <c r="G71" i="3"/>
  <c r="F72" i="3"/>
  <c r="F73" i="3"/>
  <c r="F74" i="3"/>
  <c r="F75" i="3"/>
  <c r="F76" i="3"/>
  <c r="F77" i="3"/>
  <c r="F71" i="3"/>
  <c r="E77" i="3"/>
  <c r="E76" i="3"/>
  <c r="E75" i="3"/>
  <c r="E74" i="3"/>
  <c r="E73" i="3"/>
  <c r="E72" i="3"/>
  <c r="E71" i="3"/>
  <c r="G66" i="3"/>
  <c r="H66" i="3"/>
  <c r="I66" i="3"/>
  <c r="J66" i="3"/>
  <c r="K66" i="3"/>
  <c r="L66" i="3"/>
  <c r="F66" i="3"/>
  <c r="L65" i="3"/>
  <c r="K65" i="3"/>
  <c r="J65" i="3"/>
  <c r="I65" i="3"/>
  <c r="H65" i="3"/>
  <c r="G65" i="3"/>
  <c r="F64" i="3"/>
  <c r="L63" i="3"/>
  <c r="L62" i="3"/>
  <c r="F61" i="3"/>
  <c r="H60" i="3"/>
  <c r="I60" i="3"/>
  <c r="J60" i="3"/>
  <c r="K60" i="3"/>
  <c r="L60" i="3"/>
  <c r="G60" i="3"/>
  <c r="H59" i="3"/>
  <c r="I59" i="3"/>
  <c r="J59" i="3"/>
  <c r="K59" i="3"/>
  <c r="L59" i="3"/>
  <c r="G59" i="3"/>
  <c r="E62" i="3"/>
  <c r="E28" i="3"/>
  <c r="E30" i="3"/>
  <c r="E32" i="3" s="1"/>
  <c r="H53" i="3"/>
  <c r="I53" i="3"/>
  <c r="J53" i="3"/>
  <c r="K53" i="3"/>
  <c r="L53" i="3"/>
  <c r="G53" i="3"/>
  <c r="H52" i="3"/>
  <c r="I52" i="3"/>
  <c r="J52" i="3"/>
  <c r="K52" i="3"/>
  <c r="L52" i="3"/>
  <c r="G52" i="3"/>
  <c r="H51" i="3"/>
  <c r="I51" i="3"/>
  <c r="J51" i="3"/>
  <c r="K51" i="3"/>
  <c r="L51" i="3"/>
  <c r="G51" i="3"/>
  <c r="E52" i="3"/>
  <c r="L50" i="3"/>
  <c r="K50" i="3"/>
  <c r="J50" i="3"/>
  <c r="I50" i="3"/>
  <c r="H50" i="3"/>
  <c r="G50" i="3"/>
  <c r="I49" i="3"/>
  <c r="J49" i="3"/>
  <c r="K49" i="3" s="1"/>
  <c r="L49" i="3" s="1"/>
  <c r="H49" i="3"/>
  <c r="G49" i="3"/>
  <c r="H48" i="3"/>
  <c r="I48" i="3" s="1"/>
  <c r="J48" i="3" s="1"/>
  <c r="K48" i="3" s="1"/>
  <c r="L48" i="3" s="1"/>
  <c r="G48" i="3"/>
  <c r="G40" i="3"/>
  <c r="G41" i="3"/>
  <c r="H41" i="3" s="1"/>
  <c r="E42" i="3" s="1"/>
  <c r="F42" i="3" s="1"/>
  <c r="G42" i="3" s="1"/>
  <c r="H42" i="3" s="1"/>
  <c r="E43" i="3" s="1"/>
  <c r="F41" i="3"/>
  <c r="E41" i="3"/>
  <c r="H40" i="3"/>
  <c r="F40" i="3"/>
  <c r="E40" i="3"/>
  <c r="E37" i="3"/>
  <c r="E35" i="3"/>
  <c r="E34" i="3"/>
  <c r="E31" i="3"/>
  <c r="J38" i="4" l="1"/>
  <c r="J39" i="4"/>
  <c r="J31" i="4"/>
  <c r="L31" i="4" s="1"/>
  <c r="J30" i="4"/>
  <c r="L30" i="4" s="1"/>
  <c r="M30" i="4" s="1"/>
  <c r="F25" i="4"/>
  <c r="B42" i="4" s="1"/>
  <c r="E32" i="4"/>
  <c r="G31" i="4"/>
  <c r="C39" i="4" s="1"/>
  <c r="D39" i="4" s="1"/>
  <c r="F23" i="4"/>
  <c r="B40" i="4" s="1"/>
  <c r="B33" i="4"/>
  <c r="D33" i="4" s="1"/>
  <c r="D24" i="4"/>
  <c r="F24" i="4" s="1"/>
  <c r="B41" i="4" s="1"/>
  <c r="D23" i="4"/>
  <c r="F43" i="3"/>
  <c r="G43" i="3" s="1"/>
  <c r="H43" i="3" s="1"/>
  <c r="E44" i="3" s="1"/>
  <c r="E29" i="3"/>
  <c r="F22" i="3"/>
  <c r="F23" i="3"/>
  <c r="F24" i="3"/>
  <c r="F25" i="3"/>
  <c r="F26" i="3"/>
  <c r="G22" i="3"/>
  <c r="G23" i="3"/>
  <c r="G24" i="3" s="1"/>
  <c r="G25" i="3" s="1"/>
  <c r="G26" i="3" s="1"/>
  <c r="G21" i="3"/>
  <c r="F21" i="3"/>
  <c r="G20" i="3"/>
  <c r="D34" i="2"/>
  <c r="G28" i="2"/>
  <c r="G29" i="2"/>
  <c r="G30" i="2"/>
  <c r="G31" i="2"/>
  <c r="G32" i="2"/>
  <c r="G27" i="2"/>
  <c r="F28" i="2"/>
  <c r="F29" i="2"/>
  <c r="F30" i="2"/>
  <c r="F31" i="2"/>
  <c r="F32" i="2"/>
  <c r="F27" i="2"/>
  <c r="E28" i="2"/>
  <c r="E29" i="2"/>
  <c r="E30" i="2"/>
  <c r="E31" i="2"/>
  <c r="E32" i="2"/>
  <c r="E27" i="2"/>
  <c r="D24" i="2"/>
  <c r="E7" i="2"/>
  <c r="F7" i="2" s="1"/>
  <c r="E8" i="2"/>
  <c r="F8" i="2" s="1"/>
  <c r="E9" i="2"/>
  <c r="F9" i="2" s="1"/>
  <c r="E10" i="2"/>
  <c r="F10" i="2" s="1"/>
  <c r="E11" i="2"/>
  <c r="F11" i="2" s="1"/>
  <c r="E6" i="2"/>
  <c r="F6" i="2" s="1"/>
  <c r="D15" i="2" s="1"/>
  <c r="B28" i="1"/>
  <c r="E23" i="1"/>
  <c r="E24" i="1"/>
  <c r="E25" i="1"/>
  <c r="E26" i="1"/>
  <c r="E22" i="1"/>
  <c r="D23" i="1"/>
  <c r="D24" i="1"/>
  <c r="D25" i="1"/>
  <c r="D26" i="1"/>
  <c r="D22" i="1"/>
  <c r="C24" i="1"/>
  <c r="C25" i="1"/>
  <c r="C26" i="1"/>
  <c r="C23" i="1"/>
  <c r="M31" i="4" l="1"/>
  <c r="O30" i="4"/>
  <c r="K38" i="4" s="1"/>
  <c r="L38" i="4" s="1"/>
  <c r="J32" i="4"/>
  <c r="L32" i="4" s="1"/>
  <c r="L23" i="4"/>
  <c r="J40" i="4" s="1"/>
  <c r="E33" i="4"/>
  <c r="G32" i="4"/>
  <c r="C40" i="4" s="1"/>
  <c r="D40" i="4" s="1"/>
  <c r="F44" i="3"/>
  <c r="G44" i="3" s="1"/>
  <c r="H44" i="3" s="1"/>
  <c r="E45" i="3" s="1"/>
  <c r="O31" i="4" l="1"/>
  <c r="K39" i="4" s="1"/>
  <c r="L39" i="4" s="1"/>
  <c r="M32" i="4"/>
  <c r="L24" i="4"/>
  <c r="J41" i="4" s="1"/>
  <c r="L25" i="4"/>
  <c r="J42" i="4" s="1"/>
  <c r="J33" i="4"/>
  <c r="L33" i="4" s="1"/>
  <c r="J34" i="4"/>
  <c r="L34" i="4" s="1"/>
  <c r="E34" i="4"/>
  <c r="G34" i="4" s="1"/>
  <c r="C42" i="4" s="1"/>
  <c r="D42" i="4" s="1"/>
  <c r="G33" i="4"/>
  <c r="C41" i="4" s="1"/>
  <c r="D41" i="4" s="1"/>
  <c r="F45" i="3"/>
  <c r="G45" i="3" s="1"/>
  <c r="H45" i="3"/>
  <c r="O32" i="4" l="1"/>
  <c r="K40" i="4" s="1"/>
  <c r="L40" i="4" s="1"/>
  <c r="M33" i="4"/>
  <c r="M34" i="4" l="1"/>
  <c r="O34" i="4" s="1"/>
  <c r="K42" i="4" s="1"/>
  <c r="L42" i="4" s="1"/>
  <c r="O33" i="4"/>
  <c r="K41" i="4" s="1"/>
  <c r="L41" i="4" s="1"/>
</calcChain>
</file>

<file path=xl/sharedStrings.xml><?xml version="1.0" encoding="utf-8"?>
<sst xmlns="http://schemas.openxmlformats.org/spreadsheetml/2006/main" count="172" uniqueCount="104">
  <si>
    <t>Expected Inflation Rate (f) =</t>
  </si>
  <si>
    <t>Market Inflation Rate (i) =</t>
  </si>
  <si>
    <t>Interest Free Inflation Rate (i`) =</t>
  </si>
  <si>
    <t>a. Assume that the expected inflation rate is 5%. If the market interest rate is 10%, what</t>
  </si>
  <si>
    <t>should the interest-free inflation rate be?</t>
  </si>
  <si>
    <t>b. The Shakalaka investment company plans to make a series of five constant dollar</t>
  </si>
  <si>
    <t>(or real-dollar) payments are made over a five-year period to offset its one bad</t>
  </si>
  <si>
    <t>debt in an account. The payments begin with a $35,000 payment at the end of the</t>
  </si>
  <si>
    <t>first year. The payments then increase at the rate of 7% per year. The average</t>
  </si>
  <si>
    <t>general inflation rate is 9%, and the market interest rate is 12% during this fiveyear</t>
  </si>
  <si>
    <t>period.</t>
  </si>
  <si>
    <t>What is the equivalent present worth of the series?</t>
  </si>
  <si>
    <t>Calculate the inflation free interest rate.</t>
  </si>
  <si>
    <t>General Inflation Rate (f) =</t>
  </si>
  <si>
    <t>Interest Free Interest Rate (i`) =</t>
  </si>
  <si>
    <t>N</t>
  </si>
  <si>
    <t>Payment</t>
  </si>
  <si>
    <t>(P|F,i,N)</t>
  </si>
  <si>
    <t>An</t>
  </si>
  <si>
    <t>Present Worth (PW) =</t>
  </si>
  <si>
    <t>a. Given the following cash flow data:</t>
  </si>
  <si>
    <t>With a 12% inflation-free rate of return (i ’) calculate the present worth of the cash</t>
  </si>
  <si>
    <t>flow series in constant dollars.</t>
  </si>
  <si>
    <t>Net cash flow in constant dollars</t>
  </si>
  <si>
    <t>i`</t>
  </si>
  <si>
    <t>(P|F,I,N)</t>
  </si>
  <si>
    <t>Prresent Worth (PW) =</t>
  </si>
  <si>
    <t>b. Given the following cash flow data:</t>
  </si>
  <si>
    <t>calculate the present worth of the cash flow series using the adjusted discount method.</t>
  </si>
  <si>
    <r>
      <t>With a general inflation rate (f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 xml:space="preserve"> ) of 4% per year and a 5% inflation-free rate of return (i ’) </t>
    </r>
  </si>
  <si>
    <t>general inflation rate (f̅ ) =</t>
  </si>
  <si>
    <t>Inflation free rate of return (i`) =</t>
  </si>
  <si>
    <t>Net cash flow in Actual Dollars</t>
  </si>
  <si>
    <t>i</t>
  </si>
  <si>
    <t>I</t>
  </si>
  <si>
    <t>S</t>
  </si>
  <si>
    <t>MACRS</t>
  </si>
  <si>
    <t>6 years</t>
  </si>
  <si>
    <t>Equity Ratio</t>
  </si>
  <si>
    <t>Loan</t>
  </si>
  <si>
    <t>Income Tax</t>
  </si>
  <si>
    <t>A</t>
  </si>
  <si>
    <t>Ex</t>
  </si>
  <si>
    <t>f</t>
  </si>
  <si>
    <t>Chavez Villas is considering an expansion to their Acapulco resort. The financial data is as follows:</t>
  </si>
  <si>
    <t xml:space="preserve">If the general inflation rate (effects revenues, expenses, salvage value) </t>
  </si>
  <si>
    <t>Dn</t>
  </si>
  <si>
    <t>BVn</t>
  </si>
  <si>
    <t>MACRS Depreciation</t>
  </si>
  <si>
    <t>Salvage</t>
  </si>
  <si>
    <t>BV @ 6</t>
  </si>
  <si>
    <t>Gain/Loss</t>
  </si>
  <si>
    <t>Tax %</t>
  </si>
  <si>
    <t>Tax</t>
  </si>
  <si>
    <t>Gains Tax</t>
  </si>
  <si>
    <t>Loan Amount</t>
  </si>
  <si>
    <t>Interest Rate</t>
  </si>
  <si>
    <t>Interest %</t>
  </si>
  <si>
    <t>Period</t>
  </si>
  <si>
    <t>AE</t>
  </si>
  <si>
    <t>Year</t>
  </si>
  <si>
    <t>Beginning Balance</t>
  </si>
  <si>
    <t>Interest Payment</t>
  </si>
  <si>
    <t>Ending Balance</t>
  </si>
  <si>
    <t>Principle Payment</t>
  </si>
  <si>
    <t>Loan Payment</t>
  </si>
  <si>
    <t>Revenue</t>
  </si>
  <si>
    <t>Expenses</t>
  </si>
  <si>
    <t>Depreciation</t>
  </si>
  <si>
    <t>Taxable Income</t>
  </si>
  <si>
    <t>Net Income</t>
  </si>
  <si>
    <t>Income Statement</t>
  </si>
  <si>
    <t>a. Develop the income statement for the project.</t>
  </si>
  <si>
    <t>b. Develop the cash flow statement for the project.</t>
  </si>
  <si>
    <t>Investment</t>
  </si>
  <si>
    <t>Cash Flow</t>
  </si>
  <si>
    <t>Cash Flow Statement</t>
  </si>
  <si>
    <t>c. Determine the PW of the project. Is the project economically viable and why?</t>
  </si>
  <si>
    <t>The Present worth is greater then 0 therefore it is viable.</t>
  </si>
  <si>
    <t>Investment Cost</t>
  </si>
  <si>
    <t>O&amp;M</t>
  </si>
  <si>
    <t>inc by 12% YoY</t>
  </si>
  <si>
    <t>dec by 4% YoY</t>
  </si>
  <si>
    <t>ALTERNATIVE 1</t>
  </si>
  <si>
    <t>Annual S</t>
  </si>
  <si>
    <t>Annual O&amp;M</t>
  </si>
  <si>
    <t>CR Calculation</t>
  </si>
  <si>
    <t>P</t>
  </si>
  <si>
    <t>(A|P,i,N)</t>
  </si>
  <si>
    <t>(A|F,i,N)</t>
  </si>
  <si>
    <t>CR(i)</t>
  </si>
  <si>
    <t>OC Calculation</t>
  </si>
  <si>
    <t>OCn(P|F,i,N)</t>
  </si>
  <si>
    <t>OC(i)</t>
  </si>
  <si>
    <t>(A|P,i,n)</t>
  </si>
  <si>
    <t>∑OCn(P|F,i,n)</t>
  </si>
  <si>
    <t>EUAC(i)</t>
  </si>
  <si>
    <t>EUAC Calculation</t>
  </si>
  <si>
    <t>The economic service life is 5 years</t>
  </si>
  <si>
    <t>Current</t>
  </si>
  <si>
    <t>dec by 5% YoY</t>
  </si>
  <si>
    <t>EUAC of alternate 2 &lt; alternate 1</t>
  </si>
  <si>
    <t>Therefore alternate 2 is a better option</t>
  </si>
  <si>
    <t>ALTERNATIVE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</si>
</sst>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4" fillId="0" borderId="2" applyNumberFormat="0" applyFill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62">
    <xf numFmtId="0" fontId="0" fillId="0" borderId="0" xfId="0"/>
    <xf numFmtId="9" fontId="0" fillId="0" borderId="0" xfId="3" applyFont="1"/>
    <xf numFmtId="164" fontId="0" fillId="0" borderId="0" xfId="3" applyNumberFormat="1" applyFo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8" fontId="0" fillId="0" borderId="0" xfId="0" applyNumberFormat="1"/>
    <xf numFmtId="166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4" fillId="0" borderId="2" xfId="6"/>
    <xf numFmtId="44" fontId="4" fillId="0" borderId="2" xfId="6" applyNumberFormat="1"/>
    <xf numFmtId="0" fontId="0" fillId="2" borderId="1" xfId="5" applyFont="1"/>
    <xf numFmtId="164" fontId="0" fillId="2" borderId="1" xfId="5" applyNumberFormat="1" applyFont="1"/>
    <xf numFmtId="164" fontId="4" fillId="0" borderId="2" xfId="6" applyNumberFormat="1"/>
    <xf numFmtId="166" fontId="0" fillId="0" borderId="11" xfId="1" applyNumberFormat="1" applyFont="1" applyBorder="1"/>
    <xf numFmtId="0" fontId="0" fillId="0" borderId="11" xfId="0" applyBorder="1"/>
    <xf numFmtId="0" fontId="0" fillId="0" borderId="11" xfId="0" applyBorder="1" applyAlignment="1">
      <alignment horizontal="center"/>
    </xf>
    <xf numFmtId="44" fontId="0" fillId="0" borderId="11" xfId="2" applyFont="1" applyBorder="1"/>
    <xf numFmtId="166" fontId="0" fillId="0" borderId="11" xfId="1" applyNumberFormat="1" applyFont="1" applyBorder="1" applyAlignment="1">
      <alignment horizontal="center"/>
    </xf>
    <xf numFmtId="44" fontId="3" fillId="0" borderId="0" xfId="4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2" xfId="6" applyAlignment="1">
      <alignment horizontal="center"/>
    </xf>
    <xf numFmtId="9" fontId="0" fillId="0" borderId="0" xfId="0" applyNumberFormat="1"/>
    <xf numFmtId="164" fontId="0" fillId="0" borderId="0" xfId="0" applyNumberFormat="1"/>
    <xf numFmtId="10" fontId="6" fillId="0" borderId="0" xfId="0" applyNumberFormat="1" applyFont="1" applyFill="1" applyBorder="1" applyAlignment="1">
      <alignment horizontal="center"/>
    </xf>
    <xf numFmtId="0" fontId="2" fillId="3" borderId="0" xfId="7" applyFont="1" applyAlignment="1">
      <alignment horizontal="center" vertical="center" textRotation="90"/>
    </xf>
    <xf numFmtId="0" fontId="2" fillId="3" borderId="0" xfId="7" applyFont="1" applyAlignment="1">
      <alignment horizontal="center" vertical="center" textRotation="90" wrapText="1"/>
    </xf>
    <xf numFmtId="44" fontId="1" fillId="4" borderId="0" xfId="8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3" fillId="0" borderId="2" xfId="4" applyNumberFormat="1" applyBorder="1"/>
    <xf numFmtId="0" fontId="4" fillId="0" borderId="11" xfId="0" applyFont="1" applyBorder="1" applyAlignment="1">
      <alignment horizontal="center" vertical="center"/>
    </xf>
    <xf numFmtId="0" fontId="2" fillId="3" borderId="0" xfId="7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5" borderId="0" xfId="0" applyFill="1"/>
    <xf numFmtId="0" fontId="0" fillId="5" borderId="0" xfId="0" applyFill="1" applyAlignment="1"/>
    <xf numFmtId="0" fontId="2" fillId="3" borderId="0" xfId="7" applyFont="1" applyAlignment="1">
      <alignment horizontal="center"/>
    </xf>
    <xf numFmtId="0" fontId="0" fillId="6" borderId="0" xfId="0" applyFill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9">
    <cellStyle name="20% - Accent5" xfId="8" builtinId="46"/>
    <cellStyle name="Accent5" xfId="7" builtinId="45"/>
    <cellStyle name="Comma" xfId="1" builtinId="3"/>
    <cellStyle name="Currency" xfId="2" builtinId="4"/>
    <cellStyle name="Normal" xfId="0" builtinId="0"/>
    <cellStyle name="Note" xfId="5" builtinId="10"/>
    <cellStyle name="Percent" xfId="3" builtinId="5"/>
    <cellStyle name="Total" xfId="6" builtinId="25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6" workbookViewId="0">
      <selection activeCell="C30" sqref="C30"/>
    </sheetView>
  </sheetViews>
  <sheetFormatPr defaultRowHeight="14.4" x14ac:dyDescent="0.3"/>
  <cols>
    <col min="1" max="1" width="27.33203125" bestFit="1" customWidth="1"/>
    <col min="2" max="2" width="12.44140625" bestFit="1" customWidth="1"/>
    <col min="3" max="3" width="12" bestFit="1" customWidth="1"/>
    <col min="5" max="5" width="11.109375" bestFit="1" customWidth="1"/>
  </cols>
  <sheetData>
    <row r="1" spans="1:6" x14ac:dyDescent="0.3">
      <c r="A1" s="3" t="s">
        <v>3</v>
      </c>
      <c r="B1" s="4"/>
      <c r="C1" s="4"/>
      <c r="D1" s="4"/>
      <c r="E1" s="4"/>
      <c r="F1" s="5"/>
    </row>
    <row r="2" spans="1:6" ht="15" thickBot="1" x14ac:dyDescent="0.35">
      <c r="A2" s="6" t="s">
        <v>4</v>
      </c>
      <c r="B2" s="7"/>
      <c r="C2" s="7"/>
      <c r="D2" s="7"/>
      <c r="E2" s="7"/>
      <c r="F2" s="8"/>
    </row>
    <row r="3" spans="1:6" x14ac:dyDescent="0.3">
      <c r="A3" t="s">
        <v>0</v>
      </c>
      <c r="B3" s="2">
        <v>0.05</v>
      </c>
    </row>
    <row r="4" spans="1:6" x14ac:dyDescent="0.3">
      <c r="A4" t="s">
        <v>1</v>
      </c>
      <c r="B4" s="2">
        <v>0.1</v>
      </c>
    </row>
    <row r="6" spans="1:6" ht="15" thickBot="1" x14ac:dyDescent="0.35">
      <c r="A6" s="17" t="s">
        <v>2</v>
      </c>
      <c r="B6" s="21">
        <v>4.7E-2</v>
      </c>
    </row>
    <row r="7" spans="1:6" ht="15.6" thickTop="1" thickBot="1" x14ac:dyDescent="0.35"/>
    <row r="8" spans="1:6" x14ac:dyDescent="0.3">
      <c r="A8" s="3" t="s">
        <v>5</v>
      </c>
      <c r="B8" s="4"/>
      <c r="C8" s="4"/>
      <c r="D8" s="4"/>
      <c r="E8" s="4"/>
      <c r="F8" s="5"/>
    </row>
    <row r="9" spans="1:6" x14ac:dyDescent="0.3">
      <c r="A9" s="10" t="s">
        <v>6</v>
      </c>
      <c r="B9" s="11"/>
      <c r="C9" s="11"/>
      <c r="D9" s="11"/>
      <c r="E9" s="11"/>
      <c r="F9" s="12"/>
    </row>
    <row r="10" spans="1:6" x14ac:dyDescent="0.3">
      <c r="A10" s="10" t="s">
        <v>7</v>
      </c>
      <c r="B10" s="11"/>
      <c r="C10" s="11"/>
      <c r="D10" s="11"/>
      <c r="E10" s="11"/>
      <c r="F10" s="12"/>
    </row>
    <row r="11" spans="1:6" x14ac:dyDescent="0.3">
      <c r="A11" s="10" t="s">
        <v>8</v>
      </c>
      <c r="B11" s="11"/>
      <c r="C11" s="11"/>
      <c r="D11" s="11"/>
      <c r="E11" s="11"/>
      <c r="F11" s="12"/>
    </row>
    <row r="12" spans="1:6" x14ac:dyDescent="0.3">
      <c r="A12" s="10" t="s">
        <v>9</v>
      </c>
      <c r="B12" s="11"/>
      <c r="C12" s="11"/>
      <c r="D12" s="11"/>
      <c r="E12" s="11"/>
      <c r="F12" s="12"/>
    </row>
    <row r="13" spans="1:6" x14ac:dyDescent="0.3">
      <c r="A13" s="10" t="s">
        <v>10</v>
      </c>
      <c r="B13" s="11"/>
      <c r="C13" s="11"/>
      <c r="D13" s="11"/>
      <c r="E13" s="11"/>
      <c r="F13" s="12"/>
    </row>
    <row r="14" spans="1:6" x14ac:dyDescent="0.3">
      <c r="A14" s="10" t="s">
        <v>12</v>
      </c>
      <c r="B14" s="11"/>
      <c r="C14" s="11"/>
      <c r="D14" s="11"/>
      <c r="E14" s="11"/>
      <c r="F14" s="12"/>
    </row>
    <row r="15" spans="1:6" ht="15" thickBot="1" x14ac:dyDescent="0.35">
      <c r="A15" s="6" t="s">
        <v>11</v>
      </c>
      <c r="B15" s="7"/>
      <c r="C15" s="7"/>
      <c r="D15" s="7"/>
      <c r="E15" s="7"/>
      <c r="F15" s="8"/>
    </row>
    <row r="16" spans="1:6" x14ac:dyDescent="0.3">
      <c r="A16" t="s">
        <v>13</v>
      </c>
      <c r="B16" s="1">
        <v>0.09</v>
      </c>
    </row>
    <row r="17" spans="1:5" x14ac:dyDescent="0.3">
      <c r="A17" t="s">
        <v>1</v>
      </c>
      <c r="B17" s="1">
        <v>0.12</v>
      </c>
    </row>
    <row r="19" spans="1:5" x14ac:dyDescent="0.3">
      <c r="A19" s="19" t="s">
        <v>14</v>
      </c>
      <c r="B19" s="20">
        <v>2.7E-2</v>
      </c>
    </row>
    <row r="21" spans="1:5" x14ac:dyDescent="0.3">
      <c r="B21" s="22" t="s">
        <v>15</v>
      </c>
      <c r="C21" s="23" t="s">
        <v>16</v>
      </c>
      <c r="D21" s="23" t="s">
        <v>17</v>
      </c>
      <c r="E21" s="23" t="s">
        <v>18</v>
      </c>
    </row>
    <row r="22" spans="1:5" x14ac:dyDescent="0.3">
      <c r="B22" s="24">
        <v>1</v>
      </c>
      <c r="C22" s="25">
        <v>35000</v>
      </c>
      <c r="D22" s="26">
        <f>-PV($B$19,B22,,1)</f>
        <v>0.97370983446932824</v>
      </c>
      <c r="E22" s="25">
        <f>C22*D22</f>
        <v>34079.844206426489</v>
      </c>
    </row>
    <row r="23" spans="1:5" x14ac:dyDescent="0.3">
      <c r="B23" s="24">
        <v>2</v>
      </c>
      <c r="C23" s="25">
        <f>C22+(7%*C22)</f>
        <v>37450</v>
      </c>
      <c r="D23" s="26">
        <f t="shared" ref="D23:D26" si="0">-PV($B$19,B23,,1)</f>
        <v>0.94811084174228655</v>
      </c>
      <c r="E23" s="25">
        <f t="shared" ref="E23:E26" si="1">C23*D23</f>
        <v>35506.751023248631</v>
      </c>
    </row>
    <row r="24" spans="1:5" x14ac:dyDescent="0.3">
      <c r="B24" s="24">
        <v>3</v>
      </c>
      <c r="C24" s="25">
        <f t="shared" ref="C24:C26" si="2">C23+(7%*C23)</f>
        <v>40071.5</v>
      </c>
      <c r="D24" s="26">
        <f t="shared" si="0"/>
        <v>0.92318485077145729</v>
      </c>
      <c r="E24" s="25">
        <f t="shared" si="1"/>
        <v>36993.401747688447</v>
      </c>
    </row>
    <row r="25" spans="1:5" x14ac:dyDescent="0.3">
      <c r="B25" s="24">
        <v>4</v>
      </c>
      <c r="C25" s="25">
        <f t="shared" si="2"/>
        <v>42876.504999999997</v>
      </c>
      <c r="D25" s="26">
        <f t="shared" si="0"/>
        <v>0.89891416822926717</v>
      </c>
      <c r="E25" s="25">
        <f t="shared" si="1"/>
        <v>38542.297828653012</v>
      </c>
    </row>
    <row r="26" spans="1:5" x14ac:dyDescent="0.3">
      <c r="B26" s="24">
        <v>5</v>
      </c>
      <c r="C26" s="25">
        <f t="shared" si="2"/>
        <v>45877.860349999995</v>
      </c>
      <c r="D26" s="26">
        <f t="shared" si="0"/>
        <v>0.87528156594865358</v>
      </c>
      <c r="E26" s="25">
        <f t="shared" si="1"/>
        <v>40156.04544952164</v>
      </c>
    </row>
    <row r="28" spans="1:5" ht="15" thickBot="1" x14ac:dyDescent="0.35">
      <c r="A28" s="17" t="s">
        <v>19</v>
      </c>
      <c r="B28" s="18">
        <f>SUM(E22:E26)</f>
        <v>185278.34025553823</v>
      </c>
    </row>
    <row r="29" spans="1:5" ht="15" thickTop="1" x14ac:dyDescent="0.3"/>
  </sheetData>
  <mergeCells count="10">
    <mergeCell ref="A15:F15"/>
    <mergeCell ref="A1:F1"/>
    <mergeCell ref="A2:F2"/>
    <mergeCell ref="A8:F8"/>
    <mergeCell ref="A9:F9"/>
    <mergeCell ref="A10:F10"/>
    <mergeCell ref="A11:F11"/>
    <mergeCell ref="A12:F12"/>
    <mergeCell ref="A13:F13"/>
    <mergeCell ref="A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F36" sqref="F36"/>
    </sheetView>
  </sheetViews>
  <sheetFormatPr defaultRowHeight="14.4" x14ac:dyDescent="0.3"/>
  <cols>
    <col min="4" max="4" width="18.33203125" customWidth="1"/>
    <col min="5" max="5" width="8.88671875" customWidth="1"/>
    <col min="6" max="6" width="12.6640625" bestFit="1" customWidth="1"/>
    <col min="7" max="7" width="11.6640625" bestFit="1" customWidth="1"/>
    <col min="8" max="8" width="8.88671875" customWidth="1"/>
  </cols>
  <sheetData>
    <row r="1" spans="1:8" x14ac:dyDescent="0.3">
      <c r="A1" s="3" t="s">
        <v>20</v>
      </c>
      <c r="B1" s="4"/>
      <c r="C1" s="4"/>
      <c r="D1" s="4"/>
      <c r="E1" s="4"/>
      <c r="F1" s="4"/>
      <c r="G1" s="4"/>
      <c r="H1" s="5"/>
    </row>
    <row r="2" spans="1:8" x14ac:dyDescent="0.3">
      <c r="A2" s="10" t="s">
        <v>21</v>
      </c>
      <c r="B2" s="11"/>
      <c r="C2" s="11"/>
      <c r="D2" s="11"/>
      <c r="E2" s="11"/>
      <c r="F2" s="11"/>
      <c r="G2" s="11"/>
      <c r="H2" s="12"/>
    </row>
    <row r="3" spans="1:8" ht="15" thickBot="1" x14ac:dyDescent="0.35">
      <c r="A3" s="6" t="s">
        <v>22</v>
      </c>
      <c r="B3" s="7"/>
      <c r="C3" s="7"/>
      <c r="D3" s="7"/>
      <c r="E3" s="7"/>
      <c r="F3" s="7"/>
      <c r="G3" s="7"/>
      <c r="H3" s="8"/>
    </row>
    <row r="5" spans="1:8" ht="27" customHeight="1" x14ac:dyDescent="0.3">
      <c r="B5" s="29" t="s">
        <v>24</v>
      </c>
      <c r="C5" s="29" t="s">
        <v>15</v>
      </c>
      <c r="D5" s="30" t="s">
        <v>23</v>
      </c>
      <c r="E5" s="30" t="s">
        <v>25</v>
      </c>
      <c r="F5" s="29" t="s">
        <v>18</v>
      </c>
    </row>
    <row r="6" spans="1:8" x14ac:dyDescent="0.3">
      <c r="B6" s="1">
        <v>0.12</v>
      </c>
      <c r="C6">
        <v>0</v>
      </c>
      <c r="D6" s="27">
        <v>-125000</v>
      </c>
      <c r="E6" s="14">
        <f>-PV(B6,C6,,1)</f>
        <v>1</v>
      </c>
      <c r="F6" s="27">
        <f>D6*E6</f>
        <v>-125000</v>
      </c>
    </row>
    <row r="7" spans="1:8" x14ac:dyDescent="0.3">
      <c r="B7" s="1">
        <v>0.12</v>
      </c>
      <c r="C7">
        <v>1</v>
      </c>
      <c r="D7" s="15">
        <v>90000</v>
      </c>
      <c r="E7" s="14">
        <f t="shared" ref="E7:E11" si="0">-PV(B7,C7,,1)</f>
        <v>0.89285714285714279</v>
      </c>
      <c r="F7" s="15">
        <f t="shared" ref="F7:F11" si="1">D7*E7</f>
        <v>80357.142857142855</v>
      </c>
    </row>
    <row r="8" spans="1:8" x14ac:dyDescent="0.3">
      <c r="B8" s="1">
        <v>0.12</v>
      </c>
      <c r="C8">
        <v>2</v>
      </c>
      <c r="D8" s="15">
        <v>60000</v>
      </c>
      <c r="E8" s="14">
        <f t="shared" si="0"/>
        <v>0.79719387755102034</v>
      </c>
      <c r="F8" s="15">
        <f t="shared" si="1"/>
        <v>47831.63265306122</v>
      </c>
    </row>
    <row r="9" spans="1:8" x14ac:dyDescent="0.3">
      <c r="B9" s="1">
        <v>0.12</v>
      </c>
      <c r="C9">
        <v>3</v>
      </c>
      <c r="D9" s="15">
        <v>70000</v>
      </c>
      <c r="E9" s="14">
        <f t="shared" si="0"/>
        <v>0.71178024781341087</v>
      </c>
      <c r="F9" s="15">
        <f t="shared" si="1"/>
        <v>49824.617346938758</v>
      </c>
    </row>
    <row r="10" spans="1:8" x14ac:dyDescent="0.3">
      <c r="B10" s="1">
        <v>0.12</v>
      </c>
      <c r="C10">
        <v>4</v>
      </c>
      <c r="D10" s="15">
        <v>80000</v>
      </c>
      <c r="E10" s="14">
        <f t="shared" si="0"/>
        <v>0.63551807840483121</v>
      </c>
      <c r="F10" s="15">
        <f t="shared" si="1"/>
        <v>50841.4462723865</v>
      </c>
    </row>
    <row r="11" spans="1:8" x14ac:dyDescent="0.3">
      <c r="B11" s="1">
        <v>0.12</v>
      </c>
      <c r="C11">
        <v>5</v>
      </c>
      <c r="D11" s="15">
        <v>80000</v>
      </c>
      <c r="E11" s="14">
        <f t="shared" si="0"/>
        <v>0.56742685571859919</v>
      </c>
      <c r="F11" s="15">
        <f t="shared" si="1"/>
        <v>45394.148457487936</v>
      </c>
    </row>
    <row r="13" spans="1:8" x14ac:dyDescent="0.3">
      <c r="B13" s="1"/>
    </row>
    <row r="15" spans="1:8" ht="15" thickBot="1" x14ac:dyDescent="0.35">
      <c r="A15" s="31" t="s">
        <v>26</v>
      </c>
      <c r="B15" s="31"/>
      <c r="C15" s="31"/>
      <c r="D15" s="18">
        <f>SUM(F6:F11)</f>
        <v>149248.98758701727</v>
      </c>
    </row>
    <row r="16" spans="1:8" ht="15" thickTop="1" x14ac:dyDescent="0.3"/>
    <row r="17" spans="1:10" ht="15" thickBot="1" x14ac:dyDescent="0.35"/>
    <row r="18" spans="1:10" x14ac:dyDescent="0.3">
      <c r="A18" s="3" t="s">
        <v>27</v>
      </c>
      <c r="B18" s="4"/>
      <c r="C18" s="4"/>
      <c r="D18" s="4"/>
      <c r="E18" s="4"/>
      <c r="F18" s="4"/>
      <c r="G18" s="5"/>
    </row>
    <row r="19" spans="1:10" x14ac:dyDescent="0.3">
      <c r="A19" s="10" t="s">
        <v>29</v>
      </c>
      <c r="B19" s="11"/>
      <c r="C19" s="11"/>
      <c r="D19" s="11"/>
      <c r="E19" s="11"/>
      <c r="F19" s="11"/>
      <c r="G19" s="12"/>
    </row>
    <row r="20" spans="1:10" ht="15" thickBot="1" x14ac:dyDescent="0.35">
      <c r="A20" s="6" t="s">
        <v>28</v>
      </c>
      <c r="B20" s="7"/>
      <c r="C20" s="7"/>
      <c r="D20" s="7"/>
      <c r="E20" s="7"/>
      <c r="F20" s="7"/>
      <c r="G20" s="8"/>
    </row>
    <row r="22" spans="1:10" x14ac:dyDescent="0.3">
      <c r="A22" s="9" t="s">
        <v>30</v>
      </c>
      <c r="B22" s="9"/>
      <c r="C22" s="9"/>
      <c r="D22" s="1">
        <v>0.04</v>
      </c>
    </row>
    <row r="23" spans="1:10" x14ac:dyDescent="0.3">
      <c r="A23" s="9" t="s">
        <v>31</v>
      </c>
      <c r="B23" s="9"/>
      <c r="C23" s="9"/>
      <c r="D23" s="1">
        <v>0.05</v>
      </c>
    </row>
    <row r="24" spans="1:10" x14ac:dyDescent="0.3">
      <c r="A24" s="9" t="s">
        <v>1</v>
      </c>
      <c r="B24" s="9"/>
      <c r="C24" s="9"/>
      <c r="D24" s="33">
        <f>D22+D23+(D22*D23)</f>
        <v>9.1999999999999998E-2</v>
      </c>
    </row>
    <row r="26" spans="1:10" s="29" customFormat="1" ht="29.4" customHeight="1" x14ac:dyDescent="0.3">
      <c r="C26" s="29" t="s">
        <v>15</v>
      </c>
      <c r="D26" s="30" t="s">
        <v>32</v>
      </c>
      <c r="E26" s="29" t="s">
        <v>33</v>
      </c>
      <c r="F26" s="30" t="s">
        <v>25</v>
      </c>
      <c r="G26" s="30" t="s">
        <v>18</v>
      </c>
      <c r="I26" s="30"/>
    </row>
    <row r="27" spans="1:10" x14ac:dyDescent="0.3">
      <c r="C27">
        <v>0</v>
      </c>
      <c r="D27" s="27">
        <v>-75000</v>
      </c>
      <c r="E27" s="2">
        <f>$D$24</f>
        <v>9.1999999999999998E-2</v>
      </c>
      <c r="F27" s="14">
        <f>-PV(E27,C27,,1)</f>
        <v>1</v>
      </c>
      <c r="G27" s="27">
        <f>D27*F27</f>
        <v>-75000</v>
      </c>
      <c r="H27" s="1"/>
      <c r="I27" s="14"/>
      <c r="J27" s="15"/>
    </row>
    <row r="28" spans="1:10" x14ac:dyDescent="0.3">
      <c r="C28">
        <v>1</v>
      </c>
      <c r="D28" s="15">
        <v>35000</v>
      </c>
      <c r="E28" s="2">
        <f t="shared" ref="E28:E32" si="2">$D$24</f>
        <v>9.1999999999999998E-2</v>
      </c>
      <c r="F28" s="14">
        <f t="shared" ref="F28:F32" si="3">-PV(E28,C28,,1)</f>
        <v>0.91575091575091572</v>
      </c>
      <c r="G28" s="15">
        <f t="shared" ref="G28:G32" si="4">D28*F28</f>
        <v>32051.282051282051</v>
      </c>
      <c r="H28" s="1"/>
      <c r="I28" s="14"/>
      <c r="J28" s="15"/>
    </row>
    <row r="29" spans="1:10" x14ac:dyDescent="0.3">
      <c r="C29">
        <v>2</v>
      </c>
      <c r="D29" s="15">
        <v>37000</v>
      </c>
      <c r="E29" s="2">
        <f t="shared" si="2"/>
        <v>9.1999999999999998E-2</v>
      </c>
      <c r="F29" s="14">
        <f t="shared" si="3"/>
        <v>0.83859973969864066</v>
      </c>
      <c r="G29" s="15">
        <f t="shared" si="4"/>
        <v>31028.190368849704</v>
      </c>
      <c r="H29" s="1"/>
      <c r="I29" s="14"/>
      <c r="J29" s="15"/>
    </row>
    <row r="30" spans="1:10" x14ac:dyDescent="0.3">
      <c r="C30">
        <v>3</v>
      </c>
      <c r="D30" s="15">
        <v>38250</v>
      </c>
      <c r="E30" s="2">
        <f t="shared" si="2"/>
        <v>9.1999999999999998E-2</v>
      </c>
      <c r="F30" s="14">
        <f t="shared" si="3"/>
        <v>0.76794847957750967</v>
      </c>
      <c r="G30" s="15">
        <f t="shared" si="4"/>
        <v>29374.029343839746</v>
      </c>
      <c r="H30" s="1"/>
      <c r="I30" s="14"/>
      <c r="J30" s="15"/>
    </row>
    <row r="31" spans="1:10" x14ac:dyDescent="0.3">
      <c r="C31">
        <v>4</v>
      </c>
      <c r="D31" s="15">
        <v>42500</v>
      </c>
      <c r="E31" s="2">
        <f t="shared" si="2"/>
        <v>9.1999999999999998E-2</v>
      </c>
      <c r="F31" s="14">
        <f t="shared" si="3"/>
        <v>0.70324952342262792</v>
      </c>
      <c r="G31" s="15">
        <f t="shared" si="4"/>
        <v>29888.104745461686</v>
      </c>
      <c r="H31" s="1"/>
      <c r="I31" s="14"/>
      <c r="J31" s="15"/>
    </row>
    <row r="32" spans="1:10" x14ac:dyDescent="0.3">
      <c r="C32">
        <v>5</v>
      </c>
      <c r="D32" s="15">
        <v>45000</v>
      </c>
      <c r="E32" s="2">
        <f t="shared" si="2"/>
        <v>9.1999999999999998E-2</v>
      </c>
      <c r="F32" s="14">
        <f t="shared" si="3"/>
        <v>0.64400139507566645</v>
      </c>
      <c r="G32" s="15">
        <f t="shared" si="4"/>
        <v>28980.06277840499</v>
      </c>
      <c r="H32" s="1"/>
      <c r="I32" s="14"/>
      <c r="J32" s="15"/>
    </row>
    <row r="33" spans="1:10" x14ac:dyDescent="0.3">
      <c r="J33" s="15"/>
    </row>
    <row r="34" spans="1:10" ht="15" thickBot="1" x14ac:dyDescent="0.35">
      <c r="A34" s="31" t="s">
        <v>26</v>
      </c>
      <c r="B34" s="31"/>
      <c r="C34" s="31"/>
      <c r="D34" s="18">
        <f>SUM(G27:G32)</f>
        <v>76321.669287838173</v>
      </c>
    </row>
    <row r="35" spans="1:10" ht="15" thickTop="1" x14ac:dyDescent="0.3"/>
  </sheetData>
  <mergeCells count="11">
    <mergeCell ref="A20:G20"/>
    <mergeCell ref="A18:G18"/>
    <mergeCell ref="A22:C22"/>
    <mergeCell ref="A23:C23"/>
    <mergeCell ref="A24:C24"/>
    <mergeCell ref="A34:C34"/>
    <mergeCell ref="A2:H2"/>
    <mergeCell ref="A1:H1"/>
    <mergeCell ref="A3:H3"/>
    <mergeCell ref="A15:C15"/>
    <mergeCell ref="A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67" workbookViewId="0">
      <selection activeCell="A81" sqref="A81:G83"/>
    </sheetView>
  </sheetViews>
  <sheetFormatPr defaultRowHeight="14.4" x14ac:dyDescent="0.3"/>
  <cols>
    <col min="1" max="1" width="13" customWidth="1"/>
    <col min="2" max="2" width="13.6640625" bestFit="1" customWidth="1"/>
    <col min="4" max="4" width="15.5546875" bestFit="1" customWidth="1"/>
    <col min="5" max="5" width="14.21875" customWidth="1"/>
    <col min="6" max="6" width="14.77734375" bestFit="1" customWidth="1"/>
    <col min="7" max="7" width="14.21875" bestFit="1" customWidth="1"/>
    <col min="8" max="12" width="13.77734375" bestFit="1" customWidth="1"/>
  </cols>
  <sheetData>
    <row r="1" spans="1:8" x14ac:dyDescent="0.3">
      <c r="A1" s="41" t="s">
        <v>44</v>
      </c>
      <c r="B1" s="42"/>
      <c r="C1" s="42"/>
      <c r="D1" s="42"/>
      <c r="E1" s="42"/>
      <c r="F1" s="42"/>
      <c r="G1" s="42"/>
      <c r="H1" s="43"/>
    </row>
    <row r="2" spans="1:8" ht="15" thickBot="1" x14ac:dyDescent="0.35">
      <c r="A2" s="44" t="s">
        <v>45</v>
      </c>
      <c r="B2" s="45"/>
      <c r="C2" s="45"/>
      <c r="D2" s="45"/>
      <c r="E2" s="45"/>
      <c r="F2" s="45"/>
      <c r="G2" s="45"/>
      <c r="H2" s="46"/>
    </row>
    <row r="4" spans="1:8" x14ac:dyDescent="0.3">
      <c r="A4" t="s">
        <v>34</v>
      </c>
      <c r="B4" s="15">
        <v>3000000</v>
      </c>
    </row>
    <row r="5" spans="1:8" x14ac:dyDescent="0.3">
      <c r="A5" t="s">
        <v>15</v>
      </c>
      <c r="B5">
        <v>6</v>
      </c>
    </row>
    <row r="6" spans="1:8" x14ac:dyDescent="0.3">
      <c r="A6" t="s">
        <v>35</v>
      </c>
      <c r="B6" s="15">
        <v>300000</v>
      </c>
    </row>
    <row r="7" spans="1:8" x14ac:dyDescent="0.3">
      <c r="A7" t="s">
        <v>36</v>
      </c>
      <c r="B7" t="s">
        <v>37</v>
      </c>
    </row>
    <row r="8" spans="1:8" x14ac:dyDescent="0.3">
      <c r="A8" t="s">
        <v>38</v>
      </c>
      <c r="B8" s="1">
        <v>0.45</v>
      </c>
    </row>
    <row r="9" spans="1:8" x14ac:dyDescent="0.3">
      <c r="A9" t="s">
        <v>39</v>
      </c>
      <c r="B9" s="15">
        <v>1350000</v>
      </c>
    </row>
    <row r="10" spans="1:8" x14ac:dyDescent="0.3">
      <c r="A10" t="s">
        <v>56</v>
      </c>
      <c r="B10" s="1">
        <v>0.06</v>
      </c>
    </row>
    <row r="11" spans="1:8" x14ac:dyDescent="0.3">
      <c r="A11" t="s">
        <v>40</v>
      </c>
      <c r="B11" s="1">
        <v>0.3</v>
      </c>
    </row>
    <row r="12" spans="1:8" x14ac:dyDescent="0.3">
      <c r="A12" t="s">
        <v>41</v>
      </c>
      <c r="B12" s="15">
        <v>1500000</v>
      </c>
    </row>
    <row r="13" spans="1:8" x14ac:dyDescent="0.3">
      <c r="A13" t="s">
        <v>42</v>
      </c>
      <c r="B13" s="15">
        <v>450000</v>
      </c>
    </row>
    <row r="14" spans="1:8" x14ac:dyDescent="0.3">
      <c r="A14" t="s">
        <v>33</v>
      </c>
      <c r="B14" s="1">
        <v>0.12</v>
      </c>
    </row>
    <row r="15" spans="1:8" x14ac:dyDescent="0.3">
      <c r="A15" t="s">
        <v>43</v>
      </c>
      <c r="B15" s="1">
        <v>0.04</v>
      </c>
    </row>
    <row r="16" spans="1:8" ht="15" thickBot="1" x14ac:dyDescent="0.35"/>
    <row r="17" spans="1:7" ht="15" thickBot="1" x14ac:dyDescent="0.35">
      <c r="A17" s="38" t="s">
        <v>72</v>
      </c>
      <c r="B17" s="39"/>
      <c r="C17" s="39"/>
      <c r="D17" s="40"/>
    </row>
    <row r="19" spans="1:7" x14ac:dyDescent="0.3">
      <c r="C19" s="35" t="s">
        <v>48</v>
      </c>
      <c r="D19" t="s">
        <v>15</v>
      </c>
      <c r="E19" t="s">
        <v>36</v>
      </c>
      <c r="F19" t="s">
        <v>46</v>
      </c>
      <c r="G19" t="s">
        <v>47</v>
      </c>
    </row>
    <row r="20" spans="1:7" x14ac:dyDescent="0.3">
      <c r="C20" s="35"/>
      <c r="D20">
        <v>0</v>
      </c>
      <c r="E20" s="34"/>
      <c r="F20" s="15"/>
      <c r="G20" s="15">
        <f>B4</f>
        <v>3000000</v>
      </c>
    </row>
    <row r="21" spans="1:7" x14ac:dyDescent="0.3">
      <c r="C21" s="35"/>
      <c r="D21">
        <v>1</v>
      </c>
      <c r="E21" s="34">
        <v>0.2</v>
      </c>
      <c r="F21" s="15">
        <f>$G$20*E21</f>
        <v>600000</v>
      </c>
      <c r="G21" s="15">
        <f>G20-F21</f>
        <v>2400000</v>
      </c>
    </row>
    <row r="22" spans="1:7" x14ac:dyDescent="0.3">
      <c r="C22" s="35"/>
      <c r="D22">
        <v>2</v>
      </c>
      <c r="E22" s="34">
        <v>0.32</v>
      </c>
      <c r="F22" s="15">
        <f t="shared" ref="F22:F26" si="0">$G$20*E22</f>
        <v>960000</v>
      </c>
      <c r="G22" s="15">
        <f t="shared" ref="G22:G26" si="1">G21-F22</f>
        <v>1440000</v>
      </c>
    </row>
    <row r="23" spans="1:7" x14ac:dyDescent="0.3">
      <c r="C23" s="35"/>
      <c r="D23">
        <v>3</v>
      </c>
      <c r="E23" s="34">
        <v>0.192</v>
      </c>
      <c r="F23" s="15">
        <f t="shared" si="0"/>
        <v>576000</v>
      </c>
      <c r="G23" s="15">
        <f t="shared" si="1"/>
        <v>864000</v>
      </c>
    </row>
    <row r="24" spans="1:7" x14ac:dyDescent="0.3">
      <c r="C24" s="35"/>
      <c r="D24">
        <v>4</v>
      </c>
      <c r="E24" s="34">
        <v>0.1152</v>
      </c>
      <c r="F24" s="15">
        <f t="shared" si="0"/>
        <v>345600</v>
      </c>
      <c r="G24" s="15">
        <f t="shared" si="1"/>
        <v>518400</v>
      </c>
    </row>
    <row r="25" spans="1:7" x14ac:dyDescent="0.3">
      <c r="C25" s="35"/>
      <c r="D25">
        <v>5</v>
      </c>
      <c r="E25" s="34">
        <v>0.1152</v>
      </c>
      <c r="F25" s="15">
        <f t="shared" si="0"/>
        <v>345600</v>
      </c>
      <c r="G25" s="15">
        <f t="shared" si="1"/>
        <v>172800</v>
      </c>
    </row>
    <row r="26" spans="1:7" x14ac:dyDescent="0.3">
      <c r="C26" s="35"/>
      <c r="D26">
        <v>6</v>
      </c>
      <c r="E26" s="34">
        <v>5.7599999999999998E-2</v>
      </c>
      <c r="F26" s="15">
        <f t="shared" si="0"/>
        <v>172800</v>
      </c>
      <c r="G26" s="15">
        <f t="shared" si="1"/>
        <v>0</v>
      </c>
    </row>
    <row r="28" spans="1:7" x14ac:dyDescent="0.3">
      <c r="C28" s="35" t="s">
        <v>54</v>
      </c>
      <c r="D28" t="s">
        <v>49</v>
      </c>
      <c r="E28" s="16">
        <f>B6+(B15*B6)</f>
        <v>312000</v>
      </c>
    </row>
    <row r="29" spans="1:7" x14ac:dyDescent="0.3">
      <c r="C29" s="35"/>
      <c r="D29" t="s">
        <v>50</v>
      </c>
      <c r="E29" s="16">
        <f>G26</f>
        <v>0</v>
      </c>
    </row>
    <row r="30" spans="1:7" x14ac:dyDescent="0.3">
      <c r="C30" s="35"/>
      <c r="D30" t="s">
        <v>51</v>
      </c>
      <c r="E30" s="27">
        <f>E29-E28</f>
        <v>-312000</v>
      </c>
    </row>
    <row r="31" spans="1:7" x14ac:dyDescent="0.3">
      <c r="C31" s="35"/>
      <c r="D31" t="s">
        <v>52</v>
      </c>
      <c r="E31" s="32">
        <f>B11</f>
        <v>0.3</v>
      </c>
    </row>
    <row r="32" spans="1:7" x14ac:dyDescent="0.3">
      <c r="C32" s="35"/>
      <c r="D32" t="s">
        <v>53</v>
      </c>
      <c r="E32" s="27">
        <f>E30*E31</f>
        <v>-93600</v>
      </c>
    </row>
    <row r="34" spans="3:12" x14ac:dyDescent="0.3">
      <c r="C34" s="35" t="s">
        <v>59</v>
      </c>
      <c r="D34" t="s">
        <v>55</v>
      </c>
      <c r="E34" s="15">
        <f>B9</f>
        <v>1350000</v>
      </c>
    </row>
    <row r="35" spans="3:12" x14ac:dyDescent="0.3">
      <c r="C35" s="35"/>
      <c r="D35" t="s">
        <v>57</v>
      </c>
      <c r="E35" s="32">
        <f>B10</f>
        <v>0.06</v>
      </c>
    </row>
    <row r="36" spans="3:12" x14ac:dyDescent="0.3">
      <c r="C36" s="35"/>
      <c r="D36" t="s">
        <v>58</v>
      </c>
      <c r="E36">
        <v>6</v>
      </c>
    </row>
    <row r="37" spans="3:12" x14ac:dyDescent="0.3">
      <c r="C37" s="35"/>
      <c r="D37" t="s">
        <v>59</v>
      </c>
      <c r="E37" s="13">
        <f>PMT(E35,E36,-E34)</f>
        <v>274539.54844110896</v>
      </c>
    </row>
    <row r="39" spans="3:12" s="28" customFormat="1" ht="28.8" x14ac:dyDescent="0.3">
      <c r="C39" s="36" t="s">
        <v>65</v>
      </c>
      <c r="D39" s="28" t="s">
        <v>60</v>
      </c>
      <c r="E39" s="28" t="s">
        <v>61</v>
      </c>
      <c r="F39" s="28" t="s">
        <v>62</v>
      </c>
      <c r="G39" s="28" t="s">
        <v>64</v>
      </c>
      <c r="H39" s="28" t="s">
        <v>63</v>
      </c>
    </row>
    <row r="40" spans="3:12" x14ac:dyDescent="0.3">
      <c r="C40" s="36"/>
      <c r="D40">
        <v>0</v>
      </c>
      <c r="E40" s="16">
        <f>E34</f>
        <v>1350000</v>
      </c>
      <c r="F40" s="16">
        <f>$E$35*E40</f>
        <v>81000</v>
      </c>
      <c r="G40" s="13">
        <f>$E$37-F40</f>
        <v>193539.54844110896</v>
      </c>
      <c r="H40" s="16">
        <f>E40-G40</f>
        <v>1156460.451558891</v>
      </c>
    </row>
    <row r="41" spans="3:12" x14ac:dyDescent="0.3">
      <c r="C41" s="36"/>
      <c r="D41">
        <v>1</v>
      </c>
      <c r="E41" s="16">
        <f>H40</f>
        <v>1156460.451558891</v>
      </c>
      <c r="F41" s="16">
        <f>$E$35*E41</f>
        <v>69387.627093533461</v>
      </c>
      <c r="G41" s="13">
        <f>$E$37-F41</f>
        <v>205151.9213475755</v>
      </c>
      <c r="H41" s="16">
        <f t="shared" ref="H41:H45" si="2">E41-G41</f>
        <v>951308.53021131549</v>
      </c>
    </row>
    <row r="42" spans="3:12" x14ac:dyDescent="0.3">
      <c r="C42" s="36"/>
      <c r="D42">
        <v>2</v>
      </c>
      <c r="E42" s="16">
        <f t="shared" ref="E42:E45" si="3">H41</f>
        <v>951308.53021131549</v>
      </c>
      <c r="F42" s="16">
        <f>$E$35*E42</f>
        <v>57078.511812678924</v>
      </c>
      <c r="G42" s="13">
        <f>$E$37-F42</f>
        <v>217461.03662843004</v>
      </c>
      <c r="H42" s="16">
        <f t="shared" si="2"/>
        <v>733847.49358288548</v>
      </c>
    </row>
    <row r="43" spans="3:12" x14ac:dyDescent="0.3">
      <c r="C43" s="36"/>
      <c r="D43">
        <v>3</v>
      </c>
      <c r="E43" s="16">
        <f t="shared" si="3"/>
        <v>733847.49358288548</v>
      </c>
      <c r="F43" s="16">
        <f>$E$35*E43</f>
        <v>44030.849614973129</v>
      </c>
      <c r="G43" s="13">
        <f>$E$37-F43</f>
        <v>230508.69882613583</v>
      </c>
      <c r="H43" s="16">
        <f t="shared" si="2"/>
        <v>503338.79475674964</v>
      </c>
    </row>
    <row r="44" spans="3:12" x14ac:dyDescent="0.3">
      <c r="C44" s="36"/>
      <c r="D44">
        <v>4</v>
      </c>
      <c r="E44" s="16">
        <f t="shared" si="3"/>
        <v>503338.79475674964</v>
      </c>
      <c r="F44" s="16">
        <f>$E$35*E44</f>
        <v>30200.327685404976</v>
      </c>
      <c r="G44" s="13">
        <f>$E$37-F44</f>
        <v>244339.22075570398</v>
      </c>
      <c r="H44" s="16">
        <f t="shared" si="2"/>
        <v>258999.57400104566</v>
      </c>
    </row>
    <row r="45" spans="3:12" x14ac:dyDescent="0.3">
      <c r="C45" s="36"/>
      <c r="D45">
        <v>5</v>
      </c>
      <c r="E45" s="16">
        <f t="shared" si="3"/>
        <v>258999.57400104566</v>
      </c>
      <c r="F45" s="16">
        <f>$E$35*E45</f>
        <v>15539.974440062739</v>
      </c>
      <c r="G45" s="13">
        <f>$E$37-F45</f>
        <v>258999.57400104622</v>
      </c>
      <c r="H45" s="16">
        <f t="shared" si="2"/>
        <v>-5.5297277867794037E-10</v>
      </c>
    </row>
    <row r="46" spans="3:12" x14ac:dyDescent="0.3">
      <c r="E46" s="16"/>
      <c r="F46" s="16"/>
      <c r="G46" s="13"/>
      <c r="H46" s="16"/>
    </row>
    <row r="47" spans="3:12" x14ac:dyDescent="0.3">
      <c r="C47" s="35" t="s">
        <v>71</v>
      </c>
      <c r="D47" t="s">
        <v>60</v>
      </c>
      <c r="E47" t="s">
        <v>43</v>
      </c>
      <c r="F47">
        <v>0</v>
      </c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</row>
    <row r="48" spans="3:12" x14ac:dyDescent="0.3">
      <c r="C48" s="35"/>
      <c r="D48" t="s">
        <v>66</v>
      </c>
      <c r="E48" s="32">
        <v>0.04</v>
      </c>
      <c r="G48" s="16">
        <f>B12</f>
        <v>1500000</v>
      </c>
      <c r="H48" s="16">
        <f>G48+(G48*$B$15)</f>
        <v>1560000</v>
      </c>
      <c r="I48" s="16">
        <f t="shared" ref="I48:L48" si="4">H48+(H48*$B$15)</f>
        <v>1622400</v>
      </c>
      <c r="J48" s="16">
        <f t="shared" si="4"/>
        <v>1687296</v>
      </c>
      <c r="K48" s="16">
        <f t="shared" si="4"/>
        <v>1754787.8400000001</v>
      </c>
      <c r="L48" s="16">
        <f t="shared" si="4"/>
        <v>1824979.3536</v>
      </c>
    </row>
    <row r="49" spans="1:12" x14ac:dyDescent="0.3">
      <c r="C49" s="35"/>
      <c r="D49" t="s">
        <v>67</v>
      </c>
      <c r="E49" s="32">
        <v>0.04</v>
      </c>
      <c r="G49" s="16">
        <f>B13</f>
        <v>450000</v>
      </c>
      <c r="H49" s="16">
        <f>G49+(G49*$B$15)</f>
        <v>468000</v>
      </c>
      <c r="I49" s="16">
        <f t="shared" ref="I49:L49" si="5">H49+(H49*$B$15)</f>
        <v>486720</v>
      </c>
      <c r="J49" s="16">
        <f t="shared" si="5"/>
        <v>506188.79999999999</v>
      </c>
      <c r="K49" s="16">
        <f t="shared" si="5"/>
        <v>526436.35199999996</v>
      </c>
      <c r="L49" s="16">
        <f t="shared" si="5"/>
        <v>547493.80608000001</v>
      </c>
    </row>
    <row r="50" spans="1:12" x14ac:dyDescent="0.3">
      <c r="C50" s="35"/>
      <c r="D50" t="s">
        <v>68</v>
      </c>
      <c r="G50" s="16">
        <f>F21</f>
        <v>600000</v>
      </c>
      <c r="H50" s="16">
        <f>F22</f>
        <v>960000</v>
      </c>
      <c r="I50" s="16">
        <f>F23</f>
        <v>576000</v>
      </c>
      <c r="J50" s="16">
        <f>F24</f>
        <v>345600</v>
      </c>
      <c r="K50" s="16">
        <f>F25</f>
        <v>345600</v>
      </c>
      <c r="L50" s="16">
        <f>F26</f>
        <v>172800</v>
      </c>
    </row>
    <row r="51" spans="1:12" x14ac:dyDescent="0.3">
      <c r="C51" s="35"/>
      <c r="D51" t="s">
        <v>69</v>
      </c>
      <c r="G51" s="16">
        <f>G48-G49-G50</f>
        <v>450000</v>
      </c>
      <c r="H51" s="16">
        <f t="shared" ref="H51:L51" si="6">H48-H49-H50</f>
        <v>132000</v>
      </c>
      <c r="I51" s="16">
        <f t="shared" si="6"/>
        <v>559680</v>
      </c>
      <c r="J51" s="16">
        <f t="shared" si="6"/>
        <v>835507.19999999995</v>
      </c>
      <c r="K51" s="16">
        <f t="shared" si="6"/>
        <v>882751.48800000013</v>
      </c>
      <c r="L51" s="16">
        <f t="shared" si="6"/>
        <v>1104685.54752</v>
      </c>
    </row>
    <row r="52" spans="1:12" x14ac:dyDescent="0.3">
      <c r="C52" s="35"/>
      <c r="D52" t="s">
        <v>40</v>
      </c>
      <c r="E52" s="32">
        <f>B11</f>
        <v>0.3</v>
      </c>
      <c r="G52" s="16">
        <f>G51*$E$52</f>
        <v>135000</v>
      </c>
      <c r="H52" s="16">
        <f t="shared" ref="H52:L52" si="7">H51*$E$52</f>
        <v>39600</v>
      </c>
      <c r="I52" s="16">
        <f t="shared" si="7"/>
        <v>167904</v>
      </c>
      <c r="J52" s="16">
        <f t="shared" si="7"/>
        <v>250652.15999999997</v>
      </c>
      <c r="K52" s="16">
        <f t="shared" si="7"/>
        <v>264825.44640000002</v>
      </c>
      <c r="L52" s="16">
        <f t="shared" si="7"/>
        <v>331405.66425600002</v>
      </c>
    </row>
    <row r="53" spans="1:12" ht="15" thickBot="1" x14ac:dyDescent="0.35">
      <c r="C53" s="35"/>
      <c r="D53" s="17" t="s">
        <v>70</v>
      </c>
      <c r="E53" s="17"/>
      <c r="F53" s="17"/>
      <c r="G53" s="18">
        <f>G51-G52</f>
        <v>315000</v>
      </c>
      <c r="H53" s="18">
        <f t="shared" ref="H53:L53" si="8">H51-H52</f>
        <v>92400</v>
      </c>
      <c r="I53" s="18">
        <f t="shared" si="8"/>
        <v>391776</v>
      </c>
      <c r="J53" s="18">
        <f t="shared" si="8"/>
        <v>584855.04000000004</v>
      </c>
      <c r="K53" s="18">
        <f t="shared" si="8"/>
        <v>617926.04160000011</v>
      </c>
      <c r="L53" s="18">
        <f t="shared" si="8"/>
        <v>773279.88326400006</v>
      </c>
    </row>
    <row r="54" spans="1:12" ht="15" thickTop="1" x14ac:dyDescent="0.3"/>
    <row r="55" spans="1:12" ht="15" thickBot="1" x14ac:dyDescent="0.35"/>
    <row r="56" spans="1:12" ht="15" thickBot="1" x14ac:dyDescent="0.35">
      <c r="A56" s="38" t="s">
        <v>73</v>
      </c>
      <c r="B56" s="39"/>
      <c r="C56" s="39"/>
      <c r="D56" s="40"/>
    </row>
    <row r="58" spans="1:12" x14ac:dyDescent="0.3">
      <c r="C58" s="35" t="s">
        <v>76</v>
      </c>
      <c r="D58" t="s">
        <v>60</v>
      </c>
      <c r="E58" t="s">
        <v>43</v>
      </c>
      <c r="F58">
        <v>0</v>
      </c>
      <c r="G58">
        <v>1</v>
      </c>
      <c r="H58">
        <v>2</v>
      </c>
      <c r="I58">
        <v>3</v>
      </c>
      <c r="J58">
        <v>4</v>
      </c>
      <c r="K58">
        <v>5</v>
      </c>
      <c r="L58">
        <v>6</v>
      </c>
    </row>
    <row r="59" spans="1:12" x14ac:dyDescent="0.3">
      <c r="C59" s="35"/>
      <c r="D59" t="s">
        <v>70</v>
      </c>
      <c r="G59" s="16">
        <f>G53</f>
        <v>315000</v>
      </c>
      <c r="H59" s="16">
        <f t="shared" ref="H59:L59" si="9">H53</f>
        <v>92400</v>
      </c>
      <c r="I59" s="16">
        <f t="shared" si="9"/>
        <v>391776</v>
      </c>
      <c r="J59" s="16">
        <f t="shared" si="9"/>
        <v>584855.04000000004</v>
      </c>
      <c r="K59" s="16">
        <f t="shared" si="9"/>
        <v>617926.04160000011</v>
      </c>
      <c r="L59" s="16">
        <f t="shared" si="9"/>
        <v>773279.88326400006</v>
      </c>
    </row>
    <row r="60" spans="1:12" x14ac:dyDescent="0.3">
      <c r="C60" s="35"/>
      <c r="D60" t="s">
        <v>68</v>
      </c>
      <c r="G60" s="16">
        <f>G50</f>
        <v>600000</v>
      </c>
      <c r="H60" s="16">
        <f t="shared" ref="H60:L60" si="10">H50</f>
        <v>960000</v>
      </c>
      <c r="I60" s="16">
        <f t="shared" si="10"/>
        <v>576000</v>
      </c>
      <c r="J60" s="16">
        <f t="shared" si="10"/>
        <v>345600</v>
      </c>
      <c r="K60" s="16">
        <f t="shared" si="10"/>
        <v>345600</v>
      </c>
      <c r="L60" s="16">
        <f t="shared" si="10"/>
        <v>172800</v>
      </c>
    </row>
    <row r="61" spans="1:12" x14ac:dyDescent="0.3">
      <c r="C61" s="35"/>
      <c r="D61" t="s">
        <v>74</v>
      </c>
      <c r="F61" s="27">
        <f>-B4</f>
        <v>-3000000</v>
      </c>
    </row>
    <row r="62" spans="1:12" x14ac:dyDescent="0.3">
      <c r="C62" s="35"/>
      <c r="D62" t="s">
        <v>49</v>
      </c>
      <c r="E62" s="32">
        <f>B15</f>
        <v>0.04</v>
      </c>
      <c r="L62" s="16">
        <f>E28</f>
        <v>312000</v>
      </c>
    </row>
    <row r="63" spans="1:12" x14ac:dyDescent="0.3">
      <c r="C63" s="35"/>
      <c r="D63" t="s">
        <v>54</v>
      </c>
      <c r="L63" s="27">
        <f>E32</f>
        <v>-93600</v>
      </c>
    </row>
    <row r="64" spans="1:12" x14ac:dyDescent="0.3">
      <c r="C64" s="35"/>
      <c r="D64" t="s">
        <v>55</v>
      </c>
      <c r="F64" s="16">
        <f>B9</f>
        <v>1350000</v>
      </c>
    </row>
    <row r="65" spans="1:12" x14ac:dyDescent="0.3">
      <c r="C65" s="35"/>
      <c r="D65" t="s">
        <v>64</v>
      </c>
      <c r="G65" s="13">
        <f>-G40</f>
        <v>-193539.54844110896</v>
      </c>
      <c r="H65" s="13">
        <f>-G41</f>
        <v>-205151.9213475755</v>
      </c>
      <c r="I65" s="13">
        <f>-G42</f>
        <v>-217461.03662843004</v>
      </c>
      <c r="J65" s="13">
        <f>-G43</f>
        <v>-230508.69882613583</v>
      </c>
      <c r="K65" s="13">
        <f>-G44</f>
        <v>-244339.22075570398</v>
      </c>
      <c r="L65" s="13">
        <f>-G45</f>
        <v>-258999.57400104622</v>
      </c>
    </row>
    <row r="66" spans="1:12" ht="15" thickBot="1" x14ac:dyDescent="0.35">
      <c r="C66" s="35"/>
      <c r="D66" s="17" t="s">
        <v>75</v>
      </c>
      <c r="E66" s="17"/>
      <c r="F66" s="47">
        <f>SUM(F59:F65)</f>
        <v>-1650000</v>
      </c>
      <c r="G66" s="18">
        <f t="shared" ref="G66:L66" si="11">SUM(G59:G65)</f>
        <v>721460.45155889099</v>
      </c>
      <c r="H66" s="18">
        <f t="shared" si="11"/>
        <v>847248.0786524245</v>
      </c>
      <c r="I66" s="18">
        <f t="shared" si="11"/>
        <v>750314.96337156999</v>
      </c>
      <c r="J66" s="18">
        <f t="shared" si="11"/>
        <v>699946.3411738642</v>
      </c>
      <c r="K66" s="18">
        <f t="shared" si="11"/>
        <v>719186.82084429613</v>
      </c>
      <c r="L66" s="18">
        <f t="shared" si="11"/>
        <v>905480.30926295382</v>
      </c>
    </row>
    <row r="67" spans="1:12" ht="15.6" thickTop="1" thickBot="1" x14ac:dyDescent="0.35"/>
    <row r="68" spans="1:12" ht="15" thickBot="1" x14ac:dyDescent="0.35">
      <c r="A68" s="38" t="s">
        <v>77</v>
      </c>
      <c r="B68" s="39"/>
      <c r="C68" s="39"/>
      <c r="D68" s="39"/>
      <c r="E68" s="40"/>
    </row>
    <row r="70" spans="1:12" x14ac:dyDescent="0.3">
      <c r="D70" t="s">
        <v>15</v>
      </c>
      <c r="E70" t="s">
        <v>75</v>
      </c>
      <c r="F70" t="s">
        <v>17</v>
      </c>
      <c r="G70" t="s">
        <v>18</v>
      </c>
    </row>
    <row r="71" spans="1:12" x14ac:dyDescent="0.3">
      <c r="D71">
        <v>0</v>
      </c>
      <c r="E71" s="27">
        <f>F66</f>
        <v>-1650000</v>
      </c>
      <c r="F71" s="14">
        <f>-PV($B$14,D71,,1)</f>
        <v>1</v>
      </c>
      <c r="G71" s="27">
        <f>E71*F71</f>
        <v>-1650000</v>
      </c>
    </row>
    <row r="72" spans="1:12" x14ac:dyDescent="0.3">
      <c r="D72">
        <v>1</v>
      </c>
      <c r="E72" s="16">
        <f>G66</f>
        <v>721460.45155889099</v>
      </c>
      <c r="F72" s="14">
        <f t="shared" ref="F72:F77" si="12">-PV($B$14,D72,,1)</f>
        <v>0.89285714285714279</v>
      </c>
      <c r="G72" s="15">
        <f t="shared" ref="G72:G77" si="13">E72*F72</f>
        <v>644161.11746329546</v>
      </c>
    </row>
    <row r="73" spans="1:12" x14ac:dyDescent="0.3">
      <c r="D73">
        <v>2</v>
      </c>
      <c r="E73" s="16">
        <f>H66</f>
        <v>847248.0786524245</v>
      </c>
      <c r="F73" s="14">
        <f t="shared" si="12"/>
        <v>0.79719387755102034</v>
      </c>
      <c r="G73" s="15">
        <f t="shared" si="13"/>
        <v>675420.9810685782</v>
      </c>
    </row>
    <row r="74" spans="1:12" x14ac:dyDescent="0.3">
      <c r="D74">
        <v>3</v>
      </c>
      <c r="E74" s="16">
        <f>I66</f>
        <v>750314.96337156999</v>
      </c>
      <c r="F74" s="14">
        <f t="shared" si="12"/>
        <v>0.71178024781341087</v>
      </c>
      <c r="G74" s="15">
        <f t="shared" si="13"/>
        <v>534059.37056672643</v>
      </c>
    </row>
    <row r="75" spans="1:12" x14ac:dyDescent="0.3">
      <c r="D75">
        <v>4</v>
      </c>
      <c r="E75" s="16">
        <f>J66</f>
        <v>699946.3411738642</v>
      </c>
      <c r="F75" s="14">
        <f t="shared" si="12"/>
        <v>0.63551807840483121</v>
      </c>
      <c r="G75" s="15">
        <f t="shared" si="13"/>
        <v>444828.55372930656</v>
      </c>
    </row>
    <row r="76" spans="1:12" x14ac:dyDescent="0.3">
      <c r="D76">
        <v>5</v>
      </c>
      <c r="E76" s="16">
        <f>K66</f>
        <v>719186.82084429613</v>
      </c>
      <c r="F76" s="14">
        <f t="shared" si="12"/>
        <v>0.56742685571859919</v>
      </c>
      <c r="G76" s="15">
        <f t="shared" si="13"/>
        <v>408085.91642593447</v>
      </c>
    </row>
    <row r="77" spans="1:12" x14ac:dyDescent="0.3">
      <c r="D77">
        <v>6</v>
      </c>
      <c r="E77" s="16">
        <f>L66</f>
        <v>905480.30926295382</v>
      </c>
      <c r="F77" s="14">
        <f t="shared" si="12"/>
        <v>0.50663112117732068</v>
      </c>
      <c r="G77" s="15">
        <f t="shared" si="13"/>
        <v>458744.50428587734</v>
      </c>
    </row>
    <row r="79" spans="1:12" ht="15" thickBot="1" x14ac:dyDescent="0.35">
      <c r="B79" s="31" t="s">
        <v>19</v>
      </c>
      <c r="C79" s="31"/>
      <c r="D79" s="31"/>
      <c r="E79" s="18">
        <f>SUM(G71:G77)</f>
        <v>1515300.4435397184</v>
      </c>
    </row>
    <row r="80" spans="1:12" ht="15" thickTop="1" x14ac:dyDescent="0.3"/>
    <row r="81" spans="1:7" x14ac:dyDescent="0.3">
      <c r="A81" s="48" t="s">
        <v>78</v>
      </c>
      <c r="B81" s="48"/>
      <c r="C81" s="48"/>
      <c r="D81" s="48"/>
      <c r="E81" s="48"/>
      <c r="F81" s="48"/>
      <c r="G81" s="48"/>
    </row>
    <row r="82" spans="1:7" x14ac:dyDescent="0.3">
      <c r="A82" s="48"/>
      <c r="B82" s="48"/>
      <c r="C82" s="48"/>
      <c r="D82" s="48"/>
      <c r="E82" s="48"/>
      <c r="F82" s="48"/>
      <c r="G82" s="48"/>
    </row>
    <row r="83" spans="1:7" x14ac:dyDescent="0.3">
      <c r="A83" s="48"/>
      <c r="B83" s="48"/>
      <c r="C83" s="48"/>
      <c r="D83" s="48"/>
      <c r="E83" s="48"/>
      <c r="F83" s="48"/>
      <c r="G83" s="48"/>
    </row>
  </sheetData>
  <mergeCells count="13">
    <mergeCell ref="A81:G83"/>
    <mergeCell ref="C47:C53"/>
    <mergeCell ref="A17:D17"/>
    <mergeCell ref="A56:D56"/>
    <mergeCell ref="C58:C66"/>
    <mergeCell ref="A68:E68"/>
    <mergeCell ref="B79:D79"/>
    <mergeCell ref="A1:H1"/>
    <mergeCell ref="A2:H2"/>
    <mergeCell ref="C19:C26"/>
    <mergeCell ref="C28:C32"/>
    <mergeCell ref="C34:C37"/>
    <mergeCell ref="C39:C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48"/>
  <sheetViews>
    <sheetView tabSelected="1" workbookViewId="0"/>
  </sheetViews>
  <sheetFormatPr defaultRowHeight="14.4" x14ac:dyDescent="0.3"/>
  <cols>
    <col min="1" max="1" width="14.33203125" bestFit="1" customWidth="1"/>
    <col min="2" max="2" width="11.33203125" bestFit="1" customWidth="1"/>
    <col min="3" max="3" width="13.21875" bestFit="1" customWidth="1"/>
    <col min="4" max="4" width="11.109375" bestFit="1" customWidth="1"/>
    <col min="5" max="5" width="11.6640625" bestFit="1" customWidth="1"/>
    <col min="6" max="7" width="11.109375" bestFit="1" customWidth="1"/>
    <col min="8" max="8" width="8.88671875" style="51"/>
    <col min="10" max="10" width="11.109375" bestFit="1" customWidth="1"/>
    <col min="11" max="11" width="13.21875" bestFit="1" customWidth="1"/>
    <col min="12" max="12" width="11.109375" bestFit="1" customWidth="1"/>
    <col min="13" max="13" width="11.77734375" bestFit="1" customWidth="1"/>
    <col min="14" max="15" width="11.109375" bestFit="1" customWidth="1"/>
  </cols>
  <sheetData>
    <row r="5" spans="1:15" x14ac:dyDescent="0.3">
      <c r="A5" s="9" t="s">
        <v>83</v>
      </c>
      <c r="B5" s="9"/>
      <c r="C5" s="9"/>
      <c r="D5" s="9"/>
      <c r="E5" s="9"/>
      <c r="F5" s="9"/>
      <c r="G5" s="9"/>
      <c r="H5" s="53"/>
      <c r="I5" s="9" t="s">
        <v>103</v>
      </c>
      <c r="J5" s="9"/>
      <c r="K5" s="9"/>
      <c r="L5" s="9"/>
      <c r="M5" s="9"/>
      <c r="N5" s="9"/>
      <c r="O5" s="9"/>
    </row>
    <row r="6" spans="1:15" x14ac:dyDescent="0.3">
      <c r="A6" t="s">
        <v>79</v>
      </c>
      <c r="B6" s="15">
        <v>70000</v>
      </c>
      <c r="H6" s="52"/>
      <c r="I6" t="s">
        <v>99</v>
      </c>
      <c r="J6" s="15">
        <v>55000</v>
      </c>
    </row>
    <row r="7" spans="1:15" x14ac:dyDescent="0.3">
      <c r="A7" t="s">
        <v>15</v>
      </c>
      <c r="B7">
        <v>5</v>
      </c>
      <c r="H7" s="52"/>
      <c r="I7" t="s">
        <v>15</v>
      </c>
      <c r="J7">
        <v>5</v>
      </c>
    </row>
    <row r="8" spans="1:15" x14ac:dyDescent="0.3">
      <c r="A8" t="s">
        <v>49</v>
      </c>
      <c r="B8" s="15">
        <v>52000</v>
      </c>
      <c r="C8" t="s">
        <v>82</v>
      </c>
      <c r="D8" s="32">
        <v>0.04</v>
      </c>
      <c r="H8" s="52"/>
      <c r="I8" t="s">
        <v>49</v>
      </c>
      <c r="J8" s="15">
        <v>38000</v>
      </c>
      <c r="K8" t="s">
        <v>100</v>
      </c>
      <c r="L8" s="32">
        <v>0.05</v>
      </c>
    </row>
    <row r="9" spans="1:15" x14ac:dyDescent="0.3">
      <c r="A9" t="s">
        <v>80</v>
      </c>
      <c r="B9" s="15">
        <v>12000</v>
      </c>
      <c r="C9" t="s">
        <v>81</v>
      </c>
      <c r="D9" s="32">
        <v>0.15</v>
      </c>
      <c r="H9" s="52"/>
      <c r="I9" t="s">
        <v>80</v>
      </c>
      <c r="J9" s="15">
        <v>11000</v>
      </c>
      <c r="K9" t="s">
        <v>81</v>
      </c>
      <c r="L9" s="32">
        <v>0.15</v>
      </c>
    </row>
    <row r="10" spans="1:15" x14ac:dyDescent="0.3">
      <c r="H10" s="52"/>
    </row>
    <row r="11" spans="1:15" x14ac:dyDescent="0.3">
      <c r="A11" t="s">
        <v>60</v>
      </c>
      <c r="B11" t="s">
        <v>84</v>
      </c>
      <c r="C11" t="s">
        <v>85</v>
      </c>
      <c r="H11" s="52"/>
      <c r="I11" t="s">
        <v>60</v>
      </c>
      <c r="J11" t="s">
        <v>84</v>
      </c>
      <c r="K11" t="s">
        <v>85</v>
      </c>
    </row>
    <row r="12" spans="1:15" x14ac:dyDescent="0.3">
      <c r="A12">
        <v>1</v>
      </c>
      <c r="B12" s="15">
        <f>B8</f>
        <v>52000</v>
      </c>
      <c r="C12" s="16">
        <f>B9</f>
        <v>12000</v>
      </c>
      <c r="H12" s="52"/>
      <c r="I12">
        <v>1</v>
      </c>
      <c r="J12" s="15">
        <f>J8</f>
        <v>38000</v>
      </c>
      <c r="K12" s="16">
        <f>J9</f>
        <v>11000</v>
      </c>
    </row>
    <row r="13" spans="1:15" x14ac:dyDescent="0.3">
      <c r="A13">
        <v>2</v>
      </c>
      <c r="B13" s="16">
        <f>B12-(B12*$D$8)</f>
        <v>49920</v>
      </c>
      <c r="C13" s="16">
        <f>C12+(C12*$D$9)</f>
        <v>13800</v>
      </c>
      <c r="H13" s="52"/>
      <c r="I13">
        <v>2</v>
      </c>
      <c r="J13" s="16">
        <f>J12-(J12*$L$8)</f>
        <v>36100</v>
      </c>
      <c r="K13" s="16">
        <f>K12+(K12*$L$9)</f>
        <v>12650</v>
      </c>
    </row>
    <row r="14" spans="1:15" x14ac:dyDescent="0.3">
      <c r="A14">
        <v>3</v>
      </c>
      <c r="B14" s="16">
        <f t="shared" ref="B14:B16" si="0">B13-(B13*$D$8)</f>
        <v>47923.199999999997</v>
      </c>
      <c r="C14" s="16">
        <f t="shared" ref="C14:C16" si="1">C13+(C13*$D$9)</f>
        <v>15870</v>
      </c>
      <c r="H14" s="52"/>
      <c r="I14">
        <v>3</v>
      </c>
      <c r="J14" s="16">
        <f t="shared" ref="J14:J16" si="2">J13-(J13*$L$8)</f>
        <v>34295</v>
      </c>
      <c r="K14" s="16">
        <f t="shared" ref="K14:K16" si="3">K13+(K13*$L$9)</f>
        <v>14547.5</v>
      </c>
    </row>
    <row r="15" spans="1:15" x14ac:dyDescent="0.3">
      <c r="A15">
        <v>4</v>
      </c>
      <c r="B15" s="16">
        <f t="shared" si="0"/>
        <v>46006.271999999997</v>
      </c>
      <c r="C15" s="16">
        <f t="shared" si="1"/>
        <v>18250.5</v>
      </c>
      <c r="H15" s="52"/>
      <c r="I15">
        <v>4</v>
      </c>
      <c r="J15" s="16">
        <f t="shared" si="2"/>
        <v>32580.25</v>
      </c>
      <c r="K15" s="16">
        <f t="shared" si="3"/>
        <v>16729.625</v>
      </c>
    </row>
    <row r="16" spans="1:15" x14ac:dyDescent="0.3">
      <c r="A16">
        <v>5</v>
      </c>
      <c r="B16" s="16">
        <f t="shared" si="0"/>
        <v>44166.021119999998</v>
      </c>
      <c r="C16" s="16">
        <f t="shared" si="1"/>
        <v>20988.075000000001</v>
      </c>
      <c r="H16" s="52"/>
      <c r="I16">
        <v>5</v>
      </c>
      <c r="J16" s="16">
        <f t="shared" si="2"/>
        <v>30951.237499999999</v>
      </c>
      <c r="K16" s="16">
        <f t="shared" si="3"/>
        <v>19239.068749999999</v>
      </c>
    </row>
    <row r="17" spans="1:15" x14ac:dyDescent="0.3">
      <c r="H17" s="52"/>
    </row>
    <row r="18" spans="1:15" x14ac:dyDescent="0.3">
      <c r="A18" s="49" t="s">
        <v>86</v>
      </c>
      <c r="B18" s="49"/>
      <c r="C18" s="49"/>
      <c r="D18" s="49"/>
      <c r="E18" s="49"/>
      <c r="F18" s="49"/>
      <c r="H18" s="52"/>
      <c r="I18" s="49" t="s">
        <v>86</v>
      </c>
      <c r="J18" s="49"/>
      <c r="K18" s="49"/>
      <c r="L18" s="49"/>
      <c r="M18" s="49"/>
      <c r="N18" s="49"/>
    </row>
    <row r="19" spans="1:15" x14ac:dyDescent="0.3">
      <c r="A19" t="s">
        <v>60</v>
      </c>
      <c r="B19" t="s">
        <v>87</v>
      </c>
      <c r="C19" t="s">
        <v>88</v>
      </c>
      <c r="D19" t="s">
        <v>84</v>
      </c>
      <c r="E19" t="s">
        <v>89</v>
      </c>
      <c r="F19" t="s">
        <v>90</v>
      </c>
      <c r="H19" s="52"/>
      <c r="I19" t="s">
        <v>60</v>
      </c>
      <c r="J19" t="s">
        <v>87</v>
      </c>
      <c r="K19" t="s">
        <v>88</v>
      </c>
      <c r="L19" t="s">
        <v>84</v>
      </c>
      <c r="M19" t="s">
        <v>89</v>
      </c>
      <c r="N19" t="s">
        <v>90</v>
      </c>
    </row>
    <row r="20" spans="1:15" x14ac:dyDescent="0.3">
      <c r="A20">
        <v>0</v>
      </c>
      <c r="B20" s="16">
        <f>B6</f>
        <v>70000</v>
      </c>
      <c r="H20" s="52"/>
      <c r="I20">
        <v>0</v>
      </c>
      <c r="J20" s="16">
        <f>J6</f>
        <v>55000</v>
      </c>
    </row>
    <row r="21" spans="1:15" x14ac:dyDescent="0.3">
      <c r="A21">
        <v>1</v>
      </c>
      <c r="C21" s="14">
        <f>-PMT($D$8,A21,1)</f>
        <v>1.04</v>
      </c>
      <c r="D21" s="16">
        <f>B12</f>
        <v>52000</v>
      </c>
      <c r="E21" s="14">
        <f>-PMT($D$8,A21,,1)</f>
        <v>1</v>
      </c>
      <c r="F21" s="15">
        <f>($B$20*C21)-(D21*E21)</f>
        <v>20800</v>
      </c>
      <c r="H21" s="52"/>
      <c r="I21">
        <v>1</v>
      </c>
      <c r="K21" s="14">
        <f>-PMT($L$8,I21,1)</f>
        <v>1.0499999999999998</v>
      </c>
      <c r="L21" s="16">
        <f>J12</f>
        <v>38000</v>
      </c>
      <c r="M21" s="14">
        <f>-PMT($L$8,I21,,1)</f>
        <v>0.99999999999999989</v>
      </c>
      <c r="N21" s="15">
        <f>($J$20*K21)-(L21*M21)</f>
        <v>19750</v>
      </c>
    </row>
    <row r="22" spans="1:15" x14ac:dyDescent="0.3">
      <c r="A22">
        <v>2</v>
      </c>
      <c r="C22" s="14">
        <f t="shared" ref="C22:C25" si="4">-PMT($D$8,A22,1)</f>
        <v>0.53019607843137262</v>
      </c>
      <c r="D22" s="16">
        <f t="shared" ref="D22:D25" si="5">B13</f>
        <v>49920</v>
      </c>
      <c r="E22" s="14">
        <f t="shared" ref="E22:E25" si="6">-PMT($D$8,A22,,1)</f>
        <v>0.49019607843137258</v>
      </c>
      <c r="F22" s="15">
        <f t="shared" ref="F22:F25" si="7">($B$20*C22)-(D22*E22)</f>
        <v>12643.137254901965</v>
      </c>
      <c r="H22" s="52"/>
      <c r="I22">
        <v>2</v>
      </c>
      <c r="K22" s="14">
        <f t="shared" ref="K22:K25" si="8">-PMT($L$8,I22,1)</f>
        <v>0.53780487804878041</v>
      </c>
      <c r="L22" s="16">
        <f t="shared" ref="L22:L25" si="9">J13</f>
        <v>36100</v>
      </c>
      <c r="M22" s="14">
        <f t="shared" ref="M22:M25" si="10">-PMT($L$8,I22,,1)</f>
        <v>0.48780487804878042</v>
      </c>
      <c r="N22" s="15">
        <f t="shared" ref="N22:N25" si="11">($J$20*K22)-(L22*M22)</f>
        <v>11969.512195121948</v>
      </c>
    </row>
    <row r="23" spans="1:15" x14ac:dyDescent="0.3">
      <c r="A23">
        <v>3</v>
      </c>
      <c r="C23" s="14">
        <f t="shared" si="4"/>
        <v>0.36034853921066118</v>
      </c>
      <c r="D23" s="16">
        <f t="shared" si="5"/>
        <v>47923.199999999997</v>
      </c>
      <c r="E23" s="14">
        <f t="shared" si="6"/>
        <v>0.32034853921066114</v>
      </c>
      <c r="F23" s="15">
        <f t="shared" si="7"/>
        <v>9872.2706304459261</v>
      </c>
      <c r="H23" s="52"/>
      <c r="I23">
        <v>3</v>
      </c>
      <c r="K23" s="14">
        <f t="shared" si="8"/>
        <v>0.36720856463124507</v>
      </c>
      <c r="L23" s="16">
        <f t="shared" si="9"/>
        <v>34295</v>
      </c>
      <c r="M23" s="14">
        <f t="shared" si="10"/>
        <v>0.31720856463124503</v>
      </c>
      <c r="N23" s="15">
        <f t="shared" si="11"/>
        <v>9317.8033306899324</v>
      </c>
    </row>
    <row r="24" spans="1:15" x14ac:dyDescent="0.3">
      <c r="A24">
        <v>4</v>
      </c>
      <c r="C24" s="14">
        <f t="shared" si="4"/>
        <v>0.27549004536480232</v>
      </c>
      <c r="D24" s="16">
        <f t="shared" si="5"/>
        <v>46006.271999999997</v>
      </c>
      <c r="E24" s="14">
        <f t="shared" si="6"/>
        <v>0.23549004536480234</v>
      </c>
      <c r="F24" s="15">
        <f t="shared" si="7"/>
        <v>8450.2840951907274</v>
      </c>
      <c r="H24" s="52"/>
      <c r="I24">
        <v>4</v>
      </c>
      <c r="K24" s="14">
        <f t="shared" si="8"/>
        <v>0.2820118326034628</v>
      </c>
      <c r="L24" s="16">
        <f t="shared" si="9"/>
        <v>32580.25</v>
      </c>
      <c r="M24" s="14">
        <f t="shared" si="10"/>
        <v>0.23201183260346278</v>
      </c>
      <c r="N24" s="15">
        <f t="shared" si="11"/>
        <v>7951.6472840114857</v>
      </c>
    </row>
    <row r="25" spans="1:15" x14ac:dyDescent="0.3">
      <c r="A25">
        <v>5</v>
      </c>
      <c r="C25" s="14">
        <f t="shared" si="4"/>
        <v>0.22462711349303394</v>
      </c>
      <c r="D25" s="16">
        <f t="shared" si="5"/>
        <v>44166.021119999998</v>
      </c>
      <c r="E25" s="14">
        <f t="shared" si="6"/>
        <v>0.18462711349303393</v>
      </c>
      <c r="F25" s="15">
        <f t="shared" si="7"/>
        <v>7569.652950654402</v>
      </c>
      <c r="H25" s="52"/>
      <c r="I25">
        <v>5</v>
      </c>
      <c r="K25" s="14">
        <f t="shared" si="8"/>
        <v>0.23097479812826813</v>
      </c>
      <c r="L25" s="16">
        <f t="shared" si="9"/>
        <v>30951.237499999999</v>
      </c>
      <c r="M25" s="14">
        <f t="shared" si="10"/>
        <v>0.18097479812826811</v>
      </c>
      <c r="N25" s="15">
        <f t="shared" si="11"/>
        <v>7102.2199386721659</v>
      </c>
    </row>
    <row r="26" spans="1:15" x14ac:dyDescent="0.3">
      <c r="H26" s="52"/>
    </row>
    <row r="27" spans="1:15" x14ac:dyDescent="0.3">
      <c r="A27" s="49" t="s">
        <v>91</v>
      </c>
      <c r="B27" s="49"/>
      <c r="C27" s="49"/>
      <c r="D27" s="49"/>
      <c r="E27" s="49"/>
      <c r="F27" s="49"/>
      <c r="G27" s="55"/>
      <c r="H27" s="52"/>
      <c r="I27" s="49" t="s">
        <v>91</v>
      </c>
      <c r="J27" s="49"/>
      <c r="K27" s="49"/>
      <c r="L27" s="49"/>
      <c r="M27" s="49"/>
      <c r="N27" s="49"/>
      <c r="O27" s="54"/>
    </row>
    <row r="28" spans="1:15" x14ac:dyDescent="0.3">
      <c r="A28" t="s">
        <v>60</v>
      </c>
      <c r="B28" t="s">
        <v>85</v>
      </c>
      <c r="C28" t="s">
        <v>17</v>
      </c>
      <c r="D28" t="s">
        <v>92</v>
      </c>
      <c r="E28" s="50" t="s">
        <v>95</v>
      </c>
      <c r="F28" s="50" t="s">
        <v>94</v>
      </c>
      <c r="G28" s="50" t="s">
        <v>93</v>
      </c>
      <c r="H28" s="52"/>
      <c r="I28" t="s">
        <v>60</v>
      </c>
      <c r="J28" t="s">
        <v>85</v>
      </c>
      <c r="K28" t="s">
        <v>17</v>
      </c>
      <c r="L28" t="s">
        <v>92</v>
      </c>
      <c r="M28" s="50" t="s">
        <v>95</v>
      </c>
      <c r="N28" s="50" t="s">
        <v>94</v>
      </c>
      <c r="O28" s="50" t="s">
        <v>93</v>
      </c>
    </row>
    <row r="29" spans="1:15" x14ac:dyDescent="0.3">
      <c r="A29">
        <v>0</v>
      </c>
      <c r="H29" s="52"/>
      <c r="I29">
        <v>0</v>
      </c>
    </row>
    <row r="30" spans="1:15" x14ac:dyDescent="0.3">
      <c r="A30">
        <v>1</v>
      </c>
      <c r="B30" s="16">
        <f>C12</f>
        <v>12000</v>
      </c>
      <c r="C30" s="14">
        <f>-PV($D$9,A30,,1)</f>
        <v>0.86956521739130443</v>
      </c>
      <c r="D30" s="15">
        <f>B30*C30</f>
        <v>10434.782608695654</v>
      </c>
      <c r="E30" s="16">
        <f>D30</f>
        <v>10434.782608695654</v>
      </c>
      <c r="F30" s="14">
        <f>-PMT($D$9,A30,,1)</f>
        <v>1.0000000000000002</v>
      </c>
      <c r="G30" s="15">
        <f>E30*F30</f>
        <v>10434.782608695656</v>
      </c>
      <c r="H30" s="52"/>
      <c r="I30">
        <v>1</v>
      </c>
      <c r="J30" s="16">
        <f>K12</f>
        <v>11000</v>
      </c>
      <c r="K30" s="14">
        <f>-PV($L$9,I30,,1)</f>
        <v>0.86956521739130443</v>
      </c>
      <c r="L30" s="15">
        <f>J30*K30</f>
        <v>9565.217391304348</v>
      </c>
      <c r="M30" s="16">
        <f>L30</f>
        <v>9565.217391304348</v>
      </c>
      <c r="N30" s="14">
        <f>-PMT($L$9,I30,,1)</f>
        <v>1.0000000000000002</v>
      </c>
      <c r="O30" s="15">
        <f>M30*N30</f>
        <v>9565.2173913043498</v>
      </c>
    </row>
    <row r="31" spans="1:15" x14ac:dyDescent="0.3">
      <c r="A31">
        <v>2</v>
      </c>
      <c r="B31" s="16">
        <f>C13</f>
        <v>13800</v>
      </c>
      <c r="C31" s="14">
        <f t="shared" ref="C31:C34" si="12">-PV($D$9,A31,,1)</f>
        <v>0.7561436672967865</v>
      </c>
      <c r="D31" s="15">
        <f>B31*C31</f>
        <v>10434.782608695654</v>
      </c>
      <c r="E31" s="16">
        <f>E30+D31</f>
        <v>20869.565217391308</v>
      </c>
      <c r="F31" s="14">
        <f t="shared" ref="F31:F34" si="13">-PMT($D$9,A31,,1)</f>
        <v>0.46511627906976744</v>
      </c>
      <c r="G31" s="15">
        <f t="shared" ref="G31:G34" si="14">E31*F31</f>
        <v>9706.7745197168879</v>
      </c>
      <c r="H31" s="52"/>
      <c r="I31">
        <v>2</v>
      </c>
      <c r="J31" s="16">
        <f>K13</f>
        <v>12650</v>
      </c>
      <c r="K31" s="14">
        <f t="shared" ref="K31:K34" si="15">-PV($L$9,I31,,1)</f>
        <v>0.7561436672967865</v>
      </c>
      <c r="L31" s="15">
        <f>J31*K31</f>
        <v>9565.2173913043498</v>
      </c>
      <c r="M31" s="16">
        <f>M30+L31</f>
        <v>19130.434782608696</v>
      </c>
      <c r="N31" s="14">
        <f t="shared" ref="N31:N34" si="16">-PMT($L$9,I31,,1)</f>
        <v>0.46511627906976744</v>
      </c>
      <c r="O31" s="15">
        <f t="shared" ref="O31:O34" si="17">M31*N31</f>
        <v>8897.8766430738124</v>
      </c>
    </row>
    <row r="32" spans="1:15" x14ac:dyDescent="0.3">
      <c r="A32">
        <v>3</v>
      </c>
      <c r="B32" s="16">
        <f>C14</f>
        <v>15870</v>
      </c>
      <c r="C32" s="14">
        <f t="shared" si="12"/>
        <v>0.65751623243198831</v>
      </c>
      <c r="D32" s="15">
        <f>B32*C32</f>
        <v>10434.782608695654</v>
      </c>
      <c r="E32" s="16">
        <f t="shared" ref="E32:E34" si="18">E31+D32</f>
        <v>31304.34782608696</v>
      </c>
      <c r="F32" s="14">
        <f t="shared" si="13"/>
        <v>0.28797696184305271</v>
      </c>
      <c r="G32" s="15">
        <f t="shared" si="14"/>
        <v>9014.9309794346955</v>
      </c>
      <c r="H32" s="52"/>
      <c r="I32">
        <v>3</v>
      </c>
      <c r="J32" s="16">
        <f>K14</f>
        <v>14547.5</v>
      </c>
      <c r="K32" s="14">
        <f t="shared" si="15"/>
        <v>0.65751623243198831</v>
      </c>
      <c r="L32" s="15">
        <f>J32*K32</f>
        <v>9565.2173913043498</v>
      </c>
      <c r="M32" s="16">
        <f t="shared" ref="M32:M34" si="19">M31+L32</f>
        <v>28695.652173913048</v>
      </c>
      <c r="N32" s="14">
        <f t="shared" si="16"/>
        <v>0.28797696184305271</v>
      </c>
      <c r="O32" s="15">
        <f t="shared" si="17"/>
        <v>8263.6867311484712</v>
      </c>
    </row>
    <row r="33" spans="1:15" x14ac:dyDescent="0.3">
      <c r="A33">
        <v>4</v>
      </c>
      <c r="B33" s="16">
        <f>C15</f>
        <v>18250.5</v>
      </c>
      <c r="C33" s="14">
        <f t="shared" si="12"/>
        <v>0.57175324559303342</v>
      </c>
      <c r="D33" s="15">
        <f>B33*C33</f>
        <v>10434.782608695656</v>
      </c>
      <c r="E33" s="16">
        <f t="shared" si="18"/>
        <v>41739.130434782615</v>
      </c>
      <c r="F33" s="14">
        <f t="shared" si="13"/>
        <v>0.20026535159085793</v>
      </c>
      <c r="G33" s="15">
        <f t="shared" si="14"/>
        <v>8358.9016316184188</v>
      </c>
      <c r="H33" s="52"/>
      <c r="I33">
        <v>4</v>
      </c>
      <c r="J33" s="16">
        <f>K15</f>
        <v>16729.625</v>
      </c>
      <c r="K33" s="14">
        <f t="shared" si="15"/>
        <v>0.57175324559303342</v>
      </c>
      <c r="L33" s="15">
        <f>J33*K33</f>
        <v>9565.2173913043516</v>
      </c>
      <c r="M33" s="16">
        <f t="shared" si="19"/>
        <v>38260.869565217399</v>
      </c>
      <c r="N33" s="14">
        <f t="shared" si="16"/>
        <v>0.20026535159085793</v>
      </c>
      <c r="O33" s="15">
        <f t="shared" si="17"/>
        <v>7662.326495650218</v>
      </c>
    </row>
    <row r="34" spans="1:15" x14ac:dyDescent="0.3">
      <c r="A34">
        <v>5</v>
      </c>
      <c r="B34" s="16">
        <f>C16</f>
        <v>20988.075000000001</v>
      </c>
      <c r="C34" s="14">
        <f t="shared" si="12"/>
        <v>0.49717673529828987</v>
      </c>
      <c r="D34" s="15">
        <f>B34*C34</f>
        <v>10434.782608695656</v>
      </c>
      <c r="E34" s="16">
        <f t="shared" si="18"/>
        <v>52173.913043478271</v>
      </c>
      <c r="F34" s="14">
        <f t="shared" si="13"/>
        <v>0.14831555246152833</v>
      </c>
      <c r="G34" s="15">
        <f t="shared" si="14"/>
        <v>7738.2027371232189</v>
      </c>
      <c r="H34" s="52"/>
      <c r="I34">
        <v>5</v>
      </c>
      <c r="J34" s="16">
        <f>K16</f>
        <v>19239.068749999999</v>
      </c>
      <c r="K34" s="14">
        <f t="shared" si="15"/>
        <v>0.49717673529828987</v>
      </c>
      <c r="L34" s="15">
        <f>J34*K34</f>
        <v>9565.2173913043498</v>
      </c>
      <c r="M34" s="16">
        <f t="shared" si="19"/>
        <v>47826.086956521751</v>
      </c>
      <c r="N34" s="14">
        <f t="shared" si="16"/>
        <v>0.14831555246152833</v>
      </c>
      <c r="O34" s="15">
        <f t="shared" si="17"/>
        <v>7093.352509029618</v>
      </c>
    </row>
    <row r="35" spans="1:15" x14ac:dyDescent="0.3">
      <c r="H35" s="52"/>
    </row>
    <row r="36" spans="1:15" x14ac:dyDescent="0.3">
      <c r="A36" s="49" t="s">
        <v>97</v>
      </c>
      <c r="B36" s="49"/>
      <c r="C36" s="49"/>
      <c r="D36" s="49"/>
      <c r="E36" s="49"/>
      <c r="F36" s="49"/>
      <c r="G36" s="49"/>
      <c r="H36" s="52"/>
      <c r="I36" s="49" t="s">
        <v>97</v>
      </c>
      <c r="J36" s="49"/>
      <c r="K36" s="49"/>
      <c r="L36" s="49"/>
      <c r="M36" s="49"/>
      <c r="N36" s="49"/>
      <c r="O36" s="49"/>
    </row>
    <row r="37" spans="1:15" x14ac:dyDescent="0.3">
      <c r="A37" t="s">
        <v>60</v>
      </c>
      <c r="B37" t="s">
        <v>90</v>
      </c>
      <c r="C37" t="s">
        <v>93</v>
      </c>
      <c r="D37" t="s">
        <v>96</v>
      </c>
      <c r="H37" s="52"/>
      <c r="I37" t="s">
        <v>60</v>
      </c>
      <c r="J37" t="s">
        <v>90</v>
      </c>
      <c r="K37" t="s">
        <v>93</v>
      </c>
      <c r="L37" t="s">
        <v>96</v>
      </c>
    </row>
    <row r="38" spans="1:15" x14ac:dyDescent="0.3">
      <c r="A38">
        <v>1</v>
      </c>
      <c r="B38" s="16">
        <f>F21</f>
        <v>20800</v>
      </c>
      <c r="C38" s="16">
        <f>G30</f>
        <v>10434.782608695656</v>
      </c>
      <c r="D38" s="16">
        <f>B38+C38</f>
        <v>31234.782608695656</v>
      </c>
      <c r="H38" s="52"/>
      <c r="I38">
        <v>1</v>
      </c>
      <c r="J38" s="16">
        <f>N21</f>
        <v>19750</v>
      </c>
      <c r="K38" s="16">
        <f>O30</f>
        <v>9565.2173913043498</v>
      </c>
      <c r="L38" s="16">
        <f>J38+K38</f>
        <v>29315.217391304352</v>
      </c>
    </row>
    <row r="39" spans="1:15" x14ac:dyDescent="0.3">
      <c r="A39">
        <v>2</v>
      </c>
      <c r="B39" s="16">
        <f t="shared" ref="B39:B42" si="20">F22</f>
        <v>12643.137254901965</v>
      </c>
      <c r="C39" s="16">
        <f t="shared" ref="C39:C42" si="21">G31</f>
        <v>9706.7745197168879</v>
      </c>
      <c r="D39" s="16">
        <f t="shared" ref="D39:D42" si="22">B39+C39</f>
        <v>22349.911774618853</v>
      </c>
      <c r="H39" s="52"/>
      <c r="I39">
        <v>2</v>
      </c>
      <c r="J39" s="16">
        <f t="shared" ref="J39:J42" si="23">N22</f>
        <v>11969.512195121948</v>
      </c>
      <c r="K39" s="16">
        <f t="shared" ref="K39:K42" si="24">O31</f>
        <v>8897.8766430738124</v>
      </c>
      <c r="L39" s="16">
        <f t="shared" ref="L39:L42" si="25">J39+K39</f>
        <v>20867.388838195759</v>
      </c>
    </row>
    <row r="40" spans="1:15" x14ac:dyDescent="0.3">
      <c r="A40">
        <v>3</v>
      </c>
      <c r="B40" s="16">
        <f t="shared" si="20"/>
        <v>9872.2706304459261</v>
      </c>
      <c r="C40" s="16">
        <f t="shared" si="21"/>
        <v>9014.9309794346955</v>
      </c>
      <c r="D40" s="16">
        <f t="shared" si="22"/>
        <v>18887.20160988062</v>
      </c>
      <c r="H40" s="52"/>
      <c r="I40">
        <v>3</v>
      </c>
      <c r="J40" s="16">
        <f t="shared" si="23"/>
        <v>9317.8033306899324</v>
      </c>
      <c r="K40" s="16">
        <f t="shared" si="24"/>
        <v>8263.6867311484712</v>
      </c>
      <c r="L40" s="16">
        <f t="shared" si="25"/>
        <v>17581.490061838405</v>
      </c>
    </row>
    <row r="41" spans="1:15" x14ac:dyDescent="0.3">
      <c r="A41">
        <v>4</v>
      </c>
      <c r="B41" s="16">
        <f t="shared" si="20"/>
        <v>8450.2840951907274</v>
      </c>
      <c r="C41" s="16">
        <f t="shared" si="21"/>
        <v>8358.9016316184188</v>
      </c>
      <c r="D41" s="16">
        <f t="shared" si="22"/>
        <v>16809.185726809148</v>
      </c>
      <c r="H41" s="52"/>
      <c r="I41">
        <v>4</v>
      </c>
      <c r="J41" s="16">
        <f t="shared" si="23"/>
        <v>7951.6472840114857</v>
      </c>
      <c r="K41" s="16">
        <f t="shared" si="24"/>
        <v>7662.326495650218</v>
      </c>
      <c r="L41" s="16">
        <f t="shared" si="25"/>
        <v>15613.973779661705</v>
      </c>
    </row>
    <row r="42" spans="1:15" x14ac:dyDescent="0.3">
      <c r="A42">
        <v>5</v>
      </c>
      <c r="B42" s="16">
        <f t="shared" si="20"/>
        <v>7569.652950654402</v>
      </c>
      <c r="C42" s="16">
        <f t="shared" si="21"/>
        <v>7738.2027371232189</v>
      </c>
      <c r="D42" s="37">
        <f t="shared" si="22"/>
        <v>15307.855687777621</v>
      </c>
      <c r="H42" s="52"/>
      <c r="I42">
        <v>5</v>
      </c>
      <c r="J42" s="16">
        <f t="shared" si="23"/>
        <v>7102.2199386721659</v>
      </c>
      <c r="K42" s="16">
        <f t="shared" si="24"/>
        <v>7093.352509029618</v>
      </c>
      <c r="L42" s="37">
        <f t="shared" si="25"/>
        <v>14195.572447701783</v>
      </c>
    </row>
    <row r="43" spans="1:15" x14ac:dyDescent="0.3">
      <c r="H43" s="52"/>
    </row>
    <row r="44" spans="1:15" x14ac:dyDescent="0.3">
      <c r="A44" s="9" t="s">
        <v>98</v>
      </c>
      <c r="B44" s="9"/>
      <c r="C44" s="9"/>
      <c r="D44" s="9"/>
      <c r="H44" s="52"/>
      <c r="I44" s="9" t="s">
        <v>98</v>
      </c>
      <c r="J44" s="9"/>
      <c r="K44" s="9"/>
      <c r="L44" s="9"/>
    </row>
    <row r="46" spans="1:15" ht="15" thickBot="1" x14ac:dyDescent="0.35"/>
    <row r="47" spans="1:15" x14ac:dyDescent="0.3">
      <c r="B47" s="56" t="s">
        <v>101</v>
      </c>
      <c r="C47" s="57"/>
      <c r="D47" s="57"/>
      <c r="E47" s="57"/>
      <c r="F47" s="57"/>
      <c r="G47" s="58"/>
    </row>
    <row r="48" spans="1:15" ht="15" thickBot="1" x14ac:dyDescent="0.35">
      <c r="B48" s="59" t="s">
        <v>102</v>
      </c>
      <c r="C48" s="60"/>
      <c r="D48" s="60"/>
      <c r="E48" s="60"/>
      <c r="F48" s="60"/>
      <c r="G48" s="61"/>
    </row>
  </sheetData>
  <mergeCells count="12">
    <mergeCell ref="A27:F27"/>
    <mergeCell ref="B47:G47"/>
    <mergeCell ref="B48:G48"/>
    <mergeCell ref="I5:O5"/>
    <mergeCell ref="A18:F18"/>
    <mergeCell ref="A44:D44"/>
    <mergeCell ref="A5:G5"/>
    <mergeCell ref="I18:N18"/>
    <mergeCell ref="I27:N27"/>
    <mergeCell ref="I36:O36"/>
    <mergeCell ref="I44:L44"/>
    <mergeCell ref="A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2018-04-04T22:47:32Z</dcterms:created>
  <dcterms:modified xsi:type="dcterms:W3CDTF">2018-04-05T04:09:06Z</dcterms:modified>
</cp:coreProperties>
</file>