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Question 1" sheetId="1" r:id="rId1"/>
    <sheet name="Question 2" sheetId="2" r:id="rId2"/>
    <sheet name="Question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30" i="3"/>
  <c r="E29" i="3"/>
  <c r="E28" i="3"/>
  <c r="E25" i="3"/>
  <c r="E24" i="3"/>
  <c r="E23" i="3"/>
  <c r="E26" i="3"/>
  <c r="D30" i="3"/>
  <c r="D29" i="3"/>
  <c r="D28" i="3"/>
  <c r="D25" i="3"/>
  <c r="D26" i="3"/>
  <c r="C31" i="3"/>
  <c r="C30" i="3"/>
  <c r="C29" i="3"/>
  <c r="C28" i="3"/>
  <c r="C25" i="3"/>
  <c r="C24" i="3"/>
  <c r="C26" i="3"/>
  <c r="E27" i="3"/>
  <c r="B29" i="3"/>
  <c r="B28" i="3"/>
  <c r="B25" i="3"/>
  <c r="B26" i="3"/>
  <c r="D27" i="3"/>
  <c r="C27" i="3"/>
  <c r="B27" i="3"/>
  <c r="B20" i="3"/>
  <c r="C10" i="3"/>
  <c r="B47" i="2" l="1"/>
  <c r="B11" i="2"/>
  <c r="B41" i="2"/>
  <c r="B35" i="2"/>
  <c r="B29" i="2"/>
  <c r="H56" i="1"/>
  <c r="I56" i="1"/>
  <c r="I50" i="1"/>
  <c r="I51" i="1"/>
  <c r="I52" i="1"/>
  <c r="I53" i="1"/>
  <c r="I54" i="1"/>
  <c r="I55" i="1"/>
  <c r="H50" i="1"/>
  <c r="H51" i="1"/>
  <c r="H52" i="1"/>
  <c r="H53" i="1"/>
  <c r="H54" i="1"/>
  <c r="H5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I21" i="1"/>
  <c r="H21" i="1"/>
  <c r="A30" i="1"/>
  <c r="A31" i="1"/>
  <c r="A32" i="1"/>
  <c r="A33" i="1" s="1"/>
  <c r="A34" i="1"/>
  <c r="A35" i="1"/>
  <c r="A36" i="1"/>
  <c r="A37" i="1"/>
  <c r="A23" i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<sst xmlns="http://schemas.openxmlformats.org/spreadsheetml/2006/main" count="74" uniqueCount="70">
  <si>
    <t>Consider the following 6 investment opportunities:</t>
  </si>
  <si>
    <t>Project</t>
  </si>
  <si>
    <t>Required Investment</t>
  </si>
  <si>
    <t>Annual Savings over 10 years</t>
  </si>
  <si>
    <t>A</t>
  </si>
  <si>
    <t>B</t>
  </si>
  <si>
    <t>C</t>
  </si>
  <si>
    <t>D</t>
  </si>
  <si>
    <t>E</t>
  </si>
  <si>
    <t>F</t>
  </si>
  <si>
    <t>Projects A and B are mutually exclusive.</t>
  </si>
  <si>
    <t>Project C is contingent upon Project A.</t>
  </si>
  <si>
    <t>Projects D and E are also mutually exclusive.</t>
  </si>
  <si>
    <t>Project F is contingent upon Project D.</t>
  </si>
  <si>
    <t>a. How many mutually exclusive decision alternatives are in the problem including the do-nothing alternative?</t>
  </si>
  <si>
    <t>Alternative</t>
  </si>
  <si>
    <t>XA</t>
  </si>
  <si>
    <t>XB</t>
  </si>
  <si>
    <t>XC</t>
  </si>
  <si>
    <t>XD</t>
  </si>
  <si>
    <t>XE</t>
  </si>
  <si>
    <t>XF</t>
  </si>
  <si>
    <t>Investment</t>
  </si>
  <si>
    <t>Annual Savings</t>
  </si>
  <si>
    <t>Pinkman Pharmaceuticals is a new company that will manufacture and deliver generic
drugs to residents of Albuquerque, New Mexico. They need to raise $20,000,000 in order
to build their new manufacturing plant and distribution center. The Pharmacy Depot's
target capital structure calls for a debt ratio of 50%. Therefore, $10,000,000 needs to be
financed from equity from the following sources:</t>
  </si>
  <si>
    <t>Sources</t>
  </si>
  <si>
    <t>Amount</t>
  </si>
  <si>
    <t>Retained earning</t>
  </si>
  <si>
    <t>New Common Stock</t>
  </si>
  <si>
    <t>Preferred Stock</t>
  </si>
  <si>
    <t>The following details the financial data for both the common stock and preferred stock
options:</t>
  </si>
  <si>
    <t>Common Stock</t>
  </si>
  <si>
    <t>-</t>
  </si>
  <si>
    <t>Market Price</t>
  </si>
  <si>
    <t>Annual Cash Dividend</t>
  </si>
  <si>
    <t>Annual Cash Dividend Growth Rate</t>
  </si>
  <si>
    <t>Issue Price</t>
  </si>
  <si>
    <t>Flotation Costs</t>
  </si>
  <si>
    <t>a. Using the following 4 steps, calculate the cost of equity required to finance this new
venture:
1. Cost of retained earnings</t>
  </si>
  <si>
    <t>Kr = (D1/P0)+g</t>
  </si>
  <si>
    <t>Kr =</t>
  </si>
  <si>
    <t>2. Flotation costs for common stock</t>
  </si>
  <si>
    <t>ke = (D1/(Po(1-fc))+g</t>
  </si>
  <si>
    <t>Ke</t>
  </si>
  <si>
    <t>3. Flotation costs for preferred stock</t>
  </si>
  <si>
    <t>Kp = (D*/P*(1-fc)</t>
  </si>
  <si>
    <t>Kp</t>
  </si>
  <si>
    <t>4. Cost of Equity</t>
  </si>
  <si>
    <t>ie = [(cr/ce)kr + (cc/ce)ke + (cp/ce)kp]</t>
  </si>
  <si>
    <t>ie</t>
  </si>
  <si>
    <t>Sum</t>
  </si>
  <si>
    <t>Embraer Aircrafts needs to raise $24,000,000 in order to build a new training facility for
their employees. The following table lists 4 critical input variables for the financial analysis
and the associated limits of uncertainty:</t>
  </si>
  <si>
    <t>Input</t>
  </si>
  <si>
    <t>Lower Limit</t>
  </si>
  <si>
    <t>Base Case</t>
  </si>
  <si>
    <t>Upper Limit</t>
  </si>
  <si>
    <t>Building Cost</t>
  </si>
  <si>
    <t>Equipment Cost</t>
  </si>
  <si>
    <t>Annual Revenue</t>
  </si>
  <si>
    <t>Annual O&amp;M Costs</t>
  </si>
  <si>
    <t>With a MARR of 7% and a project life of 4 years, perform a sensitivity analysis on the
data using PW as the figure of merit assessed.</t>
  </si>
  <si>
    <t>a. Present the data in tabular format as shown in the lecture.</t>
  </si>
  <si>
    <t>Total Revenue</t>
  </si>
  <si>
    <t>NPW =</t>
  </si>
  <si>
    <t>% of Bsae Case Value</t>
  </si>
  <si>
    <t>Revenue Cost</t>
  </si>
  <si>
    <t>O&amp;M Cost</t>
  </si>
  <si>
    <t>The revenue cost is the most sensitive variable.</t>
  </si>
  <si>
    <t>b. Present the data in a “Spider Plot” format.</t>
  </si>
  <si>
    <t>c. Which input has the biggest impact on the PW?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</si>
</sst>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4" borderId="0" applyNumberFormat="0" applyBorder="0" applyAlignment="0" applyProtection="0"/>
    <xf numFmtId="0" fontId="5" fillId="5" borderId="0" applyNumberFormat="0" applyBorder="0" applyAlignment="0" applyProtection="0"/>
  </cellStyleXfs>
  <cellXfs count="73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0" fillId="0" borderId="0" xfId="0" applyFill="1" applyAlignment="1"/>
    <xf numFmtId="0" fontId="0" fillId="0" borderId="5" xfId="0" applyFill="1" applyBorder="1"/>
    <xf numFmtId="164" fontId="0" fillId="0" borderId="0" xfId="1" applyNumberFormat="1" applyFont="1" applyFill="1" applyBorder="1"/>
    <xf numFmtId="164" fontId="0" fillId="0" borderId="6" xfId="1" applyNumberFormat="1" applyFont="1" applyFill="1" applyBorder="1"/>
    <xf numFmtId="0" fontId="0" fillId="0" borderId="7" xfId="0" applyFill="1" applyBorder="1"/>
    <xf numFmtId="164" fontId="0" fillId="0" borderId="8" xfId="1" applyNumberFormat="1" applyFont="1" applyFill="1" applyBorder="1"/>
    <xf numFmtId="164" fontId="0" fillId="0" borderId="9" xfId="1" applyNumberFormat="1" applyFont="1" applyFill="1" applyBorder="1"/>
    <xf numFmtId="0" fontId="4" fillId="0" borderId="1" xfId="3" applyFill="1"/>
    <xf numFmtId="0" fontId="6" fillId="0" borderId="0" xfId="2" applyFont="1" applyFill="1" applyAlignment="1">
      <alignment vertical="center" wrapText="1"/>
    </xf>
    <xf numFmtId="164" fontId="0" fillId="0" borderId="0" xfId="0" applyNumberFormat="1" applyFill="1"/>
    <xf numFmtId="0" fontId="2" fillId="3" borderId="0" xfId="5" applyFont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  <xf numFmtId="44" fontId="0" fillId="0" borderId="6" xfId="1" applyFont="1" applyFill="1" applyBorder="1"/>
    <xf numFmtId="0" fontId="2" fillId="2" borderId="2" xfId="4" applyFont="1" applyBorder="1"/>
    <xf numFmtId="0" fontId="2" fillId="2" borderId="4" xfId="4" applyFont="1" applyBorder="1"/>
    <xf numFmtId="0" fontId="2" fillId="2" borderId="2" xfId="4" applyFont="1" applyBorder="1" applyAlignment="1">
      <alignment vertical="center" wrapText="1"/>
    </xf>
    <xf numFmtId="0" fontId="2" fillId="2" borderId="3" xfId="4" applyFont="1" applyBorder="1" applyAlignment="1">
      <alignment vertical="center" wrapText="1"/>
    </xf>
    <xf numFmtId="0" fontId="2" fillId="2" borderId="4" xfId="4" applyFont="1" applyBorder="1" applyAlignment="1">
      <alignment vertical="center" wrapText="1"/>
    </xf>
    <xf numFmtId="0" fontId="2" fillId="2" borderId="10" xfId="4" applyFont="1" applyBorder="1"/>
    <xf numFmtId="10" fontId="0" fillId="0" borderId="0" xfId="0" applyNumberFormat="1" applyFill="1" applyBorder="1"/>
    <xf numFmtId="9" fontId="0" fillId="0" borderId="8" xfId="0" applyNumberFormat="1" applyFill="1" applyBorder="1"/>
    <xf numFmtId="9" fontId="0" fillId="0" borderId="9" xfId="0" applyNumberFormat="1" applyFill="1" applyBorder="1"/>
    <xf numFmtId="0" fontId="0" fillId="0" borderId="5" xfId="0" applyFill="1" applyBorder="1" applyAlignment="1">
      <alignment wrapText="1"/>
    </xf>
    <xf numFmtId="44" fontId="0" fillId="0" borderId="0" xfId="1" applyFont="1" applyFill="1" applyBorder="1"/>
    <xf numFmtId="0" fontId="2" fillId="3" borderId="7" xfId="5" applyFont="1" applyBorder="1"/>
    <xf numFmtId="10" fontId="2" fillId="3" borderId="8" xfId="5" applyNumberFormat="1" applyFont="1" applyBorder="1"/>
    <xf numFmtId="0" fontId="0" fillId="0" borderId="8" xfId="0" applyFill="1" applyBorder="1"/>
    <xf numFmtId="164" fontId="4" fillId="0" borderId="1" xfId="3" applyNumberFormat="1" applyFill="1"/>
    <xf numFmtId="0" fontId="0" fillId="0" borderId="0" xfId="0" applyFill="1" applyAlignment="1">
      <alignment horizontal="left"/>
    </xf>
    <xf numFmtId="0" fontId="2" fillId="2" borderId="3" xfId="4" applyFont="1" applyBorder="1"/>
    <xf numFmtId="9" fontId="0" fillId="0" borderId="0" xfId="0" applyNumberFormat="1" applyFill="1" applyBorder="1"/>
    <xf numFmtId="9" fontId="0" fillId="0" borderId="6" xfId="0" applyNumberFormat="1" applyFill="1" applyBorder="1"/>
    <xf numFmtId="8" fontId="0" fillId="0" borderId="0" xfId="0" applyNumberFormat="1" applyFill="1"/>
    <xf numFmtId="0" fontId="0" fillId="0" borderId="0" xfId="0" applyFill="1"/>
    <xf numFmtId="0" fontId="6" fillId="0" borderId="0" xfId="2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6" fillId="0" borderId="2" xfId="2" applyFont="1" applyFill="1" applyBorder="1" applyAlignment="1">
      <alignment wrapText="1"/>
    </xf>
    <xf numFmtId="0" fontId="6" fillId="0" borderId="3" xfId="2" applyFont="1" applyFill="1" applyBorder="1"/>
    <xf numFmtId="0" fontId="6" fillId="0" borderId="4" xfId="2" applyFont="1" applyFill="1" applyBorder="1"/>
    <xf numFmtId="0" fontId="6" fillId="0" borderId="5" xfId="2" applyFont="1" applyFill="1" applyBorder="1"/>
    <xf numFmtId="0" fontId="6" fillId="0" borderId="0" xfId="2" applyFont="1" applyFill="1" applyBorder="1"/>
    <xf numFmtId="0" fontId="6" fillId="0" borderId="6" xfId="2" applyFont="1" applyFill="1" applyBorder="1"/>
    <xf numFmtId="164" fontId="0" fillId="0" borderId="8" xfId="0" applyNumberFormat="1" applyFill="1" applyBorder="1"/>
    <xf numFmtId="0" fontId="0" fillId="0" borderId="0" xfId="0" applyFill="1" applyAlignment="1">
      <alignment horizontal="center" vertical="center"/>
    </xf>
    <xf numFmtId="0" fontId="2" fillId="2" borderId="2" xfId="4" applyFont="1" applyBorder="1" applyAlignment="1">
      <alignment horizontal="center" vertical="center" wrapText="1"/>
    </xf>
    <xf numFmtId="0" fontId="2" fillId="2" borderId="3" xfId="4" applyFont="1" applyBorder="1" applyAlignment="1">
      <alignment horizontal="center" vertical="center" wrapText="1"/>
    </xf>
    <xf numFmtId="0" fontId="2" fillId="2" borderId="4" xfId="4" applyFont="1" applyBorder="1" applyAlignment="1">
      <alignment horizontal="center" vertical="center" wrapText="1"/>
    </xf>
    <xf numFmtId="9" fontId="0" fillId="0" borderId="5" xfId="0" applyNumberFormat="1" applyFill="1" applyBorder="1"/>
    <xf numFmtId="9" fontId="2" fillId="5" borderId="5" xfId="7" applyNumberFormat="1" applyFont="1" applyBorder="1"/>
    <xf numFmtId="44" fontId="2" fillId="5" borderId="0" xfId="7" applyNumberFormat="1" applyFont="1" applyBorder="1"/>
    <xf numFmtId="44" fontId="2" fillId="5" borderId="6" xfId="7" applyNumberFormat="1" applyFont="1" applyBorder="1"/>
    <xf numFmtId="9" fontId="0" fillId="0" borderId="7" xfId="0" applyNumberFormat="1" applyFill="1" applyBorder="1"/>
    <xf numFmtId="44" fontId="0" fillId="0" borderId="8" xfId="1" applyFont="1" applyFill="1" applyBorder="1"/>
    <xf numFmtId="44" fontId="0" fillId="0" borderId="9" xfId="1" applyFont="1" applyFill="1" applyBorder="1"/>
    <xf numFmtId="0" fontId="8" fillId="4" borderId="0" xfId="6" applyFont="1"/>
    <xf numFmtId="0" fontId="6" fillId="0" borderId="2" xfId="2" applyFont="1" applyFill="1" applyBorder="1" applyAlignment="1"/>
    <xf numFmtId="0" fontId="6" fillId="0" borderId="3" xfId="2" applyFont="1" applyFill="1" applyBorder="1" applyAlignment="1"/>
    <xf numFmtId="0" fontId="6" fillId="0" borderId="4" xfId="2" applyFont="1" applyFill="1" applyBorder="1" applyAlignment="1"/>
    <xf numFmtId="0" fontId="6" fillId="0" borderId="5" xfId="2" applyFont="1" applyFill="1" applyBorder="1" applyAlignment="1"/>
    <xf numFmtId="0" fontId="6" fillId="0" borderId="0" xfId="2" applyFont="1" applyFill="1" applyBorder="1" applyAlignment="1"/>
    <xf numFmtId="0" fontId="6" fillId="0" borderId="6" xfId="2" applyFont="1" applyFill="1" applyBorder="1" applyAlignment="1"/>
    <xf numFmtId="0" fontId="6" fillId="0" borderId="7" xfId="2" applyFont="1" applyFill="1" applyBorder="1" applyAlignment="1"/>
    <xf numFmtId="0" fontId="6" fillId="0" borderId="8" xfId="2" applyFont="1" applyFill="1" applyBorder="1" applyAlignment="1"/>
    <xf numFmtId="0" fontId="6" fillId="0" borderId="9" xfId="2" applyFont="1" applyFill="1" applyBorder="1" applyAlignment="1"/>
  </cellXfs>
  <cellStyles count="8">
    <cellStyle name="60% - Accent6" xfId="7" builtinId="52"/>
    <cellStyle name="Accent2" xfId="4" builtinId="33"/>
    <cellStyle name="Accent6" xfId="5" builtinId="49"/>
    <cellStyle name="Currency" xfId="1" builtinId="4"/>
    <cellStyle name="Explanatory Text" xfId="2" builtinId="53"/>
    <cellStyle name="Neutral" xfId="6" builtinId="2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Spider-plot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3'!$B$22</c:f>
              <c:strCache>
                <c:ptCount val="1"/>
                <c:pt idx="0">
                  <c:v>Building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3'!$A$23:$A$31</c:f>
              <c:numCache>
                <c:formatCode>0%</c:formatCode>
                <c:ptCount val="9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</c:numCache>
            </c:numRef>
          </c:cat>
          <c:val>
            <c:numRef>
              <c:f>'Question 3'!$B$23:$B$31</c:f>
              <c:numCache>
                <c:formatCode>_("$"* #,##0.00_);_("$"* \(#,##0.00\);_("$"* "-"??_);_(@_)</c:formatCode>
                <c:ptCount val="9"/>
                <c:pt idx="2">
                  <c:v>16872112.564639248</c:v>
                </c:pt>
                <c:pt idx="3">
                  <c:v>16372112.564639248</c:v>
                </c:pt>
                <c:pt idx="4">
                  <c:v>15872112.564639248</c:v>
                </c:pt>
                <c:pt idx="5">
                  <c:v>15372112.564639248</c:v>
                </c:pt>
                <c:pt idx="6">
                  <c:v>14872112.564639248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D35-9F1F-02E23383231D}"/>
            </c:ext>
          </c:extLst>
        </c:ser>
        <c:ser>
          <c:idx val="1"/>
          <c:order val="1"/>
          <c:tx>
            <c:strRef>
              <c:f>'Question 3'!$C$22</c:f>
              <c:strCache>
                <c:ptCount val="1"/>
                <c:pt idx="0">
                  <c:v>Equipment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3'!$A$23:$A$31</c:f>
              <c:numCache>
                <c:formatCode>0%</c:formatCode>
                <c:ptCount val="9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</c:numCache>
            </c:numRef>
          </c:cat>
          <c:val>
            <c:numRef>
              <c:f>'Question 3'!$C$23:$C$31</c:f>
              <c:numCache>
                <c:formatCode>_("$"* #,##0.00_);_("$"* \(#,##0.00\);_("$"* "-"??_);_(@_)</c:formatCode>
                <c:ptCount val="9"/>
                <c:pt idx="1">
                  <c:v>17072112.564639248</c:v>
                </c:pt>
                <c:pt idx="2">
                  <c:v>16672112.564639248</c:v>
                </c:pt>
                <c:pt idx="3">
                  <c:v>16272112.564639248</c:v>
                </c:pt>
                <c:pt idx="4">
                  <c:v>15872112.564639248</c:v>
                </c:pt>
                <c:pt idx="5">
                  <c:v>15472112.564639248</c:v>
                </c:pt>
                <c:pt idx="6">
                  <c:v>15072112.564639248</c:v>
                </c:pt>
                <c:pt idx="7">
                  <c:v>14672112.564639248</c:v>
                </c:pt>
                <c:pt idx="8">
                  <c:v>14272112.564639248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B-4D35-9F1F-02E23383231D}"/>
            </c:ext>
          </c:extLst>
        </c:ser>
        <c:ser>
          <c:idx val="2"/>
          <c:order val="2"/>
          <c:tx>
            <c:strRef>
              <c:f>'Question 3'!$D$22</c:f>
              <c:strCache>
                <c:ptCount val="1"/>
                <c:pt idx="0">
                  <c:v>Revenue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3'!$A$23:$A$31</c:f>
              <c:numCache>
                <c:formatCode>0%</c:formatCode>
                <c:ptCount val="9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</c:numCache>
            </c:numRef>
          </c:cat>
          <c:val>
            <c:numRef>
              <c:f>'Question 3'!$D$23:$D$31</c:f>
              <c:numCache>
                <c:formatCode>_("$"* #,##0.00_);_("$"* \(#,##0.00\);_("$"* "-"??_);_(@_)</c:formatCode>
                <c:ptCount val="9"/>
                <c:pt idx="2">
                  <c:v>17472112.564639248</c:v>
                </c:pt>
                <c:pt idx="3">
                  <c:v>16672112.564639248</c:v>
                </c:pt>
                <c:pt idx="4">
                  <c:v>15872112.564639248</c:v>
                </c:pt>
                <c:pt idx="5">
                  <c:v>15072112.564639248</c:v>
                </c:pt>
                <c:pt idx="6">
                  <c:v>14272112.564639246</c:v>
                </c:pt>
                <c:pt idx="7">
                  <c:v>13472112.56463925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B-4D35-9F1F-02E23383231D}"/>
            </c:ext>
          </c:extLst>
        </c:ser>
        <c:ser>
          <c:idx val="3"/>
          <c:order val="3"/>
          <c:tx>
            <c:strRef>
              <c:f>'Question 3'!$E$22</c:f>
              <c:strCache>
                <c:ptCount val="1"/>
                <c:pt idx="0">
                  <c:v>O&amp;M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3'!$A$23:$A$31</c:f>
              <c:numCache>
                <c:formatCode>0%</c:formatCode>
                <c:ptCount val="9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</c:numCache>
            </c:numRef>
          </c:cat>
          <c:val>
            <c:numRef>
              <c:f>'Question 3'!$E$23:$E$31</c:f>
              <c:numCache>
                <c:formatCode>_("$"* #,##0.00_);_("$"* \(#,##0.00\);_("$"* "-"??_);_(@_)</c:formatCode>
                <c:ptCount val="9"/>
                <c:pt idx="0">
                  <c:v>17072112.564639248</c:v>
                </c:pt>
                <c:pt idx="1">
                  <c:v>16772112.564639248</c:v>
                </c:pt>
                <c:pt idx="2">
                  <c:v>16472112.564639248</c:v>
                </c:pt>
                <c:pt idx="3">
                  <c:v>16172112.564639248</c:v>
                </c:pt>
                <c:pt idx="4">
                  <c:v>15872112.564639248</c:v>
                </c:pt>
                <c:pt idx="5">
                  <c:v>15572112.564639248</c:v>
                </c:pt>
                <c:pt idx="6">
                  <c:v>15272112.564639248</c:v>
                </c:pt>
                <c:pt idx="7">
                  <c:v>14972112.564639248</c:v>
                </c:pt>
                <c:pt idx="8">
                  <c:v>14672112.564639248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B-4D35-9F1F-02E23383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15487"/>
        <c:axId val="889812159"/>
      </c:lineChart>
      <c:catAx>
        <c:axId val="8898154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12159"/>
        <c:crosses val="autoZero"/>
        <c:auto val="1"/>
        <c:lblAlgn val="ctr"/>
        <c:lblOffset val="100"/>
        <c:noMultiLvlLbl val="0"/>
      </c:catAx>
      <c:valAx>
        <c:axId val="889812159"/>
        <c:scaling>
          <c:orientation val="minMax"/>
          <c:max val="18000000"/>
          <c:min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18</xdr:row>
      <xdr:rowOff>47625</xdr:rowOff>
    </xdr:from>
    <xdr:to>
      <xdr:col>16</xdr:col>
      <xdr:colOff>236220</xdr:colOff>
      <xdr:row>40</xdr:row>
      <xdr:rowOff>33147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F48" sqref="F48"/>
    </sheetView>
  </sheetViews>
  <sheetFormatPr defaultRowHeight="14.4" x14ac:dyDescent="0.55000000000000004"/>
  <cols>
    <col min="1" max="1" width="12.3125" style="1" customWidth="1"/>
    <col min="2" max="2" width="13.41796875" style="1" customWidth="1"/>
    <col min="3" max="3" width="14.89453125" style="1" customWidth="1"/>
    <col min="4" max="4" width="13.578125" style="1" customWidth="1"/>
    <col min="5" max="5" width="14.83984375" style="1" customWidth="1"/>
    <col min="6" max="6" width="16.05078125" style="1" customWidth="1"/>
    <col min="7" max="7" width="13.41796875" style="1" customWidth="1"/>
    <col min="8" max="8" width="12.62890625" style="1" customWidth="1"/>
    <col min="9" max="9" width="12.3671875" style="1" bestFit="1" customWidth="1"/>
    <col min="10" max="16384" width="8.83984375" style="1"/>
  </cols>
  <sheetData>
    <row r="1" spans="1:6" x14ac:dyDescent="0.55000000000000004">
      <c r="A1" s="40" t="s">
        <v>0</v>
      </c>
      <c r="B1" s="40"/>
      <c r="C1" s="40"/>
      <c r="D1" s="40"/>
      <c r="E1" s="40"/>
      <c r="F1" s="40"/>
    </row>
    <row r="2" spans="1:6" ht="14.7" thickBot="1" x14ac:dyDescent="0.6">
      <c r="A2" s="33"/>
      <c r="B2" s="33"/>
      <c r="C2" s="33"/>
      <c r="D2" s="33"/>
      <c r="E2" s="33"/>
      <c r="F2" s="33"/>
    </row>
    <row r="3" spans="1:6" ht="35.1" customHeight="1" x14ac:dyDescent="0.55000000000000004">
      <c r="A3" s="20" t="s">
        <v>1</v>
      </c>
      <c r="B3" s="21" t="s">
        <v>2</v>
      </c>
      <c r="C3" s="22" t="s">
        <v>3</v>
      </c>
    </row>
    <row r="4" spans="1:6" x14ac:dyDescent="0.55000000000000004">
      <c r="A4" s="4" t="s">
        <v>4</v>
      </c>
      <c r="B4" s="5">
        <v>160</v>
      </c>
      <c r="C4" s="6">
        <v>130</v>
      </c>
    </row>
    <row r="5" spans="1:6" x14ac:dyDescent="0.55000000000000004">
      <c r="A5" s="4" t="s">
        <v>5</v>
      </c>
      <c r="B5" s="5">
        <v>170</v>
      </c>
      <c r="C5" s="6">
        <v>105</v>
      </c>
    </row>
    <row r="6" spans="1:6" x14ac:dyDescent="0.55000000000000004">
      <c r="A6" s="4" t="s">
        <v>6</v>
      </c>
      <c r="B6" s="5">
        <v>180</v>
      </c>
      <c r="C6" s="6">
        <v>140</v>
      </c>
    </row>
    <row r="7" spans="1:6" x14ac:dyDescent="0.55000000000000004">
      <c r="A7" s="4" t="s">
        <v>7</v>
      </c>
      <c r="B7" s="5">
        <v>220</v>
      </c>
      <c r="C7" s="6">
        <v>160</v>
      </c>
    </row>
    <row r="8" spans="1:6" x14ac:dyDescent="0.55000000000000004">
      <c r="A8" s="4" t="s">
        <v>8</v>
      </c>
      <c r="B8" s="5">
        <v>250</v>
      </c>
      <c r="C8" s="6">
        <v>180</v>
      </c>
    </row>
    <row r="9" spans="1:6" ht="14.7" thickBot="1" x14ac:dyDescent="0.6">
      <c r="A9" s="7" t="s">
        <v>9</v>
      </c>
      <c r="B9" s="8">
        <v>260</v>
      </c>
      <c r="C9" s="9">
        <v>200</v>
      </c>
    </row>
    <row r="10" spans="1:6" x14ac:dyDescent="0.55000000000000004">
      <c r="A10" s="14"/>
      <c r="B10" s="5"/>
      <c r="C10" s="5"/>
    </row>
    <row r="11" spans="1:6" x14ac:dyDescent="0.55000000000000004">
      <c r="A11" s="40" t="s">
        <v>10</v>
      </c>
      <c r="B11" s="40"/>
      <c r="C11" s="40"/>
    </row>
    <row r="12" spans="1:6" x14ac:dyDescent="0.55000000000000004">
      <c r="A12" s="40" t="s">
        <v>11</v>
      </c>
      <c r="B12" s="40"/>
      <c r="C12" s="40"/>
    </row>
    <row r="13" spans="1:6" x14ac:dyDescent="0.55000000000000004">
      <c r="A13" s="40" t="s">
        <v>12</v>
      </c>
      <c r="B13" s="40"/>
      <c r="C13" s="40"/>
    </row>
    <row r="14" spans="1:6" x14ac:dyDescent="0.55000000000000004">
      <c r="A14" s="40" t="s">
        <v>13</v>
      </c>
      <c r="B14" s="40"/>
      <c r="C14" s="40"/>
    </row>
    <row r="17" spans="1:9" ht="14.4" customHeight="1" x14ac:dyDescent="0.55000000000000004">
      <c r="A17" s="39" t="s">
        <v>14</v>
      </c>
      <c r="B17" s="39"/>
      <c r="C17" s="39"/>
      <c r="D17" s="39"/>
      <c r="E17" s="39"/>
      <c r="F17" s="39"/>
      <c r="G17" s="39"/>
    </row>
    <row r="18" spans="1:9" x14ac:dyDescent="0.55000000000000004">
      <c r="A18" s="11"/>
      <c r="B18" s="11"/>
      <c r="C18" s="11"/>
      <c r="D18" s="11"/>
      <c r="E18" s="11"/>
      <c r="F18" s="11"/>
      <c r="G18" s="11"/>
    </row>
    <row r="20" spans="1:9" x14ac:dyDescent="0.55000000000000004">
      <c r="A20" s="13" t="s">
        <v>15</v>
      </c>
      <c r="B20" s="13" t="s">
        <v>16</v>
      </c>
      <c r="C20" s="13" t="s">
        <v>17</v>
      </c>
      <c r="D20" s="13" t="s">
        <v>18</v>
      </c>
      <c r="E20" s="13" t="s">
        <v>19</v>
      </c>
      <c r="F20" s="13" t="s">
        <v>20</v>
      </c>
      <c r="G20" s="13" t="s">
        <v>21</v>
      </c>
      <c r="H20" s="13" t="s">
        <v>22</v>
      </c>
      <c r="I20" s="13" t="s">
        <v>23</v>
      </c>
    </row>
    <row r="21" spans="1:9" x14ac:dyDescent="0.5500000000000000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2">
        <f>($B$4*B21)+($B$5*C21)+($B$6*D21)+($B$7*E21)+($B$8*F21)+($B$9*G21)</f>
        <v>0</v>
      </c>
      <c r="I21" s="12">
        <f>($C$4*B21)+($C$5*C21)+($C$6*D21)+($C$7*E21)+($C$8*F21)+($C$9*G21)</f>
        <v>0</v>
      </c>
    </row>
    <row r="22" spans="1:9" x14ac:dyDescent="0.55000000000000004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2">
        <f t="shared" ref="H22:H56" si="0">($B$4*B22)+($B$5*C22)+($B$6*D22)+($B$7*E22)+($B$8*F22)+($B$9*G22)</f>
        <v>250</v>
      </c>
      <c r="I22" s="12">
        <f t="shared" ref="I22:I56" si="1">($C$4*B22)+($C$5*C22)+($C$6*D22)+($C$7*E22)+($C$8*F22)+($C$9*G22)</f>
        <v>180</v>
      </c>
    </row>
    <row r="23" spans="1:9" x14ac:dyDescent="0.55000000000000004">
      <c r="A23" s="1">
        <f>IF(COUNTBLANK(B23:G23)=6,,A22+1)</f>
        <v>3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2">
        <f t="shared" si="0"/>
        <v>220</v>
      </c>
      <c r="I23" s="12">
        <f t="shared" si="1"/>
        <v>160</v>
      </c>
    </row>
    <row r="24" spans="1:9" x14ac:dyDescent="0.55000000000000004">
      <c r="A24" s="1">
        <f t="shared" ref="A24:A56" si="2">IF(COUNTBLANK(B24:G24)=6,,A23+1)</f>
        <v>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2">
        <f t="shared" si="0"/>
        <v>480</v>
      </c>
      <c r="I24" s="12">
        <f t="shared" si="1"/>
        <v>360</v>
      </c>
    </row>
    <row r="25" spans="1:9" x14ac:dyDescent="0.55000000000000004">
      <c r="A25" s="1">
        <f t="shared" si="2"/>
        <v>5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v>0</v>
      </c>
      <c r="H25" s="12">
        <f t="shared" si="0"/>
        <v>470</v>
      </c>
      <c r="I25" s="12">
        <f t="shared" si="1"/>
        <v>340</v>
      </c>
    </row>
    <row r="26" spans="1:9" x14ac:dyDescent="0.55000000000000004">
      <c r="A26" s="1">
        <f t="shared" si="2"/>
        <v>6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2">
        <f t="shared" si="0"/>
        <v>730</v>
      </c>
      <c r="I26" s="12">
        <f t="shared" si="1"/>
        <v>540</v>
      </c>
    </row>
    <row r="27" spans="1:9" x14ac:dyDescent="0.55000000000000004">
      <c r="A27" s="1">
        <f t="shared" si="2"/>
        <v>7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2">
        <f t="shared" si="0"/>
        <v>170</v>
      </c>
      <c r="I27" s="12">
        <f t="shared" si="1"/>
        <v>105</v>
      </c>
    </row>
    <row r="28" spans="1:9" x14ac:dyDescent="0.55000000000000004">
      <c r="A28" s="1">
        <f t="shared" si="2"/>
        <v>8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2">
        <f t="shared" si="0"/>
        <v>420</v>
      </c>
      <c r="I28" s="12">
        <f t="shared" si="1"/>
        <v>285</v>
      </c>
    </row>
    <row r="29" spans="1:9" x14ac:dyDescent="0.55000000000000004">
      <c r="A29" s="1">
        <f t="shared" si="2"/>
        <v>9</v>
      </c>
      <c r="B29" s="1">
        <v>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2">
        <f t="shared" si="0"/>
        <v>390</v>
      </c>
      <c r="I29" s="12">
        <f t="shared" si="1"/>
        <v>265</v>
      </c>
    </row>
    <row r="30" spans="1:9" x14ac:dyDescent="0.55000000000000004">
      <c r="A30" s="1">
        <f t="shared" si="2"/>
        <v>10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1</v>
      </c>
      <c r="H30" s="12">
        <f t="shared" si="0"/>
        <v>650</v>
      </c>
      <c r="I30" s="12">
        <f t="shared" si="1"/>
        <v>465</v>
      </c>
    </row>
    <row r="31" spans="1:9" x14ac:dyDescent="0.55000000000000004">
      <c r="A31" s="1">
        <f t="shared" si="2"/>
        <v>11</v>
      </c>
      <c r="B31" s="1">
        <v>0</v>
      </c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2">
        <f t="shared" si="0"/>
        <v>640</v>
      </c>
      <c r="I31" s="12">
        <f t="shared" si="1"/>
        <v>445</v>
      </c>
    </row>
    <row r="32" spans="1:9" x14ac:dyDescent="0.55000000000000004">
      <c r="A32" s="1">
        <f t="shared" si="2"/>
        <v>12</v>
      </c>
      <c r="B32" s="1">
        <v>0</v>
      </c>
      <c r="C32" s="1">
        <v>1</v>
      </c>
      <c r="D32" s="1">
        <v>0</v>
      </c>
      <c r="E32" s="1">
        <v>1</v>
      </c>
      <c r="F32" s="1">
        <v>1</v>
      </c>
      <c r="G32" s="1">
        <v>1</v>
      </c>
      <c r="H32" s="12">
        <f t="shared" si="0"/>
        <v>900</v>
      </c>
      <c r="I32" s="12">
        <f t="shared" si="1"/>
        <v>645</v>
      </c>
    </row>
    <row r="33" spans="1:9" x14ac:dyDescent="0.55000000000000004">
      <c r="A33" s="1">
        <f t="shared" si="2"/>
        <v>13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2">
        <f t="shared" si="0"/>
        <v>160</v>
      </c>
      <c r="I33" s="12">
        <f t="shared" si="1"/>
        <v>130</v>
      </c>
    </row>
    <row r="34" spans="1:9" x14ac:dyDescent="0.55000000000000004">
      <c r="A34" s="1">
        <f t="shared" si="2"/>
        <v>14</v>
      </c>
      <c r="B34" s="1">
        <v>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2">
        <f t="shared" si="0"/>
        <v>410</v>
      </c>
      <c r="I34" s="12">
        <f t="shared" si="1"/>
        <v>310</v>
      </c>
    </row>
    <row r="35" spans="1:9" x14ac:dyDescent="0.55000000000000004">
      <c r="A35" s="1">
        <f t="shared" si="2"/>
        <v>15</v>
      </c>
      <c r="B35" s="1">
        <v>1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2">
        <f t="shared" si="0"/>
        <v>380</v>
      </c>
      <c r="I35" s="12">
        <f t="shared" si="1"/>
        <v>290</v>
      </c>
    </row>
    <row r="36" spans="1:9" x14ac:dyDescent="0.55000000000000004">
      <c r="A36" s="1">
        <f t="shared" si="2"/>
        <v>16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1</v>
      </c>
      <c r="H36" s="12">
        <f t="shared" si="0"/>
        <v>640</v>
      </c>
      <c r="I36" s="12">
        <f t="shared" si="1"/>
        <v>490</v>
      </c>
    </row>
    <row r="37" spans="1:9" x14ac:dyDescent="0.55000000000000004">
      <c r="A37" s="1">
        <f t="shared" si="2"/>
        <v>17</v>
      </c>
      <c r="B37" s="1">
        <v>1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2">
        <f t="shared" si="0"/>
        <v>630</v>
      </c>
      <c r="I37" s="12">
        <f t="shared" si="1"/>
        <v>470</v>
      </c>
    </row>
    <row r="38" spans="1:9" x14ac:dyDescent="0.55000000000000004">
      <c r="A38" s="1">
        <f t="shared" si="2"/>
        <v>18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2">
        <f t="shared" si="0"/>
        <v>890</v>
      </c>
      <c r="I38" s="12">
        <f t="shared" si="1"/>
        <v>670</v>
      </c>
    </row>
    <row r="39" spans="1:9" x14ac:dyDescent="0.55000000000000004">
      <c r="A39" s="1">
        <f t="shared" si="2"/>
        <v>19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2">
        <f t="shared" si="0"/>
        <v>340</v>
      </c>
      <c r="I39" s="12">
        <f t="shared" si="1"/>
        <v>270</v>
      </c>
    </row>
    <row r="40" spans="1:9" x14ac:dyDescent="0.55000000000000004">
      <c r="A40" s="1">
        <f t="shared" si="2"/>
        <v>20</v>
      </c>
      <c r="B40" s="1">
        <v>1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2">
        <f t="shared" si="0"/>
        <v>590</v>
      </c>
      <c r="I40" s="12">
        <f t="shared" si="1"/>
        <v>450</v>
      </c>
    </row>
    <row r="41" spans="1:9" x14ac:dyDescent="0.55000000000000004">
      <c r="A41" s="1">
        <f t="shared" si="2"/>
        <v>21</v>
      </c>
      <c r="B41" s="1">
        <v>1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2">
        <f t="shared" si="0"/>
        <v>560</v>
      </c>
      <c r="I41" s="12">
        <f t="shared" si="1"/>
        <v>430</v>
      </c>
    </row>
    <row r="42" spans="1:9" x14ac:dyDescent="0.55000000000000004">
      <c r="A42" s="1">
        <f t="shared" si="2"/>
        <v>22</v>
      </c>
      <c r="B42" s="1">
        <v>1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2">
        <f t="shared" si="0"/>
        <v>820</v>
      </c>
      <c r="I42" s="12">
        <f t="shared" si="1"/>
        <v>630</v>
      </c>
    </row>
    <row r="43" spans="1:9" x14ac:dyDescent="0.55000000000000004">
      <c r="A43" s="1">
        <f t="shared" si="2"/>
        <v>23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 s="12">
        <f t="shared" si="0"/>
        <v>810</v>
      </c>
      <c r="I43" s="12">
        <f t="shared" si="1"/>
        <v>610</v>
      </c>
    </row>
    <row r="44" spans="1:9" x14ac:dyDescent="0.55000000000000004">
      <c r="A44" s="1">
        <f t="shared" si="2"/>
        <v>24</v>
      </c>
      <c r="B44" s="1">
        <v>1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2">
        <f t="shared" si="0"/>
        <v>1070</v>
      </c>
      <c r="I44" s="12">
        <f t="shared" si="1"/>
        <v>810</v>
      </c>
    </row>
    <row r="45" spans="1:9" x14ac:dyDescent="0.55000000000000004">
      <c r="A45" s="1">
        <f t="shared" si="2"/>
        <v>25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2">
        <f t="shared" si="0"/>
        <v>330</v>
      </c>
      <c r="I45" s="12">
        <f t="shared" si="1"/>
        <v>235</v>
      </c>
    </row>
    <row r="46" spans="1:9" x14ac:dyDescent="0.55000000000000004">
      <c r="A46" s="1">
        <f t="shared" si="2"/>
        <v>26</v>
      </c>
      <c r="B46" s="1">
        <v>1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2">
        <f t="shared" si="0"/>
        <v>580</v>
      </c>
      <c r="I46" s="12">
        <f t="shared" si="1"/>
        <v>415</v>
      </c>
    </row>
    <row r="47" spans="1:9" x14ac:dyDescent="0.55000000000000004">
      <c r="A47" s="1">
        <f t="shared" si="2"/>
        <v>27</v>
      </c>
      <c r="B47" s="1">
        <v>1</v>
      </c>
      <c r="C47" s="1">
        <v>1</v>
      </c>
      <c r="D47" s="1">
        <v>0</v>
      </c>
      <c r="E47" s="1">
        <v>1</v>
      </c>
      <c r="F47" s="1">
        <v>0</v>
      </c>
      <c r="G47" s="1">
        <v>0</v>
      </c>
      <c r="H47" s="12">
        <f t="shared" si="0"/>
        <v>550</v>
      </c>
      <c r="I47" s="12">
        <f t="shared" si="1"/>
        <v>395</v>
      </c>
    </row>
    <row r="48" spans="1:9" x14ac:dyDescent="0.55000000000000004">
      <c r="A48" s="1">
        <f t="shared" si="2"/>
        <v>28</v>
      </c>
      <c r="B48" s="1">
        <v>1</v>
      </c>
      <c r="C48" s="1">
        <v>1</v>
      </c>
      <c r="D48" s="1">
        <v>0</v>
      </c>
      <c r="E48" s="1">
        <v>1</v>
      </c>
      <c r="F48" s="1">
        <v>0</v>
      </c>
      <c r="G48" s="1">
        <v>1</v>
      </c>
      <c r="H48" s="12">
        <f t="shared" si="0"/>
        <v>810</v>
      </c>
      <c r="I48" s="12">
        <f t="shared" si="1"/>
        <v>595</v>
      </c>
    </row>
    <row r="49" spans="1:9" x14ac:dyDescent="0.55000000000000004">
      <c r="A49" s="1">
        <f t="shared" si="2"/>
        <v>29</v>
      </c>
      <c r="B49" s="1">
        <v>1</v>
      </c>
      <c r="C49" s="1">
        <v>1</v>
      </c>
      <c r="D49" s="1">
        <v>0</v>
      </c>
      <c r="E49" s="1">
        <v>1</v>
      </c>
      <c r="F49" s="1">
        <v>1</v>
      </c>
      <c r="G49" s="1">
        <v>0</v>
      </c>
      <c r="H49" s="12">
        <f t="shared" si="0"/>
        <v>800</v>
      </c>
      <c r="I49" s="12">
        <f t="shared" si="1"/>
        <v>575</v>
      </c>
    </row>
    <row r="50" spans="1:9" x14ac:dyDescent="0.55000000000000004">
      <c r="A50" s="1">
        <f t="shared" si="2"/>
        <v>30</v>
      </c>
      <c r="B50" s="1">
        <v>1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2">
        <f t="shared" si="0"/>
        <v>1060</v>
      </c>
      <c r="I50" s="12">
        <f t="shared" si="1"/>
        <v>775</v>
      </c>
    </row>
    <row r="51" spans="1:9" x14ac:dyDescent="0.55000000000000004">
      <c r="A51" s="1">
        <f t="shared" si="2"/>
        <v>31</v>
      </c>
      <c r="B51" s="1">
        <v>1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2">
        <f t="shared" si="0"/>
        <v>510</v>
      </c>
      <c r="I51" s="12">
        <f t="shared" si="1"/>
        <v>375</v>
      </c>
    </row>
    <row r="52" spans="1:9" x14ac:dyDescent="0.55000000000000004">
      <c r="A52" s="1">
        <f t="shared" si="2"/>
        <v>32</v>
      </c>
      <c r="B52" s="1">
        <v>1</v>
      </c>
      <c r="C52" s="1">
        <v>1</v>
      </c>
      <c r="D52" s="1">
        <v>1</v>
      </c>
      <c r="E52" s="1">
        <v>0</v>
      </c>
      <c r="F52" s="1">
        <v>1</v>
      </c>
      <c r="G52" s="1">
        <v>0</v>
      </c>
      <c r="H52" s="12">
        <f t="shared" si="0"/>
        <v>760</v>
      </c>
      <c r="I52" s="12">
        <f t="shared" si="1"/>
        <v>555</v>
      </c>
    </row>
    <row r="53" spans="1:9" x14ac:dyDescent="0.55000000000000004">
      <c r="A53" s="1">
        <f t="shared" si="2"/>
        <v>33</v>
      </c>
      <c r="B53" s="1">
        <v>1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2">
        <f t="shared" si="0"/>
        <v>730</v>
      </c>
      <c r="I53" s="12">
        <f t="shared" si="1"/>
        <v>535</v>
      </c>
    </row>
    <row r="54" spans="1:9" x14ac:dyDescent="0.55000000000000004">
      <c r="A54" s="1">
        <f t="shared" si="2"/>
        <v>34</v>
      </c>
      <c r="B54" s="1">
        <v>1</v>
      </c>
      <c r="C54" s="1">
        <v>1</v>
      </c>
      <c r="D54" s="1">
        <v>1</v>
      </c>
      <c r="E54" s="1">
        <v>1</v>
      </c>
      <c r="F54" s="1">
        <v>0</v>
      </c>
      <c r="G54" s="1">
        <v>1</v>
      </c>
      <c r="H54" s="12">
        <f t="shared" si="0"/>
        <v>990</v>
      </c>
      <c r="I54" s="12">
        <f t="shared" si="1"/>
        <v>735</v>
      </c>
    </row>
    <row r="55" spans="1:9" x14ac:dyDescent="0.55000000000000004">
      <c r="A55" s="1">
        <f t="shared" si="2"/>
        <v>35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2">
        <f t="shared" si="0"/>
        <v>980</v>
      </c>
      <c r="I55" s="12">
        <f t="shared" si="1"/>
        <v>715</v>
      </c>
    </row>
    <row r="56" spans="1:9" x14ac:dyDescent="0.55000000000000004">
      <c r="A56" s="1">
        <f t="shared" si="2"/>
        <v>36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2">
        <f t="shared" si="0"/>
        <v>1240</v>
      </c>
      <c r="I56" s="12">
        <f t="shared" si="1"/>
        <v>915</v>
      </c>
    </row>
  </sheetData>
  <mergeCells count="6">
    <mergeCell ref="A17:G17"/>
    <mergeCell ref="A1:F1"/>
    <mergeCell ref="A11:C11"/>
    <mergeCell ref="A12:C12"/>
    <mergeCell ref="A13:C13"/>
    <mergeCell ref="A14:C1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zoomScaleNormal="100" workbookViewId="0">
      <selection activeCell="B53" sqref="B53"/>
    </sheetView>
  </sheetViews>
  <sheetFormatPr defaultRowHeight="14.4" x14ac:dyDescent="0.55000000000000004"/>
  <cols>
    <col min="1" max="1" width="16.83984375" style="1" bestFit="1" customWidth="1"/>
    <col min="2" max="2" width="13.62890625" style="1" customWidth="1"/>
    <col min="3" max="3" width="12.9453125" style="1" bestFit="1" customWidth="1"/>
    <col min="4" max="16384" width="8.83984375" style="1"/>
  </cols>
  <sheetData>
    <row r="1" spans="1:9" x14ac:dyDescent="0.55000000000000004">
      <c r="A1" s="43" t="s">
        <v>24</v>
      </c>
      <c r="B1" s="44"/>
      <c r="C1" s="44"/>
      <c r="D1" s="44"/>
      <c r="E1" s="44"/>
      <c r="F1" s="44"/>
      <c r="G1" s="44"/>
      <c r="H1" s="44"/>
      <c r="I1" s="44"/>
    </row>
    <row r="2" spans="1:9" x14ac:dyDescent="0.55000000000000004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55000000000000004">
      <c r="A3" s="44"/>
      <c r="B3" s="44"/>
      <c r="C3" s="44"/>
      <c r="D3" s="44"/>
      <c r="E3" s="44"/>
      <c r="F3" s="44"/>
      <c r="G3" s="44"/>
      <c r="H3" s="44"/>
      <c r="I3" s="44"/>
    </row>
    <row r="4" spans="1:9" x14ac:dyDescent="0.55000000000000004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55000000000000004">
      <c r="A5" s="44"/>
      <c r="B5" s="44"/>
      <c r="C5" s="44"/>
      <c r="D5" s="44"/>
      <c r="E5" s="44"/>
      <c r="F5" s="44"/>
      <c r="G5" s="44"/>
      <c r="H5" s="44"/>
      <c r="I5" s="44"/>
    </row>
    <row r="6" spans="1:9" ht="14.7" thickBot="1" x14ac:dyDescent="0.6"/>
    <row r="7" spans="1:9" x14ac:dyDescent="0.55000000000000004">
      <c r="A7" s="18" t="s">
        <v>25</v>
      </c>
      <c r="B7" s="19" t="s">
        <v>26</v>
      </c>
    </row>
    <row r="8" spans="1:9" x14ac:dyDescent="0.55000000000000004">
      <c r="A8" s="4" t="s">
        <v>27</v>
      </c>
      <c r="B8" s="6">
        <v>4000000</v>
      </c>
    </row>
    <row r="9" spans="1:9" x14ac:dyDescent="0.55000000000000004">
      <c r="A9" s="4" t="s">
        <v>28</v>
      </c>
      <c r="B9" s="6">
        <v>4000000</v>
      </c>
    </row>
    <row r="10" spans="1:9" ht="14.7" thickBot="1" x14ac:dyDescent="0.6">
      <c r="A10" s="7" t="s">
        <v>29</v>
      </c>
      <c r="B10" s="9">
        <v>2000000</v>
      </c>
    </row>
    <row r="11" spans="1:9" ht="14.7" thickBot="1" x14ac:dyDescent="0.6">
      <c r="A11" s="10" t="s">
        <v>50</v>
      </c>
      <c r="B11" s="32">
        <f>SUM(B8:B10)</f>
        <v>10000000</v>
      </c>
    </row>
    <row r="12" spans="1:9" ht="14.7" thickTop="1" x14ac:dyDescent="0.55000000000000004"/>
    <row r="13" spans="1:9" x14ac:dyDescent="0.55000000000000004">
      <c r="A13" s="43" t="s">
        <v>30</v>
      </c>
      <c r="B13" s="44"/>
      <c r="C13" s="44"/>
      <c r="D13" s="44"/>
      <c r="E13" s="44"/>
      <c r="F13" s="44"/>
      <c r="G13" s="44"/>
    </row>
    <row r="14" spans="1:9" x14ac:dyDescent="0.55000000000000004">
      <c r="A14" s="44"/>
      <c r="B14" s="44"/>
      <c r="C14" s="44"/>
      <c r="D14" s="44"/>
      <c r="E14" s="44"/>
      <c r="F14" s="44"/>
      <c r="G14" s="44"/>
    </row>
    <row r="15" spans="1:9" ht="14.7" thickBot="1" x14ac:dyDescent="0.6"/>
    <row r="16" spans="1:9" x14ac:dyDescent="0.55000000000000004">
      <c r="A16" s="18"/>
      <c r="B16" s="19" t="s">
        <v>31</v>
      </c>
      <c r="C16" s="23" t="s">
        <v>29</v>
      </c>
    </row>
    <row r="17" spans="1:8" x14ac:dyDescent="0.55000000000000004">
      <c r="A17" s="4" t="s">
        <v>33</v>
      </c>
      <c r="B17" s="28">
        <v>100</v>
      </c>
      <c r="C17" s="17">
        <v>160</v>
      </c>
    </row>
    <row r="18" spans="1:8" ht="28.8" x14ac:dyDescent="0.55000000000000004">
      <c r="A18" s="27" t="s">
        <v>34</v>
      </c>
      <c r="B18" s="28">
        <v>15</v>
      </c>
      <c r="C18" s="17">
        <v>23</v>
      </c>
    </row>
    <row r="19" spans="1:8" ht="43.2" x14ac:dyDescent="0.55000000000000004">
      <c r="A19" s="27" t="s">
        <v>35</v>
      </c>
      <c r="B19" s="24">
        <v>0.105</v>
      </c>
      <c r="C19" s="15" t="s">
        <v>32</v>
      </c>
    </row>
    <row r="20" spans="1:8" x14ac:dyDescent="0.55000000000000004">
      <c r="A20" s="4" t="s">
        <v>36</v>
      </c>
      <c r="B20" s="28">
        <v>90</v>
      </c>
      <c r="C20" s="17">
        <v>140</v>
      </c>
    </row>
    <row r="21" spans="1:8" ht="14.7" thickBot="1" x14ac:dyDescent="0.6">
      <c r="A21" s="7" t="s">
        <v>37</v>
      </c>
      <c r="B21" s="25">
        <v>0.18</v>
      </c>
      <c r="C21" s="26">
        <v>0.1</v>
      </c>
    </row>
    <row r="23" spans="1:8" ht="14.7" thickBot="1" x14ac:dyDescent="0.6"/>
    <row r="24" spans="1:8" x14ac:dyDescent="0.55000000000000004">
      <c r="A24" s="45" t="s">
        <v>38</v>
      </c>
      <c r="B24" s="46"/>
      <c r="C24" s="46"/>
      <c r="D24" s="46"/>
      <c r="E24" s="46"/>
      <c r="F24" s="46"/>
      <c r="G24" s="46"/>
      <c r="H24" s="47"/>
    </row>
    <row r="25" spans="1:8" x14ac:dyDescent="0.55000000000000004">
      <c r="A25" s="48"/>
      <c r="B25" s="49"/>
      <c r="C25" s="49"/>
      <c r="D25" s="49"/>
      <c r="E25" s="49"/>
      <c r="F25" s="49"/>
      <c r="G25" s="49"/>
      <c r="H25" s="50"/>
    </row>
    <row r="26" spans="1:8" x14ac:dyDescent="0.55000000000000004">
      <c r="A26" s="48"/>
      <c r="B26" s="49"/>
      <c r="C26" s="49"/>
      <c r="D26" s="49"/>
      <c r="E26" s="49"/>
      <c r="F26" s="49"/>
      <c r="G26" s="49"/>
      <c r="H26" s="50"/>
    </row>
    <row r="27" spans="1:8" x14ac:dyDescent="0.55000000000000004">
      <c r="A27" s="4"/>
      <c r="B27" s="14"/>
      <c r="C27" s="14"/>
      <c r="D27" s="14"/>
      <c r="E27" s="14"/>
      <c r="F27" s="14"/>
      <c r="G27" s="14"/>
      <c r="H27" s="15"/>
    </row>
    <row r="28" spans="1:8" x14ac:dyDescent="0.55000000000000004">
      <c r="A28" s="4" t="s">
        <v>39</v>
      </c>
      <c r="B28" s="14"/>
      <c r="C28" s="14"/>
      <c r="D28" s="14"/>
      <c r="E28" s="14"/>
      <c r="F28" s="14"/>
      <c r="G28" s="14"/>
      <c r="H28" s="15"/>
    </row>
    <row r="29" spans="1:8" ht="14.7" thickBot="1" x14ac:dyDescent="0.6">
      <c r="A29" s="29" t="s">
        <v>40</v>
      </c>
      <c r="B29" s="30">
        <f>(B18/B17)+B19</f>
        <v>0.255</v>
      </c>
      <c r="C29" s="31"/>
      <c r="D29" s="31"/>
      <c r="E29" s="31"/>
      <c r="F29" s="31"/>
      <c r="G29" s="31"/>
      <c r="H29" s="16"/>
    </row>
    <row r="31" spans="1:8" ht="14.7" thickBot="1" x14ac:dyDescent="0.6"/>
    <row r="32" spans="1:8" x14ac:dyDescent="0.55000000000000004">
      <c r="A32" s="45" t="s">
        <v>41</v>
      </c>
      <c r="B32" s="46"/>
      <c r="C32" s="46"/>
      <c r="D32" s="46"/>
      <c r="E32" s="46"/>
      <c r="F32" s="46"/>
      <c r="G32" s="46"/>
      <c r="H32" s="47"/>
    </row>
    <row r="33" spans="1:8" x14ac:dyDescent="0.55000000000000004">
      <c r="A33" s="4"/>
      <c r="B33" s="14"/>
      <c r="C33" s="14"/>
      <c r="D33" s="14"/>
      <c r="E33" s="14"/>
      <c r="F33" s="14"/>
      <c r="G33" s="14"/>
      <c r="H33" s="15"/>
    </row>
    <row r="34" spans="1:8" x14ac:dyDescent="0.55000000000000004">
      <c r="A34" s="4" t="s">
        <v>42</v>
      </c>
      <c r="B34" s="14"/>
      <c r="C34" s="14"/>
      <c r="D34" s="14"/>
      <c r="E34" s="14"/>
      <c r="F34" s="14"/>
      <c r="G34" s="14"/>
      <c r="H34" s="15"/>
    </row>
    <row r="35" spans="1:8" ht="14.7" thickBot="1" x14ac:dyDescent="0.6">
      <c r="A35" s="29" t="s">
        <v>43</v>
      </c>
      <c r="B35" s="30">
        <f>(B18/(B17*(1-B21)))+B19</f>
        <v>0.28792682926829266</v>
      </c>
      <c r="C35" s="31"/>
      <c r="D35" s="31"/>
      <c r="E35" s="31"/>
      <c r="F35" s="31"/>
      <c r="G35" s="31"/>
      <c r="H35" s="16"/>
    </row>
    <row r="37" spans="1:8" ht="14.7" thickBot="1" x14ac:dyDescent="0.6"/>
    <row r="38" spans="1:8" x14ac:dyDescent="0.55000000000000004">
      <c r="A38" s="45" t="s">
        <v>44</v>
      </c>
      <c r="B38" s="46"/>
      <c r="C38" s="46"/>
      <c r="D38" s="46"/>
      <c r="E38" s="46"/>
      <c r="F38" s="46"/>
      <c r="G38" s="46"/>
      <c r="H38" s="47"/>
    </row>
    <row r="39" spans="1:8" x14ac:dyDescent="0.55000000000000004">
      <c r="A39" s="4"/>
      <c r="B39" s="14"/>
      <c r="C39" s="14"/>
      <c r="D39" s="14"/>
      <c r="E39" s="14"/>
      <c r="F39" s="14"/>
      <c r="G39" s="14"/>
      <c r="H39" s="15"/>
    </row>
    <row r="40" spans="1:8" x14ac:dyDescent="0.55000000000000004">
      <c r="A40" s="4" t="s">
        <v>45</v>
      </c>
      <c r="B40" s="14"/>
      <c r="C40" s="14"/>
      <c r="D40" s="14"/>
      <c r="E40" s="14"/>
      <c r="F40" s="14"/>
      <c r="G40" s="14"/>
      <c r="H40" s="15"/>
    </row>
    <row r="41" spans="1:8" ht="14.7" thickBot="1" x14ac:dyDescent="0.6">
      <c r="A41" s="29" t="s">
        <v>46</v>
      </c>
      <c r="B41" s="30">
        <f>C18/(C20*(1-C21))</f>
        <v>0.18253968253968253</v>
      </c>
      <c r="C41" s="31"/>
      <c r="D41" s="31"/>
      <c r="E41" s="31"/>
      <c r="F41" s="31"/>
      <c r="G41" s="31"/>
      <c r="H41" s="16"/>
    </row>
    <row r="43" spans="1:8" ht="14.7" thickBot="1" x14ac:dyDescent="0.6"/>
    <row r="44" spans="1:8" x14ac:dyDescent="0.55000000000000004">
      <c r="A44" s="45" t="s">
        <v>47</v>
      </c>
      <c r="B44" s="46"/>
      <c r="C44" s="46"/>
      <c r="D44" s="46"/>
      <c r="E44" s="46"/>
      <c r="F44" s="46"/>
      <c r="G44" s="46"/>
      <c r="H44" s="47"/>
    </row>
    <row r="45" spans="1:8" x14ac:dyDescent="0.55000000000000004">
      <c r="A45" s="4"/>
      <c r="B45" s="14"/>
      <c r="C45" s="14"/>
      <c r="D45" s="14"/>
      <c r="E45" s="14"/>
      <c r="F45" s="14"/>
      <c r="G45" s="14"/>
      <c r="H45" s="15"/>
    </row>
    <row r="46" spans="1:8" x14ac:dyDescent="0.55000000000000004">
      <c r="A46" s="41" t="s">
        <v>48</v>
      </c>
      <c r="B46" s="42"/>
      <c r="C46" s="14"/>
      <c r="D46" s="14"/>
      <c r="E46" s="14"/>
      <c r="F46" s="14"/>
      <c r="G46" s="14"/>
      <c r="H46" s="15"/>
    </row>
    <row r="47" spans="1:8" ht="14.7" thickBot="1" x14ac:dyDescent="0.6">
      <c r="A47" s="29" t="s">
        <v>49</v>
      </c>
      <c r="B47" s="30">
        <f>(((B8/B11)*B29)+((B9/B11)*B35)+((B10/B11)*B41))</f>
        <v>0.25367866821525359</v>
      </c>
      <c r="C47" s="31"/>
      <c r="D47" s="31"/>
      <c r="E47" s="31"/>
      <c r="F47" s="31"/>
      <c r="G47" s="31"/>
      <c r="H47" s="16"/>
    </row>
  </sheetData>
  <mergeCells count="7">
    <mergeCell ref="A46:B46"/>
    <mergeCell ref="A1:I5"/>
    <mergeCell ref="A13:G14"/>
    <mergeCell ref="A24:H26"/>
    <mergeCell ref="A32:H32"/>
    <mergeCell ref="A38:H38"/>
    <mergeCell ref="A44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R26" sqref="R26"/>
    </sheetView>
  </sheetViews>
  <sheetFormatPr defaultRowHeight="14.4" x14ac:dyDescent="0.55000000000000004"/>
  <cols>
    <col min="1" max="1" width="15.578125" style="1" bestFit="1" customWidth="1"/>
    <col min="2" max="3" width="14.578125" style="1" bestFit="1" customWidth="1"/>
    <col min="4" max="4" width="16" style="1" customWidth="1"/>
    <col min="5" max="5" width="14.578125" style="1" bestFit="1" customWidth="1"/>
    <col min="6" max="16384" width="8.83984375" style="1"/>
  </cols>
  <sheetData>
    <row r="1" spans="1:8" x14ac:dyDescent="0.55000000000000004">
      <c r="A1" s="43" t="s">
        <v>51</v>
      </c>
      <c r="B1" s="44"/>
      <c r="C1" s="44"/>
      <c r="D1" s="44"/>
      <c r="E1" s="44"/>
      <c r="F1" s="44"/>
      <c r="G1" s="44"/>
      <c r="H1" s="44"/>
    </row>
    <row r="2" spans="1:8" x14ac:dyDescent="0.55000000000000004">
      <c r="A2" s="44"/>
      <c r="B2" s="44"/>
      <c r="C2" s="44"/>
      <c r="D2" s="44"/>
      <c r="E2" s="44"/>
      <c r="F2" s="44"/>
      <c r="G2" s="44"/>
      <c r="H2" s="44"/>
    </row>
    <row r="3" spans="1:8" x14ac:dyDescent="0.55000000000000004">
      <c r="A3" s="44"/>
      <c r="B3" s="44"/>
      <c r="C3" s="44"/>
      <c r="D3" s="44"/>
      <c r="E3" s="44"/>
      <c r="F3" s="44"/>
      <c r="G3" s="44"/>
      <c r="H3" s="44"/>
    </row>
    <row r="4" spans="1:8" ht="14.7" thickBot="1" x14ac:dyDescent="0.6"/>
    <row r="5" spans="1:8" x14ac:dyDescent="0.55000000000000004">
      <c r="A5" s="18" t="s">
        <v>52</v>
      </c>
      <c r="B5" s="34" t="s">
        <v>53</v>
      </c>
      <c r="C5" s="34" t="s">
        <v>54</v>
      </c>
      <c r="D5" s="19" t="s">
        <v>55</v>
      </c>
    </row>
    <row r="6" spans="1:8" x14ac:dyDescent="0.55000000000000004">
      <c r="A6" s="4" t="s">
        <v>56</v>
      </c>
      <c r="B6" s="35">
        <v>0.9</v>
      </c>
      <c r="C6" s="5">
        <v>10000000</v>
      </c>
      <c r="D6" s="36">
        <v>1.1000000000000001</v>
      </c>
    </row>
    <row r="7" spans="1:8" x14ac:dyDescent="0.55000000000000004">
      <c r="A7" s="4" t="s">
        <v>57</v>
      </c>
      <c r="B7" s="35">
        <v>0.85</v>
      </c>
      <c r="C7" s="5">
        <v>8000000</v>
      </c>
      <c r="D7" s="36">
        <v>1.2</v>
      </c>
    </row>
    <row r="8" spans="1:8" x14ac:dyDescent="0.55000000000000004">
      <c r="A8" s="4" t="s">
        <v>58</v>
      </c>
      <c r="B8" s="35">
        <v>0.9</v>
      </c>
      <c r="C8" s="5">
        <v>16000000</v>
      </c>
      <c r="D8" s="36">
        <v>1.1499999999999999</v>
      </c>
    </row>
    <row r="9" spans="1:8" s="38" customFormat="1" x14ac:dyDescent="0.55000000000000004">
      <c r="A9" s="4" t="s">
        <v>59</v>
      </c>
      <c r="B9" s="35">
        <v>0.8</v>
      </c>
      <c r="C9" s="5">
        <v>6000000</v>
      </c>
      <c r="D9" s="36">
        <v>1.2</v>
      </c>
    </row>
    <row r="10" spans="1:8" ht="14.7" thickBot="1" x14ac:dyDescent="0.6">
      <c r="A10" s="7" t="s">
        <v>62</v>
      </c>
      <c r="B10" s="31"/>
      <c r="C10" s="51">
        <f>C8-C9</f>
        <v>10000000</v>
      </c>
      <c r="D10" s="16"/>
    </row>
    <row r="12" spans="1:8" x14ac:dyDescent="0.55000000000000004">
      <c r="A12" s="43" t="s">
        <v>60</v>
      </c>
      <c r="B12" s="44"/>
      <c r="C12" s="44"/>
      <c r="D12" s="44"/>
      <c r="E12" s="44"/>
      <c r="F12" s="44"/>
      <c r="G12" s="44"/>
      <c r="H12" s="44"/>
    </row>
    <row r="13" spans="1:8" x14ac:dyDescent="0.55000000000000004">
      <c r="A13" s="44"/>
      <c r="B13" s="44"/>
      <c r="C13" s="44"/>
      <c r="D13" s="44"/>
      <c r="E13" s="44"/>
      <c r="F13" s="44"/>
      <c r="G13" s="44"/>
      <c r="H13" s="44"/>
    </row>
    <row r="14" spans="1:8" ht="14.7" thickBot="1" x14ac:dyDescent="0.6"/>
    <row r="15" spans="1:8" x14ac:dyDescent="0.55000000000000004">
      <c r="A15" s="64" t="s">
        <v>61</v>
      </c>
      <c r="B15" s="65"/>
      <c r="C15" s="65"/>
      <c r="D15" s="65"/>
      <c r="E15" s="66"/>
      <c r="F15" s="3"/>
      <c r="G15" s="3"/>
      <c r="H15" s="3"/>
    </row>
    <row r="16" spans="1:8" s="38" customFormat="1" x14ac:dyDescent="0.55000000000000004">
      <c r="A16" s="67" t="s">
        <v>68</v>
      </c>
      <c r="B16" s="68"/>
      <c r="C16" s="68"/>
      <c r="D16" s="68"/>
      <c r="E16" s="69"/>
      <c r="F16" s="3"/>
      <c r="G16" s="3"/>
      <c r="H16" s="3"/>
    </row>
    <row r="17" spans="1:8" s="38" customFormat="1" ht="14.7" thickBot="1" x14ac:dyDescent="0.6">
      <c r="A17" s="70" t="s">
        <v>69</v>
      </c>
      <c r="B17" s="71"/>
      <c r="C17" s="71"/>
      <c r="D17" s="71"/>
      <c r="E17" s="72"/>
      <c r="F17" s="3"/>
      <c r="G17" s="3"/>
      <c r="H17" s="3"/>
    </row>
    <row r="19" spans="1:8" x14ac:dyDescent="0.55000000000000004">
      <c r="A19" s="1" t="s">
        <v>22</v>
      </c>
      <c r="B19" s="2">
        <v>24000000</v>
      </c>
    </row>
    <row r="20" spans="1:8" x14ac:dyDescent="0.55000000000000004">
      <c r="A20" s="1" t="s">
        <v>63</v>
      </c>
      <c r="B20" s="37">
        <f>-(C6+C7)-PV(7%,4,C10)</f>
        <v>15872112.564639248</v>
      </c>
    </row>
    <row r="21" spans="1:8" ht="14.7" thickBot="1" x14ac:dyDescent="0.6"/>
    <row r="22" spans="1:8" ht="28.8" x14ac:dyDescent="0.55000000000000004">
      <c r="A22" s="53" t="s">
        <v>64</v>
      </c>
      <c r="B22" s="54" t="s">
        <v>56</v>
      </c>
      <c r="C22" s="54" t="s">
        <v>57</v>
      </c>
      <c r="D22" s="54" t="s">
        <v>65</v>
      </c>
      <c r="E22" s="55" t="s">
        <v>66</v>
      </c>
      <c r="F22" s="52"/>
    </row>
    <row r="23" spans="1:8" x14ac:dyDescent="0.55000000000000004">
      <c r="A23" s="56">
        <v>0.8</v>
      </c>
      <c r="B23" s="28"/>
      <c r="C23" s="28"/>
      <c r="D23" s="28"/>
      <c r="E23" s="17">
        <f t="shared" ref="E23:E25" si="0">($A$27-$A23)*$C$9+$E$27</f>
        <v>17072112.564639248</v>
      </c>
    </row>
    <row r="24" spans="1:8" x14ac:dyDescent="0.55000000000000004">
      <c r="A24" s="56">
        <v>0.85</v>
      </c>
      <c r="B24" s="28"/>
      <c r="C24" s="28">
        <f t="shared" ref="C24:C25" si="1">($A$27-A24)*$C$7+$C$27</f>
        <v>17072112.564639248</v>
      </c>
      <c r="D24" s="28"/>
      <c r="E24" s="17">
        <f t="shared" si="0"/>
        <v>16772112.564639248</v>
      </c>
    </row>
    <row r="25" spans="1:8" x14ac:dyDescent="0.55000000000000004">
      <c r="A25" s="56">
        <v>0.9</v>
      </c>
      <c r="B25" s="28">
        <f>($A$27-A25)*$C$6+$B$27</f>
        <v>16872112.564639248</v>
      </c>
      <c r="C25" s="28">
        <f t="shared" si="1"/>
        <v>16672112.564639248</v>
      </c>
      <c r="D25" s="28">
        <f>($A$27-A25)*$C$8+$D$27</f>
        <v>17472112.564639248</v>
      </c>
      <c r="E25" s="17">
        <f t="shared" si="0"/>
        <v>16472112.564639248</v>
      </c>
    </row>
    <row r="26" spans="1:8" x14ac:dyDescent="0.55000000000000004">
      <c r="A26" s="56">
        <v>0.95</v>
      </c>
      <c r="B26" s="28">
        <f>($A$27-A26)*$C$6+B27</f>
        <v>16372112.564639248</v>
      </c>
      <c r="C26" s="28">
        <f>($A$27-A26)*$C$7+$C$27</f>
        <v>16272112.564639248</v>
      </c>
      <c r="D26" s="28">
        <f>($A$27-A26)*$C$8+$D$27</f>
        <v>16672112.564639248</v>
      </c>
      <c r="E26" s="17">
        <f>($A$27-$A26)*$C$9+$E$27</f>
        <v>16172112.564639248</v>
      </c>
    </row>
    <row r="27" spans="1:8" x14ac:dyDescent="0.55000000000000004">
      <c r="A27" s="57">
        <v>1</v>
      </c>
      <c r="B27" s="58">
        <f>B20</f>
        <v>15872112.564639248</v>
      </c>
      <c r="C27" s="58">
        <f>B20</f>
        <v>15872112.564639248</v>
      </c>
      <c r="D27" s="58">
        <f>B20</f>
        <v>15872112.564639248</v>
      </c>
      <c r="E27" s="59">
        <f>B20</f>
        <v>15872112.564639248</v>
      </c>
    </row>
    <row r="28" spans="1:8" x14ac:dyDescent="0.55000000000000004">
      <c r="A28" s="56">
        <v>1.05</v>
      </c>
      <c r="B28" s="28">
        <f t="shared" ref="B28:B29" si="2">($A$27-A28)*$C$6+$B$27</f>
        <v>15372112.564639248</v>
      </c>
      <c r="C28" s="28">
        <f t="shared" ref="C28:C31" si="3">($A$27-A28)*$C$7+$C$27</f>
        <v>15472112.564639248</v>
      </c>
      <c r="D28" s="28">
        <f t="shared" ref="D28:D30" si="4">($A$27-A28)*$C$8+$D$27</f>
        <v>15072112.564639248</v>
      </c>
      <c r="E28" s="17">
        <f t="shared" ref="E28:E31" si="5">($A$27-$A28)*$C$9+$E$27</f>
        <v>15572112.564639248</v>
      </c>
    </row>
    <row r="29" spans="1:8" x14ac:dyDescent="0.55000000000000004">
      <c r="A29" s="56">
        <v>1.1000000000000001</v>
      </c>
      <c r="B29" s="28">
        <f t="shared" si="2"/>
        <v>14872112.564639248</v>
      </c>
      <c r="C29" s="28">
        <f t="shared" si="3"/>
        <v>15072112.564639248</v>
      </c>
      <c r="D29" s="28">
        <f t="shared" si="4"/>
        <v>14272112.564639246</v>
      </c>
      <c r="E29" s="17">
        <f t="shared" si="5"/>
        <v>15272112.564639248</v>
      </c>
    </row>
    <row r="30" spans="1:8" x14ac:dyDescent="0.55000000000000004">
      <c r="A30" s="56">
        <v>1.1499999999999999</v>
      </c>
      <c r="B30" s="28"/>
      <c r="C30" s="28">
        <f t="shared" si="3"/>
        <v>14672112.564639248</v>
      </c>
      <c r="D30" s="28">
        <f t="shared" si="4"/>
        <v>13472112.56463925</v>
      </c>
      <c r="E30" s="17">
        <f t="shared" si="5"/>
        <v>14972112.564639248</v>
      </c>
    </row>
    <row r="31" spans="1:8" ht="14.7" thickBot="1" x14ac:dyDescent="0.6">
      <c r="A31" s="60">
        <v>1.2</v>
      </c>
      <c r="B31" s="61"/>
      <c r="C31" s="61">
        <f t="shared" si="3"/>
        <v>14272112.564639248</v>
      </c>
      <c r="D31" s="61"/>
      <c r="E31" s="62">
        <f t="shared" si="5"/>
        <v>14672112.564639248</v>
      </c>
    </row>
    <row r="34" spans="1:5" x14ac:dyDescent="0.55000000000000004">
      <c r="A34" s="63" t="s">
        <v>67</v>
      </c>
      <c r="B34" s="63"/>
      <c r="C34" s="63"/>
      <c r="D34" s="63"/>
      <c r="E34" s="63"/>
    </row>
  </sheetData>
  <mergeCells count="6">
    <mergeCell ref="A1:H3"/>
    <mergeCell ref="A12:H13"/>
    <mergeCell ref="A15:E15"/>
    <mergeCell ref="A34:E34"/>
    <mergeCell ref="A16:E16"/>
    <mergeCell ref="A17:E17"/>
  </mergeCells>
  <pageMargins left="0.7" right="0.7" top="0.75" bottom="0.75" header="0.3" footer="0.3"/>
  <ignoredErrors>
    <ignoredError sqref="C27:D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2018-04-18T23:44:00Z</dcterms:modified>
</cp:coreProperties>
</file>