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EM600_Eng Eco\"/>
    </mc:Choice>
  </mc:AlternateContent>
  <bookViews>
    <workbookView xWindow="0" yWindow="0" windowWidth="20490" windowHeight="7755"/>
  </bookViews>
  <sheets>
    <sheet name="A7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L31" i="1"/>
  <c r="L30" i="1"/>
  <c r="L28" i="1"/>
  <c r="L27" i="1"/>
  <c r="L26" i="1"/>
  <c r="L21" i="1"/>
  <c r="L20" i="1"/>
  <c r="L18" i="1"/>
  <c r="M18" i="1" s="1"/>
  <c r="N18" i="1" s="1"/>
  <c r="L29" i="1"/>
  <c r="M29" i="1" s="1"/>
  <c r="L19" i="1"/>
  <c r="M19" i="1" s="1"/>
  <c r="D28" i="1"/>
  <c r="D19" i="1"/>
  <c r="K26" i="1"/>
  <c r="K18" i="1"/>
  <c r="K27" i="1"/>
  <c r="K28" i="1"/>
  <c r="K29" i="1"/>
  <c r="K30" i="1"/>
  <c r="K31" i="1"/>
  <c r="K32" i="1"/>
  <c r="K19" i="1"/>
  <c r="K20" i="1"/>
  <c r="K21" i="1"/>
  <c r="C27" i="1"/>
  <c r="C28" i="1"/>
  <c r="C29" i="1"/>
  <c r="C30" i="1"/>
  <c r="C31" i="1"/>
  <c r="C26" i="1"/>
  <c r="D12" i="1"/>
  <c r="D31" i="1" s="1"/>
  <c r="D10" i="1"/>
  <c r="D29" i="1" s="1"/>
  <c r="E29" i="1" s="1"/>
  <c r="F29" i="1" s="1"/>
  <c r="E28" i="1"/>
  <c r="C10" i="1"/>
  <c r="D20" i="1" s="1"/>
  <c r="E20" i="1" s="1"/>
  <c r="C20" i="1"/>
  <c r="F5" i="1"/>
  <c r="F6" i="1"/>
  <c r="F11" i="1"/>
  <c r="F10" i="1"/>
  <c r="E10" i="1"/>
  <c r="D11" i="1"/>
  <c r="D30" i="1" s="1"/>
  <c r="E30" i="1" s="1"/>
  <c r="F30" i="1" s="1"/>
  <c r="D6" i="1"/>
  <c r="D27" i="1" s="1"/>
  <c r="E27" i="1" s="1"/>
  <c r="F27" i="1" s="1"/>
  <c r="C18" i="1"/>
  <c r="F12" i="1"/>
  <c r="F4" i="1"/>
  <c r="E11" i="1"/>
  <c r="E6" i="1"/>
  <c r="D5" i="1"/>
  <c r="D26" i="1" s="1"/>
  <c r="E26" i="1" s="1"/>
  <c r="F26" i="1" s="1"/>
  <c r="C6" i="1"/>
  <c r="D18" i="1" s="1"/>
  <c r="E18" i="1" s="1"/>
  <c r="F20" i="1" l="1"/>
  <c r="F18" i="1"/>
  <c r="M21" i="1"/>
  <c r="N21" i="1" s="1"/>
  <c r="M32" i="1"/>
  <c r="N32" i="1" s="1"/>
  <c r="M31" i="1"/>
  <c r="N31" i="1" s="1"/>
  <c r="M27" i="1"/>
  <c r="N27" i="1" s="1"/>
  <c r="M26" i="1"/>
  <c r="N26" i="1" s="1"/>
  <c r="M28" i="1"/>
  <c r="N28" i="1" s="1"/>
  <c r="E31" i="1"/>
  <c r="F31" i="1" s="1"/>
  <c r="M30" i="1"/>
  <c r="N30" i="1" s="1"/>
  <c r="M20" i="1"/>
  <c r="N20" i="1" s="1"/>
</calcChain>
</file>

<file path=xl/sharedStrings.xml><?xml version="1.0" encoding="utf-8"?>
<sst xmlns="http://schemas.openxmlformats.org/spreadsheetml/2006/main" count="38" uniqueCount="18">
  <si>
    <t>Equipment Cost</t>
  </si>
  <si>
    <t xml:space="preserve">Annual Revenue </t>
  </si>
  <si>
    <t>Annual O+M</t>
  </si>
  <si>
    <t>i</t>
  </si>
  <si>
    <t>n</t>
  </si>
  <si>
    <t xml:space="preserve">% of Base Case Value </t>
  </si>
  <si>
    <t>NPV</t>
  </si>
  <si>
    <t xml:space="preserve">Building Cost </t>
  </si>
  <si>
    <t>B.C.</t>
  </si>
  <si>
    <t>E.C.</t>
  </si>
  <si>
    <t>A.R.</t>
  </si>
  <si>
    <t>The Annual Revenue Input has the biggest impact on PV as it has the highest sensitivity ratio.</t>
  </si>
  <si>
    <t>(a)</t>
  </si>
  <si>
    <t>(c)</t>
  </si>
  <si>
    <t>(b)</t>
  </si>
  <si>
    <t xml:space="preserve">% change in I.V. from base case </t>
  </si>
  <si>
    <t>% change in O. V.</t>
  </si>
  <si>
    <t>S.R.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</si>
</sst>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6" formatCode="&quot;$&quot;#,##0"/>
    <numFmt numFmtId="167" formatCode="0.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'A7'!$C$34:$C$35</c:f>
              <c:strCache>
                <c:ptCount val="2"/>
                <c:pt idx="0">
                  <c:v>B.C.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'A7'!$B$36:$B$42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115</c:v>
                </c:pt>
                <c:pt idx="6">
                  <c:v>125</c:v>
                </c:pt>
              </c:numCache>
            </c:numRef>
          </c:cat>
          <c:val>
            <c:numRef>
              <c:f>'A7'!$C$36:$C$42</c:f>
              <c:numCache>
                <c:formatCode>General</c:formatCode>
                <c:ptCount val="7"/>
                <c:pt idx="2">
                  <c:v>13484901.308175322</c:v>
                </c:pt>
                <c:pt idx="3">
                  <c:v>12484901.308175322</c:v>
                </c:pt>
                <c:pt idx="4">
                  <c:v>11484901.308175322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'A7'!$D$34:$D$35</c:f>
              <c:strCache>
                <c:ptCount val="2"/>
                <c:pt idx="0">
                  <c:v>E.C.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'A7'!$B$36:$B$42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115</c:v>
                </c:pt>
                <c:pt idx="6">
                  <c:v>125</c:v>
                </c:pt>
              </c:numCache>
            </c:numRef>
          </c:cat>
          <c:val>
            <c:numRef>
              <c:f>'A7'!$D$36:$D$42</c:f>
              <c:numCache>
                <c:formatCode>General</c:formatCode>
                <c:ptCount val="7"/>
                <c:pt idx="1">
                  <c:v>13684901.308175322</c:v>
                </c:pt>
                <c:pt idx="2">
                  <c:v>13284901.308175322</c:v>
                </c:pt>
                <c:pt idx="3">
                  <c:v>12484901.308175322</c:v>
                </c:pt>
                <c:pt idx="4">
                  <c:v>11684901.308175322</c:v>
                </c:pt>
                <c:pt idx="5">
                  <c:v>11284901.308175322</c:v>
                </c:pt>
                <c:pt idx="6">
                  <c:v>10884901.308175322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'A7'!$E$34:$E$35</c:f>
              <c:strCache>
                <c:ptCount val="2"/>
                <c:pt idx="0">
                  <c:v>A.R.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'A7'!$B$36:$B$42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115</c:v>
                </c:pt>
                <c:pt idx="6">
                  <c:v>125</c:v>
                </c:pt>
              </c:numCache>
            </c:numRef>
          </c:cat>
          <c:val>
            <c:numRef>
              <c:f>'A7'!$E$36:$E$42</c:f>
              <c:numCache>
                <c:formatCode>General</c:formatCode>
                <c:ptCount val="7"/>
                <c:pt idx="2">
                  <c:v>7065363.2978330441</c:v>
                </c:pt>
                <c:pt idx="3">
                  <c:v>12484901.308175322</c:v>
                </c:pt>
                <c:pt idx="4">
                  <c:v>17904439.318517603</c:v>
                </c:pt>
                <c:pt idx="5">
                  <c:v>20614208.323688745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'A7'!$F$34:$F$35</c:f>
              <c:strCache>
                <c:ptCount val="2"/>
                <c:pt idx="0">
                  <c:v>Annual O+M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'A7'!$B$36:$B$42</c:f>
              <c:numCache>
                <c:formatCode>General</c:formatCode>
                <c:ptCount val="7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115</c:v>
                </c:pt>
                <c:pt idx="6">
                  <c:v>125</c:v>
                </c:pt>
              </c:numCache>
            </c:numRef>
          </c:cat>
          <c:val>
            <c:numRef>
              <c:f>'A7'!$F$36:$F$42</c:f>
              <c:numCache>
                <c:formatCode>General</c:formatCode>
                <c:ptCount val="7"/>
                <c:pt idx="0">
                  <c:v>16549554.815932035</c:v>
                </c:pt>
                <c:pt idx="1">
                  <c:v>15533391.438992858</c:v>
                </c:pt>
                <c:pt idx="2">
                  <c:v>14517228.06205368</c:v>
                </c:pt>
                <c:pt idx="3">
                  <c:v>12484901.308175322</c:v>
                </c:pt>
                <c:pt idx="4">
                  <c:v>10452574.55429697</c:v>
                </c:pt>
                <c:pt idx="5">
                  <c:v>9436411.1773577929</c:v>
                </c:pt>
                <c:pt idx="6">
                  <c:v>8420247.8004186153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56896"/>
        <c:axId val="299769704"/>
      </c:lineChart>
      <c:catAx>
        <c:axId val="4005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69704"/>
        <c:crosses val="autoZero"/>
        <c:auto val="1"/>
        <c:lblAlgn val="ctr"/>
        <c:lblOffset val="100"/>
        <c:noMultiLvlLbl val="0"/>
      </c:catAx>
      <c:valAx>
        <c:axId val="2997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1367</xdr:colOff>
      <xdr:row>43</xdr:row>
      <xdr:rowOff>136559</xdr:rowOff>
    </xdr:from>
    <xdr:to>
      <xdr:col>6</xdr:col>
      <xdr:colOff>423335</xdr:colOff>
      <xdr:row>61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93" zoomScaleNormal="93" zoomScalePageLayoutView="93" workbookViewId="0">
      <selection activeCell="G16" sqref="G16"/>
    </sheetView>
  </sheetViews>
  <sheetFormatPr defaultColWidth="8.85546875" defaultRowHeight="15" x14ac:dyDescent="0.25"/>
  <cols>
    <col min="1" max="2" width="8.85546875" style="1"/>
    <col min="3" max="3" width="13.140625" style="1" customWidth="1"/>
    <col min="4" max="4" width="15.42578125" style="1" customWidth="1"/>
    <col min="5" max="5" width="16" style="1" customWidth="1"/>
    <col min="6" max="6" width="13.42578125" style="1" customWidth="1"/>
    <col min="7" max="10" width="8.85546875" style="1"/>
    <col min="11" max="11" width="32.42578125" style="1" bestFit="1" customWidth="1"/>
    <col min="12" max="12" width="70.140625" style="1" bestFit="1" customWidth="1"/>
    <col min="13" max="13" width="13.7109375" style="1" customWidth="1"/>
    <col min="14" max="14" width="11.28515625" style="1" customWidth="1"/>
    <col min="15" max="16384" width="8.85546875" style="1"/>
  </cols>
  <sheetData>
    <row r="1" spans="1:14" x14ac:dyDescent="0.25">
      <c r="F1" s="2"/>
    </row>
    <row r="2" spans="1:14" x14ac:dyDescent="0.25">
      <c r="A2" s="1" t="s">
        <v>12</v>
      </c>
      <c r="C2" s="1" t="s">
        <v>8</v>
      </c>
      <c r="D2" s="1" t="s">
        <v>9</v>
      </c>
      <c r="E2" s="1" t="s">
        <v>10</v>
      </c>
      <c r="F2" s="1" t="s">
        <v>2</v>
      </c>
    </row>
    <row r="4" spans="1:14" x14ac:dyDescent="0.25">
      <c r="B4" s="1">
        <v>80</v>
      </c>
      <c r="C4" s="9"/>
      <c r="D4" s="9"/>
      <c r="E4" s="9"/>
      <c r="F4" s="9">
        <f>F8*0.8</f>
        <v>560000</v>
      </c>
    </row>
    <row r="5" spans="1:14" x14ac:dyDescent="0.25">
      <c r="B5" s="1">
        <v>85</v>
      </c>
      <c r="C5" s="9"/>
      <c r="D5" s="9">
        <f>D8*0.85</f>
        <v>5525000</v>
      </c>
      <c r="E5" s="9"/>
      <c r="F5" s="9">
        <f>F8*0.85</f>
        <v>595000</v>
      </c>
    </row>
    <row r="6" spans="1:14" x14ac:dyDescent="0.25">
      <c r="B6" s="1">
        <v>90</v>
      </c>
      <c r="C6" s="9">
        <f>C8*0.9</f>
        <v>2070000</v>
      </c>
      <c r="D6" s="9">
        <f>D8*0.9</f>
        <v>5850000</v>
      </c>
      <c r="E6" s="9">
        <f>E8*0.9</f>
        <v>3150000</v>
      </c>
      <c r="F6" s="9">
        <f>F8*0.9</f>
        <v>630000</v>
      </c>
    </row>
    <row r="7" spans="1:14" x14ac:dyDescent="0.25">
      <c r="B7" s="1">
        <v>95</v>
      </c>
      <c r="C7" s="9"/>
      <c r="D7" s="9"/>
      <c r="E7" s="9"/>
      <c r="F7" s="9"/>
      <c r="I7" s="1" t="s">
        <v>3</v>
      </c>
      <c r="J7" s="2">
        <v>0.21</v>
      </c>
    </row>
    <row r="8" spans="1:14" x14ac:dyDescent="0.25">
      <c r="B8" s="1">
        <v>100</v>
      </c>
      <c r="C8" s="9">
        <v>2300000</v>
      </c>
      <c r="D8" s="9">
        <v>6500000</v>
      </c>
      <c r="E8" s="9">
        <v>3500000</v>
      </c>
      <c r="F8" s="9">
        <v>700000</v>
      </c>
      <c r="I8" s="1" t="s">
        <v>4</v>
      </c>
      <c r="J8" s="1">
        <v>7</v>
      </c>
    </row>
    <row r="9" spans="1:14" x14ac:dyDescent="0.25">
      <c r="B9" s="1">
        <v>105</v>
      </c>
      <c r="C9" s="9"/>
      <c r="D9" s="9"/>
      <c r="E9" s="9"/>
      <c r="F9" s="9"/>
    </row>
    <row r="10" spans="1:14" x14ac:dyDescent="0.25">
      <c r="B10" s="1">
        <v>110</v>
      </c>
      <c r="C10" s="9">
        <f>C8*1.1</f>
        <v>2530000</v>
      </c>
      <c r="D10" s="9">
        <f>D8*1.1</f>
        <v>7150000.0000000009</v>
      </c>
      <c r="E10" s="9">
        <f>E8*1.1</f>
        <v>3850000.0000000005</v>
      </c>
      <c r="F10" s="9">
        <f>F8*1.1</f>
        <v>770000.00000000012</v>
      </c>
    </row>
    <row r="11" spans="1:14" x14ac:dyDescent="0.25">
      <c r="B11" s="1">
        <v>115</v>
      </c>
      <c r="C11" s="9"/>
      <c r="D11" s="9">
        <f>D8*1.15</f>
        <v>7474999.9999999991</v>
      </c>
      <c r="E11" s="9">
        <f>E8*1.15</f>
        <v>4024999.9999999995</v>
      </c>
      <c r="F11" s="9">
        <f>F8*1.15</f>
        <v>804999.99999999988</v>
      </c>
    </row>
    <row r="12" spans="1:14" x14ac:dyDescent="0.25">
      <c r="B12" s="1">
        <v>125</v>
      </c>
      <c r="C12" s="9"/>
      <c r="D12" s="9">
        <f>D8*1.2</f>
        <v>7800000</v>
      </c>
      <c r="E12" s="9"/>
      <c r="F12" s="9">
        <f>F8*1.2</f>
        <v>840000</v>
      </c>
    </row>
    <row r="13" spans="1:14" x14ac:dyDescent="0.25">
      <c r="C13" s="9"/>
      <c r="D13" s="9"/>
      <c r="E13" s="9"/>
      <c r="F13" s="9"/>
    </row>
    <row r="15" spans="1:14" ht="15" customHeight="1" x14ac:dyDescent="0.25">
      <c r="B15" s="12" t="s">
        <v>5</v>
      </c>
      <c r="C15" s="12" t="s">
        <v>15</v>
      </c>
      <c r="D15" s="13" t="s">
        <v>7</v>
      </c>
      <c r="E15" s="13"/>
      <c r="F15" s="13"/>
      <c r="J15" s="12" t="s">
        <v>5</v>
      </c>
      <c r="K15" s="12" t="s">
        <v>15</v>
      </c>
      <c r="L15" s="13" t="s">
        <v>1</v>
      </c>
      <c r="M15" s="13"/>
      <c r="N15" s="13"/>
    </row>
    <row r="16" spans="1:14" ht="45" customHeight="1" x14ac:dyDescent="0.25">
      <c r="B16" s="12"/>
      <c r="C16" s="12"/>
      <c r="D16" s="1" t="s">
        <v>6</v>
      </c>
      <c r="E16" s="4" t="s">
        <v>16</v>
      </c>
      <c r="F16" s="4" t="s">
        <v>17</v>
      </c>
      <c r="J16" s="12"/>
      <c r="K16" s="12"/>
      <c r="L16" s="1" t="s">
        <v>6</v>
      </c>
      <c r="M16" s="4" t="s">
        <v>16</v>
      </c>
      <c r="N16" s="4" t="s">
        <v>17</v>
      </c>
    </row>
    <row r="18" spans="2:14" x14ac:dyDescent="0.25">
      <c r="B18" s="1">
        <v>80</v>
      </c>
      <c r="C18" s="1">
        <f>(B18-B19)/B19</f>
        <v>-0.2</v>
      </c>
      <c r="D18" s="5">
        <f>PV(J7,J8,-9000000,,0)-C6-D8</f>
        <v>23001517.672596574</v>
      </c>
      <c r="E18" s="6">
        <f>(D18-D19)/D19</f>
        <v>1.0100336890447308E-2</v>
      </c>
      <c r="F18" s="10">
        <f>ABS(E18/C18)</f>
        <v>5.0501684452236538E-2</v>
      </c>
      <c r="J18" s="1">
        <v>90</v>
      </c>
      <c r="K18" s="1">
        <f>(J18-$J$19)/$J$19</f>
        <v>-0.1</v>
      </c>
      <c r="L18" s="5">
        <f>PV(J7,J8,-7400000,,0)-C8-D8</f>
        <v>17158803.419690516</v>
      </c>
      <c r="M18" s="6">
        <f>(L18-$L$19)/$L$19</f>
        <v>-0.24647958619202809</v>
      </c>
      <c r="N18" s="1">
        <f>ABS(M18/K18)</f>
        <v>2.4647958619202806</v>
      </c>
    </row>
    <row r="19" spans="2:14" x14ac:dyDescent="0.25">
      <c r="B19" s="1">
        <v>100</v>
      </c>
      <c r="C19" s="1">
        <v>0</v>
      </c>
      <c r="D19" s="5">
        <f>PV(J7,J8,-9000000,,0)-C8-D8</f>
        <v>22771517.672596574</v>
      </c>
      <c r="E19" s="6">
        <v>0</v>
      </c>
      <c r="F19" s="1">
        <v>0</v>
      </c>
      <c r="J19" s="1">
        <v>100</v>
      </c>
      <c r="K19" s="1">
        <f t="shared" ref="K19:K21" si="0">(J19-$J$19)/$J$19</f>
        <v>0</v>
      </c>
      <c r="L19" s="5">
        <f>PV(J7,J8,-9000000,,0)-C8-D8</f>
        <v>22771517.672596574</v>
      </c>
      <c r="M19" s="6">
        <f t="shared" ref="M19:M21" si="1">(L19-$L$19)/$L$19</f>
        <v>0</v>
      </c>
      <c r="N19" s="1">
        <v>0</v>
      </c>
    </row>
    <row r="20" spans="2:14" x14ac:dyDescent="0.25">
      <c r="B20" s="1">
        <v>125</v>
      </c>
      <c r="C20" s="1">
        <f>(B20-B19)/B19</f>
        <v>0.25</v>
      </c>
      <c r="D20" s="5">
        <f>PV(J7,J8,-9000000,,0)-C10-D8</f>
        <v>22541517.672596574</v>
      </c>
      <c r="E20" s="6">
        <f>(D20-D19)/D19</f>
        <v>-1.0100336890447308E-2</v>
      </c>
      <c r="F20" s="1">
        <f>ABS(E20/C20)</f>
        <v>4.040134756178923E-2</v>
      </c>
      <c r="J20" s="1">
        <v>110</v>
      </c>
      <c r="K20" s="1">
        <f t="shared" si="0"/>
        <v>0.1</v>
      </c>
      <c r="L20" s="5">
        <f>PV(J7,J8,-10600000,,0)-C8-D8</f>
        <v>28384231.925502628</v>
      </c>
      <c r="M20" s="6">
        <f t="shared" si="1"/>
        <v>0.24647958619202792</v>
      </c>
      <c r="N20" s="1">
        <f t="shared" ref="N20:N21" si="2">ABS(M20/K20)</f>
        <v>2.4647958619202792</v>
      </c>
    </row>
    <row r="21" spans="2:14" x14ac:dyDescent="0.25">
      <c r="J21" s="1">
        <v>115</v>
      </c>
      <c r="K21" s="1">
        <f t="shared" si="0"/>
        <v>0.15</v>
      </c>
      <c r="L21" s="5">
        <f>PV(J7,J8,-11400000,,0)-C8-D8</f>
        <v>31190589.051955663</v>
      </c>
      <c r="M21" s="6">
        <f t="shared" si="1"/>
        <v>0.36971937928804222</v>
      </c>
      <c r="N21" s="1">
        <f t="shared" si="2"/>
        <v>2.4647958619202814</v>
      </c>
    </row>
    <row r="23" spans="2:14" ht="15" customHeight="1" x14ac:dyDescent="0.25">
      <c r="B23" s="12" t="s">
        <v>5</v>
      </c>
      <c r="C23" s="12" t="s">
        <v>15</v>
      </c>
      <c r="D23" s="13" t="s">
        <v>0</v>
      </c>
      <c r="E23" s="13"/>
      <c r="F23" s="13"/>
      <c r="J23" s="12" t="s">
        <v>5</v>
      </c>
      <c r="K23" s="12" t="s">
        <v>15</v>
      </c>
      <c r="L23" s="13" t="s">
        <v>2</v>
      </c>
      <c r="M23" s="13"/>
      <c r="N23" s="13"/>
    </row>
    <row r="24" spans="2:14" ht="30" x14ac:dyDescent="0.25">
      <c r="B24" s="12"/>
      <c r="C24" s="12"/>
      <c r="D24" s="1" t="s">
        <v>6</v>
      </c>
      <c r="E24" s="4" t="s">
        <v>16</v>
      </c>
      <c r="F24" s="4" t="s">
        <v>17</v>
      </c>
      <c r="J24" s="12"/>
      <c r="K24" s="12"/>
      <c r="L24" s="1" t="s">
        <v>6</v>
      </c>
      <c r="M24" s="4" t="s">
        <v>16</v>
      </c>
      <c r="N24" s="4" t="s">
        <v>17</v>
      </c>
    </row>
    <row r="26" spans="2:14" x14ac:dyDescent="0.25">
      <c r="B26" s="1">
        <v>85</v>
      </c>
      <c r="C26" s="1">
        <f>(B26-$B$28)/$B$28</f>
        <v>-0.15</v>
      </c>
      <c r="D26" s="5">
        <f>PV(J7,J8,-9000000,,0)-C8-D5</f>
        <v>23746517.672596574</v>
      </c>
      <c r="E26" s="6">
        <f>(D26-$D$28)/$D$28</f>
        <v>4.2816645513852718E-2</v>
      </c>
      <c r="F26" s="1">
        <f>ABS(E26/C26)</f>
        <v>0.28544430342568478</v>
      </c>
      <c r="J26" s="1">
        <v>80</v>
      </c>
      <c r="K26" s="1">
        <f>(J26-$J$29)/$J$29</f>
        <v>-0.2</v>
      </c>
      <c r="L26" s="5">
        <f>PV(J7,J8,-10200000,,0)-C8-D8</f>
        <v>26981053.362276115</v>
      </c>
      <c r="M26" s="6">
        <f>(L26-$L$29)/$L$29</f>
        <v>0.18485968964402094</v>
      </c>
      <c r="N26" s="1">
        <f>ABS(M26/K26)</f>
        <v>0.92429844822010465</v>
      </c>
    </row>
    <row r="27" spans="2:14" x14ac:dyDescent="0.25">
      <c r="B27" s="1">
        <v>90</v>
      </c>
      <c r="C27" s="1">
        <f t="shared" ref="C27:C31" si="3">(B27-$B$28)/$B$28</f>
        <v>-0.1</v>
      </c>
      <c r="D27" s="5">
        <f>PV(J7,J8,-9000000,,0)-C8-D6</f>
        <v>23421517.672596574</v>
      </c>
      <c r="E27" s="6">
        <f t="shared" ref="E27:E31" si="4">(D27-$D$28)/$D$28</f>
        <v>2.854443034256848E-2</v>
      </c>
      <c r="F27" s="1">
        <f t="shared" ref="F27:F31" si="5">ABS(E27/C27)</f>
        <v>0.28544430342568478</v>
      </c>
      <c r="J27" s="1">
        <v>85</v>
      </c>
      <c r="K27" s="1">
        <f t="shared" ref="K27:K32" si="6">(J27-$J$29)/$J$29</f>
        <v>-0.15</v>
      </c>
      <c r="L27" s="5">
        <f>PV(J7,J8,-9900000,,0)-C8-D8</f>
        <v>25928669.439856231</v>
      </c>
      <c r="M27" s="6">
        <f t="shared" ref="M27:M32" si="7">(L27-$L$29)/$L$29</f>
        <v>0.13864476723301578</v>
      </c>
      <c r="N27" s="1">
        <f t="shared" ref="N27:N32" si="8">ABS(M27/K27)</f>
        <v>0.92429844822010521</v>
      </c>
    </row>
    <row r="28" spans="2:14" x14ac:dyDescent="0.25">
      <c r="B28" s="1">
        <v>100</v>
      </c>
      <c r="C28" s="1">
        <f t="shared" si="3"/>
        <v>0</v>
      </c>
      <c r="D28" s="3">
        <f>PV(J7,J8,-9000000,,0)-C8-D8</f>
        <v>22771517.672596574</v>
      </c>
      <c r="E28" s="6">
        <f t="shared" si="4"/>
        <v>0</v>
      </c>
      <c r="F28" s="1">
        <v>0</v>
      </c>
      <c r="J28" s="1">
        <v>90</v>
      </c>
      <c r="K28" s="1">
        <f t="shared" si="6"/>
        <v>-0.1</v>
      </c>
      <c r="L28" s="5">
        <f>PV(J7,J8,-9600000,,0)-C8-D8</f>
        <v>24876285.51743634</v>
      </c>
      <c r="M28" s="6">
        <f t="shared" si="7"/>
        <v>9.2429844822010304E-2</v>
      </c>
      <c r="N28" s="1">
        <f t="shared" si="8"/>
        <v>0.92429844822010299</v>
      </c>
    </row>
    <row r="29" spans="2:14" x14ac:dyDescent="0.25">
      <c r="B29" s="1">
        <v>110</v>
      </c>
      <c r="C29" s="1">
        <f t="shared" si="3"/>
        <v>0.1</v>
      </c>
      <c r="D29" s="5">
        <f>PV(J7,J8,-9000000,,0)-C8-D10</f>
        <v>22121517.672596574</v>
      </c>
      <c r="E29" s="6">
        <f t="shared" si="4"/>
        <v>-2.854443034256848E-2</v>
      </c>
      <c r="F29" s="1">
        <f t="shared" si="5"/>
        <v>0.28544430342568478</v>
      </c>
      <c r="J29" s="1">
        <v>100</v>
      </c>
      <c r="K29" s="1">
        <f t="shared" si="6"/>
        <v>0</v>
      </c>
      <c r="L29" s="5">
        <f>PV(J7,J8,-9000000,,0)-C8-D8</f>
        <v>22771517.672596574</v>
      </c>
      <c r="M29" s="6">
        <f t="shared" si="7"/>
        <v>0</v>
      </c>
      <c r="N29" s="1">
        <v>0</v>
      </c>
    </row>
    <row r="30" spans="2:14" x14ac:dyDescent="0.25">
      <c r="B30" s="1">
        <v>115</v>
      </c>
      <c r="C30" s="1">
        <f t="shared" si="3"/>
        <v>0.15</v>
      </c>
      <c r="D30" s="5">
        <f>PV(J7,J8,-9000000,,0)-C8-D11</f>
        <v>21796517.672596574</v>
      </c>
      <c r="E30" s="6">
        <f t="shared" si="4"/>
        <v>-4.2816645513852718E-2</v>
      </c>
      <c r="F30" s="1">
        <f t="shared" si="5"/>
        <v>0.28544430342568478</v>
      </c>
      <c r="J30" s="1">
        <v>110</v>
      </c>
      <c r="K30" s="1">
        <f t="shared" si="6"/>
        <v>0.1</v>
      </c>
      <c r="L30" s="5">
        <f>PV(J7,J8,-8400000,,0)-C8-D8</f>
        <v>20666749.8277568</v>
      </c>
      <c r="M30" s="6">
        <f t="shared" si="7"/>
        <v>-9.2429844822010637E-2</v>
      </c>
      <c r="N30" s="1">
        <f t="shared" si="8"/>
        <v>0.92429844822010632</v>
      </c>
    </row>
    <row r="31" spans="2:14" x14ac:dyDescent="0.25">
      <c r="B31" s="1">
        <v>125</v>
      </c>
      <c r="C31" s="1">
        <f t="shared" si="3"/>
        <v>0.25</v>
      </c>
      <c r="D31" s="5">
        <f>PV(J7,J8,-9000000,,0)-C8-D12</f>
        <v>21471517.672596574</v>
      </c>
      <c r="E31" s="6">
        <f t="shared" si="4"/>
        <v>-5.7088860685136959E-2</v>
      </c>
      <c r="F31" s="1">
        <f t="shared" si="5"/>
        <v>0.22835544274054784</v>
      </c>
      <c r="J31" s="1">
        <v>115</v>
      </c>
      <c r="K31" s="1">
        <f t="shared" si="6"/>
        <v>0.15</v>
      </c>
      <c r="L31" s="5">
        <f>PV(J7,J8,-8100000,,0)-C8-D8</f>
        <v>19614365.905336916</v>
      </c>
      <c r="M31" s="6">
        <f t="shared" si="7"/>
        <v>-0.13864476723301578</v>
      </c>
      <c r="N31" s="1">
        <f t="shared" si="8"/>
        <v>0.92429844822010521</v>
      </c>
    </row>
    <row r="32" spans="2:14" x14ac:dyDescent="0.25">
      <c r="J32" s="1">
        <v>125</v>
      </c>
      <c r="K32" s="1">
        <f t="shared" si="6"/>
        <v>0.25</v>
      </c>
      <c r="L32" s="5">
        <f>PV(J7,J8,-7800000,,0)-C8-D8</f>
        <v>18561981.982917029</v>
      </c>
      <c r="M32" s="6">
        <f t="shared" si="7"/>
        <v>-0.18485968964402111</v>
      </c>
      <c r="N32" s="1">
        <f t="shared" si="8"/>
        <v>0.73943875857608443</v>
      </c>
    </row>
    <row r="34" spans="1:12" x14ac:dyDescent="0.25">
      <c r="C34" s="7" t="s">
        <v>8</v>
      </c>
      <c r="D34" s="7" t="s">
        <v>9</v>
      </c>
      <c r="E34" s="7" t="s">
        <v>10</v>
      </c>
      <c r="F34" s="7" t="s">
        <v>2</v>
      </c>
    </row>
    <row r="36" spans="1:12" x14ac:dyDescent="0.25">
      <c r="B36" s="7">
        <v>80</v>
      </c>
      <c r="F36" s="1">
        <v>16549554.815932035</v>
      </c>
    </row>
    <row r="37" spans="1:12" x14ac:dyDescent="0.25">
      <c r="B37" s="7">
        <v>85</v>
      </c>
      <c r="D37" s="1">
        <v>13684901.308175322</v>
      </c>
      <c r="F37" s="1">
        <v>15533391.438992858</v>
      </c>
    </row>
    <row r="38" spans="1:12" x14ac:dyDescent="0.25">
      <c r="B38" s="7">
        <v>90</v>
      </c>
      <c r="C38" s="1">
        <v>13484901.308175322</v>
      </c>
      <c r="D38" s="1">
        <v>13284901.308175322</v>
      </c>
      <c r="E38" s="1">
        <v>7065363.2978330441</v>
      </c>
      <c r="F38" s="1">
        <v>14517228.06205368</v>
      </c>
    </row>
    <row r="39" spans="1:12" x14ac:dyDescent="0.25">
      <c r="B39" s="7">
        <v>100</v>
      </c>
      <c r="C39" s="1">
        <v>12484901.308175322</v>
      </c>
      <c r="D39" s="1">
        <v>12484901.308175322</v>
      </c>
      <c r="E39" s="1">
        <v>12484901.308175322</v>
      </c>
      <c r="F39" s="1">
        <v>12484901.308175322</v>
      </c>
    </row>
    <row r="40" spans="1:12" x14ac:dyDescent="0.25">
      <c r="B40" s="7">
        <v>110</v>
      </c>
      <c r="C40" s="1">
        <v>11484901.308175322</v>
      </c>
      <c r="D40" s="1">
        <v>11684901.308175322</v>
      </c>
      <c r="E40" s="1">
        <v>17904439.318517603</v>
      </c>
      <c r="F40" s="1">
        <v>10452574.55429697</v>
      </c>
      <c r="K40" s="11" t="s">
        <v>13</v>
      </c>
      <c r="L40" s="11" t="s">
        <v>11</v>
      </c>
    </row>
    <row r="41" spans="1:12" x14ac:dyDescent="0.25">
      <c r="B41" s="7">
        <v>115</v>
      </c>
      <c r="D41" s="1">
        <v>11284901.308175322</v>
      </c>
      <c r="E41" s="1">
        <v>20614208.323688745</v>
      </c>
      <c r="F41" s="1">
        <v>9436411.1773577929</v>
      </c>
    </row>
    <row r="42" spans="1:12" x14ac:dyDescent="0.25">
      <c r="B42" s="7">
        <v>125</v>
      </c>
      <c r="D42" s="1">
        <v>10884901.308175322</v>
      </c>
      <c r="F42" s="1">
        <v>8420247.8004186153</v>
      </c>
    </row>
    <row r="45" spans="1:12" x14ac:dyDescent="0.25">
      <c r="A45" s="1" t="s">
        <v>14</v>
      </c>
    </row>
    <row r="49" spans="2:2" s="7" customFormat="1" x14ac:dyDescent="0.25"/>
    <row r="50" spans="2:2" s="7" customFormat="1" x14ac:dyDescent="0.25"/>
    <row r="51" spans="2:2" s="7" customFormat="1" x14ac:dyDescent="0.25"/>
    <row r="52" spans="2:2" s="7" customFormat="1" x14ac:dyDescent="0.25"/>
    <row r="53" spans="2:2" s="7" customFormat="1" x14ac:dyDescent="0.25"/>
    <row r="64" spans="2:2" x14ac:dyDescent="0.25">
      <c r="B64" s="8"/>
    </row>
  </sheetData>
  <mergeCells count="12">
    <mergeCell ref="B15:B16"/>
    <mergeCell ref="C15:C16"/>
    <mergeCell ref="D15:F15"/>
    <mergeCell ref="B23:B24"/>
    <mergeCell ref="C23:C24"/>
    <mergeCell ref="D23:F23"/>
    <mergeCell ref="J23:J24"/>
    <mergeCell ref="K23:K24"/>
    <mergeCell ref="L23:N23"/>
    <mergeCell ref="J15:J16"/>
    <mergeCell ref="K15:K16"/>
    <mergeCell ref="L15:N1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 Mehta</dc:creator>
  <cp:lastModifiedBy>HP</cp:lastModifiedBy>
  <dcterms:created xsi:type="dcterms:W3CDTF">2017-04-06T01:34:46Z</dcterms:created>
  <dcterms:modified xsi:type="dcterms:W3CDTF">2018-05-10T01:14:58Z</dcterms:modified>
</cp:coreProperties>
</file>