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Projects\EM600_Eng Eco\"/>
    </mc:Choice>
  </mc:AlternateContent>
  <bookViews>
    <workbookView xWindow="0" yWindow="0" windowWidth="20490" windowHeight="7755" tabRatio="619" activeTab="3"/>
  </bookViews>
  <sheets>
    <sheet name="Question1" sheetId="15" r:id="rId1"/>
    <sheet name="Question2" sheetId="16" r:id="rId2"/>
    <sheet name="Question3" sheetId="17" r:id="rId3"/>
    <sheet name="Question4" sheetId="18" r:id="rId4"/>
  </sheets>
  <definedNames>
    <definedName name="OLE_LINK5" localSheetId="0">Question1!#REF!</definedName>
    <definedName name="OLE_LINK7" localSheetId="0">Question1!#REF!</definedName>
    <definedName name="_xlnm.Print_Area" localSheetId="0">Question1!$A$1:$N$50</definedName>
  </definedNames>
  <calcPr calcId="152511" concurrentCalc="0"/>
  <fileRecoveryPr repairLoad="1"/>
</workbook>
</file>

<file path=xl/calcChain.xml><?xml version="1.0" encoding="utf-8"?>
<calcChain xmlns="http://schemas.openxmlformats.org/spreadsheetml/2006/main">
  <c r="B96" i="17" l="1"/>
  <c r="B52" i="17"/>
  <c r="B100" i="17"/>
  <c r="B101" i="17"/>
  <c r="B109" i="17"/>
  <c r="C37" i="17"/>
  <c r="C78" i="17"/>
  <c r="C80" i="17"/>
  <c r="B57" i="17"/>
  <c r="C57" i="17"/>
  <c r="C81" i="17"/>
  <c r="C32" i="17"/>
  <c r="B43" i="17"/>
  <c r="D43" i="17"/>
  <c r="C82" i="17"/>
  <c r="C83" i="17"/>
  <c r="C84" i="17"/>
  <c r="C85" i="17"/>
  <c r="C93" i="17"/>
  <c r="C94" i="17"/>
  <c r="B55" i="17"/>
  <c r="D57" i="17"/>
  <c r="C100" i="17"/>
  <c r="C101" i="17"/>
  <c r="C110" i="17"/>
  <c r="D110" i="17"/>
  <c r="E110" i="17"/>
  <c r="D78" i="17"/>
  <c r="D80" i="17"/>
  <c r="E57" i="17"/>
  <c r="B58" i="17"/>
  <c r="C58" i="17"/>
  <c r="D81" i="17"/>
  <c r="D44" i="17"/>
  <c r="D82" i="17"/>
  <c r="D83" i="17"/>
  <c r="D84" i="17"/>
  <c r="D85" i="17"/>
  <c r="D93" i="17"/>
  <c r="D94" i="17"/>
  <c r="D58" i="17"/>
  <c r="D100" i="17"/>
  <c r="D101" i="17"/>
  <c r="C111" i="17"/>
  <c r="D111" i="17"/>
  <c r="E111" i="17"/>
  <c r="E78" i="17"/>
  <c r="E80" i="17"/>
  <c r="E58" i="17"/>
  <c r="B59" i="17"/>
  <c r="C59" i="17"/>
  <c r="E81" i="17"/>
  <c r="D45" i="17"/>
  <c r="E82" i="17"/>
  <c r="E83" i="17"/>
  <c r="E84" i="17"/>
  <c r="E85" i="17"/>
  <c r="E93" i="17"/>
  <c r="E94" i="17"/>
  <c r="D59" i="17"/>
  <c r="E100" i="17"/>
  <c r="E101" i="17"/>
  <c r="C112" i="17"/>
  <c r="D112" i="17"/>
  <c r="E112" i="17"/>
  <c r="F78" i="17"/>
  <c r="F80" i="17"/>
  <c r="E59" i="17"/>
  <c r="B60" i="17"/>
  <c r="C60" i="17"/>
  <c r="F81" i="17"/>
  <c r="D46" i="17"/>
  <c r="F82" i="17"/>
  <c r="F83" i="17"/>
  <c r="F84" i="17"/>
  <c r="F85" i="17"/>
  <c r="F93" i="17"/>
  <c r="F94" i="17"/>
  <c r="D60" i="17"/>
  <c r="F100" i="17"/>
  <c r="F101" i="17"/>
  <c r="C113" i="17"/>
  <c r="D113" i="17"/>
  <c r="E113" i="17"/>
  <c r="G78" i="17"/>
  <c r="G80" i="17"/>
  <c r="E60" i="17"/>
  <c r="B61" i="17"/>
  <c r="C61" i="17"/>
  <c r="G81" i="17"/>
  <c r="D47" i="17"/>
  <c r="G82" i="17"/>
  <c r="G83" i="17"/>
  <c r="G84" i="17"/>
  <c r="G85" i="17"/>
  <c r="G93" i="17"/>
  <c r="G94" i="17"/>
  <c r="D61" i="17"/>
  <c r="G100" i="17"/>
  <c r="G101" i="17"/>
  <c r="C114" i="17"/>
  <c r="D114" i="17"/>
  <c r="E114" i="17"/>
  <c r="H78" i="17"/>
  <c r="H80" i="17"/>
  <c r="E61" i="17"/>
  <c r="B62" i="17"/>
  <c r="C62" i="17"/>
  <c r="H81" i="17"/>
  <c r="H82" i="17"/>
  <c r="H83" i="17"/>
  <c r="H84" i="17"/>
  <c r="H85" i="17"/>
  <c r="H93" i="17"/>
  <c r="H94" i="17"/>
  <c r="H97" i="17"/>
  <c r="B70" i="17"/>
  <c r="B73" i="17"/>
  <c r="H98" i="17"/>
  <c r="D62" i="17"/>
  <c r="H100" i="17"/>
  <c r="H101" i="17"/>
  <c r="C115" i="17"/>
  <c r="D115" i="17"/>
  <c r="E115" i="17"/>
  <c r="B117" i="17"/>
  <c r="A106" i="17"/>
  <c r="E62" i="17"/>
  <c r="E43" i="17"/>
  <c r="B44" i="17"/>
  <c r="E44" i="17"/>
  <c r="B45" i="17"/>
  <c r="E45" i="17"/>
  <c r="B46" i="17"/>
  <c r="E46" i="17"/>
  <c r="B47" i="17"/>
  <c r="E47" i="17"/>
  <c r="B48" i="17"/>
  <c r="D48" i="17"/>
  <c r="E48" i="17"/>
  <c r="C38" i="17"/>
  <c r="A38" i="17"/>
  <c r="C35" i="17"/>
  <c r="C34" i="17"/>
  <c r="C33" i="17"/>
  <c r="D39" i="16"/>
  <c r="D40" i="16"/>
  <c r="D41" i="16"/>
  <c r="D42" i="16"/>
  <c r="D43" i="16"/>
  <c r="D44" i="16"/>
  <c r="B36" i="16"/>
  <c r="D25" i="16"/>
  <c r="D26" i="16"/>
  <c r="D27" i="16"/>
  <c r="D28" i="16"/>
  <c r="D29" i="16"/>
  <c r="D30" i="16"/>
  <c r="D28" i="15"/>
  <c r="B29" i="15"/>
  <c r="D29" i="15"/>
  <c r="B30" i="15"/>
  <c r="D30" i="15"/>
  <c r="B31" i="15"/>
  <c r="D31" i="15"/>
  <c r="B32" i="15"/>
  <c r="D32" i="15"/>
  <c r="D33" i="15"/>
</calcChain>
</file>

<file path=xl/sharedStrings.xml><?xml version="1.0" encoding="utf-8"?>
<sst xmlns="http://schemas.openxmlformats.org/spreadsheetml/2006/main" count="204" uniqueCount="162">
  <si>
    <t>QUESTION 1:</t>
  </si>
  <si>
    <t>a.Assume that the expected inflation rate is 5%. If the market interest rate is 10%, what should the interest-free inflation rate be? [3 points]</t>
  </si>
  <si>
    <t>b.The Shakalaka investment company plans to make a series of five constant dollar (or real-dollar) payments are made over a five-year period to offset its one bad debt in an account.</t>
  </si>
  <si>
    <t xml:space="preserve">The payments begin with a $35,000 payment at the end of the first year. The payments then increase at the rate of 7% per year. </t>
  </si>
  <si>
    <t>The average general inflation rate is 9%, and the market interest rate is 12% during this five- year period.</t>
  </si>
  <si>
    <t>Calculate the inflation free interest rate. [3 points]</t>
  </si>
  <si>
    <t>What is the equivalent present worth of the series? [4 points]</t>
  </si>
  <si>
    <t>a.</t>
  </si>
  <si>
    <t>GIVEN:</t>
  </si>
  <si>
    <t>expected inflation rate</t>
  </si>
  <si>
    <t>market interest rate</t>
  </si>
  <si>
    <t>find i'</t>
  </si>
  <si>
    <t>known</t>
  </si>
  <si>
    <t>(10%- i ')/(1+ i ')=5%</t>
  </si>
  <si>
    <t>i' = 4.76%</t>
  </si>
  <si>
    <t>b.</t>
  </si>
  <si>
    <t>F at EOY 1</t>
  </si>
  <si>
    <t>(Constant Dollars)</t>
  </si>
  <si>
    <t>Rate of increase</t>
  </si>
  <si>
    <t xml:space="preserve">Market interest rate, i </t>
  </si>
  <si>
    <t>General inflation rate (f bar)</t>
  </si>
  <si>
    <t>Given constant dollars, therefore need to use the interest-free inflation rate, i '</t>
  </si>
  <si>
    <t>(12%- i ')/(1+ i ')=9%.  i '=2.75%</t>
  </si>
  <si>
    <t>n</t>
  </si>
  <si>
    <t>net cash flow</t>
  </si>
  <si>
    <t>(P/F,2.75%,n)</t>
  </si>
  <si>
    <t>An(P/F,2.75%,n)</t>
  </si>
  <si>
    <t>PW=</t>
  </si>
  <si>
    <t>QUESTION 2:</t>
  </si>
  <si>
    <t>a.Given the following cash flow data:</t>
  </si>
  <si>
    <t>Period, n</t>
  </si>
  <si>
    <t>Net Cash Flow in Constant Dollars</t>
  </si>
  <si>
    <t>With a 12% inflation-free rate of return (i ’) calculate the present worth of the cash flow series in constant dollars. [5 points]</t>
  </si>
  <si>
    <t>b.Given the following cash flow data:</t>
  </si>
  <si>
    <t>Net Cash Flow in Actual Dollars</t>
  </si>
  <si>
    <t>With a general inflation rate of 4% per year and a 5% inflation-free rate of return (i ’) calculate the present worth of the cash flow series using the adjusted discount method. [5 points]</t>
  </si>
  <si>
    <t>(P/F,12%,n)</t>
  </si>
  <si>
    <t>An(P/F,12%,n)</t>
  </si>
  <si>
    <t>general inflation rate</t>
  </si>
  <si>
    <t>i ’</t>
  </si>
  <si>
    <t xml:space="preserve">i = </t>
  </si>
  <si>
    <t>(P/F,17.6%,n)</t>
  </si>
  <si>
    <t>An(P/F,17.6%,n)</t>
  </si>
  <si>
    <t>Question3</t>
  </si>
  <si>
    <t xml:space="preserve">Chavez Villas is considering an expansion to their Acapulco resort. </t>
  </si>
  <si>
    <t>The financial data is as follows:</t>
  </si>
  <si>
    <t>Investment:</t>
  </si>
  <si>
    <t xml:space="preserve"> debt equity ratio. Loan ($135,000) borrowed at 6% interest.</t>
  </si>
  <si>
    <t>Project life:</t>
  </si>
  <si>
    <t>years</t>
  </si>
  <si>
    <t>Salvage value:</t>
  </si>
  <si>
    <t>Year 6 dollars</t>
  </si>
  <si>
    <t xml:space="preserve">Depreciation method: </t>
  </si>
  <si>
    <t>5-year MACRS</t>
  </si>
  <si>
    <t xml:space="preserve">Income tax rate: </t>
  </si>
  <si>
    <t>Annual Revenue:</t>
  </si>
  <si>
    <t>Year 0 dollars</t>
  </si>
  <si>
    <t xml:space="preserve">Annual Expense: </t>
  </si>
  <si>
    <t xml:space="preserve">Does NOT include depreciation </t>
  </si>
  <si>
    <t>Does NOT include interest</t>
  </si>
  <si>
    <t>Market Interest rate (i ):</t>
  </si>
  <si>
    <t>If the general inflation rate (effects revenues, expenses, salvage value) during the next 6 years is expected to</t>
  </si>
  <si>
    <t>increase by 4% annually:</t>
  </si>
  <si>
    <t>General Inflation Rate:</t>
  </si>
  <si>
    <t>a.Develop the income statement for the project[12 points]</t>
  </si>
  <si>
    <t>b.Develop the cash flow statement for the project. [3 points](Hint: Don’t forget the Financing Activities)</t>
  </si>
  <si>
    <t>c.Determine the PW of the project.</t>
  </si>
  <si>
    <t>Is the project economically viable and why? [4+1points]</t>
  </si>
  <si>
    <t>(Hint: Cash flows in Actual dollars, given market interest rate. Therefore, no need to convert to constant dollars before calculating PW)</t>
  </si>
  <si>
    <t>a.    Develop the income statement for the project</t>
  </si>
  <si>
    <t>I</t>
  </si>
  <si>
    <t>N</t>
  </si>
  <si>
    <t>S</t>
  </si>
  <si>
    <t xml:space="preserve">MACRS </t>
  </si>
  <si>
    <t>(f bar)</t>
  </si>
  <si>
    <t xml:space="preserve">i </t>
  </si>
  <si>
    <t>Step 1: Determine the allowed depreciation amounts</t>
  </si>
  <si>
    <r>
      <rPr>
        <b/>
        <sz val="10"/>
        <rFont val="Verdana"/>
        <charset val="134"/>
      </rPr>
      <t>BV</t>
    </r>
    <r>
      <rPr>
        <b/>
        <vertAlign val="subscript"/>
        <sz val="10"/>
        <rFont val="Verdana"/>
        <charset val="134"/>
      </rPr>
      <t>n-1</t>
    </r>
  </si>
  <si>
    <t>MACRS</t>
  </si>
  <si>
    <r>
      <rPr>
        <b/>
        <sz val="10"/>
        <rFont val="Verdana"/>
        <charset val="134"/>
      </rPr>
      <t>D</t>
    </r>
    <r>
      <rPr>
        <b/>
        <vertAlign val="subscript"/>
        <sz val="10"/>
        <rFont val="Verdana"/>
        <charset val="134"/>
      </rPr>
      <t>n</t>
    </r>
  </si>
  <si>
    <r>
      <rPr>
        <b/>
        <sz val="10"/>
        <rFont val="Verdana"/>
        <charset val="134"/>
      </rPr>
      <t>BV</t>
    </r>
    <r>
      <rPr>
        <b/>
        <vertAlign val="subscript"/>
        <sz val="10"/>
        <rFont val="Verdana"/>
        <charset val="134"/>
      </rPr>
      <t>n</t>
    </r>
  </si>
  <si>
    <t>Step 2: Determine the loan repayment schedule</t>
  </si>
  <si>
    <t>P, amt borrowed</t>
  </si>
  <si>
    <t>i</t>
  </si>
  <si>
    <t>AE</t>
  </si>
  <si>
    <t>(Actual)</t>
  </si>
  <si>
    <t>Year</t>
  </si>
  <si>
    <t>Beginning Balance</t>
  </si>
  <si>
    <t>Interest Payment</t>
  </si>
  <si>
    <t>Principal Payment</t>
  </si>
  <si>
    <t>Ending Balance</t>
  </si>
  <si>
    <t>Step 3: Calculate the Gains (Losses) associated with Asset Disposal</t>
  </si>
  <si>
    <t>Salvage Value</t>
  </si>
  <si>
    <t>Book Value</t>
  </si>
  <si>
    <t>BV6</t>
  </si>
  <si>
    <t>Taxable Gains (Losses)</t>
  </si>
  <si>
    <t>Taxes (Capital Gains, rate = 30%)</t>
  </si>
  <si>
    <t>Step 4: Create the Income Statement</t>
  </si>
  <si>
    <t>Income Statement</t>
  </si>
  <si>
    <t>Revenus</t>
  </si>
  <si>
    <t>Expenses:</t>
  </si>
  <si>
    <t>General</t>
  </si>
  <si>
    <t>Interest payment</t>
  </si>
  <si>
    <t>Depreciation</t>
  </si>
  <si>
    <t>Taxable Income</t>
  </si>
  <si>
    <t>Income tax</t>
  </si>
  <si>
    <t>Net Income</t>
  </si>
  <si>
    <t>b.    Develop the cash flow statement for the project</t>
  </si>
  <si>
    <t>Step 5: Develop a Cash Flow Statement</t>
  </si>
  <si>
    <t>Cash Flow Statement</t>
  </si>
  <si>
    <t>Operating Activities</t>
  </si>
  <si>
    <t>Deprecation</t>
  </si>
  <si>
    <t xml:space="preserve">Investment Activities </t>
  </si>
  <si>
    <t>Investment</t>
  </si>
  <si>
    <t>Salvage</t>
  </si>
  <si>
    <t>Gain Tax</t>
  </si>
  <si>
    <t>Financing Activities</t>
  </si>
  <si>
    <t>Loan</t>
  </si>
  <si>
    <t>Net Cash Flow</t>
  </si>
  <si>
    <t>c.     Determine the PW of the project</t>
  </si>
  <si>
    <t>P</t>
  </si>
  <si>
    <t>F</t>
  </si>
  <si>
    <t>(P/F, i , n)</t>
  </si>
  <si>
    <t>F(P/F, i , n)</t>
  </si>
  <si>
    <t>PW manual</t>
  </si>
  <si>
    <t>This project is  economically viable because PW &gt; 0</t>
  </si>
  <si>
    <t>QUESTION 4:</t>
  </si>
  <si>
    <t>Two alternatives are being considered by a food processor for the warehousing and distribution of its canned products in a sales region.</t>
  </si>
  <si>
    <t>These canned products come in standard cartons of 24 cans per carton.</t>
  </si>
  <si>
    <t>Alternative 1: Build its Own Distribution System data:</t>
  </si>
  <si>
    <t>Alternative 2: Buy a Distribution System from a Distribution Company:</t>
  </si>
  <si>
    <t>With a MARR of 12%, calculate the following:</t>
  </si>
  <si>
    <t>a.Calculate the economic service life for each alternative. [4 + 4 points]</t>
  </si>
  <si>
    <t>b.What are your conclusions? [2 points]</t>
  </si>
  <si>
    <t>MARR</t>
  </si>
  <si>
    <t>Alternative 1</t>
  </si>
  <si>
    <t>=</t>
  </si>
  <si>
    <t>S decrease</t>
  </si>
  <si>
    <t>O&amp;M</t>
  </si>
  <si>
    <t>OC increase</t>
  </si>
  <si>
    <t>CR(12%)</t>
  </si>
  <si>
    <t>OC(12%)</t>
  </si>
  <si>
    <t>AEC(12%)</t>
  </si>
  <si>
    <t>Economic Life of the Challenger =</t>
  </si>
  <si>
    <t xml:space="preserve">N1* = </t>
  </si>
  <si>
    <t xml:space="preserve">EUAC1 = </t>
  </si>
  <si>
    <t>Alternative 2</t>
  </si>
  <si>
    <t>Mkt Value</t>
  </si>
  <si>
    <t>Economic Life of the Defender =</t>
  </si>
  <si>
    <t xml:space="preserve">N2* = </t>
  </si>
  <si>
    <t xml:space="preserve">EUAC2 = </t>
  </si>
  <si>
    <t>b.    What are your conclusions?</t>
  </si>
  <si>
    <t>Summary:</t>
  </si>
  <si>
    <t>Comparing EUCA1 and EUAC2, EUAC1 is bigger, so Alternative 1 must be replaced</t>
  </si>
  <si>
    <t>A summary of the financial information of these 2 alternatives are listed as follows：</t>
  </si>
  <si>
    <t>Investment cost $70,000 (installed)</t>
  </si>
  <si>
    <t>Estimated useful life of 5 years</t>
  </si>
  <si>
    <t>Salvage value of $52,000 at EOY 1, decreasing at a rate of 4% each year.</t>
  </si>
  <si>
    <t>Operating and maintenance costs are expected to be $12,000 at EOY 1 increasing at a rate of 15% each year.</t>
  </si>
  <si>
    <t>Salvage value of $38,000 after the first year (from today), decreasing at a rate of 5% each year.</t>
  </si>
  <si>
    <t>Current market value of $55,000</t>
  </si>
  <si>
    <t>Operating and maintenance costs for the next 5 years are expected to be$11,000 in the first year increasing at a rate of 15% each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</si>
</sst>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8" formatCode="&quot;$&quot;#,##0.00_);[Red]\(&quot;$&quot;#,##0.00\)"/>
    <numFmt numFmtId="164" formatCode="\$#,##0.00_);[Red]\(\$#,##0.00\)"/>
    <numFmt numFmtId="169" formatCode="&quot;$&quot;#,##0"/>
    <numFmt numFmtId="170" formatCode="\$#,##0;\-\$#,##0"/>
    <numFmt numFmtId="171" formatCode="0.0000_);[Red]\(0.0000\)"/>
    <numFmt numFmtId="172" formatCode="\$#,##0.00;[Red]\$#,##0.00"/>
    <numFmt numFmtId="173" formatCode="&quot;$&quot;#,##0.00"/>
    <numFmt numFmtId="174" formatCode="0.0000"/>
    <numFmt numFmtId="175" formatCode="\$#,##0.00;\-\$#,##0.00"/>
    <numFmt numFmtId="176" formatCode="0.0000_ "/>
    <numFmt numFmtId="177" formatCode="\¥#,##0.00;[Red]\¥\-#,##0.00"/>
    <numFmt numFmtId="178" formatCode="\$#,##0;[Red]\$#,##0"/>
    <numFmt numFmtId="179" formatCode="\$#,##0_);[Red]\(\$#,##0\)"/>
    <numFmt numFmtId="180" formatCode="0.0%"/>
  </numFmts>
  <fonts count="16">
    <font>
      <sz val="10"/>
      <name val="Verdana"/>
      <charset val="134"/>
    </font>
    <font>
      <b/>
      <sz val="10"/>
      <name val="Arial"/>
      <charset val="134"/>
    </font>
    <font>
      <b/>
      <sz val="10"/>
      <name val="Verdana"/>
      <charset val="134"/>
    </font>
    <font>
      <b/>
      <sz val="10"/>
      <color indexed="10"/>
      <name val="Verdana"/>
      <charset val="134"/>
    </font>
    <font>
      <b/>
      <i/>
      <sz val="10"/>
      <color indexed="8"/>
      <name val="Verdana"/>
      <charset val="134"/>
    </font>
    <font>
      <b/>
      <sz val="10"/>
      <color indexed="8"/>
      <name val="Verdana"/>
      <charset val="134"/>
    </font>
    <font>
      <sz val="10"/>
      <color indexed="8"/>
      <name val="Verdana"/>
      <charset val="134"/>
    </font>
    <font>
      <b/>
      <i/>
      <sz val="10"/>
      <name val="Verdana"/>
      <charset val="134"/>
    </font>
    <font>
      <sz val="10"/>
      <color rgb="FFFF0000"/>
      <name val="Verdana"/>
      <charset val="134"/>
    </font>
    <font>
      <sz val="10"/>
      <name val="Arial"/>
      <charset val="134"/>
    </font>
    <font>
      <sz val="12"/>
      <color theme="1"/>
      <name val="Calibri"/>
      <charset val="134"/>
      <scheme val="minor"/>
    </font>
    <font>
      <sz val="10"/>
      <color theme="1"/>
      <name val="Verdana"/>
      <charset val="134"/>
    </font>
    <font>
      <b/>
      <vertAlign val="subscript"/>
      <sz val="10"/>
      <name val="Verdana"/>
      <charset val="134"/>
    </font>
    <font>
      <sz val="10"/>
      <name val="Verdana"/>
      <charset val="134"/>
    </font>
    <font>
      <b/>
      <sz val="10"/>
      <color rgb="FFFF0000"/>
      <name val="Arial"/>
      <family val="2"/>
    </font>
    <font>
      <sz val="10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0" fillId="0" borderId="0" xfId="0" applyFont="1"/>
    <xf numFmtId="174" fontId="0" fillId="0" borderId="0" xfId="0" applyNumberFormat="1" applyFont="1" applyAlignment="1">
      <alignment horizontal="center"/>
    </xf>
    <xf numFmtId="173" fontId="0" fillId="0" borderId="0" xfId="0" applyNumberFormat="1" applyFont="1"/>
    <xf numFmtId="169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/>
    <xf numFmtId="0" fontId="0" fillId="0" borderId="0" xfId="0" applyFont="1" applyAlignment="1">
      <alignment horizontal="center" vertical="center"/>
    </xf>
    <xf numFmtId="169" fontId="0" fillId="0" borderId="0" xfId="0" applyNumberFormat="1" applyFont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9" fontId="0" fillId="0" borderId="0" xfId="0" applyNumberFormat="1" applyFont="1"/>
    <xf numFmtId="0" fontId="2" fillId="0" borderId="1" xfId="0" applyFont="1" applyBorder="1" applyAlignment="1">
      <alignment horizontal="center" vertical="center"/>
    </xf>
    <xf numFmtId="169" fontId="0" fillId="0" borderId="1" xfId="0" applyNumberFormat="1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69" fontId="0" fillId="0" borderId="0" xfId="0" applyNumberFormat="1" applyAlignment="1">
      <alignment horizontal="right"/>
    </xf>
    <xf numFmtId="9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169" fontId="0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169" fontId="0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4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69" fontId="6" fillId="0" borderId="1" xfId="0" applyNumberFormat="1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178" fontId="0" fillId="0" borderId="1" xfId="0" applyNumberFormat="1" applyFont="1" applyBorder="1" applyAlignment="1">
      <alignment horizontal="center"/>
    </xf>
    <xf numFmtId="178" fontId="6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169" fontId="6" fillId="0" borderId="1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2" fontId="0" fillId="0" borderId="1" xfId="0" applyNumberFormat="1" applyFont="1" applyBorder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178" fontId="0" fillId="0" borderId="0" xfId="0" applyNumberFormat="1" applyFont="1" applyFill="1" applyAlignment="1">
      <alignment horizontal="center" vertical="center"/>
    </xf>
    <xf numFmtId="9" fontId="2" fillId="0" borderId="0" xfId="0" applyNumberFormat="1" applyFont="1" applyAlignment="1">
      <alignment horizontal="center"/>
    </xf>
    <xf numFmtId="9" fontId="0" fillId="0" borderId="0" xfId="0" applyNumberFormat="1" applyFon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169" fontId="2" fillId="0" borderId="0" xfId="0" applyNumberFormat="1" applyFont="1"/>
    <xf numFmtId="0" fontId="8" fillId="0" borderId="0" xfId="0" applyFont="1" applyFill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top" wrapText="1"/>
    </xf>
    <xf numFmtId="179" fontId="1" fillId="0" borderId="5" xfId="0" applyNumberFormat="1" applyFont="1" applyBorder="1" applyAlignment="1">
      <alignment horizontal="center" vertical="top" wrapText="1"/>
    </xf>
    <xf numFmtId="0" fontId="9" fillId="0" borderId="0" xfId="0" applyFont="1"/>
    <xf numFmtId="0" fontId="0" fillId="0" borderId="1" xfId="0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1" fontId="0" fillId="0" borderId="1" xfId="0" applyNumberFormat="1" applyFont="1" applyBorder="1" applyAlignment="1">
      <alignment horizontal="center" vertical="center" wrapText="1"/>
    </xf>
    <xf numFmtId="170" fontId="0" fillId="0" borderId="1" xfId="0" applyNumberFormat="1" applyFont="1" applyBorder="1" applyAlignment="1">
      <alignment horizontal="center" vertical="center" wrapText="1"/>
    </xf>
    <xf numFmtId="170" fontId="0" fillId="0" borderId="1" xfId="0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70" fontId="0" fillId="0" borderId="6" xfId="0" applyNumberFormat="1" applyFont="1" applyBorder="1" applyAlignment="1">
      <alignment horizontal="center" vertical="center"/>
    </xf>
    <xf numFmtId="0" fontId="10" fillId="0" borderId="0" xfId="0" applyFont="1" applyFill="1" applyAlignment="1"/>
    <xf numFmtId="0" fontId="0" fillId="0" borderId="0" xfId="0" applyFont="1" applyFill="1"/>
    <xf numFmtId="0" fontId="0" fillId="0" borderId="0" xfId="0" applyFont="1" applyAlignment="1">
      <alignment horizontal="center" vertical="center" wrapText="1"/>
    </xf>
    <xf numFmtId="9" fontId="0" fillId="0" borderId="0" xfId="1" applyNumberFormat="1" applyFont="1" applyAlignment="1">
      <alignment horizontal="center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6" fontId="0" fillId="0" borderId="0" xfId="0" applyNumberFormat="1" applyFont="1" applyFill="1" applyAlignment="1">
      <alignment horizontal="center"/>
    </xf>
    <xf numFmtId="6" fontId="0" fillId="0" borderId="0" xfId="0" applyNumberFormat="1" applyFont="1" applyFill="1" applyAlignment="1"/>
    <xf numFmtId="9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9" fontId="2" fillId="0" borderId="0" xfId="0" applyNumberFormat="1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5" fontId="11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6" fontId="0" fillId="0" borderId="0" xfId="0" applyNumberFormat="1" applyFont="1" applyAlignment="1">
      <alignment horizontal="left"/>
    </xf>
    <xf numFmtId="16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77" fontId="0" fillId="0" borderId="0" xfId="0" applyNumberFormat="1" applyFont="1"/>
    <xf numFmtId="0" fontId="0" fillId="0" borderId="0" xfId="0" applyFont="1" applyFill="1" applyBorder="1" applyAlignment="1">
      <alignment horizontal="center"/>
    </xf>
    <xf numFmtId="0" fontId="14" fillId="0" borderId="0" xfId="0" applyFont="1"/>
    <xf numFmtId="0" fontId="14" fillId="2" borderId="0" xfId="0" applyFont="1" applyFill="1"/>
    <xf numFmtId="0" fontId="14" fillId="0" borderId="0" xfId="0" applyFont="1" applyAlignment="1">
      <alignment vertical="top"/>
    </xf>
    <xf numFmtId="6" fontId="14" fillId="0" borderId="0" xfId="0" applyNumberFormat="1" applyFont="1" applyAlignment="1">
      <alignment horizontal="left"/>
    </xf>
    <xf numFmtId="9" fontId="14" fillId="0" borderId="0" xfId="0" applyNumberFormat="1" applyFont="1"/>
    <xf numFmtId="0" fontId="14" fillId="0" borderId="0" xfId="0" applyFont="1" applyAlignment="1">
      <alignment horizontal="left"/>
    </xf>
    <xf numFmtId="0" fontId="14" fillId="0" borderId="0" xfId="0" applyFont="1" applyAlignment="1"/>
    <xf numFmtId="9" fontId="14" fillId="0" borderId="0" xfId="0" applyNumberFormat="1" applyFont="1" applyAlignment="1">
      <alignment horizontal="left"/>
    </xf>
    <xf numFmtId="0" fontId="15" fillId="0" borderId="0" xfId="0" applyFont="1"/>
    <xf numFmtId="8" fontId="1" fillId="0" borderId="0" xfId="0" applyNumberFormat="1" applyFont="1"/>
    <xf numFmtId="6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0</xdr:row>
          <xdr:rowOff>0</xdr:rowOff>
        </xdr:from>
        <xdr:to>
          <xdr:col>0</xdr:col>
          <xdr:colOff>600075</xdr:colOff>
          <xdr:row>0</xdr:row>
          <xdr:rowOff>0</xdr:rowOff>
        </xdr:to>
        <xdr:sp macro="" textlink="">
          <xdr:nvSpPr>
            <xdr:cNvPr id="13313" name="Object 2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3314" name="Object 3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0</xdr:row>
          <xdr:rowOff>0</xdr:rowOff>
        </xdr:from>
        <xdr:to>
          <xdr:col>0</xdr:col>
          <xdr:colOff>561975</xdr:colOff>
          <xdr:row>0</xdr:row>
          <xdr:rowOff>0</xdr:rowOff>
        </xdr:to>
        <xdr:sp macro="" textlink="">
          <xdr:nvSpPr>
            <xdr:cNvPr id="13315" name="Object 2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0</xdr:row>
          <xdr:rowOff>0</xdr:rowOff>
        </xdr:from>
        <xdr:to>
          <xdr:col>0</xdr:col>
          <xdr:colOff>600075</xdr:colOff>
          <xdr:row>0</xdr:row>
          <xdr:rowOff>0</xdr:rowOff>
        </xdr:to>
        <xdr:sp macro="" textlink="">
          <xdr:nvSpPr>
            <xdr:cNvPr id="14337" name="Object 2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 macro="" textlink="">
          <xdr:nvSpPr>
            <xdr:cNvPr id="14338" name="Object 3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0</xdr:row>
          <xdr:rowOff>0</xdr:rowOff>
        </xdr:from>
        <xdr:to>
          <xdr:col>0</xdr:col>
          <xdr:colOff>561975</xdr:colOff>
          <xdr:row>0</xdr:row>
          <xdr:rowOff>0</xdr:rowOff>
        </xdr:to>
        <xdr:sp macro="" textlink="">
          <xdr:nvSpPr>
            <xdr:cNvPr id="14339" name="Object 2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4.bin"/><Relationship Id="rId7" Type="http://schemas.openxmlformats.org/officeDocument/2006/relationships/oleObject" Target="../embeddings/oleObject6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zoomScale="120" zoomScaleNormal="120" workbookViewId="0">
      <selection activeCell="F11" sqref="F11"/>
    </sheetView>
  </sheetViews>
  <sheetFormatPr defaultColWidth="16.5" defaultRowHeight="12.75"/>
  <cols>
    <col min="1" max="1" width="16.5" style="6" customWidth="1"/>
    <col min="2" max="3" width="14.375" style="6" customWidth="1"/>
    <col min="4" max="4" width="14.25" style="6" customWidth="1"/>
    <col min="5" max="5" width="16.5" style="6" customWidth="1"/>
    <col min="6" max="16384" width="16.5" style="6"/>
  </cols>
  <sheetData>
    <row r="1" spans="1:13">
      <c r="A1" s="94" t="s">
        <v>0</v>
      </c>
      <c r="B1" s="95"/>
      <c r="C1" s="94"/>
      <c r="D1" s="94"/>
      <c r="E1" s="1"/>
      <c r="F1" s="1"/>
      <c r="G1" s="1"/>
      <c r="H1" s="1"/>
      <c r="I1" s="1"/>
      <c r="J1" s="1"/>
      <c r="K1" s="1"/>
      <c r="L1" s="1"/>
      <c r="M1" s="1"/>
    </row>
    <row r="2" spans="1:13">
      <c r="A2" s="96" t="s">
        <v>1</v>
      </c>
      <c r="B2" s="94"/>
      <c r="C2" s="94"/>
      <c r="D2" s="94"/>
      <c r="E2" s="1"/>
      <c r="F2" s="1"/>
      <c r="G2" s="1"/>
      <c r="H2" s="1"/>
      <c r="I2" s="1"/>
      <c r="J2" s="1"/>
      <c r="K2" s="1"/>
      <c r="L2" s="1"/>
      <c r="M2" s="1"/>
    </row>
    <row r="3" spans="1:13">
      <c r="A3" s="96"/>
      <c r="B3" s="94"/>
      <c r="C3" s="94"/>
      <c r="D3" s="94"/>
      <c r="E3" s="1"/>
      <c r="F3" s="1"/>
      <c r="G3" s="1"/>
      <c r="H3" s="1"/>
      <c r="I3" s="1"/>
      <c r="J3" s="1"/>
      <c r="K3" s="1"/>
      <c r="L3" s="1"/>
      <c r="M3" s="1"/>
    </row>
    <row r="4" spans="1:13">
      <c r="A4" s="94" t="s">
        <v>2</v>
      </c>
      <c r="B4" s="94"/>
      <c r="C4" s="94"/>
      <c r="D4" s="94"/>
      <c r="E4" s="1"/>
      <c r="F4" s="1"/>
      <c r="G4" s="1"/>
      <c r="H4" s="1"/>
      <c r="I4" s="1"/>
      <c r="J4" s="1"/>
      <c r="K4" s="1"/>
      <c r="L4" s="1"/>
      <c r="M4" s="1"/>
    </row>
    <row r="5" spans="1:13">
      <c r="A5" s="94" t="s">
        <v>3</v>
      </c>
      <c r="B5" s="94"/>
      <c r="C5" s="94"/>
      <c r="D5" s="94"/>
      <c r="E5" s="1"/>
      <c r="F5" s="1"/>
      <c r="G5" s="1"/>
      <c r="H5" s="1"/>
      <c r="I5" s="1"/>
      <c r="J5" s="1"/>
      <c r="K5" s="1"/>
      <c r="L5" s="1"/>
      <c r="M5" s="1"/>
    </row>
    <row r="6" spans="1:13">
      <c r="A6" s="94" t="s">
        <v>4</v>
      </c>
      <c r="B6" s="94"/>
      <c r="C6" s="94"/>
      <c r="D6" s="94"/>
      <c r="E6" s="1"/>
      <c r="F6" s="1"/>
      <c r="G6" s="1"/>
      <c r="H6" s="1"/>
      <c r="I6" s="1"/>
      <c r="J6" s="1"/>
      <c r="K6" s="1"/>
      <c r="L6" s="1"/>
      <c r="M6" s="1"/>
    </row>
    <row r="7" spans="1:13">
      <c r="A7" s="94" t="s">
        <v>5</v>
      </c>
      <c r="B7" s="94"/>
      <c r="C7" s="94"/>
      <c r="D7" s="94"/>
      <c r="E7" s="1"/>
      <c r="F7" s="1"/>
      <c r="G7" s="1"/>
      <c r="H7" s="1"/>
      <c r="I7" s="1"/>
      <c r="J7" s="1"/>
      <c r="K7" s="1"/>
      <c r="L7" s="1"/>
      <c r="M7" s="1"/>
    </row>
    <row r="8" spans="1:13">
      <c r="A8" s="94" t="s">
        <v>6</v>
      </c>
      <c r="B8" s="94"/>
      <c r="C8" s="94"/>
      <c r="D8" s="94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6" t="s">
        <v>8</v>
      </c>
      <c r="G11" s="1"/>
      <c r="H11" s="1"/>
      <c r="I11" s="1"/>
      <c r="J11" s="1"/>
      <c r="K11" s="1"/>
      <c r="L11" s="1"/>
      <c r="M11" s="1"/>
    </row>
    <row r="12" spans="1:13" ht="26.1" customHeight="1">
      <c r="A12" s="75" t="s">
        <v>9</v>
      </c>
      <c r="B12" s="76">
        <v>0.05</v>
      </c>
      <c r="D12" s="1"/>
      <c r="E12" s="1"/>
    </row>
    <row r="13" spans="1:13" ht="12.95" customHeight="1">
      <c r="A13" s="75" t="s">
        <v>10</v>
      </c>
      <c r="B13" s="76">
        <v>0.1</v>
      </c>
    </row>
    <row r="14" spans="1:13">
      <c r="A14" s="6" t="s">
        <v>11</v>
      </c>
    </row>
    <row r="15" spans="1:13">
      <c r="A15" s="6" t="s">
        <v>12</v>
      </c>
      <c r="B15" s="6" t="s">
        <v>13</v>
      </c>
    </row>
    <row r="16" spans="1:13">
      <c r="B16" s="6" t="s">
        <v>14</v>
      </c>
    </row>
    <row r="18" spans="1:11">
      <c r="A18" s="6" t="s">
        <v>15</v>
      </c>
    </row>
    <row r="19" spans="1:11" s="73" customFormat="1" ht="15.75">
      <c r="A19" s="77" t="s">
        <v>8</v>
      </c>
      <c r="B19" s="77"/>
      <c r="C19" s="77"/>
      <c r="D19" s="77"/>
      <c r="E19" s="77"/>
      <c r="F19" s="77"/>
      <c r="G19" s="77"/>
      <c r="H19" s="77"/>
    </row>
    <row r="20" spans="1:11" s="73" customFormat="1" ht="15.75">
      <c r="A20" s="78" t="s">
        <v>16</v>
      </c>
      <c r="B20" s="77"/>
      <c r="C20" s="79">
        <v>35000</v>
      </c>
      <c r="D20" s="77" t="s">
        <v>17</v>
      </c>
      <c r="F20" s="77"/>
      <c r="G20" s="77"/>
      <c r="H20" s="77"/>
    </row>
    <row r="21" spans="1:11" s="73" customFormat="1" ht="15.75">
      <c r="A21" s="78" t="s">
        <v>18</v>
      </c>
      <c r="B21" s="80"/>
      <c r="C21" s="81">
        <v>7.0000000000000007E-2</v>
      </c>
      <c r="D21" s="77"/>
      <c r="F21" s="77"/>
      <c r="G21" s="77"/>
      <c r="H21" s="77"/>
    </row>
    <row r="22" spans="1:11" s="73" customFormat="1" ht="15.75">
      <c r="A22" s="78" t="s">
        <v>19</v>
      </c>
      <c r="B22" s="77"/>
      <c r="C22" s="81">
        <v>0.12</v>
      </c>
      <c r="F22" s="77"/>
      <c r="G22" s="77"/>
      <c r="H22" s="77"/>
    </row>
    <row r="23" spans="1:11" s="73" customFormat="1" ht="15.75">
      <c r="A23" s="78" t="s">
        <v>20</v>
      </c>
      <c r="B23" s="77"/>
      <c r="C23" s="81">
        <v>0.09</v>
      </c>
      <c r="F23" s="77"/>
      <c r="G23" s="77"/>
    </row>
    <row r="24" spans="1:11" s="73" customFormat="1" ht="15.75">
      <c r="A24" s="82"/>
      <c r="B24" s="83"/>
      <c r="E24" s="77"/>
      <c r="F24" s="77"/>
      <c r="G24" s="77"/>
      <c r="H24" s="77"/>
    </row>
    <row r="25" spans="1:11" s="73" customFormat="1" ht="15.75">
      <c r="A25" s="78" t="s">
        <v>21</v>
      </c>
      <c r="B25" s="83"/>
      <c r="E25" s="77"/>
      <c r="F25" s="77"/>
      <c r="G25" s="77"/>
      <c r="H25" s="77"/>
      <c r="I25" s="77"/>
      <c r="J25" s="77"/>
      <c r="K25" s="77"/>
    </row>
    <row r="26" spans="1:11" s="73" customFormat="1" ht="15.75">
      <c r="A26" s="93" t="s">
        <v>22</v>
      </c>
      <c r="B26" s="93"/>
      <c r="C26" s="93"/>
      <c r="D26" s="93"/>
      <c r="E26" s="77"/>
      <c r="F26" s="77"/>
      <c r="G26" s="77"/>
      <c r="H26" s="77"/>
      <c r="I26" s="77"/>
      <c r="J26" s="77"/>
      <c r="K26" s="77"/>
    </row>
    <row r="27" spans="1:11" s="73" customFormat="1" ht="15.75">
      <c r="A27" s="84" t="s">
        <v>23</v>
      </c>
      <c r="B27" s="85" t="s">
        <v>24</v>
      </c>
      <c r="C27" s="85" t="s">
        <v>25</v>
      </c>
      <c r="D27" s="85" t="s">
        <v>26</v>
      </c>
      <c r="E27" s="77"/>
      <c r="F27" s="77"/>
      <c r="G27" s="77"/>
      <c r="H27" s="77"/>
    </row>
    <row r="28" spans="1:11" s="73" customFormat="1" ht="15.75">
      <c r="A28" s="85">
        <v>1</v>
      </c>
      <c r="B28" s="86">
        <v>35000</v>
      </c>
      <c r="C28" s="87">
        <v>0.97323599999999999</v>
      </c>
      <c r="D28" s="86">
        <f>B28*C28</f>
        <v>34063.26</v>
      </c>
      <c r="E28" s="77"/>
      <c r="F28" s="77"/>
      <c r="G28" s="77"/>
      <c r="H28" s="77"/>
    </row>
    <row r="29" spans="1:11" s="73" customFormat="1" ht="15.75">
      <c r="A29" s="85">
        <v>2</v>
      </c>
      <c r="B29" s="86">
        <f>B28*(1+7%)</f>
        <v>37450</v>
      </c>
      <c r="C29" s="87">
        <v>0.88475999999999999</v>
      </c>
      <c r="D29" s="86">
        <f>B29*C29</f>
        <v>33134.262000000002</v>
      </c>
      <c r="E29" s="77"/>
      <c r="F29" s="77"/>
      <c r="G29" s="77"/>
      <c r="H29" s="77"/>
    </row>
    <row r="30" spans="1:11" s="73" customFormat="1" ht="15.75">
      <c r="A30" s="85">
        <v>3</v>
      </c>
      <c r="B30" s="86">
        <f>B29*(1+7%)</f>
        <v>40071.5</v>
      </c>
      <c r="C30" s="87">
        <v>0.80432700000000001</v>
      </c>
      <c r="D30" s="86">
        <f>B30*C30</f>
        <v>32230.589380500001</v>
      </c>
      <c r="E30" s="77"/>
      <c r="F30" s="77"/>
      <c r="G30" s="77"/>
      <c r="H30" s="77"/>
    </row>
    <row r="31" spans="1:11" s="73" customFormat="1" ht="15.75">
      <c r="A31" s="85">
        <v>4</v>
      </c>
      <c r="B31" s="86">
        <f>B30*(1+7%)</f>
        <v>42876.505000000005</v>
      </c>
      <c r="C31" s="87">
        <v>0.73120700000000005</v>
      </c>
      <c r="D31" s="86">
        <f>B31*C31</f>
        <v>31351.600591535007</v>
      </c>
      <c r="E31" s="77"/>
      <c r="F31" s="77"/>
      <c r="G31" s="77"/>
      <c r="H31" s="77"/>
    </row>
    <row r="32" spans="1:11" s="73" customFormat="1" ht="15.75">
      <c r="A32" s="85">
        <v>5</v>
      </c>
      <c r="B32" s="86">
        <f>B31*(1+7%)</f>
        <v>45877.86035000001</v>
      </c>
      <c r="C32" s="87">
        <v>0.66473300000000002</v>
      </c>
      <c r="D32" s="86">
        <f>B32*C32</f>
        <v>30496.527744036557</v>
      </c>
      <c r="E32" s="77"/>
      <c r="F32" s="77"/>
      <c r="G32" s="77"/>
      <c r="H32" s="77"/>
    </row>
    <row r="33" spans="1:11" s="73" customFormat="1" ht="15.75">
      <c r="A33" s="85"/>
      <c r="B33" s="85"/>
      <c r="C33" s="85" t="s">
        <v>27</v>
      </c>
      <c r="D33" s="88">
        <f>NPV(2.75%,D28,D29,D30,D31,D32)</f>
        <v>149003.09977554742</v>
      </c>
      <c r="E33" s="77"/>
      <c r="F33" s="77"/>
      <c r="G33" s="77"/>
      <c r="H33" s="77"/>
    </row>
    <row r="34" spans="1:11">
      <c r="I34" s="89"/>
    </row>
    <row r="42" spans="1:11">
      <c r="I42" s="9"/>
      <c r="J42" s="26"/>
    </row>
    <row r="44" spans="1:11">
      <c r="K44" s="26"/>
    </row>
    <row r="45" spans="1:11">
      <c r="I45" s="90"/>
      <c r="J45" s="91"/>
    </row>
    <row r="46" spans="1:11">
      <c r="I46" s="74"/>
      <c r="J46" s="74"/>
    </row>
    <row r="47" spans="1:11" s="74" customFormat="1">
      <c r="A47" s="6"/>
      <c r="B47" s="6"/>
      <c r="C47" s="6"/>
      <c r="D47" s="6"/>
      <c r="E47" s="6"/>
      <c r="F47" s="6"/>
      <c r="G47" s="6"/>
      <c r="H47" s="6"/>
      <c r="I47" s="6"/>
      <c r="J47" s="6"/>
      <c r="K47" s="91"/>
    </row>
    <row r="48" spans="1:11" s="74" customFormat="1">
      <c r="A48" s="6"/>
      <c r="B48" s="6"/>
      <c r="C48" s="6"/>
      <c r="D48" s="6"/>
      <c r="E48" s="6"/>
      <c r="F48" s="6"/>
      <c r="G48" s="6"/>
      <c r="H48" s="6"/>
      <c r="I48" s="26"/>
      <c r="J48" s="91"/>
    </row>
    <row r="49" spans="1:14">
      <c r="I49" s="26"/>
      <c r="J49" s="91"/>
    </row>
    <row r="50" spans="1:14">
      <c r="I50" s="26"/>
      <c r="J50" s="91"/>
      <c r="K50" s="90"/>
    </row>
    <row r="51" spans="1:14" customFormat="1">
      <c r="A51" s="6"/>
      <c r="B51" s="6"/>
      <c r="C51" s="6"/>
      <c r="D51" s="6"/>
      <c r="E51" s="6"/>
      <c r="F51" s="6"/>
      <c r="G51" s="6"/>
      <c r="H51" s="6"/>
      <c r="I51" s="1"/>
      <c r="J51" s="1"/>
      <c r="K51" s="90"/>
    </row>
    <row r="52" spans="1:14" customFormat="1">
      <c r="A52" s="6"/>
      <c r="B52" s="6"/>
      <c r="C52" s="6"/>
      <c r="D52" s="6"/>
      <c r="E52" s="6"/>
      <c r="F52" s="6"/>
      <c r="G52" s="6"/>
      <c r="H52" s="6"/>
      <c r="I52" s="1"/>
      <c r="J52" s="1"/>
      <c r="K52" s="90"/>
    </row>
    <row r="53" spans="1:14">
      <c r="I53" s="1"/>
      <c r="J53" s="1"/>
      <c r="K53" s="1"/>
      <c r="L53" s="1"/>
      <c r="M53" s="1"/>
    </row>
    <row r="54" spans="1:14">
      <c r="I54" s="1"/>
      <c r="J54" s="1"/>
    </row>
    <row r="55" spans="1:14">
      <c r="I55" s="1"/>
      <c r="J55" s="1"/>
    </row>
    <row r="56" spans="1:14">
      <c r="I56" s="1"/>
      <c r="J56" s="1"/>
    </row>
    <row r="57" spans="1:14">
      <c r="I57" s="1"/>
      <c r="J57" s="1"/>
    </row>
    <row r="58" spans="1:14">
      <c r="I58" s="1"/>
      <c r="J58" s="1"/>
    </row>
    <row r="59" spans="1:14">
      <c r="I59" s="1"/>
      <c r="J59" s="1"/>
      <c r="N59" s="92"/>
    </row>
    <row r="60" spans="1:14">
      <c r="I60" s="1"/>
      <c r="J60" s="1"/>
    </row>
    <row r="61" spans="1:14">
      <c r="I61" s="1"/>
      <c r="J61" s="1"/>
    </row>
    <row r="64" spans="1:14">
      <c r="I64" s="12"/>
      <c r="J64" s="12"/>
    </row>
    <row r="65" spans="9:11">
      <c r="I65" s="12"/>
      <c r="J65" s="12"/>
    </row>
    <row r="66" spans="9:11">
      <c r="I66" s="12"/>
      <c r="J66" s="12"/>
      <c r="K66" s="12"/>
    </row>
    <row r="67" spans="9:11">
      <c r="I67" s="12"/>
      <c r="J67" s="12"/>
      <c r="K67" s="12"/>
    </row>
    <row r="68" spans="9:11">
      <c r="I68" s="12"/>
      <c r="J68" s="12"/>
      <c r="K68" s="12"/>
    </row>
    <row r="69" spans="9:11">
      <c r="I69" s="12"/>
      <c r="J69" s="12"/>
      <c r="K69" s="12"/>
    </row>
    <row r="70" spans="9:11">
      <c r="I70" s="12"/>
      <c r="J70" s="12"/>
      <c r="K70" s="12"/>
    </row>
    <row r="71" spans="9:11">
      <c r="I71" s="12"/>
      <c r="J71" s="12"/>
      <c r="K71" s="12"/>
    </row>
    <row r="72" spans="9:11">
      <c r="I72" s="12"/>
      <c r="J72" s="12"/>
      <c r="K72" s="12"/>
    </row>
    <row r="73" spans="9:11">
      <c r="I73" s="12"/>
      <c r="J73" s="12"/>
      <c r="K73" s="12"/>
    </row>
    <row r="74" spans="9:11">
      <c r="K74" s="12"/>
    </row>
    <row r="75" spans="9:11">
      <c r="K75" s="12"/>
    </row>
  </sheetData>
  <mergeCells count="1">
    <mergeCell ref="A26:D26"/>
  </mergeCells>
  <pageMargins left="0.75" right="0.75" top="1" bottom="1" header="0.5" footer="0.5"/>
  <pageSetup scale="64" orientation="landscape" r:id="rId1"/>
  <headerFooter alignWithMargins="0">
    <oddHeader>&amp;R&amp;F</oddHeader>
    <oddFooter>&amp;L&amp;A&amp;RPage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4"/>
  <sheetViews>
    <sheetView zoomScale="120" zoomScaleNormal="120" workbookViewId="0">
      <selection activeCell="A5" sqref="A5"/>
    </sheetView>
  </sheetViews>
  <sheetFormatPr defaultColWidth="14.625" defaultRowHeight="15" customHeight="1"/>
  <cols>
    <col min="1" max="1" width="13.375" style="1" customWidth="1"/>
    <col min="2" max="2" width="14.125" style="1" customWidth="1"/>
    <col min="3" max="3" width="12.625" style="1" customWidth="1"/>
    <col min="4" max="4" width="13.125" style="1" customWidth="1"/>
    <col min="5" max="5" width="14.625" style="1" customWidth="1"/>
    <col min="6" max="16384" width="14.625" style="1"/>
  </cols>
  <sheetData>
    <row r="1" spans="1:2" ht="15" customHeight="1">
      <c r="A1" s="1" t="s">
        <v>28</v>
      </c>
      <c r="B1" s="2"/>
    </row>
    <row r="2" spans="1:2" ht="15" customHeight="1">
      <c r="A2" s="3" t="s">
        <v>29</v>
      </c>
    </row>
    <row r="3" spans="1:2" ht="33" customHeight="1">
      <c r="A3" s="56" t="s">
        <v>30</v>
      </c>
      <c r="B3" s="57" t="s">
        <v>31</v>
      </c>
    </row>
    <row r="4" spans="1:2" ht="15" customHeight="1">
      <c r="A4" s="58">
        <v>0</v>
      </c>
      <c r="B4" s="59">
        <v>-125000</v>
      </c>
    </row>
    <row r="5" spans="1:2" ht="15" customHeight="1">
      <c r="A5" s="58">
        <v>1</v>
      </c>
      <c r="B5" s="59">
        <v>90000</v>
      </c>
    </row>
    <row r="6" spans="1:2" ht="15" customHeight="1">
      <c r="A6" s="58">
        <v>2</v>
      </c>
      <c r="B6" s="59">
        <v>60000</v>
      </c>
    </row>
    <row r="7" spans="1:2" ht="15" customHeight="1">
      <c r="A7" s="58">
        <v>3</v>
      </c>
      <c r="B7" s="59">
        <v>70000</v>
      </c>
    </row>
    <row r="8" spans="1:2" ht="15" customHeight="1">
      <c r="A8" s="58">
        <v>4</v>
      </c>
      <c r="B8" s="59">
        <v>80000</v>
      </c>
    </row>
    <row r="9" spans="1:2" ht="15" customHeight="1">
      <c r="A9" s="58">
        <v>5</v>
      </c>
      <c r="B9" s="59">
        <v>80000</v>
      </c>
    </row>
    <row r="10" spans="1:2" ht="15" customHeight="1">
      <c r="A10" s="1" t="s">
        <v>32</v>
      </c>
    </row>
    <row r="12" spans="1:2" ht="15" customHeight="1">
      <c r="A12" s="1" t="s">
        <v>33</v>
      </c>
    </row>
    <row r="13" spans="1:2" ht="29.1" customHeight="1">
      <c r="A13" s="56" t="s">
        <v>30</v>
      </c>
      <c r="B13" s="57" t="s">
        <v>34</v>
      </c>
    </row>
    <row r="14" spans="1:2" ht="15" customHeight="1">
      <c r="A14" s="58">
        <v>0</v>
      </c>
      <c r="B14" s="59">
        <v>-75000</v>
      </c>
    </row>
    <row r="15" spans="1:2" ht="15" customHeight="1">
      <c r="A15" s="58">
        <v>1</v>
      </c>
      <c r="B15" s="59">
        <v>35000</v>
      </c>
    </row>
    <row r="16" spans="1:2" ht="15" customHeight="1">
      <c r="A16" s="58">
        <v>2</v>
      </c>
      <c r="B16" s="59">
        <v>37000</v>
      </c>
    </row>
    <row r="17" spans="1:4" ht="15" customHeight="1">
      <c r="A17" s="58">
        <v>3</v>
      </c>
      <c r="B17" s="59">
        <v>38250</v>
      </c>
    </row>
    <row r="18" spans="1:4" ht="15" customHeight="1">
      <c r="A18" s="58">
        <v>4</v>
      </c>
      <c r="B18" s="59">
        <v>42500</v>
      </c>
    </row>
    <row r="19" spans="1:4" ht="15" customHeight="1">
      <c r="A19" s="58">
        <v>5</v>
      </c>
      <c r="B19" s="59">
        <v>45000</v>
      </c>
    </row>
    <row r="20" spans="1:4" ht="15" customHeight="1">
      <c r="A20" s="1" t="s">
        <v>35</v>
      </c>
    </row>
    <row r="22" spans="1:4" ht="15" customHeight="1">
      <c r="A22" s="60" t="s">
        <v>7</v>
      </c>
      <c r="B22" s="60"/>
      <c r="C22" s="60"/>
    </row>
    <row r="23" spans="1:4" ht="32.1" customHeight="1">
      <c r="A23" s="61" t="s">
        <v>30</v>
      </c>
      <c r="B23" s="61" t="s">
        <v>31</v>
      </c>
      <c r="C23" s="61" t="s">
        <v>36</v>
      </c>
      <c r="D23" s="61" t="s">
        <v>37</v>
      </c>
    </row>
    <row r="24" spans="1:4" ht="15" customHeight="1">
      <c r="A24" s="61">
        <v>0</v>
      </c>
      <c r="B24" s="62">
        <v>-125000</v>
      </c>
      <c r="C24" s="45"/>
      <c r="D24" s="45"/>
    </row>
    <row r="25" spans="1:4" ht="15" customHeight="1">
      <c r="A25" s="61">
        <v>1</v>
      </c>
      <c r="B25" s="62">
        <v>90000</v>
      </c>
      <c r="C25" s="63">
        <v>0.89290000000000003</v>
      </c>
      <c r="D25" s="64">
        <f>B25*C25</f>
        <v>80361</v>
      </c>
    </row>
    <row r="26" spans="1:4" ht="15" customHeight="1">
      <c r="A26" s="61">
        <v>2</v>
      </c>
      <c r="B26" s="62">
        <v>60000</v>
      </c>
      <c r="C26" s="63">
        <v>0.79720000000000002</v>
      </c>
      <c r="D26" s="64">
        <f>B26*C26</f>
        <v>47832</v>
      </c>
    </row>
    <row r="27" spans="1:4" ht="15" customHeight="1">
      <c r="A27" s="61">
        <v>3</v>
      </c>
      <c r="B27" s="62">
        <v>70000</v>
      </c>
      <c r="C27" s="63">
        <v>0.71179999999999999</v>
      </c>
      <c r="D27" s="64">
        <f>B27*C27</f>
        <v>49826</v>
      </c>
    </row>
    <row r="28" spans="1:4" ht="15" customHeight="1">
      <c r="A28" s="61">
        <v>4</v>
      </c>
      <c r="B28" s="62">
        <v>80000</v>
      </c>
      <c r="C28" s="63">
        <v>0.63549999999999995</v>
      </c>
      <c r="D28" s="64">
        <f>B28*C28</f>
        <v>50839.999999999993</v>
      </c>
    </row>
    <row r="29" spans="1:4" ht="15" customHeight="1">
      <c r="A29" s="61">
        <v>5</v>
      </c>
      <c r="B29" s="62">
        <v>80000</v>
      </c>
      <c r="C29" s="63">
        <v>0.56740000000000002</v>
      </c>
      <c r="D29" s="64">
        <f>B29*C29</f>
        <v>45392</v>
      </c>
    </row>
    <row r="30" spans="1:4" ht="15" customHeight="1">
      <c r="A30" s="10"/>
      <c r="B30" s="10"/>
      <c r="C30" s="45" t="s">
        <v>27</v>
      </c>
      <c r="D30" s="65">
        <f>B24+D25+D26+D27+D28+D29</f>
        <v>149251</v>
      </c>
    </row>
    <row r="32" spans="1:4" ht="15" customHeight="1">
      <c r="A32" s="1" t="s">
        <v>15</v>
      </c>
    </row>
    <row r="33" spans="1:4" ht="15" customHeight="1">
      <c r="A33" s="1" t="s">
        <v>8</v>
      </c>
    </row>
    <row r="34" spans="1:4" ht="24.95" customHeight="1">
      <c r="A34" s="66" t="s">
        <v>38</v>
      </c>
      <c r="B34" s="67">
        <v>0.12</v>
      </c>
    </row>
    <row r="35" spans="1:4" ht="15" customHeight="1">
      <c r="A35" s="66" t="s">
        <v>39</v>
      </c>
      <c r="B35" s="67">
        <v>0.05</v>
      </c>
    </row>
    <row r="36" spans="1:4" ht="15" customHeight="1">
      <c r="A36" s="68" t="s">
        <v>40</v>
      </c>
      <c r="B36" s="69">
        <f>B34+B35+(B34*B35)</f>
        <v>0.17599999999999999</v>
      </c>
    </row>
    <row r="37" spans="1:4" ht="29.1" customHeight="1">
      <c r="A37" s="61" t="s">
        <v>30</v>
      </c>
      <c r="B37" s="61" t="s">
        <v>31</v>
      </c>
      <c r="C37" s="61" t="s">
        <v>41</v>
      </c>
      <c r="D37" s="61" t="s">
        <v>42</v>
      </c>
    </row>
    <row r="38" spans="1:4" ht="15" customHeight="1">
      <c r="A38" s="61">
        <v>0</v>
      </c>
      <c r="B38" s="62">
        <v>-75000</v>
      </c>
      <c r="C38" s="45"/>
      <c r="D38" s="45"/>
    </row>
    <row r="39" spans="1:4" ht="15" customHeight="1">
      <c r="A39" s="61">
        <v>1</v>
      </c>
      <c r="B39" s="62">
        <v>35000</v>
      </c>
      <c r="C39" s="70">
        <v>0.85034013605442205</v>
      </c>
      <c r="D39" s="64">
        <f t="shared" ref="D39:D43" si="0">B39*C39</f>
        <v>29761.904761904771</v>
      </c>
    </row>
    <row r="40" spans="1:4" ht="15" customHeight="1">
      <c r="A40" s="61">
        <v>2</v>
      </c>
      <c r="B40" s="62">
        <v>37000</v>
      </c>
      <c r="C40" s="70">
        <v>0.72307834698505302</v>
      </c>
      <c r="D40" s="64">
        <f t="shared" si="0"/>
        <v>26753.898838446963</v>
      </c>
    </row>
    <row r="41" spans="1:4" ht="15" customHeight="1">
      <c r="A41" s="61">
        <v>3</v>
      </c>
      <c r="B41" s="62">
        <v>38250</v>
      </c>
      <c r="C41" s="70">
        <v>0.614862539953276</v>
      </c>
      <c r="D41" s="64">
        <f t="shared" si="0"/>
        <v>23518.492153212806</v>
      </c>
    </row>
    <row r="42" spans="1:4" ht="15" customHeight="1">
      <c r="A42" s="61">
        <v>4</v>
      </c>
      <c r="B42" s="62">
        <v>42500</v>
      </c>
      <c r="C42" s="70">
        <v>0.52284229587863595</v>
      </c>
      <c r="D42" s="64">
        <f t="shared" si="0"/>
        <v>22220.797574842029</v>
      </c>
    </row>
    <row r="43" spans="1:4" ht="15" customHeight="1">
      <c r="A43" s="61">
        <v>5</v>
      </c>
      <c r="B43" s="62">
        <v>45000</v>
      </c>
      <c r="C43" s="70">
        <v>0.44459378901244601</v>
      </c>
      <c r="D43" s="64">
        <f t="shared" si="0"/>
        <v>20006.720505560072</v>
      </c>
    </row>
    <row r="44" spans="1:4" ht="15" customHeight="1">
      <c r="A44" s="10"/>
      <c r="B44" s="10"/>
      <c r="C44" s="71" t="s">
        <v>27</v>
      </c>
      <c r="D44" s="72">
        <f>B38+D39+D40+D41+D42+D43</f>
        <v>47261.81383396664</v>
      </c>
    </row>
  </sheetData>
  <pageMargins left="0.75" right="0.75" top="1" bottom="1" header="0.5" footer="0.5"/>
  <pageSetup scale="57" orientation="landscape"/>
  <headerFooter alignWithMargins="0">
    <oddHeader>&amp;R&amp;F</oddHeader>
    <oddFooter>&amp;L&amp;A&amp;RPage &amp;P of &amp;N</oddFooter>
  </headerFooter>
  <drawing r:id="rId1"/>
  <legacyDrawing r:id="rId2"/>
  <oleObjects>
    <mc:AlternateContent xmlns:mc="http://schemas.openxmlformats.org/markup-compatibility/2006">
      <mc:Choice Requires="x14">
        <oleObject progId="Equation.3" shapeId="13313" r:id="rId3">
          <objectPr defaultSize="0" altText="" r:id="rId4">
            <anchor moveWithCells="1" sizeWithCells="1">
              <from>
                <xdr:col>0</xdr:col>
                <xdr:colOff>123825</xdr:colOff>
                <xdr:row>0</xdr:row>
                <xdr:rowOff>0</xdr:rowOff>
              </from>
              <to>
                <xdr:col>0</xdr:col>
                <xdr:colOff>600075</xdr:colOff>
                <xdr:row>0</xdr:row>
                <xdr:rowOff>0</xdr:rowOff>
              </to>
            </anchor>
          </objectPr>
        </oleObject>
      </mc:Choice>
      <mc:Fallback>
        <oleObject progId="Equation.3" shapeId="13313" r:id="rId3"/>
      </mc:Fallback>
    </mc:AlternateContent>
    <mc:AlternateContent xmlns:mc="http://schemas.openxmlformats.org/markup-compatibility/2006">
      <mc:Choice Requires="x14">
        <oleObject progId="Equation.3" shapeId="13314" r:id="rId5">
          <objectPr defaultSize="0" altText="" r:id="rId6">
            <anchor moveWithCells="1" sizeWithCells="1">
              <from>
                <xdr:col>0</xdr:col>
                <xdr:colOff>104775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3" shapeId="13314" r:id="rId5"/>
      </mc:Fallback>
    </mc:AlternateContent>
    <mc:AlternateContent xmlns:mc="http://schemas.openxmlformats.org/markup-compatibility/2006">
      <mc:Choice Requires="x14">
        <oleObject progId="Equation.3" shapeId="13315" r:id="rId7">
          <objectPr defaultSize="0" altText="" r:id="rId8">
            <anchor moveWithCells="1" sizeWithCells="1">
              <from>
                <xdr:col>0</xdr:col>
                <xdr:colOff>123825</xdr:colOff>
                <xdr:row>0</xdr:row>
                <xdr:rowOff>0</xdr:rowOff>
              </from>
              <to>
                <xdr:col>0</xdr:col>
                <xdr:colOff>561975</xdr:colOff>
                <xdr:row>0</xdr:row>
                <xdr:rowOff>0</xdr:rowOff>
              </to>
            </anchor>
          </objectPr>
        </oleObject>
      </mc:Choice>
      <mc:Fallback>
        <oleObject progId="Equation.3" shapeId="13315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0"/>
  <sheetViews>
    <sheetView workbookViewId="0">
      <selection activeCell="K25" sqref="K25"/>
    </sheetView>
  </sheetViews>
  <sheetFormatPr defaultColWidth="10.75" defaultRowHeight="12.75"/>
  <cols>
    <col min="1" max="1" width="20.125" style="6" customWidth="1"/>
    <col min="2" max="2" width="11.375" style="6"/>
    <col min="3" max="3" width="13.5" style="6" customWidth="1"/>
    <col min="4" max="5" width="10.75" style="6" customWidth="1"/>
    <col min="6" max="6" width="11.375" style="6"/>
    <col min="7" max="7" width="11.5" style="6" customWidth="1"/>
    <col min="8" max="8" width="12.125" style="6"/>
    <col min="9" max="16384" width="10.75" style="6"/>
  </cols>
  <sheetData>
    <row r="1" spans="1:10">
      <c r="A1" s="94" t="s">
        <v>43</v>
      </c>
      <c r="B1" s="94"/>
      <c r="C1" s="94"/>
      <c r="D1" s="94"/>
      <c r="E1" s="94"/>
      <c r="F1" s="94"/>
      <c r="G1" s="94"/>
      <c r="H1" s="94"/>
      <c r="I1" s="94"/>
      <c r="J1" s="1"/>
    </row>
    <row r="2" spans="1:10">
      <c r="A2" s="94" t="s">
        <v>44</v>
      </c>
      <c r="B2" s="94"/>
      <c r="C2" s="94"/>
      <c r="D2" s="94"/>
      <c r="E2" s="94"/>
      <c r="F2" s="94"/>
      <c r="G2" s="94"/>
      <c r="H2" s="94"/>
      <c r="I2" s="94"/>
      <c r="J2" s="1"/>
    </row>
    <row r="3" spans="1:10">
      <c r="A3" s="94" t="s">
        <v>45</v>
      </c>
      <c r="B3" s="94"/>
      <c r="C3" s="94"/>
      <c r="D3" s="94"/>
      <c r="E3" s="94"/>
      <c r="F3" s="94"/>
      <c r="G3" s="94"/>
      <c r="H3" s="94"/>
      <c r="I3" s="94"/>
      <c r="J3" s="1"/>
    </row>
    <row r="4" spans="1:10">
      <c r="A4" s="94" t="s">
        <v>46</v>
      </c>
      <c r="B4" s="94"/>
      <c r="C4" s="97">
        <v>3000000</v>
      </c>
      <c r="D4" s="94"/>
      <c r="E4" s="94"/>
      <c r="F4" s="94"/>
      <c r="G4" s="94"/>
      <c r="H4" s="94"/>
      <c r="I4" s="94"/>
      <c r="J4" s="1"/>
    </row>
    <row r="5" spans="1:10">
      <c r="A5" s="98">
        <v>0.45</v>
      </c>
      <c r="B5" s="94" t="s">
        <v>47</v>
      </c>
      <c r="C5" s="94"/>
      <c r="D5" s="94"/>
      <c r="E5" s="94"/>
      <c r="F5" s="94"/>
      <c r="G5" s="94"/>
      <c r="H5" s="94"/>
      <c r="I5" s="94"/>
      <c r="J5" s="1"/>
    </row>
    <row r="6" spans="1:10">
      <c r="A6" s="99" t="s">
        <v>48</v>
      </c>
      <c r="B6" s="99"/>
      <c r="C6" s="99">
        <v>6</v>
      </c>
      <c r="D6" s="99" t="s">
        <v>49</v>
      </c>
      <c r="E6" s="94"/>
      <c r="F6" s="94"/>
      <c r="G6" s="94"/>
      <c r="H6" s="94"/>
      <c r="I6" s="94"/>
      <c r="J6" s="1"/>
    </row>
    <row r="7" spans="1:10">
      <c r="A7" s="94" t="s">
        <v>50</v>
      </c>
      <c r="B7" s="94"/>
      <c r="C7" s="97">
        <v>300000</v>
      </c>
      <c r="D7" s="94"/>
      <c r="E7" s="94"/>
      <c r="F7" s="94"/>
      <c r="G7" s="94"/>
      <c r="H7" s="94"/>
      <c r="I7" s="94"/>
      <c r="J7" s="1"/>
    </row>
    <row r="8" spans="1:10">
      <c r="A8" s="94" t="s">
        <v>51</v>
      </c>
      <c r="B8" s="94"/>
      <c r="C8" s="94"/>
      <c r="D8" s="94"/>
      <c r="E8" s="94"/>
      <c r="F8" s="94"/>
      <c r="G8" s="94"/>
      <c r="H8" s="94"/>
      <c r="I8" s="94"/>
      <c r="J8" s="1"/>
    </row>
    <row r="9" spans="1:10">
      <c r="A9" s="94" t="s">
        <v>52</v>
      </c>
      <c r="B9" s="100"/>
      <c r="C9" s="100" t="s">
        <v>53</v>
      </c>
      <c r="D9" s="94"/>
      <c r="E9" s="94"/>
      <c r="F9" s="94"/>
      <c r="G9" s="94"/>
      <c r="H9" s="94"/>
      <c r="I9" s="94"/>
      <c r="J9" s="1"/>
    </row>
    <row r="10" spans="1:10">
      <c r="A10" s="94" t="s">
        <v>54</v>
      </c>
      <c r="B10" s="94"/>
      <c r="C10" s="101">
        <v>0.3</v>
      </c>
      <c r="D10" s="94"/>
      <c r="E10" s="94"/>
      <c r="F10" s="94"/>
      <c r="G10" s="94"/>
      <c r="H10" s="94"/>
      <c r="I10" s="94"/>
      <c r="J10" s="1"/>
    </row>
    <row r="11" spans="1:10">
      <c r="A11" s="94" t="s">
        <v>55</v>
      </c>
      <c r="B11" s="94"/>
      <c r="C11" s="97">
        <v>1100000</v>
      </c>
      <c r="D11" s="94"/>
      <c r="E11" s="94"/>
      <c r="F11" s="94"/>
      <c r="G11" s="94"/>
      <c r="H11" s="94"/>
      <c r="I11" s="94"/>
      <c r="J11" s="1"/>
    </row>
    <row r="12" spans="1:10">
      <c r="A12" s="94" t="s">
        <v>56</v>
      </c>
      <c r="B12" s="94"/>
      <c r="C12" s="94"/>
      <c r="D12" s="94"/>
      <c r="E12" s="94"/>
      <c r="F12" s="94"/>
      <c r="G12" s="94"/>
      <c r="H12" s="94"/>
      <c r="I12" s="94"/>
      <c r="J12" s="1"/>
    </row>
    <row r="13" spans="1:10">
      <c r="A13" s="94" t="s">
        <v>57</v>
      </c>
      <c r="B13" s="94"/>
      <c r="C13" s="97">
        <v>450000</v>
      </c>
      <c r="D13" s="94"/>
      <c r="E13" s="94"/>
      <c r="F13" s="94"/>
      <c r="G13" s="94"/>
      <c r="H13" s="94"/>
      <c r="I13" s="94"/>
      <c r="J13" s="1"/>
    </row>
    <row r="14" spans="1:10">
      <c r="A14" s="94" t="s">
        <v>56</v>
      </c>
      <c r="B14" s="94"/>
      <c r="C14" s="94"/>
      <c r="D14" s="94"/>
      <c r="E14" s="94"/>
      <c r="F14" s="94"/>
      <c r="G14" s="94"/>
      <c r="H14" s="94"/>
      <c r="I14" s="94"/>
      <c r="J14" s="1"/>
    </row>
    <row r="15" spans="1:10">
      <c r="A15" s="94" t="s">
        <v>58</v>
      </c>
      <c r="B15" s="94"/>
      <c r="C15" s="94"/>
      <c r="D15" s="94"/>
      <c r="E15" s="94"/>
      <c r="F15" s="94"/>
      <c r="G15" s="94"/>
      <c r="H15" s="94"/>
      <c r="I15" s="94"/>
      <c r="J15" s="1"/>
    </row>
    <row r="16" spans="1:10">
      <c r="A16" s="94" t="s">
        <v>59</v>
      </c>
      <c r="B16" s="94"/>
      <c r="C16" s="94"/>
      <c r="D16" s="94"/>
      <c r="E16" s="94"/>
      <c r="F16" s="94"/>
      <c r="G16" s="94"/>
      <c r="H16" s="94"/>
      <c r="I16" s="94"/>
      <c r="J16" s="1"/>
    </row>
    <row r="17" spans="1:10">
      <c r="A17" s="94" t="s">
        <v>60</v>
      </c>
      <c r="B17" s="94"/>
      <c r="C17" s="101">
        <v>0.12</v>
      </c>
      <c r="D17" s="94"/>
      <c r="E17" s="94"/>
      <c r="F17" s="94"/>
      <c r="G17" s="94"/>
      <c r="H17" s="94"/>
      <c r="I17" s="94"/>
      <c r="J17" s="1"/>
    </row>
    <row r="18" spans="1:10">
      <c r="A18" s="94" t="s">
        <v>61</v>
      </c>
      <c r="B18" s="94"/>
      <c r="C18" s="94"/>
      <c r="D18" s="94"/>
      <c r="E18" s="94"/>
      <c r="F18" s="94"/>
      <c r="G18" s="94"/>
      <c r="H18" s="94"/>
      <c r="I18" s="94"/>
      <c r="J18" s="1"/>
    </row>
    <row r="19" spans="1:10">
      <c r="A19" s="94" t="s">
        <v>62</v>
      </c>
      <c r="B19" s="94"/>
      <c r="C19" s="94"/>
      <c r="D19" s="94"/>
      <c r="E19" s="94"/>
      <c r="F19" s="94"/>
      <c r="G19" s="94"/>
      <c r="H19" s="94"/>
      <c r="I19" s="94"/>
      <c r="J19" s="1"/>
    </row>
    <row r="20" spans="1:10">
      <c r="A20" s="94"/>
      <c r="B20" s="94" t="s">
        <v>63</v>
      </c>
      <c r="C20" s="94"/>
      <c r="D20" s="101">
        <v>0.04</v>
      </c>
      <c r="E20" s="94"/>
      <c r="F20" s="94"/>
      <c r="G20" s="94"/>
      <c r="H20" s="94"/>
      <c r="I20" s="94"/>
      <c r="J20" s="1"/>
    </row>
    <row r="21" spans="1:10">
      <c r="A21" s="94" t="s">
        <v>64</v>
      </c>
      <c r="B21" s="94"/>
      <c r="C21" s="94"/>
      <c r="D21" s="94"/>
      <c r="E21" s="94"/>
      <c r="F21" s="94"/>
      <c r="G21" s="94"/>
      <c r="H21" s="94"/>
      <c r="I21" s="94"/>
      <c r="J21" s="1"/>
    </row>
    <row r="22" spans="1:10">
      <c r="A22" s="94"/>
      <c r="B22" s="94"/>
      <c r="C22" s="94"/>
      <c r="D22" s="94"/>
      <c r="E22" s="94"/>
      <c r="F22" s="94"/>
      <c r="G22" s="94"/>
      <c r="H22" s="94"/>
      <c r="I22" s="94"/>
      <c r="J22" s="1"/>
    </row>
    <row r="23" spans="1:10">
      <c r="A23" s="94" t="s">
        <v>65</v>
      </c>
      <c r="B23" s="94"/>
      <c r="C23" s="94"/>
      <c r="D23" s="94"/>
      <c r="E23" s="94"/>
      <c r="F23" s="94"/>
      <c r="G23" s="94"/>
      <c r="H23" s="94"/>
      <c r="I23" s="94"/>
      <c r="J23" s="1"/>
    </row>
    <row r="24" spans="1:10">
      <c r="A24" s="94"/>
      <c r="B24" s="94"/>
      <c r="C24" s="94"/>
      <c r="D24" s="94"/>
      <c r="E24" s="94"/>
      <c r="F24" s="94"/>
      <c r="G24" s="94"/>
      <c r="H24" s="94"/>
      <c r="I24" s="94"/>
      <c r="J24" s="1"/>
    </row>
    <row r="25" spans="1:10">
      <c r="A25" s="94" t="s">
        <v>66</v>
      </c>
      <c r="B25" s="94"/>
      <c r="C25" s="94"/>
      <c r="D25" s="94"/>
      <c r="E25" s="94"/>
      <c r="F25" s="94"/>
      <c r="G25" s="94"/>
      <c r="H25" s="94"/>
      <c r="I25" s="94"/>
      <c r="J25" s="1"/>
    </row>
    <row r="26" spans="1:10">
      <c r="A26" s="94" t="s">
        <v>67</v>
      </c>
      <c r="B26" s="94"/>
      <c r="C26" s="94"/>
      <c r="D26" s="94"/>
      <c r="E26" s="94"/>
      <c r="F26" s="94"/>
      <c r="G26" s="94"/>
      <c r="H26" s="94"/>
      <c r="I26" s="94"/>
      <c r="J26" s="1"/>
    </row>
    <row r="27" spans="1:10">
      <c r="A27" s="94" t="s">
        <v>68</v>
      </c>
      <c r="B27" s="94"/>
      <c r="C27" s="94"/>
      <c r="D27" s="94"/>
      <c r="E27" s="94"/>
      <c r="F27" s="94"/>
      <c r="G27" s="94"/>
      <c r="H27" s="94"/>
      <c r="I27" s="94"/>
      <c r="J27" s="1"/>
    </row>
    <row r="28" spans="1:10">
      <c r="A28" s="102"/>
      <c r="B28" s="102"/>
      <c r="C28" s="102"/>
      <c r="D28" s="102"/>
      <c r="E28" s="102"/>
      <c r="F28" s="102"/>
      <c r="G28" s="102"/>
      <c r="H28" s="102"/>
      <c r="I28" s="102"/>
    </row>
    <row r="29" spans="1:10">
      <c r="A29" s="4" t="s">
        <v>69</v>
      </c>
    </row>
    <row r="30" spans="1:10">
      <c r="A30" s="4"/>
    </row>
    <row r="31" spans="1:10">
      <c r="A31" s="5" t="s">
        <v>8</v>
      </c>
    </row>
    <row r="32" spans="1:10">
      <c r="A32" s="12" t="s">
        <v>70</v>
      </c>
      <c r="B32" s="12"/>
      <c r="C32" s="13">
        <f>C4</f>
        <v>3000000</v>
      </c>
    </row>
    <row r="33" spans="1:5">
      <c r="A33" s="12" t="s">
        <v>71</v>
      </c>
      <c r="B33" s="12"/>
      <c r="C33" s="12">
        <f>C6</f>
        <v>6</v>
      </c>
    </row>
    <row r="34" spans="1:5">
      <c r="A34" s="12" t="s">
        <v>72</v>
      </c>
      <c r="B34" s="12"/>
      <c r="C34" s="13">
        <f>C7</f>
        <v>300000</v>
      </c>
    </row>
    <row r="35" spans="1:5">
      <c r="A35" s="12" t="s">
        <v>73</v>
      </c>
      <c r="B35" s="12"/>
      <c r="C35" s="12" t="str">
        <f>C9</f>
        <v>5-year MACRS</v>
      </c>
    </row>
    <row r="36" spans="1:5">
      <c r="A36" s="12"/>
      <c r="B36" s="12"/>
      <c r="C36" s="13"/>
    </row>
    <row r="37" spans="1:5">
      <c r="A37" s="12" t="s">
        <v>38</v>
      </c>
      <c r="B37" s="12"/>
      <c r="C37" s="14">
        <f>D20</f>
        <v>0.04</v>
      </c>
      <c r="D37" s="6" t="s">
        <v>74</v>
      </c>
    </row>
    <row r="38" spans="1:5">
      <c r="A38" s="12" t="str">
        <f>A17</f>
        <v>Market Interest rate (i ):</v>
      </c>
      <c r="B38" s="12"/>
      <c r="C38" s="14">
        <f>C17</f>
        <v>0.12</v>
      </c>
      <c r="D38" s="6" t="s">
        <v>75</v>
      </c>
    </row>
    <row r="39" spans="1:5">
      <c r="C39" s="15"/>
    </row>
    <row r="40" spans="1:5">
      <c r="A40" s="5" t="s">
        <v>76</v>
      </c>
    </row>
    <row r="41" spans="1:5">
      <c r="A41" s="5"/>
    </row>
    <row r="42" spans="1:5" ht="14.25">
      <c r="A42" s="16" t="s">
        <v>23</v>
      </c>
      <c r="B42" s="16" t="s">
        <v>77</v>
      </c>
      <c r="C42" s="16" t="s">
        <v>78</v>
      </c>
      <c r="D42" s="16" t="s">
        <v>79</v>
      </c>
      <c r="E42" s="16" t="s">
        <v>80</v>
      </c>
    </row>
    <row r="43" spans="1:5">
      <c r="A43" s="16">
        <v>1</v>
      </c>
      <c r="B43" s="17">
        <f>C32</f>
        <v>3000000</v>
      </c>
      <c r="C43" s="18">
        <v>0.2</v>
      </c>
      <c r="D43" s="17">
        <f t="shared" ref="D43:D48" si="0">C43*B$43</f>
        <v>600000</v>
      </c>
      <c r="E43" s="17">
        <f t="shared" ref="E43:E48" si="1">B43-D43</f>
        <v>2400000</v>
      </c>
    </row>
    <row r="44" spans="1:5">
      <c r="A44" s="16">
        <v>2</v>
      </c>
      <c r="B44" s="17">
        <f t="shared" ref="B44:B48" si="2">E43</f>
        <v>2400000</v>
      </c>
      <c r="C44" s="18">
        <v>0.32</v>
      </c>
      <c r="D44" s="17">
        <f t="shared" si="0"/>
        <v>960000</v>
      </c>
      <c r="E44" s="17">
        <f t="shared" si="1"/>
        <v>1440000</v>
      </c>
    </row>
    <row r="45" spans="1:5">
      <c r="A45" s="16">
        <v>3</v>
      </c>
      <c r="B45" s="17">
        <f t="shared" si="2"/>
        <v>1440000</v>
      </c>
      <c r="C45" s="18">
        <v>0.192</v>
      </c>
      <c r="D45" s="17">
        <f t="shared" si="0"/>
        <v>576000</v>
      </c>
      <c r="E45" s="17">
        <f t="shared" si="1"/>
        <v>864000</v>
      </c>
    </row>
    <row r="46" spans="1:5">
      <c r="A46" s="16">
        <v>4</v>
      </c>
      <c r="B46" s="17">
        <f t="shared" si="2"/>
        <v>864000</v>
      </c>
      <c r="C46" s="18">
        <v>0.1152</v>
      </c>
      <c r="D46" s="17">
        <f t="shared" si="0"/>
        <v>345600</v>
      </c>
      <c r="E46" s="17">
        <f t="shared" si="1"/>
        <v>518400</v>
      </c>
    </row>
    <row r="47" spans="1:5">
      <c r="A47" s="16">
        <v>5</v>
      </c>
      <c r="B47" s="17">
        <f t="shared" si="2"/>
        <v>518400</v>
      </c>
      <c r="C47" s="18">
        <v>0.1152</v>
      </c>
      <c r="D47" s="17">
        <f t="shared" si="0"/>
        <v>345600</v>
      </c>
      <c r="E47" s="17">
        <f t="shared" si="1"/>
        <v>172800</v>
      </c>
    </row>
    <row r="48" spans="1:5">
      <c r="A48" s="16">
        <v>6</v>
      </c>
      <c r="B48" s="17">
        <f t="shared" si="2"/>
        <v>172800</v>
      </c>
      <c r="C48" s="18">
        <v>5.7599999999999998E-2</v>
      </c>
      <c r="D48" s="17">
        <f t="shared" si="0"/>
        <v>172800</v>
      </c>
      <c r="E48" s="17">
        <f t="shared" si="1"/>
        <v>0</v>
      </c>
    </row>
    <row r="50" spans="1:5">
      <c r="A50" s="5" t="s">
        <v>81</v>
      </c>
    </row>
    <row r="51" spans="1:5">
      <c r="A51" s="5"/>
    </row>
    <row r="52" spans="1:5">
      <c r="A52" s="4" t="s">
        <v>82</v>
      </c>
      <c r="B52" s="19">
        <f>C4*A5</f>
        <v>1350000</v>
      </c>
    </row>
    <row r="53" spans="1:5">
      <c r="A53" s="4" t="s">
        <v>83</v>
      </c>
      <c r="B53" s="20">
        <v>0.06</v>
      </c>
    </row>
    <row r="54" spans="1:5">
      <c r="A54" s="4" t="s">
        <v>71</v>
      </c>
      <c r="B54" s="21">
        <v>6</v>
      </c>
    </row>
    <row r="55" spans="1:5">
      <c r="A55" s="4" t="s">
        <v>84</v>
      </c>
      <c r="B55" s="22">
        <f>PMT(B53,B54,-B52,,)</f>
        <v>274539.54844110896</v>
      </c>
      <c r="C55" s="6" t="s">
        <v>85</v>
      </c>
    </row>
    <row r="56" spans="1:5" ht="27" customHeight="1">
      <c r="A56" s="23" t="s">
        <v>86</v>
      </c>
      <c r="B56" s="23" t="s">
        <v>87</v>
      </c>
      <c r="C56" s="23" t="s">
        <v>88</v>
      </c>
      <c r="D56" s="23" t="s">
        <v>89</v>
      </c>
      <c r="E56" s="23" t="s">
        <v>90</v>
      </c>
    </row>
    <row r="57" spans="1:5">
      <c r="A57" s="23">
        <v>1</v>
      </c>
      <c r="B57" s="24">
        <f>B52</f>
        <v>1350000</v>
      </c>
      <c r="C57" s="24">
        <f t="shared" ref="C57:C62" si="3">B57*B$53</f>
        <v>81000</v>
      </c>
      <c r="D57" s="24">
        <f t="shared" ref="D57:D62" si="4">B$55-C57</f>
        <v>193539.54844110896</v>
      </c>
      <c r="E57" s="24">
        <f t="shared" ref="E57:E62" si="5">B57-D57</f>
        <v>1156460.451558891</v>
      </c>
    </row>
    <row r="58" spans="1:5">
      <c r="A58" s="23">
        <v>2</v>
      </c>
      <c r="B58" s="24">
        <f t="shared" ref="B58:B62" si="6">E57</f>
        <v>1156460.451558891</v>
      </c>
      <c r="C58" s="24">
        <f t="shared" si="3"/>
        <v>69387.627093533461</v>
      </c>
      <c r="D58" s="24">
        <f t="shared" si="4"/>
        <v>205151.9213475755</v>
      </c>
      <c r="E58" s="24">
        <f t="shared" si="5"/>
        <v>951308.53021131549</v>
      </c>
    </row>
    <row r="59" spans="1:5">
      <c r="A59" s="23">
        <v>3</v>
      </c>
      <c r="B59" s="24">
        <f t="shared" si="6"/>
        <v>951308.53021131549</v>
      </c>
      <c r="C59" s="24">
        <f t="shared" si="3"/>
        <v>57078.511812678924</v>
      </c>
      <c r="D59" s="24">
        <f t="shared" si="4"/>
        <v>217461.03662843004</v>
      </c>
      <c r="E59" s="24">
        <f t="shared" si="5"/>
        <v>733847.49358288548</v>
      </c>
    </row>
    <row r="60" spans="1:5">
      <c r="A60" s="23">
        <v>4</v>
      </c>
      <c r="B60" s="24">
        <f t="shared" si="6"/>
        <v>733847.49358288548</v>
      </c>
      <c r="C60" s="24">
        <f t="shared" si="3"/>
        <v>44030.849614973129</v>
      </c>
      <c r="D60" s="24">
        <f t="shared" si="4"/>
        <v>230508.69882613583</v>
      </c>
      <c r="E60" s="24">
        <f t="shared" si="5"/>
        <v>503338.79475674964</v>
      </c>
    </row>
    <row r="61" spans="1:5">
      <c r="A61" s="23">
        <v>5</v>
      </c>
      <c r="B61" s="24">
        <f t="shared" si="6"/>
        <v>503338.79475674964</v>
      </c>
      <c r="C61" s="24">
        <f t="shared" si="3"/>
        <v>30200.327685404976</v>
      </c>
      <c r="D61" s="24">
        <f t="shared" si="4"/>
        <v>244339.22075570398</v>
      </c>
      <c r="E61" s="24">
        <f t="shared" si="5"/>
        <v>258999.57400104566</v>
      </c>
    </row>
    <row r="62" spans="1:5">
      <c r="A62" s="23">
        <v>6</v>
      </c>
      <c r="B62" s="24">
        <f t="shared" si="6"/>
        <v>258999.57400104566</v>
      </c>
      <c r="C62" s="24">
        <f t="shared" si="3"/>
        <v>15539.974440062739</v>
      </c>
      <c r="D62" s="24">
        <f t="shared" si="4"/>
        <v>258999.57400104622</v>
      </c>
      <c r="E62" s="24">
        <f t="shared" si="5"/>
        <v>-5.5297277867794037E-10</v>
      </c>
    </row>
    <row r="63" spans="1:5">
      <c r="A63"/>
      <c r="B63"/>
      <c r="C63"/>
      <c r="D63"/>
      <c r="E63"/>
    </row>
    <row r="64" spans="1:5">
      <c r="A64" s="25" t="s">
        <v>91</v>
      </c>
    </row>
    <row r="66" spans="1:8">
      <c r="A66" s="4" t="s">
        <v>92</v>
      </c>
      <c r="B66" s="26"/>
      <c r="C66" s="26"/>
    </row>
    <row r="67" spans="1:8">
      <c r="A67" s="27" t="s">
        <v>72</v>
      </c>
      <c r="B67" s="13">
        <v>300000</v>
      </c>
      <c r="C67" s="9"/>
    </row>
    <row r="68" spans="1:8">
      <c r="A68" s="4" t="s">
        <v>93</v>
      </c>
      <c r="B68" s="12"/>
    </row>
    <row r="69" spans="1:8">
      <c r="A69" s="27" t="s">
        <v>94</v>
      </c>
      <c r="B69" s="13">
        <v>0</v>
      </c>
    </row>
    <row r="70" spans="1:8">
      <c r="A70" s="4" t="s">
        <v>95</v>
      </c>
      <c r="B70" s="13">
        <f>B67-B69</f>
        <v>300000</v>
      </c>
    </row>
    <row r="71" spans="1:8">
      <c r="B71" s="13"/>
    </row>
    <row r="72" spans="1:8">
      <c r="A72" s="4" t="s">
        <v>96</v>
      </c>
      <c r="B72" s="12"/>
      <c r="D72" s="8"/>
    </row>
    <row r="73" spans="1:8">
      <c r="A73" s="27"/>
      <c r="B73" s="13">
        <f>B70*0.3</f>
        <v>90000</v>
      </c>
    </row>
    <row r="75" spans="1:8">
      <c r="A75" s="5" t="s">
        <v>97</v>
      </c>
    </row>
    <row r="77" spans="1:8">
      <c r="A77" s="28" t="s">
        <v>98</v>
      </c>
      <c r="B77" s="29">
        <v>0</v>
      </c>
      <c r="C77" s="29">
        <v>1</v>
      </c>
      <c r="D77" s="29">
        <v>2</v>
      </c>
      <c r="E77" s="29">
        <v>3</v>
      </c>
      <c r="F77" s="29">
        <v>4</v>
      </c>
      <c r="G77" s="29">
        <v>5</v>
      </c>
      <c r="H77" s="29">
        <v>6</v>
      </c>
    </row>
    <row r="78" spans="1:8">
      <c r="A78" s="30" t="s">
        <v>99</v>
      </c>
      <c r="B78" s="31">
        <v>1100000</v>
      </c>
      <c r="C78" s="31">
        <f>B78*(1+C37)</f>
        <v>1144000</v>
      </c>
      <c r="D78" s="31">
        <f>C78*(1+C37)</f>
        <v>1189760</v>
      </c>
      <c r="E78" s="31">
        <f>D78*(1+C37)</f>
        <v>1237350.4000000001</v>
      </c>
      <c r="F78" s="31">
        <f>E78*(1+C37)</f>
        <v>1286844.4160000002</v>
      </c>
      <c r="G78" s="31">
        <f>F78*(1+C37)</f>
        <v>1338318.1926400003</v>
      </c>
      <c r="H78" s="31">
        <f>G78*(1+C37)</f>
        <v>1391850.9203456002</v>
      </c>
    </row>
    <row r="79" spans="1:8">
      <c r="A79" s="30" t="s">
        <v>100</v>
      </c>
      <c r="B79" s="32"/>
      <c r="C79" s="32"/>
      <c r="D79" s="32"/>
      <c r="E79" s="32"/>
      <c r="F79" s="32"/>
      <c r="G79" s="33"/>
      <c r="H79" s="33"/>
    </row>
    <row r="80" spans="1:8">
      <c r="A80" s="34" t="s">
        <v>101</v>
      </c>
      <c r="B80" s="35">
        <v>450000</v>
      </c>
      <c r="C80" s="35">
        <f>B80*(1+4%)</f>
        <v>468000</v>
      </c>
      <c r="D80" s="35">
        <f>C80*(1+3%)</f>
        <v>482040</v>
      </c>
      <c r="E80" s="35">
        <f>D80*(1+3%)</f>
        <v>496501.2</v>
      </c>
      <c r="F80" s="35">
        <f>E80*(1+3%)</f>
        <v>511396.23600000003</v>
      </c>
      <c r="G80" s="35">
        <f>F80*(1+3%)</f>
        <v>526738.12308000005</v>
      </c>
      <c r="H80" s="35">
        <f>G80*(1+3%)</f>
        <v>542540.26677240012</v>
      </c>
    </row>
    <row r="81" spans="1:9">
      <c r="A81" s="30" t="s">
        <v>102</v>
      </c>
      <c r="B81" s="36"/>
      <c r="C81" s="36">
        <f>C57</f>
        <v>81000</v>
      </c>
      <c r="D81" s="36">
        <f>C58</f>
        <v>69387.627093533461</v>
      </c>
      <c r="E81" s="36">
        <f>C59</f>
        <v>57078.511812678924</v>
      </c>
      <c r="F81" s="36">
        <f>C60</f>
        <v>44030.849614973129</v>
      </c>
      <c r="G81" s="36">
        <f>C61</f>
        <v>30200.327685404976</v>
      </c>
      <c r="H81" s="36">
        <f>C62</f>
        <v>15539.974440062739</v>
      </c>
    </row>
    <row r="82" spans="1:9">
      <c r="A82" s="30" t="s">
        <v>103</v>
      </c>
      <c r="B82" s="36"/>
      <c r="C82" s="36">
        <f>D43</f>
        <v>600000</v>
      </c>
      <c r="D82" s="36">
        <f>D44</f>
        <v>960000</v>
      </c>
      <c r="E82" s="36">
        <f>D45</f>
        <v>576000</v>
      </c>
      <c r="F82" s="36">
        <f>D46</f>
        <v>345600</v>
      </c>
      <c r="G82" s="36">
        <f>D47</f>
        <v>345600</v>
      </c>
      <c r="H82" s="36">
        <f>F46</f>
        <v>0</v>
      </c>
    </row>
    <row r="83" spans="1:9">
      <c r="A83" s="30" t="s">
        <v>104</v>
      </c>
      <c r="B83" s="37"/>
      <c r="C83" s="31">
        <f t="shared" ref="C83:H83" si="7">C78-C80-C81-C82</f>
        <v>-5000</v>
      </c>
      <c r="D83" s="31">
        <f t="shared" si="7"/>
        <v>-321667.62709353352</v>
      </c>
      <c r="E83" s="31">
        <f t="shared" si="7"/>
        <v>107770.6881873213</v>
      </c>
      <c r="F83" s="31">
        <f t="shared" si="7"/>
        <v>385817.33038502699</v>
      </c>
      <c r="G83" s="31">
        <f t="shared" si="7"/>
        <v>435779.74187459517</v>
      </c>
      <c r="H83" s="31">
        <f t="shared" si="7"/>
        <v>833770.67913313734</v>
      </c>
    </row>
    <row r="84" spans="1:9">
      <c r="A84" s="38" t="s">
        <v>105</v>
      </c>
      <c r="B84" s="39"/>
      <c r="C84" s="40">
        <f t="shared" ref="C84:H84" si="8">C83*0.3</f>
        <v>-1500</v>
      </c>
      <c r="D84" s="40">
        <f t="shared" si="8"/>
        <v>-96500.288128060056</v>
      </c>
      <c r="E84" s="40">
        <f t="shared" si="8"/>
        <v>32331.206456196389</v>
      </c>
      <c r="F84" s="40">
        <f t="shared" si="8"/>
        <v>115745.19911550809</v>
      </c>
      <c r="G84" s="40">
        <f t="shared" si="8"/>
        <v>130733.92256237855</v>
      </c>
      <c r="H84" s="40">
        <f t="shared" si="8"/>
        <v>250131.20373994118</v>
      </c>
      <c r="I84" s="55"/>
    </row>
    <row r="85" spans="1:9">
      <c r="A85" s="38" t="s">
        <v>106</v>
      </c>
      <c r="B85" s="39"/>
      <c r="C85" s="40">
        <f t="shared" ref="C85:H85" si="9">C83-C84</f>
        <v>-3500</v>
      </c>
      <c r="D85" s="40">
        <f t="shared" si="9"/>
        <v>-225167.33896547346</v>
      </c>
      <c r="E85" s="40">
        <f t="shared" si="9"/>
        <v>75439.481731124906</v>
      </c>
      <c r="F85" s="40">
        <f t="shared" si="9"/>
        <v>270072.13126951887</v>
      </c>
      <c r="G85" s="40">
        <f t="shared" si="9"/>
        <v>305045.8193122166</v>
      </c>
      <c r="H85" s="40">
        <f t="shared" si="9"/>
        <v>583639.4753931961</v>
      </c>
    </row>
    <row r="86" spans="1:9">
      <c r="A86" s="4"/>
    </row>
    <row r="88" spans="1:9">
      <c r="A88" s="4" t="s">
        <v>107</v>
      </c>
    </row>
    <row r="89" spans="1:9">
      <c r="A89" s="5" t="s">
        <v>108</v>
      </c>
    </row>
    <row r="91" spans="1:9">
      <c r="A91" s="41" t="s">
        <v>109</v>
      </c>
      <c r="B91" s="42">
        <v>0</v>
      </c>
      <c r="C91" s="42">
        <v>1</v>
      </c>
      <c r="D91" s="42">
        <v>2</v>
      </c>
      <c r="E91" s="42">
        <v>3</v>
      </c>
      <c r="F91" s="42">
        <v>4</v>
      </c>
      <c r="G91" s="16">
        <v>5</v>
      </c>
      <c r="H91" s="16">
        <v>6</v>
      </c>
    </row>
    <row r="92" spans="1:9">
      <c r="A92" s="43" t="s">
        <v>110</v>
      </c>
      <c r="B92" s="44"/>
      <c r="C92" s="44"/>
      <c r="D92" s="44"/>
      <c r="E92" s="44"/>
      <c r="F92" s="44"/>
      <c r="G92" s="45"/>
      <c r="H92" s="45"/>
    </row>
    <row r="93" spans="1:9">
      <c r="A93" s="43" t="s">
        <v>106</v>
      </c>
      <c r="B93" s="44"/>
      <c r="C93" s="44">
        <f t="shared" ref="C93:H93" si="10">C85</f>
        <v>-3500</v>
      </c>
      <c r="D93" s="44">
        <f t="shared" si="10"/>
        <v>-225167.33896547346</v>
      </c>
      <c r="E93" s="44">
        <f t="shared" si="10"/>
        <v>75439.481731124906</v>
      </c>
      <c r="F93" s="44">
        <f t="shared" si="10"/>
        <v>270072.13126951887</v>
      </c>
      <c r="G93" s="44">
        <f t="shared" si="10"/>
        <v>305045.8193122166</v>
      </c>
      <c r="H93" s="44">
        <f t="shared" si="10"/>
        <v>583639.4753931961</v>
      </c>
    </row>
    <row r="94" spans="1:9">
      <c r="A94" s="43" t="s">
        <v>111</v>
      </c>
      <c r="B94" s="44"/>
      <c r="C94" s="44">
        <f t="shared" ref="C94:H94" si="11">C82</f>
        <v>600000</v>
      </c>
      <c r="D94" s="44">
        <f t="shared" si="11"/>
        <v>960000</v>
      </c>
      <c r="E94" s="44">
        <f t="shared" si="11"/>
        <v>576000</v>
      </c>
      <c r="F94" s="44">
        <f t="shared" si="11"/>
        <v>345600</v>
      </c>
      <c r="G94" s="44">
        <f t="shared" si="11"/>
        <v>345600</v>
      </c>
      <c r="H94" s="44">
        <f t="shared" si="11"/>
        <v>0</v>
      </c>
    </row>
    <row r="95" spans="1:9">
      <c r="A95" s="43" t="s">
        <v>112</v>
      </c>
      <c r="B95" s="44"/>
      <c r="C95" s="44"/>
      <c r="D95" s="44"/>
      <c r="E95" s="44"/>
      <c r="F95" s="44"/>
      <c r="G95" s="45"/>
      <c r="H95" s="45"/>
    </row>
    <row r="96" spans="1:9">
      <c r="A96" s="43" t="s">
        <v>113</v>
      </c>
      <c r="B96" s="44">
        <f>-C4</f>
        <v>-3000000</v>
      </c>
      <c r="C96" s="44"/>
      <c r="D96" s="44"/>
      <c r="E96" s="44"/>
      <c r="F96" s="44"/>
      <c r="G96" s="45"/>
      <c r="H96" s="45"/>
    </row>
    <row r="97" spans="1:9">
      <c r="A97" s="43" t="s">
        <v>114</v>
      </c>
      <c r="B97" s="44"/>
      <c r="C97" s="44"/>
      <c r="D97" s="44"/>
      <c r="E97" s="44"/>
      <c r="F97" s="44"/>
      <c r="G97" s="45"/>
      <c r="H97" s="44">
        <f>C7</f>
        <v>300000</v>
      </c>
    </row>
    <row r="98" spans="1:9">
      <c r="A98" s="43" t="s">
        <v>115</v>
      </c>
      <c r="B98" s="44"/>
      <c r="C98" s="44"/>
      <c r="D98" s="44"/>
      <c r="E98" s="44"/>
      <c r="F98" s="44"/>
      <c r="G98" s="45"/>
      <c r="H98" s="46">
        <f>-B73</f>
        <v>-90000</v>
      </c>
    </row>
    <row r="99" spans="1:9">
      <c r="A99" s="43" t="s">
        <v>116</v>
      </c>
      <c r="B99" s="44"/>
      <c r="C99" s="44"/>
      <c r="D99" s="44"/>
      <c r="E99" s="44"/>
      <c r="F99" s="44"/>
      <c r="G99" s="45"/>
      <c r="H99" s="45"/>
    </row>
    <row r="100" spans="1:9">
      <c r="A100" s="43" t="s">
        <v>117</v>
      </c>
      <c r="B100" s="44">
        <f>B52</f>
        <v>1350000</v>
      </c>
      <c r="C100" s="44">
        <f>-D57</f>
        <v>-193539.54844110896</v>
      </c>
      <c r="D100" s="44">
        <f>-D58</f>
        <v>-205151.9213475755</v>
      </c>
      <c r="E100" s="44">
        <f>-D59</f>
        <v>-217461.03662843004</v>
      </c>
      <c r="F100" s="44">
        <f>-D60</f>
        <v>-230508.69882613583</v>
      </c>
      <c r="G100" s="44">
        <f>-D61</f>
        <v>-244339.22075570398</v>
      </c>
      <c r="H100" s="44">
        <f>-D62</f>
        <v>-258999.57400104622</v>
      </c>
    </row>
    <row r="101" spans="1:9">
      <c r="A101" s="43" t="s">
        <v>118</v>
      </c>
      <c r="B101" s="44">
        <f t="shared" ref="B101:H101" si="12">SUM(B92:B100)</f>
        <v>-1650000</v>
      </c>
      <c r="C101" s="44">
        <f t="shared" si="12"/>
        <v>402960.45155889104</v>
      </c>
      <c r="D101" s="44">
        <f t="shared" si="12"/>
        <v>529680.73968695104</v>
      </c>
      <c r="E101" s="44">
        <f t="shared" si="12"/>
        <v>433978.44510269491</v>
      </c>
      <c r="F101" s="44">
        <f t="shared" si="12"/>
        <v>385163.43244338303</v>
      </c>
      <c r="G101" s="44">
        <f t="shared" si="12"/>
        <v>406306.59855651262</v>
      </c>
      <c r="H101" s="44">
        <f t="shared" si="12"/>
        <v>534639.90139214986</v>
      </c>
    </row>
    <row r="102" spans="1:9">
      <c r="A102" s="47"/>
      <c r="B102" s="48"/>
      <c r="C102" s="48"/>
      <c r="D102" s="48"/>
      <c r="E102" s="48"/>
      <c r="F102" s="48"/>
      <c r="G102" s="48"/>
      <c r="H102" s="48"/>
    </row>
    <row r="104" spans="1:9">
      <c r="A104" s="4" t="s">
        <v>119</v>
      </c>
      <c r="G104" s="4"/>
      <c r="H104" s="49"/>
    </row>
    <row r="105" spans="1:9">
      <c r="A105" s="4"/>
      <c r="G105" s="4"/>
      <c r="H105" s="49"/>
    </row>
    <row r="106" spans="1:9">
      <c r="A106" s="4" t="str">
        <f>A17</f>
        <v>Market Interest rate (i ):</v>
      </c>
      <c r="C106" s="50"/>
      <c r="D106" s="50"/>
      <c r="G106" s="4"/>
      <c r="H106" s="49"/>
    </row>
    <row r="107" spans="1:9">
      <c r="A107" s="4"/>
      <c r="G107" s="4"/>
      <c r="H107" s="49"/>
    </row>
    <row r="108" spans="1:9">
      <c r="A108" s="32" t="s">
        <v>23</v>
      </c>
      <c r="B108" s="32" t="s">
        <v>120</v>
      </c>
      <c r="C108" s="32" t="s">
        <v>121</v>
      </c>
      <c r="D108" s="51" t="s">
        <v>122</v>
      </c>
      <c r="E108" s="51" t="s">
        <v>123</v>
      </c>
      <c r="G108" s="52"/>
      <c r="H108" s="52"/>
      <c r="I108" s="52"/>
    </row>
    <row r="109" spans="1:9">
      <c r="A109" s="32">
        <v>0</v>
      </c>
      <c r="B109" s="35">
        <f>B101</f>
        <v>-1650000</v>
      </c>
      <c r="C109" s="35"/>
      <c r="D109" s="35"/>
      <c r="E109" s="35"/>
      <c r="G109" s="52"/>
      <c r="H109" s="7"/>
      <c r="I109" s="7"/>
    </row>
    <row r="110" spans="1:9">
      <c r="A110" s="32">
        <v>1</v>
      </c>
      <c r="B110" s="35"/>
      <c r="C110" s="35">
        <f>C101</f>
        <v>402960.45155889104</v>
      </c>
      <c r="D110" s="53">
        <f>PV(C17,A110,,-C110)/C110</f>
        <v>0.89285714285714268</v>
      </c>
      <c r="E110" s="35">
        <f t="shared" ref="E110:E115" si="13">C110*D110</f>
        <v>359786.11746329552</v>
      </c>
      <c r="G110" s="52"/>
      <c r="H110" s="7"/>
      <c r="I110" s="7"/>
    </row>
    <row r="111" spans="1:9">
      <c r="A111" s="32">
        <v>2</v>
      </c>
      <c r="B111" s="35"/>
      <c r="C111" s="35">
        <f>D101</f>
        <v>529680.73968695104</v>
      </c>
      <c r="D111" s="53">
        <f>PV(C17,A111,,-C111)/C111</f>
        <v>0.79719387755102034</v>
      </c>
      <c r="E111" s="35">
        <f t="shared" si="13"/>
        <v>422258.2427351331</v>
      </c>
      <c r="G111" s="52"/>
      <c r="H111" s="7"/>
      <c r="I111" s="7"/>
    </row>
    <row r="112" spans="1:9">
      <c r="A112" s="32">
        <v>3</v>
      </c>
      <c r="B112" s="35"/>
      <c r="C112" s="35">
        <f>E101</f>
        <v>433978.44510269491</v>
      </c>
      <c r="D112" s="53">
        <f>PV(C17,A112,,-C112)/C112</f>
        <v>0.71178024781341087</v>
      </c>
      <c r="E112" s="35">
        <f t="shared" si="13"/>
        <v>308897.2852008749</v>
      </c>
      <c r="G112" s="52"/>
      <c r="H112" s="7"/>
      <c r="I112" s="7"/>
    </row>
    <row r="113" spans="1:9">
      <c r="A113" s="32">
        <v>4</v>
      </c>
      <c r="B113" s="35"/>
      <c r="C113" s="35">
        <f>F101</f>
        <v>385163.43244338303</v>
      </c>
      <c r="D113" s="53">
        <f>PV(C17,A113,,-C113)/C113</f>
        <v>0.6355180784048311</v>
      </c>
      <c r="E113" s="35">
        <f t="shared" si="13"/>
        <v>244778.32445822775</v>
      </c>
      <c r="G113" s="52"/>
      <c r="H113" s="7"/>
      <c r="I113" s="7"/>
    </row>
    <row r="114" spans="1:9">
      <c r="A114" s="32">
        <v>5</v>
      </c>
      <c r="B114" s="35"/>
      <c r="C114" s="35">
        <f>G101</f>
        <v>406306.59855651262</v>
      </c>
      <c r="D114" s="53">
        <f>PV(C17,A114,,-C114)/C114</f>
        <v>0.56742685571859919</v>
      </c>
      <c r="E114" s="35">
        <f t="shared" si="13"/>
        <v>230549.27567664109</v>
      </c>
      <c r="G114" s="52"/>
      <c r="H114" s="7"/>
      <c r="I114" s="7"/>
    </row>
    <row r="115" spans="1:9">
      <c r="A115" s="32">
        <v>6</v>
      </c>
      <c r="B115" s="35"/>
      <c r="C115" s="35">
        <f>H101</f>
        <v>534639.90139214986</v>
      </c>
      <c r="D115" s="53">
        <f>PV(C17,A115,,-C115)/C115</f>
        <v>0.50663112117732068</v>
      </c>
      <c r="E115" s="35">
        <f t="shared" si="13"/>
        <v>270865.21266843705</v>
      </c>
      <c r="G115" s="52"/>
      <c r="H115" s="7"/>
      <c r="I115" s="7"/>
    </row>
    <row r="116" spans="1:9" ht="12" customHeight="1"/>
    <row r="117" spans="1:9">
      <c r="A117" s="4" t="s">
        <v>124</v>
      </c>
      <c r="B117" s="54">
        <f>B109+SUM(E110:E115)</f>
        <v>187134.45820260956</v>
      </c>
      <c r="D117" s="8"/>
    </row>
    <row r="118" spans="1:9">
      <c r="A118" s="6" t="s">
        <v>125</v>
      </c>
    </row>
    <row r="120" spans="1:9">
      <c r="A120" s="4"/>
    </row>
  </sheetData>
  <pageMargins left="0.75" right="0.75" top="1" bottom="1" header="0.51180555555555596" footer="0.51180555555555596"/>
  <drawing r:id="rId1"/>
  <legacyDrawing r:id="rId2"/>
  <oleObjects>
    <mc:AlternateContent xmlns:mc="http://schemas.openxmlformats.org/markup-compatibility/2006">
      <mc:Choice Requires="x14">
        <oleObject progId="Equation.3" shapeId="14337" r:id="rId3">
          <objectPr defaultSize="0" altText="" r:id="rId4">
            <anchor moveWithCells="1" sizeWithCells="1">
              <from>
                <xdr:col>0</xdr:col>
                <xdr:colOff>123825</xdr:colOff>
                <xdr:row>0</xdr:row>
                <xdr:rowOff>0</xdr:rowOff>
              </from>
              <to>
                <xdr:col>0</xdr:col>
                <xdr:colOff>600075</xdr:colOff>
                <xdr:row>0</xdr:row>
                <xdr:rowOff>0</xdr:rowOff>
              </to>
            </anchor>
          </objectPr>
        </oleObject>
      </mc:Choice>
      <mc:Fallback>
        <oleObject progId="Equation.3" shapeId="14337" r:id="rId3"/>
      </mc:Fallback>
    </mc:AlternateContent>
    <mc:AlternateContent xmlns:mc="http://schemas.openxmlformats.org/markup-compatibility/2006">
      <mc:Choice Requires="x14">
        <oleObject progId="Equation.3" shapeId="14338" r:id="rId5">
          <objectPr defaultSize="0" altText="" r:id="rId6">
            <anchor moveWithCells="1" sizeWithCells="1">
              <from>
                <xdr:col>0</xdr:col>
                <xdr:colOff>104775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objectPr>
        </oleObject>
      </mc:Choice>
      <mc:Fallback>
        <oleObject progId="Equation.3" shapeId="14338" r:id="rId5"/>
      </mc:Fallback>
    </mc:AlternateContent>
    <mc:AlternateContent xmlns:mc="http://schemas.openxmlformats.org/markup-compatibility/2006">
      <mc:Choice Requires="x14">
        <oleObject progId="Equation.3" shapeId="14339" r:id="rId7">
          <objectPr defaultSize="0" altText="" r:id="rId8">
            <anchor moveWithCells="1" sizeWithCells="1">
              <from>
                <xdr:col>0</xdr:col>
                <xdr:colOff>123825</xdr:colOff>
                <xdr:row>0</xdr:row>
                <xdr:rowOff>0</xdr:rowOff>
              </from>
              <to>
                <xdr:col>0</xdr:col>
                <xdr:colOff>561975</xdr:colOff>
                <xdr:row>0</xdr:row>
                <xdr:rowOff>0</xdr:rowOff>
              </to>
            </anchor>
          </objectPr>
        </oleObject>
      </mc:Choice>
      <mc:Fallback>
        <oleObject progId="Equation.3" shapeId="14339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zoomScale="110" zoomScaleNormal="110" workbookViewId="0">
      <selection activeCell="K11" sqref="K11"/>
    </sheetView>
  </sheetViews>
  <sheetFormatPr defaultColWidth="10.875" defaultRowHeight="12.75"/>
  <cols>
    <col min="1" max="16384" width="10.875" style="1"/>
  </cols>
  <sheetData>
    <row r="1" spans="1:10">
      <c r="A1" s="94" t="s">
        <v>126</v>
      </c>
      <c r="B1" s="94"/>
      <c r="C1" s="94"/>
      <c r="D1" s="94"/>
      <c r="E1" s="94"/>
      <c r="F1" s="94"/>
      <c r="G1" s="94"/>
      <c r="H1" s="94"/>
      <c r="I1" s="94"/>
      <c r="J1" s="94"/>
    </row>
    <row r="2" spans="1:10">
      <c r="A2" s="94" t="s">
        <v>127</v>
      </c>
      <c r="B2" s="94"/>
      <c r="C2" s="94"/>
      <c r="D2" s="94"/>
      <c r="E2" s="94"/>
      <c r="F2" s="94"/>
      <c r="G2" s="94"/>
      <c r="H2" s="94"/>
      <c r="I2" s="94"/>
      <c r="J2" s="94"/>
    </row>
    <row r="3" spans="1:10">
      <c r="A3" s="94" t="s">
        <v>128</v>
      </c>
      <c r="B3" s="94"/>
      <c r="C3" s="94"/>
      <c r="D3" s="94"/>
      <c r="E3" s="94"/>
      <c r="F3" s="94"/>
      <c r="G3" s="94"/>
      <c r="H3" s="94"/>
      <c r="I3" s="94"/>
      <c r="J3" s="94"/>
    </row>
    <row r="4" spans="1:10">
      <c r="A4" s="94" t="s">
        <v>154</v>
      </c>
      <c r="B4" s="94"/>
      <c r="C4" s="94"/>
      <c r="D4" s="94"/>
      <c r="E4" s="94"/>
      <c r="F4" s="94"/>
      <c r="G4" s="94"/>
      <c r="H4" s="94"/>
      <c r="I4" s="94"/>
      <c r="J4" s="94"/>
    </row>
    <row r="5" spans="1:10">
      <c r="A5" s="94"/>
      <c r="B5" s="94"/>
      <c r="C5" s="94"/>
      <c r="D5" s="94"/>
      <c r="E5" s="94"/>
      <c r="F5" s="94"/>
      <c r="G5" s="94"/>
      <c r="H5" s="94"/>
      <c r="I5" s="94"/>
      <c r="J5" s="94"/>
    </row>
    <row r="6" spans="1:10">
      <c r="A6" s="94" t="s">
        <v>129</v>
      </c>
      <c r="B6" s="94"/>
      <c r="C6" s="94"/>
      <c r="D6" s="94"/>
      <c r="E6" s="94"/>
      <c r="F6" s="94"/>
      <c r="G6" s="94"/>
      <c r="H6" s="94"/>
      <c r="I6" s="94"/>
      <c r="J6" s="94"/>
    </row>
    <row r="7" spans="1:10">
      <c r="A7" s="94" t="s">
        <v>155</v>
      </c>
      <c r="B7" s="94"/>
      <c r="C7" s="94"/>
      <c r="D7" s="94"/>
      <c r="E7" s="94"/>
      <c r="F7" s="94"/>
      <c r="G7" s="94"/>
      <c r="H7" s="94"/>
      <c r="I7" s="94"/>
      <c r="J7" s="94"/>
    </row>
    <row r="8" spans="1:10">
      <c r="A8" s="94" t="s">
        <v>156</v>
      </c>
      <c r="B8" s="94"/>
      <c r="C8" s="94"/>
      <c r="D8" s="94"/>
      <c r="E8" s="94"/>
      <c r="F8" s="94"/>
      <c r="G8" s="94"/>
      <c r="H8" s="94"/>
      <c r="I8" s="94"/>
      <c r="J8" s="94"/>
    </row>
    <row r="9" spans="1:10">
      <c r="A9" s="94" t="s">
        <v>157</v>
      </c>
      <c r="B9" s="94"/>
      <c r="C9" s="94"/>
      <c r="D9" s="94"/>
      <c r="E9" s="94"/>
      <c r="F9" s="94"/>
      <c r="G9" s="94"/>
      <c r="H9" s="94"/>
      <c r="I9" s="94"/>
      <c r="J9" s="94"/>
    </row>
    <row r="10" spans="1:10">
      <c r="A10" s="94" t="s">
        <v>158</v>
      </c>
      <c r="B10" s="94"/>
      <c r="C10" s="94"/>
      <c r="D10" s="94"/>
      <c r="E10" s="94"/>
      <c r="F10" s="94"/>
      <c r="G10" s="94"/>
      <c r="H10" s="94"/>
      <c r="I10" s="94"/>
      <c r="J10" s="94"/>
    </row>
    <row r="11" spans="1:10">
      <c r="A11" s="94"/>
      <c r="B11" s="94"/>
      <c r="C11" s="94"/>
      <c r="D11" s="94"/>
      <c r="E11" s="94"/>
      <c r="F11" s="94"/>
      <c r="G11" s="94"/>
      <c r="H11" s="94"/>
      <c r="I11" s="94"/>
      <c r="J11" s="94"/>
    </row>
    <row r="12" spans="1:10">
      <c r="A12" s="94" t="s">
        <v>130</v>
      </c>
      <c r="B12" s="94"/>
      <c r="C12" s="94"/>
      <c r="D12" s="94"/>
      <c r="E12" s="94"/>
      <c r="F12" s="94"/>
      <c r="G12" s="94"/>
      <c r="H12" s="94"/>
      <c r="I12" s="94"/>
      <c r="J12" s="94"/>
    </row>
    <row r="13" spans="1:10">
      <c r="A13" s="94" t="s">
        <v>156</v>
      </c>
      <c r="B13" s="94"/>
      <c r="C13" s="94"/>
      <c r="D13" s="94"/>
      <c r="E13" s="94"/>
      <c r="F13" s="94"/>
      <c r="G13" s="94"/>
      <c r="H13" s="94"/>
      <c r="I13" s="94"/>
      <c r="J13" s="94"/>
    </row>
    <row r="14" spans="1:10">
      <c r="A14" s="94" t="s">
        <v>159</v>
      </c>
      <c r="B14" s="94"/>
      <c r="C14" s="94"/>
      <c r="D14" s="94"/>
      <c r="E14" s="94"/>
      <c r="F14" s="94"/>
      <c r="G14" s="94"/>
      <c r="H14" s="94"/>
      <c r="I14" s="94"/>
      <c r="J14" s="94"/>
    </row>
    <row r="15" spans="1:10">
      <c r="A15" s="94" t="s">
        <v>160</v>
      </c>
      <c r="B15" s="94"/>
      <c r="C15" s="94"/>
      <c r="D15" s="94"/>
      <c r="E15" s="94"/>
      <c r="F15" s="94"/>
      <c r="G15" s="94"/>
      <c r="H15" s="94"/>
      <c r="I15" s="94"/>
      <c r="J15" s="94"/>
    </row>
    <row r="16" spans="1:10">
      <c r="A16" s="94" t="s">
        <v>161</v>
      </c>
      <c r="B16" s="94"/>
      <c r="C16" s="94"/>
      <c r="D16" s="94"/>
      <c r="E16" s="94"/>
      <c r="F16" s="94"/>
      <c r="G16" s="94"/>
      <c r="H16" s="94"/>
      <c r="I16" s="94"/>
      <c r="J16" s="94"/>
    </row>
    <row r="17" spans="1:10">
      <c r="A17" s="94"/>
      <c r="B17" s="94"/>
      <c r="C17" s="94"/>
      <c r="D17" s="94"/>
      <c r="E17" s="94"/>
      <c r="F17" s="94"/>
      <c r="G17" s="94"/>
      <c r="H17" s="94"/>
      <c r="I17" s="94"/>
      <c r="J17" s="94"/>
    </row>
    <row r="18" spans="1:10">
      <c r="A18" s="94" t="s">
        <v>131</v>
      </c>
      <c r="B18" s="94"/>
      <c r="C18" s="94"/>
      <c r="D18" s="94"/>
      <c r="E18" s="94"/>
      <c r="F18" s="94"/>
      <c r="G18" s="94"/>
      <c r="H18" s="94"/>
      <c r="I18" s="94"/>
      <c r="J18" s="94"/>
    </row>
    <row r="19" spans="1:10">
      <c r="A19" s="94" t="s">
        <v>132</v>
      </c>
      <c r="B19" s="94"/>
      <c r="C19" s="94"/>
      <c r="D19" s="94"/>
      <c r="E19" s="94"/>
      <c r="F19" s="94"/>
      <c r="G19" s="94"/>
      <c r="H19" s="94"/>
      <c r="I19" s="94"/>
      <c r="J19" s="94"/>
    </row>
    <row r="20" spans="1:10">
      <c r="A20" s="94" t="s">
        <v>133</v>
      </c>
      <c r="B20" s="94"/>
      <c r="C20" s="94"/>
      <c r="D20" s="94"/>
      <c r="E20" s="94"/>
      <c r="F20" s="94"/>
      <c r="G20" s="94"/>
      <c r="H20" s="94"/>
      <c r="I20" s="94"/>
      <c r="J20" s="94"/>
    </row>
    <row r="22" spans="1:10">
      <c r="A22" s="1" t="s">
        <v>134</v>
      </c>
      <c r="B22" s="11">
        <v>0.12</v>
      </c>
    </row>
    <row r="24" spans="1:10">
      <c r="A24" s="1" t="s">
        <v>132</v>
      </c>
    </row>
    <row r="26" spans="1:10">
      <c r="A26" s="1" t="s">
        <v>135</v>
      </c>
    </row>
    <row r="27" spans="1:10">
      <c r="A27" s="1" t="s">
        <v>113</v>
      </c>
      <c r="B27" s="1" t="s">
        <v>136</v>
      </c>
      <c r="C27" s="104">
        <v>70000</v>
      </c>
    </row>
    <row r="28" spans="1:10">
      <c r="A28" s="1" t="s">
        <v>114</v>
      </c>
      <c r="B28" s="1" t="s">
        <v>136</v>
      </c>
      <c r="C28" s="104">
        <v>52000</v>
      </c>
    </row>
    <row r="29" spans="1:10">
      <c r="A29" s="1" t="s">
        <v>137</v>
      </c>
      <c r="B29" s="1" t="s">
        <v>136</v>
      </c>
      <c r="C29" s="11">
        <v>0.04</v>
      </c>
    </row>
    <row r="30" spans="1:10">
      <c r="A30" s="1" t="s">
        <v>138</v>
      </c>
      <c r="B30" s="1" t="s">
        <v>136</v>
      </c>
      <c r="C30" s="104">
        <v>12000</v>
      </c>
    </row>
    <row r="31" spans="1:10">
      <c r="A31" s="1" t="s">
        <v>139</v>
      </c>
      <c r="B31" s="1" t="s">
        <v>136</v>
      </c>
      <c r="C31" s="11">
        <v>0.15</v>
      </c>
    </row>
    <row r="33" spans="1:6">
      <c r="A33" s="1" t="s">
        <v>70</v>
      </c>
    </row>
    <row r="35" spans="1:6">
      <c r="A35" s="1" t="s">
        <v>86</v>
      </c>
      <c r="B35" s="1" t="s">
        <v>138</v>
      </c>
      <c r="C35" s="1" t="s">
        <v>114</v>
      </c>
      <c r="D35" s="1" t="s">
        <v>140</v>
      </c>
      <c r="E35" s="1" t="s">
        <v>141</v>
      </c>
      <c r="F35" s="1" t="s">
        <v>142</v>
      </c>
    </row>
    <row r="36" spans="1:6">
      <c r="A36" s="1">
        <v>0</v>
      </c>
    </row>
    <row r="37" spans="1:6">
      <c r="A37" s="1">
        <v>1</v>
      </c>
      <c r="B37" s="103">
        <v>12000</v>
      </c>
      <c r="C37" s="103">
        <v>52000</v>
      </c>
      <c r="D37" s="103">
        <v>26400</v>
      </c>
      <c r="E37" s="103">
        <v>12000</v>
      </c>
      <c r="F37" s="103">
        <v>38400</v>
      </c>
    </row>
    <row r="38" spans="1:6">
      <c r="A38" s="1">
        <v>2</v>
      </c>
      <c r="B38" s="103">
        <v>13800</v>
      </c>
      <c r="C38" s="103">
        <v>49920</v>
      </c>
      <c r="D38" s="103">
        <v>17871.7</v>
      </c>
      <c r="E38" s="103">
        <v>12849.06</v>
      </c>
      <c r="F38" s="103">
        <v>30720.75</v>
      </c>
    </row>
    <row r="39" spans="1:6">
      <c r="A39" s="1">
        <v>3</v>
      </c>
      <c r="B39" s="103">
        <v>15870</v>
      </c>
      <c r="C39" s="103">
        <v>47923.199999999997</v>
      </c>
      <c r="D39" s="103">
        <v>14942.44</v>
      </c>
      <c r="E39" s="103">
        <v>13744.31</v>
      </c>
      <c r="F39" s="103">
        <v>28686.75</v>
      </c>
    </row>
    <row r="40" spans="1:6">
      <c r="A40" s="1">
        <v>4</v>
      </c>
      <c r="B40" s="103">
        <v>18250.5</v>
      </c>
      <c r="C40" s="103">
        <v>46006.27</v>
      </c>
      <c r="D40" s="103">
        <v>13420.31</v>
      </c>
      <c r="E40" s="103">
        <v>14687.16</v>
      </c>
      <c r="F40" s="103">
        <v>28107.47</v>
      </c>
    </row>
    <row r="41" spans="1:6">
      <c r="A41" s="1">
        <v>5</v>
      </c>
      <c r="B41" s="103">
        <v>20988.080000000002</v>
      </c>
      <c r="C41" s="103">
        <v>44166.02</v>
      </c>
      <c r="D41" s="103">
        <v>12466.52</v>
      </c>
      <c r="E41" s="103">
        <v>15678.99</v>
      </c>
      <c r="F41" s="103">
        <v>28145.51</v>
      </c>
    </row>
    <row r="43" spans="1:6">
      <c r="A43" s="1" t="s">
        <v>143</v>
      </c>
      <c r="D43" s="1" t="s">
        <v>144</v>
      </c>
      <c r="E43" s="1">
        <v>5</v>
      </c>
    </row>
    <row r="44" spans="1:6">
      <c r="D44" s="1" t="s">
        <v>145</v>
      </c>
      <c r="E44" s="103">
        <v>28145.51</v>
      </c>
    </row>
    <row r="46" spans="1:6">
      <c r="A46" s="1" t="s">
        <v>146</v>
      </c>
    </row>
    <row r="47" spans="1:6">
      <c r="A47" s="1" t="s">
        <v>147</v>
      </c>
      <c r="B47" s="104">
        <v>55000</v>
      </c>
    </row>
    <row r="48" spans="1:6">
      <c r="A48" s="1" t="s">
        <v>114</v>
      </c>
      <c r="B48" s="104">
        <v>38000</v>
      </c>
    </row>
    <row r="49" spans="1:6">
      <c r="A49" s="1" t="s">
        <v>137</v>
      </c>
      <c r="B49" s="11">
        <v>0.05</v>
      </c>
    </row>
    <row r="50" spans="1:6">
      <c r="A50" s="1" t="s">
        <v>138</v>
      </c>
      <c r="B50" s="104">
        <v>11000</v>
      </c>
    </row>
    <row r="51" spans="1:6">
      <c r="A51" s="1" t="s">
        <v>139</v>
      </c>
      <c r="B51" s="11">
        <v>0.15</v>
      </c>
    </row>
    <row r="53" spans="1:6">
      <c r="A53" s="1" t="s">
        <v>70</v>
      </c>
    </row>
    <row r="55" spans="1:6">
      <c r="A55" s="1" t="s">
        <v>86</v>
      </c>
      <c r="B55" s="1" t="s">
        <v>138</v>
      </c>
      <c r="C55" s="1" t="s">
        <v>114</v>
      </c>
      <c r="D55" s="1" t="s">
        <v>140</v>
      </c>
      <c r="E55" s="1" t="s">
        <v>141</v>
      </c>
      <c r="F55" s="1" t="s">
        <v>142</v>
      </c>
    </row>
    <row r="56" spans="1:6">
      <c r="A56" s="1">
        <v>0</v>
      </c>
    </row>
    <row r="57" spans="1:6">
      <c r="A57" s="1">
        <v>1</v>
      </c>
      <c r="B57" s="103">
        <v>11000</v>
      </c>
      <c r="C57" s="103">
        <v>38000</v>
      </c>
      <c r="D57" s="103">
        <v>23600</v>
      </c>
      <c r="E57" s="103">
        <v>11000</v>
      </c>
      <c r="F57" s="103">
        <v>34600</v>
      </c>
    </row>
    <row r="58" spans="1:6">
      <c r="A58" s="1">
        <v>2</v>
      </c>
      <c r="B58" s="103">
        <v>12650</v>
      </c>
      <c r="C58" s="103">
        <v>31160</v>
      </c>
      <c r="D58" s="103">
        <v>17845.28</v>
      </c>
      <c r="E58" s="103">
        <v>11778.3</v>
      </c>
      <c r="F58" s="103">
        <v>29623.58</v>
      </c>
    </row>
    <row r="59" spans="1:6">
      <c r="A59" s="1">
        <v>3</v>
      </c>
      <c r="B59" s="103">
        <v>14547.5</v>
      </c>
      <c r="C59" s="103">
        <v>25551.200000000001</v>
      </c>
      <c r="D59" s="103">
        <v>15327.12</v>
      </c>
      <c r="E59" s="103">
        <v>12598.95</v>
      </c>
      <c r="F59" s="103">
        <v>27926.07</v>
      </c>
    </row>
    <row r="60" spans="1:6">
      <c r="A60" s="1">
        <v>4</v>
      </c>
      <c r="B60" s="103">
        <v>16729.63</v>
      </c>
      <c r="C60" s="103">
        <v>20951.98</v>
      </c>
      <c r="D60" s="103">
        <v>13724.02</v>
      </c>
      <c r="E60" s="103">
        <v>13463.23</v>
      </c>
      <c r="F60" s="103">
        <v>27187.25</v>
      </c>
    </row>
    <row r="61" spans="1:6">
      <c r="A61" s="1">
        <v>5</v>
      </c>
      <c r="B61" s="103">
        <v>19239.07</v>
      </c>
      <c r="C61" s="103">
        <v>17180.63</v>
      </c>
      <c r="D61" s="103">
        <v>12553.14</v>
      </c>
      <c r="E61" s="103">
        <v>14372.4</v>
      </c>
      <c r="F61" s="103">
        <v>26925.54</v>
      </c>
    </row>
    <row r="63" spans="1:6">
      <c r="A63" s="1" t="s">
        <v>148</v>
      </c>
      <c r="D63" s="1" t="s">
        <v>149</v>
      </c>
      <c r="E63" s="1">
        <v>5</v>
      </c>
    </row>
    <row r="64" spans="1:6">
      <c r="D64" s="1" t="s">
        <v>150</v>
      </c>
      <c r="E64" s="103">
        <v>26925.54</v>
      </c>
    </row>
    <row r="66" spans="1:2">
      <c r="A66" s="1" t="s">
        <v>151</v>
      </c>
    </row>
    <row r="68" spans="1:2">
      <c r="A68" s="1" t="s">
        <v>152</v>
      </c>
      <c r="B68" s="1" t="s">
        <v>153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Question1</vt:lpstr>
      <vt:lpstr>Question2</vt:lpstr>
      <vt:lpstr>Question3</vt:lpstr>
      <vt:lpstr>Question4</vt:lpstr>
      <vt:lpstr>Question1!Print_Area</vt:lpstr>
    </vt:vector>
  </TitlesOfParts>
  <Company>Stevens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Carrigy</dc:creator>
  <cp:lastModifiedBy>HP</cp:lastModifiedBy>
  <cp:lastPrinted>2016-02-11T18:08:00Z</cp:lastPrinted>
  <dcterms:created xsi:type="dcterms:W3CDTF">2008-11-07T18:22:00Z</dcterms:created>
  <dcterms:modified xsi:type="dcterms:W3CDTF">2018-04-05T15:37:50Z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