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ns Work\EM 600\HW 4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3" l="1"/>
  <c r="F87" i="3"/>
  <c r="K15" i="4" l="1"/>
  <c r="K16" i="4" s="1"/>
  <c r="K17" i="4" s="1"/>
  <c r="K18" i="4" s="1"/>
  <c r="J15" i="4"/>
  <c r="J16" i="4" s="1"/>
  <c r="J17" i="4" s="1"/>
  <c r="J18" i="4" s="1"/>
  <c r="D16" i="4"/>
  <c r="D17" i="4" s="1"/>
  <c r="D18" i="4" s="1"/>
  <c r="E15" i="4"/>
  <c r="E16" i="4" s="1"/>
  <c r="E17" i="4" s="1"/>
  <c r="E18" i="4" s="1"/>
  <c r="D15" i="4"/>
  <c r="C37" i="2"/>
  <c r="C23" i="2"/>
  <c r="C14" i="2"/>
</calcChain>
</file>

<file path=xl/sharedStrings.xml><?xml version="1.0" encoding="utf-8"?>
<sst xmlns="http://schemas.openxmlformats.org/spreadsheetml/2006/main" count="163" uniqueCount="101">
  <si>
    <t>f</t>
  </si>
  <si>
    <t>i</t>
  </si>
  <si>
    <t>i = i' + f + i'f</t>
  </si>
  <si>
    <t>i' = (i-f)/(1+f)</t>
  </si>
  <si>
    <t>n</t>
  </si>
  <si>
    <t>Payments</t>
  </si>
  <si>
    <t>(P/F,i,n)</t>
  </si>
  <si>
    <t>current inflation free interest rate</t>
  </si>
  <si>
    <t>i=</t>
  </si>
  <si>
    <t>N</t>
  </si>
  <si>
    <t>=108809.55</t>
  </si>
  <si>
    <t>Market interest rate i=</t>
  </si>
  <si>
    <t>inflation rate f=</t>
  </si>
  <si>
    <t>inflation free interest rate</t>
  </si>
  <si>
    <t>Annual Payment</t>
  </si>
  <si>
    <t>Payment increase rate/year</t>
  </si>
  <si>
    <t>Q.1.</t>
  </si>
  <si>
    <t>a)</t>
  </si>
  <si>
    <t>b)</t>
  </si>
  <si>
    <t>PW = -P +An(P/F,i,N)</t>
  </si>
  <si>
    <t>Q.2.</t>
  </si>
  <si>
    <t>i'</t>
  </si>
  <si>
    <t>Net Cash Flow</t>
  </si>
  <si>
    <t>Net Cash Flow in constant dollars</t>
  </si>
  <si>
    <t>(P/F,13%,n)</t>
  </si>
  <si>
    <t>Period n</t>
  </si>
  <si>
    <t>(P/F,5.57%,n)</t>
  </si>
  <si>
    <t>PW = -P+An(P/F,i,N)</t>
  </si>
  <si>
    <t>Q.4.</t>
  </si>
  <si>
    <t>MARR</t>
  </si>
  <si>
    <t>Life</t>
  </si>
  <si>
    <t>5 years</t>
  </si>
  <si>
    <t xml:space="preserve">O+M </t>
  </si>
  <si>
    <t>Year</t>
  </si>
  <si>
    <t>Annual S</t>
  </si>
  <si>
    <t>Annual (O+M)C</t>
  </si>
  <si>
    <t>New Filteration Machine</t>
  </si>
  <si>
    <t>decreasing 2%/year</t>
  </si>
  <si>
    <t>increasing 12%/year</t>
  </si>
  <si>
    <t>Investment Cost</t>
  </si>
  <si>
    <t>Salvage Value</t>
  </si>
  <si>
    <t>decreasing 6%/year</t>
  </si>
  <si>
    <t>Old Filteration Machine</t>
  </si>
  <si>
    <t>CR(i) = i(A/P,i,N) -S(A/F,i,N)</t>
  </si>
  <si>
    <t>P</t>
  </si>
  <si>
    <t>CR(i)</t>
  </si>
  <si>
    <t>(A/P,i,N)</t>
  </si>
  <si>
    <t>(A/F,i,N)</t>
  </si>
  <si>
    <t>OC(i) = (OCn(P/F,I,n))(A/P,I,n)</t>
  </si>
  <si>
    <t>OCn(P/F,i,n)</t>
  </si>
  <si>
    <t>∑OCn(P/F,i,n)</t>
  </si>
  <si>
    <t>(A/P,i,n)</t>
  </si>
  <si>
    <t>OC(i)</t>
  </si>
  <si>
    <t>EUAC(i) = CR(i) + OC(i)</t>
  </si>
  <si>
    <t>EUAC(i)</t>
  </si>
  <si>
    <t>increasing 15%/year</t>
  </si>
  <si>
    <t>Thus, the economic service life is 5 years</t>
  </si>
  <si>
    <t>Thus, the economic service life is 4 years</t>
  </si>
  <si>
    <r>
      <t>As EUAC</t>
    </r>
    <r>
      <rPr>
        <sz val="8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&lt; EUAC</t>
    </r>
    <r>
      <rPr>
        <sz val="8"/>
        <color theme="1"/>
        <rFont val="Calibri"/>
        <family val="2"/>
        <scheme val="minor"/>
      </rPr>
      <t>new</t>
    </r>
  </si>
  <si>
    <t xml:space="preserve"> and from the above calculations,</t>
  </si>
  <si>
    <t>The old machine has an EUAC of 13276 for 4 years</t>
  </si>
  <si>
    <t>whereas</t>
  </si>
  <si>
    <t>The new machine has an EUAC of 21730 for 5 years</t>
  </si>
  <si>
    <t>Therefore, it is beneficial to keep the old filteration machine</t>
  </si>
  <si>
    <t>Q.3.</t>
  </si>
  <si>
    <t>I</t>
  </si>
  <si>
    <t>MACRS</t>
  </si>
  <si>
    <t>BV6</t>
  </si>
  <si>
    <t>Taxable Gains(Losses)</t>
  </si>
  <si>
    <t>Rate(S-BV5)</t>
  </si>
  <si>
    <t xml:space="preserve">Income Tax </t>
  </si>
  <si>
    <t>AE</t>
  </si>
  <si>
    <t>Salvage</t>
  </si>
  <si>
    <t>Beginning Balance</t>
  </si>
  <si>
    <t>Interest payment</t>
  </si>
  <si>
    <t>principal payment</t>
  </si>
  <si>
    <t>Ending Balance</t>
  </si>
  <si>
    <t>Annual revenue</t>
  </si>
  <si>
    <t>Annual Expenses</t>
  </si>
  <si>
    <t>Revenue</t>
  </si>
  <si>
    <t>Expenses:</t>
  </si>
  <si>
    <t>Depreciation</t>
  </si>
  <si>
    <t xml:space="preserve">Debt Interest </t>
  </si>
  <si>
    <t>Taxable Income</t>
  </si>
  <si>
    <t>Net income</t>
  </si>
  <si>
    <t>Income Taxes 20%</t>
  </si>
  <si>
    <t>Income Statement</t>
  </si>
  <si>
    <t>Operating Activities:</t>
  </si>
  <si>
    <t xml:space="preserve">Investment  </t>
  </si>
  <si>
    <t>Gains Tax</t>
  </si>
  <si>
    <t>Borrowed Funds</t>
  </si>
  <si>
    <t>Principal Repayment</t>
  </si>
  <si>
    <t>Rate of Inflation</t>
  </si>
  <si>
    <t>Cash Flow Statement</t>
  </si>
  <si>
    <t>c)</t>
  </si>
  <si>
    <t xml:space="preserve">Year </t>
  </si>
  <si>
    <t>Final Value</t>
  </si>
  <si>
    <t>PW=</t>
  </si>
  <si>
    <r>
      <t>BV</t>
    </r>
    <r>
      <rPr>
        <sz val="8"/>
        <color rgb="FF000000"/>
        <rFont val="Calibri"/>
        <family val="2"/>
      </rPr>
      <t>n-1</t>
    </r>
  </si>
  <si>
    <r>
      <t>D</t>
    </r>
    <r>
      <rPr>
        <sz val="8"/>
        <color rgb="FF000000"/>
        <rFont val="Calibri"/>
        <family val="2"/>
      </rPr>
      <t>n</t>
    </r>
  </si>
  <si>
    <r>
      <t>BV</t>
    </r>
    <r>
      <rPr>
        <sz val="8"/>
        <color rgb="FF000000"/>
        <rFont val="Calibri"/>
        <family val="2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</si>
</sst>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8" formatCode="&quot;$&quot;#,##0.00_);[Red]\(&quot;$&quot;#,##0.00\)"/>
    <numFmt numFmtId="169" formatCode="[$$-409]#,##0.00"/>
    <numFmt numFmtId="172" formatCode="[$$-409]#,##0"/>
    <numFmt numFmtId="173" formatCode="0.0%"/>
    <numFmt numFmtId="174" formatCode="&quot;$&quot;#,##0"/>
    <numFmt numFmtId="175" formatCode="#,##0;[Red]#,##0"/>
    <numFmt numFmtId="176" formatCode="&quot;$&quot;#,##0;[Red]&quot;$&quot;#,##0"/>
    <numFmt numFmtId="177" formatCode="&quot;$&quot;#,##0.00"/>
    <numFmt numFmtId="178" formatCode="#,##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9" fontId="0" fillId="0" borderId="0" xfId="0" applyNumberFormat="1"/>
    <xf numFmtId="8" fontId="0" fillId="0" borderId="0" xfId="0" applyNumberFormat="1"/>
    <xf numFmtId="9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0" xfId="0" quotePrefix="1" applyNumberFormat="1"/>
    <xf numFmtId="9" fontId="0" fillId="0" borderId="1" xfId="0" applyNumberFormat="1" applyBorder="1" applyAlignment="1">
      <alignment horizontal="left"/>
    </xf>
    <xf numFmtId="8" fontId="0" fillId="2" borderId="0" xfId="0" quotePrefix="1" applyNumberFormat="1" applyFill="1"/>
    <xf numFmtId="10" fontId="0" fillId="2" borderId="0" xfId="0" applyNumberFormat="1" applyFill="1"/>
    <xf numFmtId="0" fontId="0" fillId="2" borderId="0" xfId="0" applyFill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7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73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169" fontId="6" fillId="2" borderId="0" xfId="0" applyNumberFormat="1" applyFont="1" applyFill="1" applyAlignment="1">
      <alignment horizontal="center" vertical="center"/>
    </xf>
    <xf numFmtId="9" fontId="6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6" fillId="0" borderId="1" xfId="0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9" fontId="6" fillId="2" borderId="1" xfId="0" applyNumberFormat="1" applyFont="1" applyFill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0" xfId="0" applyAlignment="1">
      <alignment horizontal="center"/>
    </xf>
    <xf numFmtId="174" fontId="0" fillId="0" borderId="1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174" fontId="9" fillId="0" borderId="1" xfId="0" applyNumberFormat="1" applyFont="1" applyFill="1" applyBorder="1" applyAlignment="1">
      <alignment horizontal="center"/>
    </xf>
    <xf numFmtId="10" fontId="9" fillId="0" borderId="1" xfId="0" applyNumberFormat="1" applyFont="1" applyFill="1" applyBorder="1" applyAlignment="1">
      <alignment horizontal="center"/>
    </xf>
    <xf numFmtId="175" fontId="9" fillId="0" borderId="1" xfId="0" applyNumberFormat="1" applyFont="1" applyFill="1" applyBorder="1" applyAlignment="1">
      <alignment horizontal="center"/>
    </xf>
    <xf numFmtId="174" fontId="6" fillId="0" borderId="1" xfId="0" applyNumberFormat="1" applyFont="1" applyFill="1" applyBorder="1" applyAlignment="1">
      <alignment horizontal="center"/>
    </xf>
    <xf numFmtId="0" fontId="7" fillId="0" borderId="0" xfId="0" applyFont="1" applyFill="1" applyBorder="1"/>
    <xf numFmtId="174" fontId="9" fillId="0" borderId="0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9" fontId="9" fillId="0" borderId="1" xfId="1" applyFont="1" applyFill="1" applyBorder="1" applyAlignment="1">
      <alignment horizontal="center"/>
    </xf>
    <xf numFmtId="5" fontId="9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5" fontId="9" fillId="3" borderId="1" xfId="0" applyNumberFormat="1" applyFont="1" applyFill="1" applyBorder="1" applyAlignment="1">
      <alignment horizontal="center"/>
    </xf>
    <xf numFmtId="174" fontId="9" fillId="3" borderId="1" xfId="0" applyNumberFormat="1" applyFont="1" applyFill="1" applyBorder="1" applyAlignment="1">
      <alignment horizontal="center"/>
    </xf>
    <xf numFmtId="9" fontId="6" fillId="0" borderId="1" xfId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/>
    <xf numFmtId="9" fontId="9" fillId="0" borderId="1" xfId="1" applyFont="1" applyFill="1" applyBorder="1"/>
    <xf numFmtId="176" fontId="9" fillId="0" borderId="1" xfId="0" applyNumberFormat="1" applyFont="1" applyFill="1" applyBorder="1" applyAlignment="1">
      <alignment horizontal="center"/>
    </xf>
    <xf numFmtId="37" fontId="9" fillId="0" borderId="1" xfId="0" applyNumberFormat="1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/>
    </xf>
    <xf numFmtId="178" fontId="9" fillId="0" borderId="1" xfId="0" applyNumberFormat="1" applyFont="1" applyFill="1" applyBorder="1" applyAlignment="1">
      <alignment horizontal="center"/>
    </xf>
    <xf numFmtId="0" fontId="10" fillId="0" borderId="0" xfId="0" applyFont="1" applyFill="1" applyBorder="1"/>
    <xf numFmtId="174" fontId="10" fillId="0" borderId="0" xfId="0" applyNumberFormat="1" applyFont="1" applyFill="1" applyBorder="1"/>
    <xf numFmtId="174" fontId="11" fillId="2" borderId="0" xfId="0" applyNumberFormat="1" applyFont="1" applyFill="1" applyBorder="1" applyAlignment="1">
      <alignment horizontal="center"/>
    </xf>
    <xf numFmtId="174" fontId="6" fillId="0" borderId="1" xfId="0" applyNumberFormat="1" applyFont="1" applyFill="1" applyBorder="1" applyAlignment="1">
      <alignment wrapText="1"/>
    </xf>
    <xf numFmtId="174" fontId="0" fillId="0" borderId="1" xfId="0" applyNumberFormat="1" applyBorder="1" applyAlignment="1">
      <alignment horizontal="center" vertical="center"/>
    </xf>
    <xf numFmtId="0" fontId="6" fillId="0" borderId="1" xfId="0" applyFont="1" applyFill="1" applyBorder="1"/>
    <xf numFmtId="174" fontId="9" fillId="0" borderId="1" xfId="0" applyNumberFormat="1" applyFont="1" applyFill="1" applyBorder="1"/>
    <xf numFmtId="0" fontId="0" fillId="0" borderId="1" xfId="0" applyFont="1" applyBorder="1"/>
    <xf numFmtId="9" fontId="9" fillId="0" borderId="1" xfId="0" applyNumberFormat="1" applyFont="1" applyFill="1" applyBorder="1"/>
    <xf numFmtId="3" fontId="9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9" fillId="2" borderId="1" xfId="0" applyFont="1" applyFill="1" applyBorder="1"/>
    <xf numFmtId="5" fontId="6" fillId="2" borderId="1" xfId="0" applyNumberFormat="1" applyFont="1" applyFill="1" applyBorder="1" applyAlignment="1">
      <alignment horizontal="center"/>
    </xf>
    <xf numFmtId="174" fontId="6" fillId="2" borderId="1" xfId="0" applyNumberFormat="1" applyFont="1" applyFill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5" fontId="6" fillId="4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74" fontId="0" fillId="2" borderId="0" xfId="0" applyNumberFormat="1" applyFill="1" applyAlignment="1">
      <alignment horizontal="center"/>
    </xf>
    <xf numFmtId="174" fontId="0" fillId="0" borderId="1" xfId="0" applyNumberFormat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H26" sqref="H26"/>
    </sheetView>
  </sheetViews>
  <sheetFormatPr defaultRowHeight="15" x14ac:dyDescent="0.25"/>
  <cols>
    <col min="3" max="3" width="21" bestFit="1" customWidth="1"/>
    <col min="4" max="4" width="37.140625" bestFit="1" customWidth="1"/>
    <col min="5" max="5" width="11.85546875" bestFit="1" customWidth="1"/>
  </cols>
  <sheetData>
    <row r="1" spans="1:6" x14ac:dyDescent="0.25">
      <c r="A1" t="s">
        <v>16</v>
      </c>
    </row>
    <row r="3" spans="1:6" x14ac:dyDescent="0.25">
      <c r="B3" t="s">
        <v>17</v>
      </c>
      <c r="C3" s="5" t="s">
        <v>12</v>
      </c>
      <c r="D3" s="9">
        <v>7.0000000000000007E-2</v>
      </c>
    </row>
    <row r="4" spans="1:6" x14ac:dyDescent="0.25">
      <c r="C4" s="5" t="s">
        <v>11</v>
      </c>
      <c r="D4" s="9">
        <v>0.08</v>
      </c>
    </row>
    <row r="6" spans="1:6" x14ac:dyDescent="0.25">
      <c r="C6" t="s">
        <v>2</v>
      </c>
      <c r="D6" t="s">
        <v>3</v>
      </c>
    </row>
    <row r="7" spans="1:6" x14ac:dyDescent="0.25">
      <c r="C7" s="11">
        <v>9.2999999999999992E-3</v>
      </c>
      <c r="D7" s="12" t="s">
        <v>13</v>
      </c>
    </row>
    <row r="9" spans="1:6" x14ac:dyDescent="0.25">
      <c r="D9" t="s">
        <v>14</v>
      </c>
      <c r="E9" s="2">
        <v>20000</v>
      </c>
      <c r="F9" s="1"/>
    </row>
    <row r="10" spans="1:6" x14ac:dyDescent="0.25">
      <c r="D10" t="s">
        <v>15</v>
      </c>
      <c r="E10" s="1">
        <v>0.12</v>
      </c>
    </row>
    <row r="11" spans="1:6" x14ac:dyDescent="0.25">
      <c r="E11" s="1"/>
    </row>
    <row r="12" spans="1:6" x14ac:dyDescent="0.25">
      <c r="B12" t="s">
        <v>18</v>
      </c>
      <c r="C12" s="5" t="s">
        <v>0</v>
      </c>
      <c r="D12" s="9">
        <v>0.06</v>
      </c>
    </row>
    <row r="13" spans="1:6" x14ac:dyDescent="0.25">
      <c r="C13" s="5" t="s">
        <v>1</v>
      </c>
      <c r="D13" s="9">
        <v>0.05</v>
      </c>
    </row>
    <row r="15" spans="1:6" x14ac:dyDescent="0.25">
      <c r="C15" t="s">
        <v>2</v>
      </c>
      <c r="D15" t="s">
        <v>3</v>
      </c>
    </row>
    <row r="16" spans="1:6" x14ac:dyDescent="0.25">
      <c r="C16" s="11">
        <v>-9.4000000000000004E-3</v>
      </c>
      <c r="D16" s="12" t="s">
        <v>7</v>
      </c>
    </row>
    <row r="18" spans="3:5" x14ac:dyDescent="0.25">
      <c r="C18" s="6" t="s">
        <v>9</v>
      </c>
      <c r="D18" s="6" t="s">
        <v>5</v>
      </c>
      <c r="E18" s="6" t="s">
        <v>6</v>
      </c>
    </row>
    <row r="19" spans="3:5" x14ac:dyDescent="0.25">
      <c r="C19" s="6"/>
      <c r="D19" s="6"/>
      <c r="E19" s="6"/>
    </row>
    <row r="20" spans="3:5" x14ac:dyDescent="0.25">
      <c r="C20" s="6">
        <v>0</v>
      </c>
      <c r="D20" s="6"/>
      <c r="E20" s="6"/>
    </row>
    <row r="21" spans="3:5" x14ac:dyDescent="0.25">
      <c r="C21" s="6">
        <v>1</v>
      </c>
      <c r="D21" s="7">
        <v>20000</v>
      </c>
      <c r="E21" s="6">
        <v>0.95240000000000002</v>
      </c>
    </row>
    <row r="22" spans="3:5" x14ac:dyDescent="0.25">
      <c r="C22" s="6">
        <v>2</v>
      </c>
      <c r="D22" s="7">
        <v>22400</v>
      </c>
      <c r="E22" s="6">
        <v>0.90700000000000003</v>
      </c>
    </row>
    <row r="23" spans="3:5" x14ac:dyDescent="0.25">
      <c r="C23" s="6">
        <v>3</v>
      </c>
      <c r="D23" s="7">
        <v>25088</v>
      </c>
      <c r="E23" s="6">
        <v>0.86380000000000001</v>
      </c>
    </row>
    <row r="24" spans="3:5" x14ac:dyDescent="0.25">
      <c r="C24" s="6">
        <v>4</v>
      </c>
      <c r="D24" s="7">
        <v>28098.560000000001</v>
      </c>
      <c r="E24" s="6">
        <v>0.82269999999999999</v>
      </c>
    </row>
    <row r="25" spans="3:5" x14ac:dyDescent="0.25">
      <c r="C25" s="6">
        <v>5</v>
      </c>
      <c r="D25" s="7">
        <v>31470.39</v>
      </c>
      <c r="E25" s="6">
        <v>0.78349999999999997</v>
      </c>
    </row>
    <row r="27" spans="3:5" x14ac:dyDescent="0.25">
      <c r="C27" t="s">
        <v>19</v>
      </c>
    </row>
    <row r="28" spans="3:5" x14ac:dyDescent="0.25">
      <c r="C28" s="10" t="s">
        <v>10</v>
      </c>
      <c r="E2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2" workbookViewId="0">
      <selection activeCell="I9" sqref="I9"/>
    </sheetView>
  </sheetViews>
  <sheetFormatPr defaultRowHeight="15" x14ac:dyDescent="0.25"/>
  <cols>
    <col min="3" max="3" width="30.85546875" customWidth="1"/>
    <col min="4" max="4" width="12.7109375" customWidth="1"/>
  </cols>
  <sheetData>
    <row r="1" spans="1:6" x14ac:dyDescent="0.25">
      <c r="A1" t="s">
        <v>20</v>
      </c>
    </row>
    <row r="2" spans="1:6" ht="15.75" x14ac:dyDescent="0.25">
      <c r="A2" t="s">
        <v>17</v>
      </c>
      <c r="B2" s="21" t="s">
        <v>21</v>
      </c>
      <c r="C2" s="31">
        <v>0.13</v>
      </c>
      <c r="D2" s="20"/>
      <c r="E2" s="13"/>
      <c r="F2" s="13"/>
    </row>
    <row r="3" spans="1:6" ht="15.75" x14ac:dyDescent="0.25">
      <c r="B3" s="20"/>
      <c r="C3" s="20"/>
      <c r="D3" s="20"/>
      <c r="E3" s="13"/>
      <c r="F3" s="13"/>
    </row>
    <row r="4" spans="1:6" ht="15.75" x14ac:dyDescent="0.25">
      <c r="B4" s="21" t="s">
        <v>25</v>
      </c>
      <c r="C4" s="21" t="s">
        <v>23</v>
      </c>
      <c r="D4" s="21" t="s">
        <v>24</v>
      </c>
      <c r="E4" s="14"/>
      <c r="F4" s="15"/>
    </row>
    <row r="5" spans="1:6" ht="15.75" x14ac:dyDescent="0.25">
      <c r="B5" s="21"/>
      <c r="C5" s="21"/>
      <c r="D5" s="21"/>
      <c r="E5" s="13"/>
      <c r="F5" s="13"/>
    </row>
    <row r="6" spans="1:6" ht="15.75" x14ac:dyDescent="0.25">
      <c r="B6" s="21">
        <v>0</v>
      </c>
      <c r="C6" s="22">
        <v>-200000</v>
      </c>
      <c r="D6" s="21"/>
      <c r="E6" s="13"/>
      <c r="F6" s="13"/>
    </row>
    <row r="7" spans="1:6" ht="15.75" x14ac:dyDescent="0.25">
      <c r="B7" s="21">
        <v>1</v>
      </c>
      <c r="C7" s="22">
        <v>120000</v>
      </c>
      <c r="D7" s="21">
        <v>0.88495999999999997</v>
      </c>
      <c r="E7" s="13"/>
      <c r="F7" s="13"/>
    </row>
    <row r="8" spans="1:6" ht="15.75" x14ac:dyDescent="0.25">
      <c r="B8" s="21">
        <v>2</v>
      </c>
      <c r="C8" s="22">
        <v>130000</v>
      </c>
      <c r="D8" s="21">
        <v>0.78315000000000001</v>
      </c>
      <c r="E8" s="13"/>
      <c r="F8" s="13"/>
    </row>
    <row r="9" spans="1:6" ht="15.75" x14ac:dyDescent="0.25">
      <c r="B9" s="21">
        <v>3</v>
      </c>
      <c r="C9" s="22">
        <v>140000</v>
      </c>
      <c r="D9" s="21">
        <v>0.69305000000000005</v>
      </c>
      <c r="E9" s="13"/>
      <c r="F9" s="13"/>
    </row>
    <row r="10" spans="1:6" ht="15.75" x14ac:dyDescent="0.25">
      <c r="B10" s="21">
        <v>4</v>
      </c>
      <c r="C10" s="22">
        <v>150000</v>
      </c>
      <c r="D10" s="21">
        <v>0.61331999999999998</v>
      </c>
      <c r="E10" s="13"/>
      <c r="F10" s="13"/>
    </row>
    <row r="11" spans="1:6" ht="15.75" x14ac:dyDescent="0.25">
      <c r="B11" s="21">
        <v>5</v>
      </c>
      <c r="C11" s="22">
        <v>160000</v>
      </c>
      <c r="D11" s="21">
        <v>0.54276000000000002</v>
      </c>
      <c r="E11" s="13"/>
      <c r="F11" s="13"/>
    </row>
    <row r="12" spans="1:6" ht="15.75" x14ac:dyDescent="0.25">
      <c r="B12" s="20"/>
      <c r="C12" s="20"/>
      <c r="D12" s="20"/>
      <c r="E12" s="13"/>
      <c r="F12" s="13"/>
    </row>
    <row r="13" spans="1:6" ht="15.75" x14ac:dyDescent="0.25">
      <c r="B13" s="20"/>
      <c r="C13" s="20" t="s">
        <v>19</v>
      </c>
      <c r="D13" s="23"/>
      <c r="E13" s="13"/>
      <c r="F13" s="13"/>
    </row>
    <row r="14" spans="1:6" ht="15.75" x14ac:dyDescent="0.25">
      <c r="B14" s="20"/>
      <c r="C14" s="24">
        <f>C6 + C7*D7 + C8*D8 + C9*D9 + C10*D10 + C11*D11</f>
        <v>283871.30000000005</v>
      </c>
      <c r="D14" s="20"/>
      <c r="E14" s="13"/>
      <c r="F14" s="13"/>
    </row>
    <row r="15" spans="1:6" ht="15.75" x14ac:dyDescent="0.25">
      <c r="B15" s="16"/>
      <c r="D15" s="16"/>
      <c r="E15" s="13"/>
      <c r="F15" s="13"/>
    </row>
    <row r="16" spans="1:6" ht="15.75" x14ac:dyDescent="0.25">
      <c r="B16" s="13"/>
      <c r="D16" s="13"/>
      <c r="E16" s="13"/>
      <c r="F16" s="13"/>
    </row>
    <row r="19" spans="1:4" x14ac:dyDescent="0.25">
      <c r="A19" t="s">
        <v>18</v>
      </c>
      <c r="B19" s="25" t="s">
        <v>21</v>
      </c>
      <c r="C19" s="26">
        <v>3.5000000000000003E-2</v>
      </c>
      <c r="D19" s="17"/>
    </row>
    <row r="20" spans="1:4" x14ac:dyDescent="0.25">
      <c r="B20" s="25" t="s">
        <v>0</v>
      </c>
      <c r="C20" s="27">
        <v>0.02</v>
      </c>
      <c r="D20" s="17"/>
    </row>
    <row r="21" spans="1:4" x14ac:dyDescent="0.25">
      <c r="B21" s="17"/>
      <c r="C21" s="17"/>
      <c r="D21" s="17"/>
    </row>
    <row r="22" spans="1:4" x14ac:dyDescent="0.25">
      <c r="B22" s="17"/>
      <c r="C22" s="17" t="s">
        <v>2</v>
      </c>
      <c r="D22" s="17"/>
    </row>
    <row r="23" spans="1:4" ht="15.75" x14ac:dyDescent="0.25">
      <c r="B23" s="17"/>
      <c r="C23" s="28">
        <f>C19 + C20 + (C19*C20)</f>
        <v>5.5700000000000006E-2</v>
      </c>
      <c r="D23" s="17"/>
    </row>
    <row r="24" spans="1:4" x14ac:dyDescent="0.25">
      <c r="B24" s="17"/>
      <c r="C24" s="18"/>
      <c r="D24" s="17"/>
    </row>
    <row r="25" spans="1:4" x14ac:dyDescent="0.25">
      <c r="B25" s="25" t="s">
        <v>25</v>
      </c>
      <c r="C25" s="25" t="s">
        <v>23</v>
      </c>
      <c r="D25" s="25" t="s">
        <v>26</v>
      </c>
    </row>
    <row r="26" spans="1:4" x14ac:dyDescent="0.25">
      <c r="B26" s="25"/>
      <c r="C26" s="25"/>
      <c r="D26" s="25"/>
    </row>
    <row r="27" spans="1:4" x14ac:dyDescent="0.25">
      <c r="B27" s="25">
        <v>0</v>
      </c>
      <c r="C27" s="29">
        <v>-100000</v>
      </c>
      <c r="D27" s="25"/>
    </row>
    <row r="28" spans="1:4" x14ac:dyDescent="0.25">
      <c r="B28" s="25">
        <v>1</v>
      </c>
      <c r="C28" s="29">
        <v>60000</v>
      </c>
      <c r="D28" s="25">
        <v>0.94723999999999997</v>
      </c>
    </row>
    <row r="29" spans="1:4" x14ac:dyDescent="0.25">
      <c r="B29" s="25">
        <v>2</v>
      </c>
      <c r="C29" s="29">
        <v>70000</v>
      </c>
      <c r="D29" s="25">
        <v>0.89725999999999995</v>
      </c>
    </row>
    <row r="30" spans="1:4" x14ac:dyDescent="0.25">
      <c r="B30" s="25">
        <v>3</v>
      </c>
      <c r="C30" s="29">
        <v>75500</v>
      </c>
      <c r="D30" s="25">
        <v>0.84992000000000001</v>
      </c>
    </row>
    <row r="31" spans="1:4" x14ac:dyDescent="0.25">
      <c r="B31" s="25">
        <v>4</v>
      </c>
      <c r="C31" s="29">
        <v>80000</v>
      </c>
      <c r="D31" s="25">
        <v>0.80508000000000002</v>
      </c>
    </row>
    <row r="32" spans="1:4" x14ac:dyDescent="0.25">
      <c r="B32" s="25">
        <v>5</v>
      </c>
      <c r="C32" s="29">
        <v>95000</v>
      </c>
      <c r="D32" s="25">
        <v>0.76259999999999994</v>
      </c>
    </row>
    <row r="33" spans="2:4" x14ac:dyDescent="0.25">
      <c r="B33" s="17"/>
      <c r="C33" s="17"/>
      <c r="D33" s="17"/>
    </row>
    <row r="34" spans="2:4" ht="15.75" x14ac:dyDescent="0.25">
      <c r="B34" s="17"/>
      <c r="C34" s="19"/>
      <c r="D34" s="17"/>
    </row>
    <row r="35" spans="2:4" x14ac:dyDescent="0.25">
      <c r="B35" s="17"/>
      <c r="C35" s="17"/>
      <c r="D35" s="17"/>
    </row>
    <row r="36" spans="2:4" x14ac:dyDescent="0.25">
      <c r="B36" s="17"/>
      <c r="C36" s="17" t="s">
        <v>27</v>
      </c>
      <c r="D36" s="17"/>
    </row>
    <row r="37" spans="2:4" x14ac:dyDescent="0.25">
      <c r="B37" s="17"/>
      <c r="C37" s="30">
        <f>C27 + C28*D28 + C29*D29+ C30*D30 + C31*D31 + C32*D32</f>
        <v>220664.95999999999</v>
      </c>
      <c r="D37" s="17"/>
    </row>
  </sheetData>
  <mergeCells count="1"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D97" sqref="D97"/>
    </sheetView>
  </sheetViews>
  <sheetFormatPr defaultRowHeight="15" x14ac:dyDescent="0.25"/>
  <cols>
    <col min="3" max="3" width="18.85546875" customWidth="1"/>
    <col min="4" max="4" width="20.140625" customWidth="1"/>
    <col min="5" max="5" width="17.140625" customWidth="1"/>
    <col min="6" max="6" width="18" customWidth="1"/>
    <col min="7" max="7" width="15.28515625" customWidth="1"/>
  </cols>
  <sheetData>
    <row r="1" spans="1:7" x14ac:dyDescent="0.25">
      <c r="A1" t="s">
        <v>64</v>
      </c>
    </row>
    <row r="3" spans="1:7" x14ac:dyDescent="0.25">
      <c r="C3" s="6" t="s">
        <v>65</v>
      </c>
      <c r="D3" s="43">
        <v>2000000</v>
      </c>
    </row>
    <row r="4" spans="1:7" x14ac:dyDescent="0.25">
      <c r="C4" s="6" t="s">
        <v>9</v>
      </c>
      <c r="D4" s="44">
        <v>6</v>
      </c>
    </row>
    <row r="5" spans="1:7" x14ac:dyDescent="0.25">
      <c r="C5" s="6" t="s">
        <v>66</v>
      </c>
      <c r="D5" s="71" t="s">
        <v>31</v>
      </c>
    </row>
    <row r="8" spans="1:7" x14ac:dyDescent="0.25">
      <c r="C8" s="49" t="s">
        <v>4</v>
      </c>
      <c r="D8" s="49" t="s">
        <v>98</v>
      </c>
      <c r="E8" s="49" t="s">
        <v>66</v>
      </c>
      <c r="F8" s="49" t="s">
        <v>99</v>
      </c>
      <c r="G8" s="49" t="s">
        <v>100</v>
      </c>
    </row>
    <row r="9" spans="1:7" x14ac:dyDescent="0.25">
      <c r="C9" s="45">
        <v>1</v>
      </c>
      <c r="D9" s="46">
        <v>2000000</v>
      </c>
      <c r="E9" s="47">
        <v>0.2</v>
      </c>
      <c r="F9" s="46">
        <v>400000</v>
      </c>
      <c r="G9" s="46">
        <v>1600000</v>
      </c>
    </row>
    <row r="10" spans="1:7" x14ac:dyDescent="0.25">
      <c r="C10" s="45">
        <v>2</v>
      </c>
      <c r="D10" s="46">
        <v>1600000</v>
      </c>
      <c r="E10" s="47">
        <v>0.32</v>
      </c>
      <c r="F10" s="46">
        <v>640000</v>
      </c>
      <c r="G10" s="46">
        <v>960000</v>
      </c>
    </row>
    <row r="11" spans="1:7" x14ac:dyDescent="0.25">
      <c r="C11" s="45">
        <v>3</v>
      </c>
      <c r="D11" s="46">
        <v>960000</v>
      </c>
      <c r="E11" s="47">
        <v>0.192</v>
      </c>
      <c r="F11" s="46">
        <v>384000</v>
      </c>
      <c r="G11" s="46">
        <v>576000</v>
      </c>
    </row>
    <row r="12" spans="1:7" x14ac:dyDescent="0.25">
      <c r="C12" s="45">
        <v>4</v>
      </c>
      <c r="D12" s="46">
        <v>576000</v>
      </c>
      <c r="E12" s="47">
        <v>0.1152</v>
      </c>
      <c r="F12" s="46">
        <v>230400</v>
      </c>
      <c r="G12" s="46">
        <v>345600</v>
      </c>
    </row>
    <row r="13" spans="1:7" x14ac:dyDescent="0.25">
      <c r="C13" s="45">
        <v>5</v>
      </c>
      <c r="D13" s="46">
        <v>345600</v>
      </c>
      <c r="E13" s="47">
        <v>0.1152</v>
      </c>
      <c r="F13" s="46">
        <v>230400</v>
      </c>
      <c r="G13" s="46">
        <v>115200</v>
      </c>
    </row>
    <row r="14" spans="1:7" x14ac:dyDescent="0.25">
      <c r="C14" s="48">
        <v>6</v>
      </c>
      <c r="D14" s="46">
        <v>115200</v>
      </c>
      <c r="E14" s="47">
        <v>5.7599999999999998E-2</v>
      </c>
      <c r="F14" s="46">
        <v>115200</v>
      </c>
      <c r="G14" s="46">
        <v>0</v>
      </c>
    </row>
    <row r="18" spans="3:4" x14ac:dyDescent="0.25">
      <c r="C18" s="50"/>
      <c r="D18" s="51"/>
    </row>
    <row r="19" spans="3:4" x14ac:dyDescent="0.25">
      <c r="C19" s="72" t="s">
        <v>72</v>
      </c>
      <c r="D19" s="73">
        <v>77613.399274384996</v>
      </c>
    </row>
    <row r="20" spans="3:4" x14ac:dyDescent="0.25">
      <c r="C20" s="72" t="s">
        <v>67</v>
      </c>
      <c r="D20" s="73">
        <v>0</v>
      </c>
    </row>
    <row r="21" spans="3:4" x14ac:dyDescent="0.25">
      <c r="C21" s="74"/>
      <c r="D21" s="4"/>
    </row>
    <row r="22" spans="3:4" x14ac:dyDescent="0.25">
      <c r="C22" s="72" t="s">
        <v>68</v>
      </c>
      <c r="D22" s="73">
        <v>77613.399274384996</v>
      </c>
    </row>
    <row r="23" spans="3:4" x14ac:dyDescent="0.25">
      <c r="C23" s="72" t="s">
        <v>70</v>
      </c>
      <c r="D23" s="73">
        <v>0.2</v>
      </c>
    </row>
    <row r="24" spans="3:4" x14ac:dyDescent="0.25">
      <c r="C24" s="72" t="s">
        <v>69</v>
      </c>
      <c r="D24" s="73">
        <v>15522.679854877</v>
      </c>
    </row>
    <row r="27" spans="3:4" x14ac:dyDescent="0.25">
      <c r="C27" s="72" t="s">
        <v>65</v>
      </c>
      <c r="D27" s="73">
        <v>2000000</v>
      </c>
    </row>
    <row r="28" spans="3:4" x14ac:dyDescent="0.25">
      <c r="C28" s="72" t="s">
        <v>44</v>
      </c>
      <c r="D28" s="73">
        <v>1000000</v>
      </c>
    </row>
    <row r="29" spans="3:4" x14ac:dyDescent="0.25">
      <c r="C29" s="72" t="s">
        <v>1</v>
      </c>
      <c r="D29" s="75">
        <v>0.02</v>
      </c>
    </row>
    <row r="30" spans="3:4" x14ac:dyDescent="0.25">
      <c r="C30" s="72" t="s">
        <v>9</v>
      </c>
      <c r="D30" s="76">
        <v>6</v>
      </c>
    </row>
    <row r="31" spans="3:4" x14ac:dyDescent="0.25">
      <c r="C31" s="72" t="s">
        <v>71</v>
      </c>
      <c r="D31" s="73">
        <v>178525.81233520247</v>
      </c>
    </row>
    <row r="34" spans="2:7" x14ac:dyDescent="0.25">
      <c r="C34" s="21" t="s">
        <v>33</v>
      </c>
      <c r="D34" s="70" t="s">
        <v>73</v>
      </c>
      <c r="E34" s="70" t="s">
        <v>74</v>
      </c>
      <c r="F34" s="70" t="s">
        <v>75</v>
      </c>
      <c r="G34" s="70" t="s">
        <v>76</v>
      </c>
    </row>
    <row r="35" spans="2:7" x14ac:dyDescent="0.25">
      <c r="C35" s="21">
        <v>1</v>
      </c>
      <c r="D35" s="46">
        <v>1000000</v>
      </c>
      <c r="E35" s="49">
        <v>20000</v>
      </c>
      <c r="F35" s="46">
        <v>158525.81233520247</v>
      </c>
      <c r="G35" s="46">
        <v>841474.18766479753</v>
      </c>
    </row>
    <row r="36" spans="2:7" x14ac:dyDescent="0.25">
      <c r="C36" s="21">
        <v>2</v>
      </c>
      <c r="D36" s="46">
        <v>841474.18766479753</v>
      </c>
      <c r="E36" s="49">
        <v>16829.48375329595</v>
      </c>
      <c r="F36" s="46">
        <v>161696.32858190651</v>
      </c>
      <c r="G36" s="46">
        <v>679777.85908289102</v>
      </c>
    </row>
    <row r="37" spans="2:7" x14ac:dyDescent="0.25">
      <c r="C37" s="21">
        <v>3</v>
      </c>
      <c r="D37" s="46">
        <v>679777.85908289102</v>
      </c>
      <c r="E37" s="49">
        <v>13595.557181657821</v>
      </c>
      <c r="F37" s="46">
        <v>164930.25515354465</v>
      </c>
      <c r="G37" s="46">
        <v>514847.60392934637</v>
      </c>
    </row>
    <row r="38" spans="2:7" x14ac:dyDescent="0.25">
      <c r="C38" s="21">
        <v>4</v>
      </c>
      <c r="D38" s="46">
        <v>514847.60392934637</v>
      </c>
      <c r="E38" s="49">
        <v>10296.952078586928</v>
      </c>
      <c r="F38" s="46">
        <v>168228.86025661553</v>
      </c>
      <c r="G38" s="46">
        <v>346618.74367273087</v>
      </c>
    </row>
    <row r="39" spans="2:7" x14ac:dyDescent="0.25">
      <c r="C39" s="21">
        <v>5</v>
      </c>
      <c r="D39" s="46">
        <v>346618.74367273087</v>
      </c>
      <c r="E39" s="49">
        <v>6932.374873454617</v>
      </c>
      <c r="F39" s="46">
        <v>171593.43746174785</v>
      </c>
      <c r="G39" s="46">
        <v>175025.30621098302</v>
      </c>
    </row>
    <row r="40" spans="2:7" x14ac:dyDescent="0.25">
      <c r="C40" s="21">
        <v>6</v>
      </c>
      <c r="D40" s="46">
        <v>175025.30621098302</v>
      </c>
      <c r="E40" s="49">
        <v>3500.5061242196607</v>
      </c>
      <c r="F40" s="46">
        <v>175025.30621098282</v>
      </c>
      <c r="G40" s="46">
        <v>0</v>
      </c>
    </row>
    <row r="44" spans="2:7" x14ac:dyDescent="0.25">
      <c r="B44" t="s">
        <v>17</v>
      </c>
      <c r="C44" s="35" t="s">
        <v>86</v>
      </c>
    </row>
    <row r="45" spans="2:7" x14ac:dyDescent="0.25">
      <c r="C45" s="87" t="s">
        <v>77</v>
      </c>
      <c r="D45" s="87">
        <v>680000</v>
      </c>
    </row>
    <row r="46" spans="2:7" x14ac:dyDescent="0.25">
      <c r="C46" s="87" t="s">
        <v>78</v>
      </c>
      <c r="D46" s="87">
        <v>120000</v>
      </c>
    </row>
    <row r="49" spans="2:11" x14ac:dyDescent="0.25">
      <c r="C49" s="53" t="s">
        <v>33</v>
      </c>
      <c r="D49" s="53"/>
      <c r="E49" s="53">
        <v>0</v>
      </c>
      <c r="F49" s="53">
        <v>1</v>
      </c>
      <c r="G49" s="53">
        <v>2</v>
      </c>
      <c r="H49" s="53">
        <v>3</v>
      </c>
      <c r="I49" s="53">
        <v>4</v>
      </c>
      <c r="J49" s="53">
        <v>5</v>
      </c>
      <c r="K49" s="53">
        <v>6</v>
      </c>
    </row>
    <row r="50" spans="2:11" x14ac:dyDescent="0.25">
      <c r="C50" s="53" t="s">
        <v>79</v>
      </c>
      <c r="D50" s="54">
        <v>0.03</v>
      </c>
      <c r="E50" s="53"/>
      <c r="F50" s="55">
        <v>700400</v>
      </c>
      <c r="G50" s="55">
        <v>721412</v>
      </c>
      <c r="H50" s="55">
        <v>743054.36</v>
      </c>
      <c r="I50" s="55">
        <v>765345.99079999991</v>
      </c>
      <c r="J50" s="55">
        <v>788306.37052399991</v>
      </c>
      <c r="K50" s="55">
        <v>811955.56163971999</v>
      </c>
    </row>
    <row r="51" spans="2:11" x14ac:dyDescent="0.25">
      <c r="C51" s="21" t="s">
        <v>80</v>
      </c>
      <c r="D51" s="59">
        <v>0.03</v>
      </c>
      <c r="E51" s="53"/>
      <c r="F51" s="55">
        <v>123600</v>
      </c>
      <c r="G51" s="55">
        <v>127308</v>
      </c>
      <c r="H51" s="55">
        <v>131127.24</v>
      </c>
      <c r="I51" s="55">
        <v>135061.05719999998</v>
      </c>
      <c r="J51" s="55">
        <v>139112.88891599997</v>
      </c>
      <c r="K51" s="55">
        <v>143286.27558347999</v>
      </c>
    </row>
    <row r="52" spans="2:11" x14ac:dyDescent="0.25">
      <c r="C52" s="53" t="s">
        <v>81</v>
      </c>
      <c r="D52" s="53"/>
      <c r="E52" s="53"/>
      <c r="F52" s="55">
        <v>400000</v>
      </c>
      <c r="G52" s="55">
        <v>640000</v>
      </c>
      <c r="H52" s="55">
        <v>384000</v>
      </c>
      <c r="I52" s="55">
        <v>230400</v>
      </c>
      <c r="J52" s="55">
        <v>230400</v>
      </c>
      <c r="K52" s="46">
        <v>115200</v>
      </c>
    </row>
    <row r="53" spans="2:11" x14ac:dyDescent="0.25">
      <c r="C53" s="56" t="s">
        <v>82</v>
      </c>
      <c r="D53" s="56"/>
      <c r="E53" s="56"/>
      <c r="F53" s="57">
        <v>20000</v>
      </c>
      <c r="G53" s="57">
        <v>16829.48375329595</v>
      </c>
      <c r="H53" s="57">
        <v>13595.557181657821</v>
      </c>
      <c r="I53" s="57">
        <v>10296.952078586928</v>
      </c>
      <c r="J53" s="57">
        <v>6932.374873454617</v>
      </c>
      <c r="K53" s="58">
        <v>3500.5061242196607</v>
      </c>
    </row>
    <row r="54" spans="2:11" x14ac:dyDescent="0.25">
      <c r="C54" s="60" t="s">
        <v>83</v>
      </c>
      <c r="D54" s="56"/>
      <c r="E54" s="56"/>
      <c r="F54" s="57">
        <v>156800</v>
      </c>
      <c r="G54" s="57">
        <v>-62725.483753295965</v>
      </c>
      <c r="H54" s="57">
        <v>214331.56281834212</v>
      </c>
      <c r="I54" s="57">
        <v>389587.98152141302</v>
      </c>
      <c r="J54" s="57">
        <v>411861.10673454532</v>
      </c>
      <c r="K54" s="57">
        <v>549968.77993202035</v>
      </c>
    </row>
    <row r="55" spans="2:11" x14ac:dyDescent="0.25">
      <c r="C55" s="60" t="s">
        <v>85</v>
      </c>
      <c r="D55" s="56"/>
      <c r="E55" s="56"/>
      <c r="F55" s="57">
        <v>31360</v>
      </c>
      <c r="G55" s="57">
        <v>-12545.096750659193</v>
      </c>
      <c r="H55" s="57">
        <v>42866.312563668427</v>
      </c>
      <c r="I55" s="57">
        <v>77917.596304282604</v>
      </c>
      <c r="J55" s="57">
        <v>82372.221346909064</v>
      </c>
      <c r="K55" s="57">
        <v>109993.75598640408</v>
      </c>
    </row>
    <row r="56" spans="2:11" x14ac:dyDescent="0.25">
      <c r="C56" s="82" t="s">
        <v>84</v>
      </c>
      <c r="D56" s="82"/>
      <c r="E56" s="83"/>
      <c r="F56" s="84">
        <v>125440</v>
      </c>
      <c r="G56" s="84">
        <v>-50180.387002636773</v>
      </c>
      <c r="H56" s="84">
        <v>171465.25025467371</v>
      </c>
      <c r="I56" s="84">
        <v>311670.38521713042</v>
      </c>
      <c r="J56" s="84">
        <v>329488.88538763626</v>
      </c>
      <c r="K56" s="84">
        <v>439975.02394561627</v>
      </c>
    </row>
    <row r="59" spans="2:11" x14ac:dyDescent="0.25">
      <c r="B59" t="s">
        <v>18</v>
      </c>
      <c r="C59" s="35" t="s">
        <v>93</v>
      </c>
    </row>
    <row r="61" spans="2:11" x14ac:dyDescent="0.25">
      <c r="C61" s="53" t="s">
        <v>33</v>
      </c>
      <c r="D61" s="61" t="s">
        <v>92</v>
      </c>
      <c r="E61" s="53">
        <v>0</v>
      </c>
      <c r="F61" s="53">
        <v>1</v>
      </c>
      <c r="G61" s="53">
        <v>2</v>
      </c>
      <c r="H61" s="53">
        <v>3</v>
      </c>
      <c r="I61" s="53">
        <v>4</v>
      </c>
      <c r="J61" s="53">
        <v>5</v>
      </c>
      <c r="K61" s="53">
        <v>6</v>
      </c>
    </row>
    <row r="62" spans="2:11" x14ac:dyDescent="0.25">
      <c r="C62" s="56" t="s">
        <v>87</v>
      </c>
      <c r="D62" s="61"/>
      <c r="E62" s="56"/>
      <c r="F62" s="58"/>
      <c r="G62" s="58"/>
      <c r="H62" s="58"/>
      <c r="I62" s="58"/>
      <c r="J62" s="58"/>
      <c r="K62" s="56"/>
    </row>
    <row r="63" spans="2:11" x14ac:dyDescent="0.25">
      <c r="C63" s="56" t="s">
        <v>84</v>
      </c>
      <c r="D63" s="61"/>
      <c r="E63" s="56"/>
      <c r="F63" s="58">
        <v>125440</v>
      </c>
      <c r="G63" s="57">
        <v>-50180.387002636773</v>
      </c>
      <c r="H63" s="58">
        <v>171465.25025467371</v>
      </c>
      <c r="I63" s="58">
        <v>311670.38521713042</v>
      </c>
      <c r="J63" s="58">
        <v>329488.88538763626</v>
      </c>
      <c r="K63" s="57">
        <v>439975.02394561627</v>
      </c>
    </row>
    <row r="64" spans="2:11" x14ac:dyDescent="0.25">
      <c r="C64" s="53" t="s">
        <v>81</v>
      </c>
      <c r="D64" s="61"/>
      <c r="E64" s="53"/>
      <c r="F64" s="46">
        <v>400000</v>
      </c>
      <c r="G64" s="46">
        <v>640000</v>
      </c>
      <c r="H64" s="46">
        <v>384000</v>
      </c>
      <c r="I64" s="46">
        <v>230400</v>
      </c>
      <c r="J64" s="46">
        <v>230400</v>
      </c>
      <c r="K64" s="46">
        <v>115200</v>
      </c>
    </row>
    <row r="65" spans="2:11" x14ac:dyDescent="0.25">
      <c r="C65" s="53" t="s">
        <v>88</v>
      </c>
      <c r="D65" s="61"/>
      <c r="E65" s="55">
        <v>-2000000</v>
      </c>
      <c r="F65" s="46"/>
      <c r="G65" s="46"/>
      <c r="H65" s="46"/>
      <c r="I65" s="46"/>
      <c r="J65" s="46"/>
      <c r="K65" s="53"/>
    </row>
    <row r="66" spans="2:11" x14ac:dyDescent="0.25">
      <c r="C66" s="53" t="s">
        <v>72</v>
      </c>
      <c r="D66" s="62">
        <v>0.03</v>
      </c>
      <c r="E66" s="46"/>
      <c r="F66" s="46"/>
      <c r="G66" s="46"/>
      <c r="H66" s="46"/>
      <c r="I66" s="46"/>
      <c r="J66" s="46"/>
      <c r="K66" s="63">
        <v>77613.399274384996</v>
      </c>
    </row>
    <row r="67" spans="2:11" x14ac:dyDescent="0.25">
      <c r="C67" s="53" t="s">
        <v>89</v>
      </c>
      <c r="D67" s="61"/>
      <c r="E67" s="46"/>
      <c r="F67" s="46"/>
      <c r="G67" s="46"/>
      <c r="H67" s="46"/>
      <c r="I67" s="46"/>
      <c r="J67" s="46"/>
      <c r="K67" s="55">
        <v>-15522.679854877</v>
      </c>
    </row>
    <row r="68" spans="2:11" x14ac:dyDescent="0.25">
      <c r="C68" s="53" t="s">
        <v>90</v>
      </c>
      <c r="D68" s="61"/>
      <c r="E68" s="46">
        <v>1000000</v>
      </c>
      <c r="F68" s="46"/>
      <c r="G68" s="46"/>
      <c r="H68" s="46"/>
      <c r="I68" s="46"/>
      <c r="J68" s="46"/>
      <c r="K68" s="63"/>
    </row>
    <row r="69" spans="2:11" x14ac:dyDescent="0.25">
      <c r="C69" s="53" t="s">
        <v>91</v>
      </c>
      <c r="D69" s="61"/>
      <c r="E69" s="46"/>
      <c r="F69" s="64">
        <v>-158525.81233520247</v>
      </c>
      <c r="G69" s="64">
        <v>-161696.32858190651</v>
      </c>
      <c r="H69" s="64">
        <v>-164930.25515354465</v>
      </c>
      <c r="I69" s="64">
        <v>-168228.86025661553</v>
      </c>
      <c r="J69" s="64">
        <v>-171593.43746174785</v>
      </c>
      <c r="K69" s="64">
        <v>-175025.30621098282</v>
      </c>
    </row>
    <row r="70" spans="2:11" x14ac:dyDescent="0.25">
      <c r="C70" s="77" t="s">
        <v>22</v>
      </c>
      <c r="D70" s="78"/>
      <c r="E70" s="79">
        <v>-1000000</v>
      </c>
      <c r="F70" s="80">
        <v>366914.18766479753</v>
      </c>
      <c r="G70" s="80">
        <v>428123.2844154567</v>
      </c>
      <c r="H70" s="80">
        <v>390534.995101129</v>
      </c>
      <c r="I70" s="80">
        <v>373841.52496051486</v>
      </c>
      <c r="J70" s="80">
        <v>388295.44792588841</v>
      </c>
      <c r="K70" s="81">
        <v>442240.43715414149</v>
      </c>
    </row>
    <row r="76" spans="2:11" x14ac:dyDescent="0.25">
      <c r="B76" t="s">
        <v>94</v>
      </c>
    </row>
    <row r="77" spans="2:11" x14ac:dyDescent="0.25">
      <c r="C77" s="42" t="s">
        <v>8</v>
      </c>
      <c r="D77" s="3">
        <v>0.13</v>
      </c>
    </row>
    <row r="79" spans="2:11" x14ac:dyDescent="0.25">
      <c r="C79" s="52" t="s">
        <v>95</v>
      </c>
      <c r="D79" s="65" t="s">
        <v>22</v>
      </c>
      <c r="E79" s="52" t="s">
        <v>24</v>
      </c>
      <c r="F79" s="52" t="s">
        <v>96</v>
      </c>
    </row>
    <row r="80" spans="2:11" x14ac:dyDescent="0.25">
      <c r="C80" s="53">
        <v>0</v>
      </c>
      <c r="D80" s="46">
        <v>-1000000</v>
      </c>
      <c r="E80" s="46"/>
      <c r="F80" s="46">
        <v>-1000000</v>
      </c>
    </row>
    <row r="81" spans="3:6" x14ac:dyDescent="0.25">
      <c r="C81" s="53">
        <v>1</v>
      </c>
      <c r="D81" s="46">
        <v>366914.18766479753</v>
      </c>
      <c r="E81" s="66">
        <v>0.88500000000000001</v>
      </c>
      <c r="F81" s="46">
        <v>324719.05608334584</v>
      </c>
    </row>
    <row r="82" spans="3:6" x14ac:dyDescent="0.25">
      <c r="C82" s="53">
        <v>2</v>
      </c>
      <c r="D82" s="46">
        <v>428123.2844154567</v>
      </c>
      <c r="E82" s="66">
        <v>0.78310000000000002</v>
      </c>
      <c r="F82" s="46">
        <v>335263.34402574413</v>
      </c>
    </row>
    <row r="83" spans="3:6" x14ac:dyDescent="0.25">
      <c r="C83" s="53">
        <v>3</v>
      </c>
      <c r="D83" s="46">
        <v>390534.995101129</v>
      </c>
      <c r="E83" s="66">
        <v>0.69310000000000005</v>
      </c>
      <c r="F83" s="46">
        <v>270679.80510459252</v>
      </c>
    </row>
    <row r="84" spans="3:6" x14ac:dyDescent="0.25">
      <c r="C84" s="53">
        <v>4</v>
      </c>
      <c r="D84" s="46">
        <v>373841.52496051486</v>
      </c>
      <c r="E84" s="66">
        <v>0.61329999999999996</v>
      </c>
      <c r="F84" s="46">
        <v>229277.00725828373</v>
      </c>
    </row>
    <row r="85" spans="3:6" x14ac:dyDescent="0.25">
      <c r="C85" s="53">
        <v>5</v>
      </c>
      <c r="D85" s="46">
        <v>388295.44792588841</v>
      </c>
      <c r="E85" s="66">
        <v>0.54279999999999995</v>
      </c>
      <c r="F85" s="46">
        <v>210766.76913417221</v>
      </c>
    </row>
    <row r="86" spans="3:6" x14ac:dyDescent="0.25">
      <c r="C86" s="53">
        <v>6</v>
      </c>
      <c r="D86" s="46">
        <v>442240.43715414149</v>
      </c>
      <c r="E86" s="66">
        <v>0.4803</v>
      </c>
      <c r="F86" s="46">
        <v>212408.08196513416</v>
      </c>
    </row>
    <row r="87" spans="3:6" x14ac:dyDescent="0.25">
      <c r="C87" s="67"/>
      <c r="D87" s="68"/>
      <c r="E87" s="67"/>
      <c r="F87" s="69">
        <f>SUM(F80:F86)</f>
        <v>583114.06357127253</v>
      </c>
    </row>
    <row r="89" spans="3:6" x14ac:dyDescent="0.25">
      <c r="D89" s="85" t="s">
        <v>97</v>
      </c>
      <c r="E89" s="86">
        <f>F87</f>
        <v>583114.06357127253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79" workbookViewId="0">
      <selection activeCell="D68" sqref="D68"/>
    </sheetView>
  </sheetViews>
  <sheetFormatPr defaultRowHeight="15" x14ac:dyDescent="0.25"/>
  <cols>
    <col min="2" max="2" width="8" customWidth="1"/>
    <col min="3" max="3" width="22.7109375" customWidth="1"/>
    <col min="4" max="5" width="14.5703125" bestFit="1" customWidth="1"/>
    <col min="6" max="6" width="12" bestFit="1" customWidth="1"/>
    <col min="7" max="7" width="13.7109375" bestFit="1" customWidth="1"/>
    <col min="8" max="8" width="11.28515625" bestFit="1" customWidth="1"/>
    <col min="9" max="9" width="18.28515625" bestFit="1" customWidth="1"/>
    <col min="10" max="10" width="10.140625" bestFit="1" customWidth="1"/>
    <col min="11" max="11" width="14.7109375" bestFit="1" customWidth="1"/>
    <col min="12" max="12" width="14.5703125" bestFit="1" customWidth="1"/>
    <col min="13" max="13" width="10.28515625" bestFit="1" customWidth="1"/>
    <col min="14" max="14" width="12" bestFit="1" customWidth="1"/>
    <col min="15" max="15" width="13.28515625" bestFit="1" customWidth="1"/>
    <col min="16" max="17" width="9.28515625" bestFit="1" customWidth="1"/>
  </cols>
  <sheetData>
    <row r="1" spans="1:13" x14ac:dyDescent="0.25">
      <c r="A1" t="s">
        <v>28</v>
      </c>
    </row>
    <row r="2" spans="1:13" x14ac:dyDescent="0.25">
      <c r="B2" t="s">
        <v>17</v>
      </c>
      <c r="C2" t="s">
        <v>29</v>
      </c>
      <c r="D2" s="1">
        <v>0.12</v>
      </c>
    </row>
    <row r="4" spans="1:13" x14ac:dyDescent="0.25">
      <c r="C4" s="32" t="s">
        <v>36</v>
      </c>
      <c r="D4" s="33"/>
      <c r="E4" s="17"/>
      <c r="F4" s="17"/>
      <c r="G4" s="17"/>
      <c r="I4" s="32" t="s">
        <v>42</v>
      </c>
      <c r="J4" s="33"/>
      <c r="K4" s="17"/>
      <c r="L4" s="17"/>
      <c r="M4" s="17"/>
    </row>
    <row r="5" spans="1:13" x14ac:dyDescent="0.25">
      <c r="C5" s="17"/>
      <c r="D5" s="17"/>
      <c r="E5" s="17"/>
      <c r="F5" s="17"/>
      <c r="G5" s="17"/>
      <c r="I5" s="17"/>
      <c r="J5" s="17"/>
      <c r="K5" s="17"/>
      <c r="L5" s="17"/>
      <c r="M5" s="17"/>
    </row>
    <row r="6" spans="1:13" x14ac:dyDescent="0.25">
      <c r="C6" s="25" t="s">
        <v>39</v>
      </c>
      <c r="D6" s="39">
        <v>30000</v>
      </c>
      <c r="E6" s="25"/>
      <c r="F6" s="25"/>
      <c r="G6" s="25"/>
      <c r="I6" s="25" t="s">
        <v>39</v>
      </c>
      <c r="J6" s="39">
        <v>18000</v>
      </c>
      <c r="K6" s="25"/>
      <c r="L6" s="25"/>
      <c r="M6" s="25"/>
    </row>
    <row r="7" spans="1:13" x14ac:dyDescent="0.25">
      <c r="C7" s="25" t="s">
        <v>30</v>
      </c>
      <c r="D7" s="25" t="s">
        <v>31</v>
      </c>
      <c r="E7" s="25"/>
      <c r="F7" s="25"/>
      <c r="G7" s="25"/>
      <c r="I7" s="25" t="s">
        <v>30</v>
      </c>
      <c r="J7" s="25" t="s">
        <v>31</v>
      </c>
      <c r="K7" s="25"/>
      <c r="L7" s="25"/>
      <c r="M7" s="25"/>
    </row>
    <row r="8" spans="1:13" x14ac:dyDescent="0.25">
      <c r="C8" s="25" t="s">
        <v>40</v>
      </c>
      <c r="D8" s="39">
        <v>10000</v>
      </c>
      <c r="E8" s="40" t="s">
        <v>37</v>
      </c>
      <c r="F8" s="41"/>
      <c r="G8" s="41"/>
      <c r="I8" s="25" t="s">
        <v>40</v>
      </c>
      <c r="J8" s="39">
        <v>7000</v>
      </c>
      <c r="K8" s="40" t="s">
        <v>41</v>
      </c>
      <c r="L8" s="41"/>
      <c r="M8" s="41"/>
    </row>
    <row r="9" spans="1:13" x14ac:dyDescent="0.25">
      <c r="C9" s="25" t="s">
        <v>32</v>
      </c>
      <c r="D9" s="39">
        <v>12000</v>
      </c>
      <c r="E9" s="40" t="s">
        <v>38</v>
      </c>
      <c r="F9" s="41"/>
      <c r="G9" s="41"/>
      <c r="I9" s="25" t="s">
        <v>32</v>
      </c>
      <c r="J9" s="39">
        <v>7000</v>
      </c>
      <c r="K9" s="40" t="s">
        <v>55</v>
      </c>
      <c r="L9" s="41"/>
      <c r="M9" s="41"/>
    </row>
    <row r="10" spans="1:13" x14ac:dyDescent="0.25">
      <c r="C10" s="17"/>
      <c r="D10" s="17"/>
      <c r="E10" s="17"/>
      <c r="F10" s="17"/>
      <c r="G10" s="17"/>
      <c r="I10" s="17"/>
      <c r="J10" s="17"/>
      <c r="K10" s="17"/>
      <c r="L10" s="17"/>
      <c r="M10" s="17"/>
    </row>
    <row r="11" spans="1:13" x14ac:dyDescent="0.25">
      <c r="C11" s="25" t="s">
        <v>33</v>
      </c>
      <c r="D11" s="25" t="s">
        <v>34</v>
      </c>
      <c r="E11" s="25" t="s">
        <v>35</v>
      </c>
      <c r="F11" s="17"/>
      <c r="G11" s="17"/>
      <c r="I11" s="25" t="s">
        <v>33</v>
      </c>
      <c r="J11" s="25" t="s">
        <v>34</v>
      </c>
      <c r="K11" s="25" t="s">
        <v>35</v>
      </c>
      <c r="L11" s="17"/>
      <c r="M11" s="17"/>
    </row>
    <row r="12" spans="1:13" x14ac:dyDescent="0.25">
      <c r="C12" s="25"/>
      <c r="D12" s="25"/>
      <c r="E12" s="25"/>
      <c r="F12" s="17"/>
      <c r="G12" s="17"/>
      <c r="I12" s="25"/>
      <c r="J12" s="25"/>
      <c r="K12" s="25"/>
      <c r="L12" s="17"/>
      <c r="M12" s="17"/>
    </row>
    <row r="13" spans="1:13" x14ac:dyDescent="0.25">
      <c r="C13" s="25">
        <v>0</v>
      </c>
      <c r="D13" s="25"/>
      <c r="E13" s="25"/>
      <c r="F13" s="17"/>
      <c r="G13" s="17"/>
      <c r="I13" s="25">
        <v>0</v>
      </c>
      <c r="J13" s="25"/>
      <c r="K13" s="25"/>
      <c r="L13" s="17"/>
      <c r="M13" s="17"/>
    </row>
    <row r="14" spans="1:13" x14ac:dyDescent="0.25">
      <c r="C14" s="25">
        <v>1</v>
      </c>
      <c r="D14" s="39">
        <v>10000</v>
      </c>
      <c r="E14" s="39">
        <v>12000</v>
      </c>
      <c r="F14" s="17"/>
      <c r="G14" s="17"/>
      <c r="I14" s="25">
        <v>1</v>
      </c>
      <c r="J14" s="39">
        <v>7000</v>
      </c>
      <c r="K14" s="39">
        <v>7000</v>
      </c>
      <c r="L14" s="17"/>
      <c r="M14" s="17"/>
    </row>
    <row r="15" spans="1:13" x14ac:dyDescent="0.25">
      <c r="C15" s="25">
        <v>2</v>
      </c>
      <c r="D15" s="39">
        <f t="shared" ref="D15:D18" si="0">(D14*98)/100</f>
        <v>9800</v>
      </c>
      <c r="E15" s="39">
        <f t="shared" ref="E15:E18" si="1">(E14*112)/100</f>
        <v>13440</v>
      </c>
      <c r="F15" s="17"/>
      <c r="G15" s="17"/>
      <c r="I15" s="25">
        <v>2</v>
      </c>
      <c r="J15" s="39">
        <f t="shared" ref="J15:J18" si="2">(J14*94)/100</f>
        <v>6580</v>
      </c>
      <c r="K15" s="39">
        <f t="shared" ref="K15:K18" si="3">(K14*115)/100</f>
        <v>8050</v>
      </c>
      <c r="L15" s="17"/>
      <c r="M15" s="17"/>
    </row>
    <row r="16" spans="1:13" x14ac:dyDescent="0.25">
      <c r="C16" s="25">
        <v>3</v>
      </c>
      <c r="D16" s="39">
        <f t="shared" si="0"/>
        <v>9604</v>
      </c>
      <c r="E16" s="39">
        <f t="shared" si="1"/>
        <v>15052.8</v>
      </c>
      <c r="F16" s="17"/>
      <c r="G16" s="17"/>
      <c r="I16" s="25">
        <v>3</v>
      </c>
      <c r="J16" s="39">
        <f t="shared" si="2"/>
        <v>6185.2</v>
      </c>
      <c r="K16" s="39">
        <f t="shared" si="3"/>
        <v>9257.5</v>
      </c>
      <c r="L16" s="17"/>
      <c r="M16" s="17"/>
    </row>
    <row r="17" spans="3:15" x14ac:dyDescent="0.25">
      <c r="C17" s="25">
        <v>4</v>
      </c>
      <c r="D17" s="39">
        <f t="shared" si="0"/>
        <v>9411.92</v>
      </c>
      <c r="E17" s="39">
        <f t="shared" si="1"/>
        <v>16859.135999999999</v>
      </c>
      <c r="F17" s="17"/>
      <c r="G17" s="17"/>
      <c r="I17" s="25">
        <v>4</v>
      </c>
      <c r="J17" s="39">
        <f t="shared" si="2"/>
        <v>5814.0879999999997</v>
      </c>
      <c r="K17" s="39">
        <f t="shared" si="3"/>
        <v>10646.125</v>
      </c>
      <c r="L17" s="17"/>
      <c r="M17" s="17"/>
    </row>
    <row r="18" spans="3:15" x14ac:dyDescent="0.25">
      <c r="C18" s="25">
        <v>5</v>
      </c>
      <c r="D18" s="39">
        <f t="shared" si="0"/>
        <v>9223.6815999999999</v>
      </c>
      <c r="E18" s="39">
        <f t="shared" si="1"/>
        <v>18882.232319999999</v>
      </c>
      <c r="F18" s="17"/>
      <c r="G18" s="17"/>
      <c r="I18" s="25">
        <v>5</v>
      </c>
      <c r="J18" s="39">
        <f t="shared" si="2"/>
        <v>5465.2427200000002</v>
      </c>
      <c r="K18" s="39">
        <f t="shared" si="3"/>
        <v>12243.043750000001</v>
      </c>
      <c r="L18" s="17"/>
      <c r="M18" s="17"/>
    </row>
    <row r="20" spans="3:15" x14ac:dyDescent="0.25">
      <c r="F20" s="32" t="s">
        <v>43</v>
      </c>
      <c r="G20" s="33"/>
      <c r="H20" s="33"/>
    </row>
    <row r="24" spans="3:15" x14ac:dyDescent="0.25">
      <c r="C24" s="36" t="s">
        <v>33</v>
      </c>
      <c r="D24" s="36" t="s">
        <v>44</v>
      </c>
      <c r="E24" s="36" t="s">
        <v>46</v>
      </c>
      <c r="F24" s="36" t="s">
        <v>34</v>
      </c>
      <c r="G24" s="36" t="s">
        <v>47</v>
      </c>
      <c r="H24" s="36" t="s">
        <v>45</v>
      </c>
      <c r="I24" s="34"/>
      <c r="J24" s="36" t="s">
        <v>33</v>
      </c>
      <c r="K24" s="36" t="s">
        <v>44</v>
      </c>
      <c r="L24" s="36" t="s">
        <v>46</v>
      </c>
      <c r="M24" s="36" t="s">
        <v>34</v>
      </c>
      <c r="N24" s="36" t="s">
        <v>47</v>
      </c>
      <c r="O24" s="36" t="s">
        <v>45</v>
      </c>
    </row>
    <row r="25" spans="3:15" x14ac:dyDescent="0.25">
      <c r="C25" s="36"/>
      <c r="D25" s="36"/>
      <c r="E25" s="36"/>
      <c r="F25" s="36"/>
      <c r="G25" s="36"/>
      <c r="H25" s="36"/>
      <c r="I25" s="34"/>
      <c r="J25" s="36"/>
      <c r="K25" s="36"/>
      <c r="L25" s="36"/>
      <c r="M25" s="36"/>
      <c r="N25" s="36"/>
      <c r="O25" s="36"/>
    </row>
    <row r="26" spans="3:15" x14ac:dyDescent="0.25">
      <c r="C26" s="36">
        <v>0</v>
      </c>
      <c r="D26" s="37">
        <v>30000</v>
      </c>
      <c r="E26" s="36"/>
      <c r="F26" s="36"/>
      <c r="G26" s="36"/>
      <c r="H26" s="36"/>
      <c r="I26" s="34"/>
      <c r="J26" s="36">
        <v>0</v>
      </c>
      <c r="K26" s="37">
        <v>18000</v>
      </c>
      <c r="L26" s="36"/>
      <c r="M26" s="36"/>
      <c r="N26" s="36"/>
      <c r="O26" s="36"/>
    </row>
    <row r="27" spans="3:15" x14ac:dyDescent="0.25">
      <c r="C27" s="36">
        <v>1</v>
      </c>
      <c r="D27" s="36"/>
      <c r="E27" s="36">
        <v>1.1200000000000001</v>
      </c>
      <c r="F27" s="37">
        <v>10000</v>
      </c>
      <c r="G27" s="36">
        <v>1</v>
      </c>
      <c r="H27" s="37">
        <v>23600</v>
      </c>
      <c r="I27" s="34"/>
      <c r="J27" s="36">
        <v>1</v>
      </c>
      <c r="K27" s="36"/>
      <c r="L27" s="36">
        <v>1.1200000000000001</v>
      </c>
      <c r="M27" s="37">
        <v>7000</v>
      </c>
      <c r="N27" s="36">
        <v>1</v>
      </c>
      <c r="O27" s="37">
        <v>13160.000000000004</v>
      </c>
    </row>
    <row r="28" spans="3:15" x14ac:dyDescent="0.25">
      <c r="C28" s="36">
        <v>2</v>
      </c>
      <c r="D28" s="36"/>
      <c r="E28" s="36">
        <v>0.5917</v>
      </c>
      <c r="F28" s="37">
        <v>9800</v>
      </c>
      <c r="G28" s="36">
        <v>0.47170000000000001</v>
      </c>
      <c r="H28" s="37">
        <v>13128.34</v>
      </c>
      <c r="I28" s="34"/>
      <c r="J28" s="36">
        <v>2</v>
      </c>
      <c r="K28" s="36"/>
      <c r="L28" s="36">
        <v>0.5917</v>
      </c>
      <c r="M28" s="37">
        <v>6580</v>
      </c>
      <c r="N28" s="36">
        <v>0.47170000000000001</v>
      </c>
      <c r="O28" s="37">
        <v>7546.8140000000003</v>
      </c>
    </row>
    <row r="29" spans="3:15" x14ac:dyDescent="0.25">
      <c r="C29" s="36">
        <v>3</v>
      </c>
      <c r="D29" s="36"/>
      <c r="E29" s="36">
        <v>0.4163</v>
      </c>
      <c r="F29" s="37">
        <v>9604</v>
      </c>
      <c r="G29" s="36">
        <v>0.29630000000000001</v>
      </c>
      <c r="H29" s="37">
        <v>9643.3348000000005</v>
      </c>
      <c r="I29" s="34"/>
      <c r="J29" s="36">
        <v>3</v>
      </c>
      <c r="K29" s="36"/>
      <c r="L29" s="36">
        <v>0.4163</v>
      </c>
      <c r="M29" s="37">
        <v>6185.2</v>
      </c>
      <c r="N29" s="36">
        <v>0.29630000000000001</v>
      </c>
      <c r="O29" s="37">
        <v>5660.7252399999998</v>
      </c>
    </row>
    <row r="30" spans="3:15" x14ac:dyDescent="0.25">
      <c r="C30" s="36">
        <v>4</v>
      </c>
      <c r="D30" s="36"/>
      <c r="E30" s="36">
        <v>0.32919999999999999</v>
      </c>
      <c r="F30" s="37">
        <v>9411.92</v>
      </c>
      <c r="G30" s="36">
        <v>0.2092</v>
      </c>
      <c r="H30" s="37">
        <v>7907.0263359999999</v>
      </c>
      <c r="I30" s="34"/>
      <c r="J30" s="36">
        <v>4</v>
      </c>
      <c r="K30" s="36"/>
      <c r="L30" s="36">
        <v>0.32919999999999999</v>
      </c>
      <c r="M30" s="37">
        <v>5814.09</v>
      </c>
      <c r="N30" s="36">
        <v>0.2092</v>
      </c>
      <c r="O30" s="37">
        <v>4709.2923719999999</v>
      </c>
    </row>
    <row r="31" spans="3:15" x14ac:dyDescent="0.25">
      <c r="C31" s="36">
        <v>5</v>
      </c>
      <c r="D31" s="36"/>
      <c r="E31" s="36">
        <v>0.27739999999999998</v>
      </c>
      <c r="F31" s="37">
        <v>9223.6815999999999</v>
      </c>
      <c r="G31" s="36">
        <v>0.15740000000000001</v>
      </c>
      <c r="H31" s="37">
        <v>6870.1925161600002</v>
      </c>
      <c r="I31" s="34"/>
      <c r="J31" s="36">
        <v>5</v>
      </c>
      <c r="K31" s="36"/>
      <c r="L31" s="36">
        <v>0.27739999999999998</v>
      </c>
      <c r="M31" s="37">
        <v>5465.24</v>
      </c>
      <c r="N31" s="36">
        <v>0.15740000000000001</v>
      </c>
      <c r="O31" s="37">
        <v>4132.9712239999999</v>
      </c>
    </row>
    <row r="33" spans="3:17" x14ac:dyDescent="0.25">
      <c r="H33" s="32" t="s">
        <v>48</v>
      </c>
      <c r="I33" s="33"/>
      <c r="J33" s="33"/>
    </row>
    <row r="36" spans="3:17" x14ac:dyDescent="0.25">
      <c r="C36" s="36" t="s">
        <v>33</v>
      </c>
      <c r="D36" s="36" t="s">
        <v>35</v>
      </c>
      <c r="E36" s="36" t="s">
        <v>6</v>
      </c>
      <c r="F36" s="36" t="s">
        <v>49</v>
      </c>
      <c r="G36" s="36" t="s">
        <v>50</v>
      </c>
      <c r="H36" s="36" t="s">
        <v>51</v>
      </c>
      <c r="I36" s="36" t="s">
        <v>52</v>
      </c>
      <c r="K36" s="36" t="s">
        <v>33</v>
      </c>
      <c r="L36" s="36" t="s">
        <v>35</v>
      </c>
      <c r="M36" s="36" t="s">
        <v>6</v>
      </c>
      <c r="N36" s="36" t="s">
        <v>49</v>
      </c>
      <c r="O36" s="36" t="s">
        <v>50</v>
      </c>
      <c r="P36" s="36" t="s">
        <v>51</v>
      </c>
      <c r="Q36" s="36" t="s">
        <v>52</v>
      </c>
    </row>
    <row r="37" spans="3:17" x14ac:dyDescent="0.25">
      <c r="C37" s="36"/>
      <c r="D37" s="36"/>
      <c r="E37" s="36"/>
      <c r="F37" s="36"/>
      <c r="G37" s="36"/>
      <c r="H37" s="36"/>
      <c r="I37" s="36"/>
      <c r="K37" s="36"/>
      <c r="L37" s="36"/>
      <c r="M37" s="36"/>
      <c r="N37" s="36"/>
      <c r="O37" s="36"/>
      <c r="P37" s="36"/>
      <c r="Q37" s="36"/>
    </row>
    <row r="38" spans="3:17" x14ac:dyDescent="0.25">
      <c r="C38" s="36">
        <v>0</v>
      </c>
      <c r="D38" s="36"/>
      <c r="E38" s="36"/>
      <c r="F38" s="36"/>
      <c r="G38" s="36"/>
      <c r="H38" s="36"/>
      <c r="I38" s="36"/>
      <c r="K38" s="36">
        <v>0</v>
      </c>
      <c r="L38" s="36"/>
      <c r="M38" s="36"/>
      <c r="N38" s="36"/>
      <c r="O38" s="36"/>
      <c r="P38" s="36"/>
      <c r="Q38" s="36"/>
    </row>
    <row r="39" spans="3:17" x14ac:dyDescent="0.25">
      <c r="C39" s="36">
        <v>1</v>
      </c>
      <c r="D39" s="37">
        <v>12000</v>
      </c>
      <c r="E39" s="36">
        <v>0.89290000000000003</v>
      </c>
      <c r="F39" s="37">
        <v>10714.800000000001</v>
      </c>
      <c r="G39" s="37">
        <v>10714.800000000001</v>
      </c>
      <c r="H39" s="36">
        <v>1.1200000000000001</v>
      </c>
      <c r="I39" s="37">
        <v>12000.576000000003</v>
      </c>
      <c r="K39" s="36">
        <v>1</v>
      </c>
      <c r="L39" s="37">
        <v>7000</v>
      </c>
      <c r="M39" s="36">
        <v>0.89290000000000003</v>
      </c>
      <c r="N39" s="37">
        <v>6250.3</v>
      </c>
      <c r="O39" s="37">
        <v>6250.3</v>
      </c>
      <c r="P39" s="36">
        <v>1.1200000000000001</v>
      </c>
      <c r="Q39" s="37">
        <v>7000.3360000000011</v>
      </c>
    </row>
    <row r="40" spans="3:17" x14ac:dyDescent="0.25">
      <c r="C40" s="36">
        <v>2</v>
      </c>
      <c r="D40" s="37">
        <v>13440</v>
      </c>
      <c r="E40" s="36">
        <v>0.79720000000000002</v>
      </c>
      <c r="F40" s="37">
        <v>10714.368</v>
      </c>
      <c r="G40" s="37">
        <v>21429.168000000001</v>
      </c>
      <c r="H40" s="36">
        <v>0.5917</v>
      </c>
      <c r="I40" s="37">
        <v>12679.6387056</v>
      </c>
      <c r="K40" s="36">
        <v>2</v>
      </c>
      <c r="L40" s="37">
        <v>8050</v>
      </c>
      <c r="M40" s="36">
        <v>0.79720000000000002</v>
      </c>
      <c r="N40" s="37">
        <v>6417.46</v>
      </c>
      <c r="O40" s="37">
        <v>12667.76</v>
      </c>
      <c r="P40" s="36">
        <v>0.5917</v>
      </c>
      <c r="Q40" s="37">
        <v>7495.5135920000002</v>
      </c>
    </row>
    <row r="41" spans="3:17" x14ac:dyDescent="0.25">
      <c r="C41" s="36">
        <v>3</v>
      </c>
      <c r="D41" s="37">
        <v>15052.8</v>
      </c>
      <c r="E41" s="36">
        <v>0.71179999999999999</v>
      </c>
      <c r="F41" s="37">
        <v>10714.58304</v>
      </c>
      <c r="G41" s="37">
        <v>32143.751040000003</v>
      </c>
      <c r="H41" s="36">
        <v>0.4163</v>
      </c>
      <c r="I41" s="37">
        <v>13381.443557952001</v>
      </c>
      <c r="K41" s="36">
        <v>3</v>
      </c>
      <c r="L41" s="37">
        <v>9257.5</v>
      </c>
      <c r="M41" s="36">
        <v>0.71179999999999999</v>
      </c>
      <c r="N41" s="37">
        <v>6589.4884999999995</v>
      </c>
      <c r="O41" s="37">
        <v>19257.248500000002</v>
      </c>
      <c r="P41" s="36">
        <v>0.4163</v>
      </c>
      <c r="Q41" s="37">
        <v>8016.7925505500007</v>
      </c>
    </row>
    <row r="42" spans="3:17" x14ac:dyDescent="0.25">
      <c r="C42" s="36">
        <v>4</v>
      </c>
      <c r="D42" s="37">
        <v>16859.135999999999</v>
      </c>
      <c r="E42" s="36">
        <v>0.63549999999999995</v>
      </c>
      <c r="F42" s="37">
        <v>10713.980927999999</v>
      </c>
      <c r="G42" s="37">
        <v>42857.731968</v>
      </c>
      <c r="H42" s="36">
        <v>0.32919999999999999</v>
      </c>
      <c r="I42" s="37">
        <v>14108.765363865599</v>
      </c>
      <c r="K42" s="36">
        <v>4</v>
      </c>
      <c r="L42" s="37">
        <v>10646.125</v>
      </c>
      <c r="M42" s="36">
        <v>0.63549999999999995</v>
      </c>
      <c r="N42" s="37">
        <v>6765.6124374999999</v>
      </c>
      <c r="O42" s="37">
        <v>26022.860937500001</v>
      </c>
      <c r="P42" s="36">
        <v>0.32919999999999999</v>
      </c>
      <c r="Q42" s="37">
        <v>8566.7258206250008</v>
      </c>
    </row>
    <row r="43" spans="3:17" x14ac:dyDescent="0.25">
      <c r="C43" s="36">
        <v>5</v>
      </c>
      <c r="D43" s="37">
        <v>18882.232319999999</v>
      </c>
      <c r="E43" s="36">
        <v>0.56740000000000002</v>
      </c>
      <c r="F43" s="37">
        <v>10713.778618368</v>
      </c>
      <c r="G43" s="37">
        <v>53571.510586368</v>
      </c>
      <c r="H43" s="36">
        <v>0.27739999999999998</v>
      </c>
      <c r="I43" s="37">
        <v>14860.737036658482</v>
      </c>
      <c r="K43" s="36">
        <v>5</v>
      </c>
      <c r="L43" s="37">
        <v>12243.043750000001</v>
      </c>
      <c r="M43" s="36">
        <v>0.56740000000000002</v>
      </c>
      <c r="N43" s="37">
        <v>6946.7030237500003</v>
      </c>
      <c r="O43" s="37">
        <v>32969.563961250002</v>
      </c>
      <c r="P43" s="36">
        <v>0.27739999999999998</v>
      </c>
      <c r="Q43" s="37">
        <v>9145.7570428507497</v>
      </c>
    </row>
    <row r="45" spans="3:17" x14ac:dyDescent="0.25">
      <c r="H45" s="32" t="s">
        <v>53</v>
      </c>
      <c r="I45" s="33"/>
      <c r="J45" s="33"/>
    </row>
    <row r="48" spans="3:17" x14ac:dyDescent="0.25">
      <c r="C48" s="36" t="s">
        <v>33</v>
      </c>
      <c r="D48" s="36" t="s">
        <v>45</v>
      </c>
      <c r="E48" s="36" t="s">
        <v>52</v>
      </c>
      <c r="F48" s="36" t="s">
        <v>54</v>
      </c>
      <c r="K48" s="36" t="s">
        <v>33</v>
      </c>
      <c r="L48" s="36" t="s">
        <v>45</v>
      </c>
      <c r="M48" s="36" t="s">
        <v>52</v>
      </c>
      <c r="N48" s="36" t="s">
        <v>54</v>
      </c>
    </row>
    <row r="49" spans="2:14" x14ac:dyDescent="0.25">
      <c r="C49" s="36"/>
      <c r="D49" s="36"/>
      <c r="E49" s="36"/>
      <c r="F49" s="36"/>
      <c r="K49" s="36"/>
      <c r="L49" s="36"/>
      <c r="M49" s="36"/>
      <c r="N49" s="36"/>
    </row>
    <row r="50" spans="2:14" x14ac:dyDescent="0.25">
      <c r="C50" s="36">
        <v>0</v>
      </c>
      <c r="D50" s="36"/>
      <c r="E50" s="36"/>
      <c r="F50" s="36"/>
      <c r="K50" s="36">
        <v>0</v>
      </c>
      <c r="L50" s="36"/>
      <c r="M50" s="36"/>
      <c r="N50" s="36"/>
    </row>
    <row r="51" spans="2:14" x14ac:dyDescent="0.25">
      <c r="C51" s="36">
        <v>1</v>
      </c>
      <c r="D51" s="37">
        <v>23600</v>
      </c>
      <c r="E51" s="37">
        <v>12000.576000000003</v>
      </c>
      <c r="F51" s="37">
        <v>35600.576000000001</v>
      </c>
      <c r="K51" s="36">
        <v>1</v>
      </c>
      <c r="L51" s="37">
        <v>13160.000000000004</v>
      </c>
      <c r="M51" s="37">
        <v>7000.3360000000011</v>
      </c>
      <c r="N51" s="37">
        <v>20160.336000000003</v>
      </c>
    </row>
    <row r="52" spans="2:14" x14ac:dyDescent="0.25">
      <c r="C52" s="36">
        <v>2</v>
      </c>
      <c r="D52" s="37">
        <v>13128.34</v>
      </c>
      <c r="E52" s="37">
        <v>12679.6387056</v>
      </c>
      <c r="F52" s="37">
        <v>25807.978705599999</v>
      </c>
      <c r="K52" s="36">
        <v>2</v>
      </c>
      <c r="L52" s="37">
        <v>7546.8140000000003</v>
      </c>
      <c r="M52" s="37">
        <v>7495.5135920000002</v>
      </c>
      <c r="N52" s="37">
        <v>15042.327592000001</v>
      </c>
    </row>
    <row r="53" spans="2:14" x14ac:dyDescent="0.25">
      <c r="C53" s="36">
        <v>3</v>
      </c>
      <c r="D53" s="37">
        <v>9643.3348000000005</v>
      </c>
      <c r="E53" s="37">
        <v>13381.443557952001</v>
      </c>
      <c r="F53" s="37">
        <v>23024.778357952004</v>
      </c>
      <c r="K53" s="36">
        <v>3</v>
      </c>
      <c r="L53" s="37">
        <v>5660.7252399999998</v>
      </c>
      <c r="M53" s="37">
        <v>8016.7925505500007</v>
      </c>
      <c r="N53" s="37">
        <v>13677.51779055</v>
      </c>
    </row>
    <row r="54" spans="2:14" x14ac:dyDescent="0.25">
      <c r="C54" s="36">
        <v>4</v>
      </c>
      <c r="D54" s="37">
        <v>7907.0263359999999</v>
      </c>
      <c r="E54" s="37">
        <v>14108.765363865599</v>
      </c>
      <c r="F54" s="37">
        <v>22015.7916998656</v>
      </c>
      <c r="K54" s="36">
        <v>4</v>
      </c>
      <c r="L54" s="37">
        <v>4709.2923719999999</v>
      </c>
      <c r="M54" s="37">
        <v>8566.7258206250008</v>
      </c>
      <c r="N54" s="38">
        <v>13276.018192625001</v>
      </c>
    </row>
    <row r="55" spans="2:14" x14ac:dyDescent="0.25">
      <c r="C55" s="36">
        <v>5</v>
      </c>
      <c r="D55" s="37">
        <v>6870.1925161600002</v>
      </c>
      <c r="E55" s="37">
        <v>14860.737036658482</v>
      </c>
      <c r="F55" s="38">
        <v>21730.929552818481</v>
      </c>
      <c r="K55" s="36">
        <v>5</v>
      </c>
      <c r="L55" s="37">
        <v>4132.9712239999999</v>
      </c>
      <c r="M55" s="37">
        <v>9145.7570428507497</v>
      </c>
      <c r="N55" s="37">
        <v>13278.728266850751</v>
      </c>
    </row>
    <row r="57" spans="2:14" x14ac:dyDescent="0.25">
      <c r="C57" t="s">
        <v>56</v>
      </c>
      <c r="K57" t="s">
        <v>57</v>
      </c>
    </row>
    <row r="61" spans="2:14" x14ac:dyDescent="0.25">
      <c r="B61" t="s">
        <v>18</v>
      </c>
      <c r="C61" s="17" t="s">
        <v>58</v>
      </c>
      <c r="D61" t="s">
        <v>59</v>
      </c>
    </row>
    <row r="62" spans="2:14" x14ac:dyDescent="0.25">
      <c r="D62" t="s">
        <v>60</v>
      </c>
    </row>
    <row r="63" spans="2:14" x14ac:dyDescent="0.25">
      <c r="C63" t="s">
        <v>61</v>
      </c>
      <c r="D63" t="s">
        <v>62</v>
      </c>
    </row>
    <row r="65" spans="4:7" x14ac:dyDescent="0.25">
      <c r="D65" s="12" t="s">
        <v>63</v>
      </c>
      <c r="E65" s="12"/>
      <c r="F65" s="12"/>
      <c r="G65" s="12"/>
    </row>
  </sheetData>
  <mergeCells count="9">
    <mergeCell ref="F20:H20"/>
    <mergeCell ref="H33:J33"/>
    <mergeCell ref="H45:J45"/>
    <mergeCell ref="C4:D4"/>
    <mergeCell ref="E8:G8"/>
    <mergeCell ref="E9:G9"/>
    <mergeCell ref="I4:J4"/>
    <mergeCell ref="K8:M8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Shriyash</dc:creator>
  <cp:lastModifiedBy>Shriyash</cp:lastModifiedBy>
  <dcterms:created xsi:type="dcterms:W3CDTF">2017-03-23T15:48:23Z</dcterms:created>
  <dcterms:modified xsi:type="dcterms:W3CDTF">2017-03-23T20:30:22Z</dcterms:modified>
</cp:coreProperties>
</file>