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kim\Desktop\EM 600\"/>
    </mc:Choice>
  </mc:AlternateContent>
  <bookViews>
    <workbookView xWindow="0" yWindow="0" windowWidth="19188" windowHeight="6636" activeTab="4"/>
  </bookViews>
  <sheets>
    <sheet name="Q2" sheetId="1" r:id="rId1"/>
    <sheet name="Q3" sheetId="2" r:id="rId2"/>
    <sheet name="Q8" sheetId="3" r:id="rId3"/>
    <sheet name="Q9" sheetId="4" r:id="rId4"/>
    <sheet name="Q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3" i="5" l="1"/>
  <c r="T20" i="5"/>
  <c r="T19" i="5"/>
  <c r="T18" i="5"/>
  <c r="Q26" i="5"/>
  <c r="Q21" i="5"/>
  <c r="Q20" i="5"/>
  <c r="Q18" i="5"/>
  <c r="S15" i="5"/>
  <c r="R15" i="5"/>
  <c r="S5" i="5"/>
  <c r="R5" i="5"/>
  <c r="Q15" i="5"/>
  <c r="N11" i="5"/>
  <c r="N10" i="5"/>
  <c r="N9" i="5"/>
  <c r="M11" i="5"/>
  <c r="M10" i="5"/>
  <c r="M9" i="5"/>
  <c r="I10" i="5"/>
  <c r="H10" i="5"/>
  <c r="F10" i="5"/>
  <c r="I9" i="5"/>
  <c r="H9" i="5"/>
  <c r="I5" i="5"/>
  <c r="H5" i="5"/>
  <c r="G5" i="5"/>
  <c r="F5" i="5"/>
  <c r="I4" i="5"/>
  <c r="H4" i="5"/>
  <c r="G4" i="5"/>
  <c r="G1" i="5"/>
  <c r="L7" i="4"/>
  <c r="L6" i="4"/>
  <c r="L5" i="4"/>
  <c r="K7" i="4"/>
  <c r="K6" i="4"/>
  <c r="K5" i="4"/>
  <c r="L4" i="4"/>
  <c r="K4" i="4"/>
  <c r="L3" i="4"/>
  <c r="K3" i="4"/>
  <c r="G7" i="4"/>
  <c r="E7" i="4"/>
  <c r="G6" i="4"/>
  <c r="E6" i="4"/>
  <c r="G5" i="4"/>
  <c r="E5" i="4"/>
  <c r="G4" i="4"/>
  <c r="E4" i="4"/>
  <c r="G3" i="4"/>
  <c r="F3" i="4"/>
  <c r="E3" i="4"/>
  <c r="H14" i="3"/>
  <c r="E15" i="3"/>
  <c r="D15" i="3"/>
  <c r="E14" i="3"/>
  <c r="D14" i="3"/>
  <c r="E13" i="3"/>
  <c r="D13" i="3"/>
  <c r="E10" i="3"/>
  <c r="E12" i="3" s="1"/>
  <c r="D10" i="3"/>
  <c r="D12" i="3" s="1"/>
  <c r="H3" i="2"/>
  <c r="F3" i="2"/>
  <c r="G6" i="1"/>
  <c r="G4" i="1"/>
  <c r="G3" i="1"/>
</calcChain>
</file>

<file path=xl/sharedStrings.xml><?xml version="1.0" encoding="utf-8"?>
<sst xmlns="http://schemas.openxmlformats.org/spreadsheetml/2006/main" count="100" uniqueCount="74">
  <si>
    <t>Price</t>
  </si>
  <si>
    <t>N</t>
  </si>
  <si>
    <t>APR</t>
  </si>
  <si>
    <t>P</t>
  </si>
  <si>
    <t>Option 1</t>
  </si>
  <si>
    <t>Option 2</t>
  </si>
  <si>
    <t>Monthly Payment</t>
  </si>
  <si>
    <t>Difference</t>
  </si>
  <si>
    <t>i</t>
  </si>
  <si>
    <t xml:space="preserve"> single payment amount after his 20th payment</t>
  </si>
  <si>
    <t>Alternative A</t>
  </si>
  <si>
    <t>Alternative B</t>
  </si>
  <si>
    <t>Initial Cost</t>
  </si>
  <si>
    <t>Annuel Flood Control Savings</t>
  </si>
  <si>
    <t>Annual Irrigation Benefits</t>
  </si>
  <si>
    <t>Annual Recreation Benefits</t>
  </si>
  <si>
    <t>Annual Additional Benefits</t>
  </si>
  <si>
    <t>Annual O&amp;M Costs</t>
  </si>
  <si>
    <t>(P/A,12%,50)</t>
  </si>
  <si>
    <t>B</t>
  </si>
  <si>
    <t>I</t>
  </si>
  <si>
    <t>C'</t>
  </si>
  <si>
    <t>BCR</t>
  </si>
  <si>
    <t>For B calculation</t>
  </si>
  <si>
    <t>I+C'</t>
  </si>
  <si>
    <t>Decision</t>
  </si>
  <si>
    <t>Accept</t>
  </si>
  <si>
    <t>Since both of them bigger than 1</t>
  </si>
  <si>
    <r>
      <t>BCR(i)</t>
    </r>
    <r>
      <rPr>
        <vertAlign val="subscript"/>
        <sz val="11"/>
        <color theme="1"/>
        <rFont val="Calibri"/>
        <family val="2"/>
        <scheme val="minor"/>
      </rPr>
      <t>B-A</t>
    </r>
    <r>
      <rPr>
        <sz val="11"/>
        <color theme="1"/>
        <rFont val="Calibri"/>
        <family val="2"/>
        <scheme val="minor"/>
      </rPr>
      <t xml:space="preserve"> = (B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– B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)/[(I+C’)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– (I+C’)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]</t>
    </r>
  </si>
  <si>
    <r>
      <t>BCR</t>
    </r>
    <r>
      <rPr>
        <b/>
        <vertAlign val="subscript"/>
        <sz val="11"/>
        <color theme="1"/>
        <rFont val="Calibri"/>
        <family val="2"/>
        <scheme val="minor"/>
      </rPr>
      <t>B-A</t>
    </r>
  </si>
  <si>
    <t>S</t>
  </si>
  <si>
    <r>
      <t>BV</t>
    </r>
    <r>
      <rPr>
        <b/>
        <vertAlign val="subscript"/>
        <sz val="11"/>
        <color theme="1"/>
        <rFont val="Calibri"/>
        <family val="2"/>
        <scheme val="minor"/>
      </rPr>
      <t>n-1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</si>
  <si>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</si>
  <si>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BV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</si>
  <si>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α</t>
  </si>
  <si>
    <t>Dn</t>
  </si>
  <si>
    <t>BVn</t>
  </si>
  <si>
    <t>Year</t>
  </si>
  <si>
    <t>Beginning Balance</t>
  </si>
  <si>
    <t>Interest Payment</t>
  </si>
  <si>
    <t>Annual Payment</t>
  </si>
  <si>
    <t>Principle Payment</t>
  </si>
  <si>
    <t>AE</t>
  </si>
  <si>
    <t>2 Years MACRS</t>
  </si>
  <si>
    <t>0.45,0.55</t>
  </si>
  <si>
    <t>Starting Book Value</t>
  </si>
  <si>
    <t>MACRS</t>
  </si>
  <si>
    <t>part a</t>
  </si>
  <si>
    <t>part b</t>
  </si>
  <si>
    <t>part d</t>
  </si>
  <si>
    <t>Income statement</t>
  </si>
  <si>
    <t>Revenue</t>
  </si>
  <si>
    <t>Expenses:</t>
  </si>
  <si>
    <t>Cash expenses</t>
  </si>
  <si>
    <t>Depreciation</t>
  </si>
  <si>
    <t>Taxable Income</t>
  </si>
  <si>
    <t>Net Income</t>
  </si>
  <si>
    <t>Income Taxes  30%</t>
  </si>
  <si>
    <t>Operating Activities</t>
  </si>
  <si>
    <t>Investment Activities</t>
  </si>
  <si>
    <t>Investment</t>
  </si>
  <si>
    <t>Salvage</t>
  </si>
  <si>
    <t>Gains Tax</t>
  </si>
  <si>
    <t>Working Capital</t>
  </si>
  <si>
    <t>Financing Activities</t>
  </si>
  <si>
    <t>Borrowed Funds</t>
  </si>
  <si>
    <t xml:space="preserve">Repayment </t>
  </si>
  <si>
    <t>Net Cash Flow</t>
  </si>
  <si>
    <t>A1</t>
  </si>
  <si>
    <t>A2</t>
  </si>
  <si>
    <t>(P/F,18%,1)</t>
  </si>
  <si>
    <t>(P/F,18%,2)</t>
  </si>
  <si>
    <t>PW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</si>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</sst>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8" fontId="0" fillId="0" borderId="0" xfId="0" applyNumberFormat="1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8" fontId="0" fillId="0" borderId="0" xfId="0" applyNumberForma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4">
    <cellStyle name="Comma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B19" sqref="B19"/>
    </sheetView>
  </sheetViews>
  <sheetFormatPr defaultRowHeight="14.4" x14ac:dyDescent="0.55000000000000004"/>
  <cols>
    <col min="6" max="6" width="9.15625" bestFit="1" customWidth="1"/>
    <col min="7" max="7" width="14.83984375" bestFit="1" customWidth="1"/>
  </cols>
  <sheetData>
    <row r="2" spans="2:7" x14ac:dyDescent="0.55000000000000004">
      <c r="G2" s="2" t="s">
        <v>6</v>
      </c>
    </row>
    <row r="3" spans="2:7" x14ac:dyDescent="0.55000000000000004">
      <c r="B3" s="3" t="s">
        <v>0</v>
      </c>
      <c r="C3" s="4">
        <v>500000</v>
      </c>
      <c r="D3" s="4"/>
      <c r="F3" s="2" t="s">
        <v>4</v>
      </c>
      <c r="G3" s="6">
        <f>PMT(C5/12,C4*12,-C6,0,0)</f>
        <v>3861.9781685452572</v>
      </c>
    </row>
    <row r="4" spans="2:7" x14ac:dyDescent="0.55000000000000004">
      <c r="B4" s="3" t="s">
        <v>1</v>
      </c>
      <c r="C4" s="4">
        <v>25</v>
      </c>
      <c r="D4" s="4">
        <v>35</v>
      </c>
      <c r="F4" s="2" t="s">
        <v>5</v>
      </c>
      <c r="G4" s="6">
        <f>PMT(D5/12,D4*12,-C6,0,0)</f>
        <v>3982.0700302027362</v>
      </c>
    </row>
    <row r="5" spans="2:7" x14ac:dyDescent="0.55000000000000004">
      <c r="B5" s="3" t="s">
        <v>2</v>
      </c>
      <c r="C5" s="5">
        <v>0.1</v>
      </c>
      <c r="D5" s="5">
        <v>0.11</v>
      </c>
    </row>
    <row r="6" spans="2:7" x14ac:dyDescent="0.55000000000000004">
      <c r="B6" s="3" t="s">
        <v>3</v>
      </c>
      <c r="C6" s="4">
        <v>425000</v>
      </c>
      <c r="D6" s="4"/>
      <c r="F6" s="2" t="s">
        <v>7</v>
      </c>
      <c r="G6" s="6">
        <f>G4-G3</f>
        <v>120.09186165747906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workbookViewId="0">
      <selection activeCell="F3" sqref="F3"/>
    </sheetView>
  </sheetViews>
  <sheetFormatPr defaultRowHeight="14.4" x14ac:dyDescent="0.55000000000000004"/>
  <cols>
    <col min="5" max="5" width="15.3671875" bestFit="1" customWidth="1"/>
    <col min="6" max="6" width="9.20703125" bestFit="1" customWidth="1"/>
    <col min="7" max="7" width="39.62890625" bestFit="1" customWidth="1"/>
    <col min="8" max="8" width="10.20703125" bestFit="1" customWidth="1"/>
  </cols>
  <sheetData>
    <row r="3" spans="2:8" x14ac:dyDescent="0.55000000000000004">
      <c r="B3" s="3" t="s">
        <v>3</v>
      </c>
      <c r="C3" s="4">
        <v>90000</v>
      </c>
      <c r="E3" s="2" t="s">
        <v>6</v>
      </c>
      <c r="F3" s="6">
        <f>PMT(C5/12,C4,-C3,0,0)</f>
        <v>2370.0451888734988</v>
      </c>
      <c r="G3" s="2" t="s">
        <v>9</v>
      </c>
      <c r="H3" s="6">
        <f>PV(C5/12,28,-F3)</f>
        <v>57631.069113662801</v>
      </c>
    </row>
    <row r="4" spans="2:8" x14ac:dyDescent="0.55000000000000004">
      <c r="B4" s="3" t="s">
        <v>1</v>
      </c>
      <c r="C4" s="4">
        <v>48</v>
      </c>
    </row>
    <row r="5" spans="2:8" x14ac:dyDescent="0.55000000000000004">
      <c r="B5" s="3" t="s">
        <v>8</v>
      </c>
      <c r="C5" s="5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7"/>
  <sheetViews>
    <sheetView zoomScaleNormal="100" workbookViewId="0">
      <selection activeCell="K14" sqref="K14"/>
    </sheetView>
  </sheetViews>
  <sheetFormatPr defaultRowHeight="14.4" x14ac:dyDescent="0.55000000000000004"/>
  <cols>
    <col min="3" max="3" width="24.5234375" bestFit="1" customWidth="1"/>
    <col min="4" max="4" width="11.578125" bestFit="1" customWidth="1"/>
    <col min="5" max="5" width="11.3125" bestFit="1" customWidth="1"/>
    <col min="7" max="7" width="11.47265625" bestFit="1" customWidth="1"/>
    <col min="9" max="9" width="14.05078125" bestFit="1" customWidth="1"/>
    <col min="10" max="10" width="11.3671875" bestFit="1" customWidth="1"/>
    <col min="11" max="11" width="11.3125" bestFit="1" customWidth="1"/>
  </cols>
  <sheetData>
    <row r="3" spans="3:9" x14ac:dyDescent="0.55000000000000004">
      <c r="D3" s="2" t="s">
        <v>10</v>
      </c>
      <c r="E3" s="2" t="s">
        <v>11</v>
      </c>
      <c r="G3" s="3" t="s">
        <v>1</v>
      </c>
      <c r="H3" s="4">
        <v>50</v>
      </c>
    </row>
    <row r="4" spans="3:9" x14ac:dyDescent="0.55000000000000004">
      <c r="C4" s="2" t="s">
        <v>12</v>
      </c>
      <c r="D4" s="4">
        <v>15000000</v>
      </c>
      <c r="E4" s="4">
        <v>22000000</v>
      </c>
      <c r="G4" s="3" t="s">
        <v>8</v>
      </c>
      <c r="H4" s="5">
        <v>0.12</v>
      </c>
    </row>
    <row r="5" spans="3:9" x14ac:dyDescent="0.55000000000000004">
      <c r="C5" s="2" t="s">
        <v>13</v>
      </c>
      <c r="D5" s="4">
        <v>500000</v>
      </c>
      <c r="E5" s="4">
        <v>750000</v>
      </c>
      <c r="G5" s="2" t="s">
        <v>18</v>
      </c>
      <c r="H5">
        <v>8.3045000000000009</v>
      </c>
    </row>
    <row r="6" spans="3:9" x14ac:dyDescent="0.55000000000000004">
      <c r="C6" s="2" t="s">
        <v>14</v>
      </c>
      <c r="D6" s="4">
        <v>650000</v>
      </c>
      <c r="E6" s="4">
        <v>900000</v>
      </c>
    </row>
    <row r="7" spans="3:9" x14ac:dyDescent="0.55000000000000004">
      <c r="C7" s="2" t="s">
        <v>15</v>
      </c>
      <c r="D7" s="4">
        <v>300000</v>
      </c>
      <c r="E7" s="4">
        <v>500000</v>
      </c>
    </row>
    <row r="8" spans="3:9" x14ac:dyDescent="0.55000000000000004">
      <c r="C8" s="2" t="s">
        <v>16</v>
      </c>
      <c r="D8" s="4">
        <v>1800000</v>
      </c>
      <c r="E8" s="4">
        <v>2700000</v>
      </c>
    </row>
    <row r="9" spans="3:9" x14ac:dyDescent="0.55000000000000004">
      <c r="C9" s="2" t="s">
        <v>17</v>
      </c>
      <c r="D9" s="4">
        <v>400000</v>
      </c>
      <c r="E9" s="4">
        <v>550000</v>
      </c>
    </row>
    <row r="10" spans="3:9" x14ac:dyDescent="0.55000000000000004">
      <c r="C10" s="2" t="s">
        <v>23</v>
      </c>
      <c r="D10" s="4">
        <f>D8+D7+D6+D5</f>
        <v>3250000</v>
      </c>
      <c r="E10" s="4">
        <f>E8+E7+E6+E5</f>
        <v>4850000</v>
      </c>
    </row>
    <row r="12" spans="3:9" ht="16.8" x14ac:dyDescent="0.55000000000000004">
      <c r="C12" s="3" t="s">
        <v>19</v>
      </c>
      <c r="D12" s="4">
        <f>D10*H5</f>
        <v>26989625.000000004</v>
      </c>
      <c r="E12" s="4">
        <f>E10*H5</f>
        <v>40276825.000000007</v>
      </c>
      <c r="G12" s="8" t="s">
        <v>28</v>
      </c>
      <c r="H12" s="7"/>
      <c r="I12" s="7"/>
    </row>
    <row r="13" spans="3:9" x14ac:dyDescent="0.55000000000000004">
      <c r="C13" s="3" t="s">
        <v>21</v>
      </c>
      <c r="D13" s="4">
        <f>D9*H5</f>
        <v>3321800.0000000005</v>
      </c>
      <c r="E13" s="4">
        <f>E9*H5</f>
        <v>4567475.0000000009</v>
      </c>
    </row>
    <row r="14" spans="3:9" ht="16.8" x14ac:dyDescent="0.55000000000000004">
      <c r="C14" s="3" t="s">
        <v>24</v>
      </c>
      <c r="D14" s="4">
        <f>D13+D4</f>
        <v>18321800</v>
      </c>
      <c r="E14" s="4">
        <f>E13+E4</f>
        <v>26567475</v>
      </c>
      <c r="G14" s="9" t="s">
        <v>29</v>
      </c>
      <c r="H14">
        <f>(E12-D12)/(E14-D14)</f>
        <v>1.6114144687972791</v>
      </c>
    </row>
    <row r="15" spans="3:9" x14ac:dyDescent="0.55000000000000004">
      <c r="C15" s="3" t="s">
        <v>22</v>
      </c>
      <c r="D15" s="4">
        <f>D12/D14</f>
        <v>1.4730880699494593</v>
      </c>
      <c r="E15" s="4">
        <f>E12/E14</f>
        <v>1.5160200583608343</v>
      </c>
    </row>
    <row r="16" spans="3:9" x14ac:dyDescent="0.55000000000000004">
      <c r="C16" s="3" t="s">
        <v>25</v>
      </c>
      <c r="D16" s="4" t="s">
        <v>26</v>
      </c>
      <c r="E16" s="4" t="s">
        <v>26</v>
      </c>
    </row>
    <row r="17" spans="4:5" x14ac:dyDescent="0.55000000000000004">
      <c r="D17" s="7" t="s">
        <v>27</v>
      </c>
      <c r="E1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workbookViewId="0">
      <selection activeCell="L11" sqref="L11"/>
    </sheetView>
  </sheetViews>
  <sheetFormatPr defaultRowHeight="14.4" x14ac:dyDescent="0.55000000000000004"/>
  <sheetData>
    <row r="2" spans="2:13" ht="16.8" x14ac:dyDescent="0.75">
      <c r="B2" s="3" t="s">
        <v>20</v>
      </c>
      <c r="C2" s="4">
        <v>32000</v>
      </c>
      <c r="D2" s="3" t="s">
        <v>1</v>
      </c>
      <c r="E2" s="9" t="s">
        <v>31</v>
      </c>
      <c r="F2" s="3" t="s">
        <v>32</v>
      </c>
      <c r="G2" s="3" t="s">
        <v>33</v>
      </c>
      <c r="I2" s="12" t="s">
        <v>1</v>
      </c>
      <c r="J2" s="13" t="s">
        <v>34</v>
      </c>
      <c r="K2" s="12" t="s">
        <v>35</v>
      </c>
      <c r="L2" s="12" t="s">
        <v>36</v>
      </c>
    </row>
    <row r="3" spans="2:13" x14ac:dyDescent="0.55000000000000004">
      <c r="B3" s="3" t="s">
        <v>1</v>
      </c>
      <c r="C3" s="4">
        <v>5</v>
      </c>
      <c r="D3" s="4">
        <v>1</v>
      </c>
      <c r="E3" s="4">
        <f>C2</f>
        <v>32000</v>
      </c>
      <c r="F3" s="4">
        <f>(C2-C4)/5</f>
        <v>5100</v>
      </c>
      <c r="G3" s="4">
        <f>E3-F3</f>
        <v>26900</v>
      </c>
      <c r="I3">
        <v>1</v>
      </c>
      <c r="J3">
        <v>0.4</v>
      </c>
      <c r="K3">
        <f>J3*M3*((1-J3)^(I3-1))</f>
        <v>12800</v>
      </c>
      <c r="L3">
        <f>M3-K3</f>
        <v>19200</v>
      </c>
      <c r="M3">
        <v>32000</v>
      </c>
    </row>
    <row r="4" spans="2:13" x14ac:dyDescent="0.55000000000000004">
      <c r="B4" s="3" t="s">
        <v>30</v>
      </c>
      <c r="C4" s="4">
        <v>6500</v>
      </c>
      <c r="D4" s="4">
        <v>2</v>
      </c>
      <c r="E4" s="4">
        <f>G3</f>
        <v>26900</v>
      </c>
      <c r="F4" s="4">
        <v>5100</v>
      </c>
      <c r="G4" s="4">
        <f>E4-F4</f>
        <v>21800</v>
      </c>
      <c r="I4">
        <v>2</v>
      </c>
      <c r="J4">
        <v>0.4</v>
      </c>
      <c r="K4">
        <f>J4*M4*((1-J4)^(I4-1))</f>
        <v>7680</v>
      </c>
      <c r="L4">
        <f>M4-K4</f>
        <v>24320</v>
      </c>
      <c r="M4">
        <v>32000</v>
      </c>
    </row>
    <row r="5" spans="2:13" x14ac:dyDescent="0.55000000000000004">
      <c r="B5" s="3"/>
      <c r="D5" s="4">
        <v>3</v>
      </c>
      <c r="E5" s="4">
        <f>G4</f>
        <v>21800</v>
      </c>
      <c r="F5" s="4">
        <v>5100</v>
      </c>
      <c r="G5" s="4">
        <f>E5-F5</f>
        <v>16700</v>
      </c>
      <c r="I5">
        <v>3</v>
      </c>
      <c r="J5" s="11">
        <v>0.4</v>
      </c>
      <c r="K5">
        <f>J5*M5*((1-J5)^(I5-1))</f>
        <v>4608</v>
      </c>
      <c r="L5">
        <f>M5-K5</f>
        <v>27392</v>
      </c>
      <c r="M5" s="11">
        <v>32000</v>
      </c>
    </row>
    <row r="6" spans="2:13" x14ac:dyDescent="0.55000000000000004">
      <c r="D6" s="4">
        <v>4</v>
      </c>
      <c r="E6" s="4">
        <f>G5</f>
        <v>16700</v>
      </c>
      <c r="F6" s="4">
        <v>5100</v>
      </c>
      <c r="G6" s="4">
        <f>E6-F6</f>
        <v>11600</v>
      </c>
      <c r="I6">
        <v>4</v>
      </c>
      <c r="J6" s="11">
        <v>0.4</v>
      </c>
      <c r="K6">
        <f>J6*M6*((1-J6)^(I6-1))</f>
        <v>2764.8</v>
      </c>
      <c r="L6">
        <f>M6-K6</f>
        <v>29235.200000000001</v>
      </c>
      <c r="M6" s="11">
        <v>32000</v>
      </c>
    </row>
    <row r="7" spans="2:13" x14ac:dyDescent="0.55000000000000004">
      <c r="D7" s="4">
        <v>5</v>
      </c>
      <c r="E7" s="4">
        <f>G6</f>
        <v>11600</v>
      </c>
      <c r="F7" s="4">
        <v>5100</v>
      </c>
      <c r="G7" s="4">
        <f>E7-F7</f>
        <v>6500</v>
      </c>
      <c r="I7">
        <v>5</v>
      </c>
      <c r="J7" s="11">
        <v>0.4</v>
      </c>
      <c r="K7">
        <f>J7*M7*((1-J7)^(I7-1))</f>
        <v>1658.8799999999999</v>
      </c>
      <c r="L7">
        <f>M7-K7</f>
        <v>30341.119999999999</v>
      </c>
      <c r="M7" s="11">
        <v>32000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tabSelected="1" workbookViewId="0">
      <selection activeCell="T24" sqref="T24"/>
    </sheetView>
  </sheetViews>
  <sheetFormatPr defaultRowHeight="14.4" x14ac:dyDescent="0.55000000000000004"/>
  <cols>
    <col min="2" max="2" width="12.578125" bestFit="1" customWidth="1"/>
    <col min="6" max="6" width="16.7890625" bestFit="1" customWidth="1"/>
    <col min="7" max="7" width="14.83984375" bestFit="1" customWidth="1"/>
    <col min="8" max="8" width="14.15625" bestFit="1" customWidth="1"/>
    <col min="9" max="9" width="15.47265625" bestFit="1" customWidth="1"/>
    <col min="12" max="12" width="16" bestFit="1" customWidth="1"/>
    <col min="16" max="16" width="18" bestFit="1" customWidth="1"/>
  </cols>
  <sheetData>
    <row r="1" spans="2:19" x14ac:dyDescent="0.55000000000000004">
      <c r="F1" s="12" t="s">
        <v>42</v>
      </c>
      <c r="G1" s="10">
        <f>PMT(C4,C5,-C3,,)</f>
        <v>29974.178403755865</v>
      </c>
    </row>
    <row r="2" spans="2:19" x14ac:dyDescent="0.55000000000000004">
      <c r="B2" s="14" t="s">
        <v>47</v>
      </c>
      <c r="E2" s="14" t="s">
        <v>48</v>
      </c>
      <c r="K2" s="14" t="s">
        <v>49</v>
      </c>
    </row>
    <row r="3" spans="2:19" x14ac:dyDescent="0.55000000000000004">
      <c r="B3" s="12" t="s">
        <v>3</v>
      </c>
      <c r="C3">
        <v>50000</v>
      </c>
      <c r="E3" s="12" t="s">
        <v>37</v>
      </c>
      <c r="F3" s="12" t="s">
        <v>38</v>
      </c>
      <c r="G3" s="12" t="s">
        <v>39</v>
      </c>
      <c r="H3" s="12" t="s">
        <v>40</v>
      </c>
      <c r="I3" s="12" t="s">
        <v>41</v>
      </c>
      <c r="L3" s="17" t="s">
        <v>50</v>
      </c>
      <c r="M3" s="16">
        <v>1</v>
      </c>
      <c r="N3" s="16">
        <v>2</v>
      </c>
      <c r="P3" s="17" t="s">
        <v>37</v>
      </c>
      <c r="Q3">
        <v>0</v>
      </c>
      <c r="R3">
        <v>1</v>
      </c>
      <c r="S3">
        <v>2</v>
      </c>
    </row>
    <row r="4" spans="2:19" x14ac:dyDescent="0.55000000000000004">
      <c r="B4" s="12" t="s">
        <v>8</v>
      </c>
      <c r="C4" s="1">
        <v>0.13</v>
      </c>
      <c r="E4">
        <v>1</v>
      </c>
      <c r="F4">
        <v>50000</v>
      </c>
      <c r="G4">
        <f>(C3*(1+C4)^E4)-C3</f>
        <v>6499.9999999999927</v>
      </c>
      <c r="H4">
        <f>F4+G4</f>
        <v>56499.999999999993</v>
      </c>
      <c r="I4" s="6">
        <f>G1-G4</f>
        <v>23474.178403755872</v>
      </c>
      <c r="L4" s="17" t="s">
        <v>51</v>
      </c>
      <c r="M4">
        <v>5000</v>
      </c>
      <c r="N4">
        <v>5000</v>
      </c>
      <c r="P4" s="17" t="s">
        <v>58</v>
      </c>
    </row>
    <row r="5" spans="2:19" x14ac:dyDescent="0.55000000000000004">
      <c r="B5" s="12" t="s">
        <v>1</v>
      </c>
      <c r="C5">
        <v>2</v>
      </c>
      <c r="E5">
        <v>2</v>
      </c>
      <c r="F5">
        <f>H4</f>
        <v>56499.999999999993</v>
      </c>
      <c r="G5">
        <f>(F5*(1+C4)^E5)-F5</f>
        <v>15644.849999999984</v>
      </c>
      <c r="H5">
        <f>G5+F5</f>
        <v>72144.849999999977</v>
      </c>
      <c r="I5" s="6">
        <f>G1-G5</f>
        <v>14329.328403755881</v>
      </c>
      <c r="L5" s="17" t="s">
        <v>52</v>
      </c>
      <c r="P5" s="17" t="s">
        <v>56</v>
      </c>
      <c r="R5">
        <f>M11</f>
        <v>-17255</v>
      </c>
      <c r="S5">
        <f>N11</f>
        <v>-27156.5</v>
      </c>
    </row>
    <row r="6" spans="2:19" x14ac:dyDescent="0.55000000000000004">
      <c r="L6" s="17" t="s">
        <v>53</v>
      </c>
      <c r="M6">
        <v>650</v>
      </c>
      <c r="N6">
        <v>650</v>
      </c>
      <c r="P6" s="17" t="s">
        <v>54</v>
      </c>
      <c r="R6">
        <v>22500</v>
      </c>
      <c r="S6">
        <v>27500</v>
      </c>
    </row>
    <row r="7" spans="2:19" x14ac:dyDescent="0.55000000000000004">
      <c r="L7" s="17" t="s">
        <v>54</v>
      </c>
      <c r="M7">
        <v>22500</v>
      </c>
      <c r="N7">
        <v>27500</v>
      </c>
      <c r="P7" s="17" t="s">
        <v>59</v>
      </c>
    </row>
    <row r="8" spans="2:19" x14ac:dyDescent="0.55000000000000004">
      <c r="B8" s="12" t="s">
        <v>30</v>
      </c>
      <c r="C8">
        <v>9000</v>
      </c>
      <c r="E8" s="12" t="s">
        <v>37</v>
      </c>
      <c r="F8" s="12" t="s">
        <v>45</v>
      </c>
      <c r="G8" s="12" t="s">
        <v>46</v>
      </c>
      <c r="H8" s="12" t="s">
        <v>35</v>
      </c>
      <c r="I8" s="12" t="s">
        <v>36</v>
      </c>
      <c r="L8" s="17" t="s">
        <v>39</v>
      </c>
      <c r="M8">
        <v>6500</v>
      </c>
      <c r="N8">
        <v>15645</v>
      </c>
      <c r="P8" s="17" t="s">
        <v>60</v>
      </c>
    </row>
    <row r="9" spans="2:19" x14ac:dyDescent="0.55000000000000004">
      <c r="B9" s="12" t="s">
        <v>1</v>
      </c>
      <c r="C9">
        <v>2</v>
      </c>
      <c r="E9">
        <v>1</v>
      </c>
      <c r="F9">
        <v>50000</v>
      </c>
      <c r="G9">
        <v>0.45</v>
      </c>
      <c r="H9">
        <f>G9*F9</f>
        <v>22500</v>
      </c>
      <c r="I9">
        <f>F9-H9</f>
        <v>27500</v>
      </c>
      <c r="L9" s="17" t="s">
        <v>55</v>
      </c>
      <c r="M9">
        <f>M4-M6-M7-M8</f>
        <v>-24650</v>
      </c>
      <c r="N9">
        <f>N4-N6-N7-N8</f>
        <v>-38795</v>
      </c>
      <c r="P9" s="17" t="s">
        <v>61</v>
      </c>
      <c r="S9">
        <v>9000</v>
      </c>
    </row>
    <row r="10" spans="2:19" x14ac:dyDescent="0.55000000000000004">
      <c r="B10" s="12" t="s">
        <v>43</v>
      </c>
      <c r="C10" t="s">
        <v>44</v>
      </c>
      <c r="E10">
        <v>2</v>
      </c>
      <c r="F10">
        <f>I9</f>
        <v>27500</v>
      </c>
      <c r="G10">
        <v>0.55000000000000004</v>
      </c>
      <c r="H10">
        <f>F9*G10</f>
        <v>27500.000000000004</v>
      </c>
      <c r="I10">
        <f>F10-H10</f>
        <v>0</v>
      </c>
      <c r="L10" s="17" t="s">
        <v>57</v>
      </c>
      <c r="M10">
        <f>0.3*M9</f>
        <v>-7395</v>
      </c>
      <c r="N10">
        <f>N9*0.3</f>
        <v>-11638.5</v>
      </c>
      <c r="P10" s="17" t="s">
        <v>62</v>
      </c>
      <c r="S10">
        <v>-2700</v>
      </c>
    </row>
    <row r="11" spans="2:19" x14ac:dyDescent="0.55000000000000004">
      <c r="L11" s="17" t="s">
        <v>56</v>
      </c>
      <c r="M11">
        <f>M9-M10</f>
        <v>-17255</v>
      </c>
      <c r="N11">
        <f>N9-N10</f>
        <v>-27156.5</v>
      </c>
      <c r="P11" s="17" t="s">
        <v>63</v>
      </c>
      <c r="Q11">
        <v>-13000</v>
      </c>
    </row>
    <row r="12" spans="2:19" x14ac:dyDescent="0.55000000000000004">
      <c r="P12" s="17" t="s">
        <v>64</v>
      </c>
    </row>
    <row r="13" spans="2:19" x14ac:dyDescent="0.55000000000000004">
      <c r="P13" s="17" t="s">
        <v>65</v>
      </c>
      <c r="Q13">
        <v>50000</v>
      </c>
    </row>
    <row r="14" spans="2:19" x14ac:dyDescent="0.55000000000000004">
      <c r="P14" s="17" t="s">
        <v>66</v>
      </c>
      <c r="R14">
        <v>23474</v>
      </c>
      <c r="S14">
        <v>14329</v>
      </c>
    </row>
    <row r="15" spans="2:19" x14ac:dyDescent="0.55000000000000004">
      <c r="P15" s="17" t="s">
        <v>67</v>
      </c>
      <c r="Q15">
        <f>Q11+Q13</f>
        <v>37000</v>
      </c>
      <c r="R15">
        <f>R5+R6+R14</f>
        <v>28719</v>
      </c>
      <c r="S15">
        <f>S5+S6+S9+S10+S14</f>
        <v>20972.5</v>
      </c>
    </row>
    <row r="18" spans="16:20" x14ac:dyDescent="0.55000000000000004">
      <c r="P18" s="12" t="s">
        <v>3</v>
      </c>
      <c r="Q18">
        <f>Q15</f>
        <v>37000</v>
      </c>
      <c r="S18" s="12" t="s">
        <v>3</v>
      </c>
      <c r="T18">
        <f>Q18</f>
        <v>37000</v>
      </c>
    </row>
    <row r="19" spans="16:20" x14ac:dyDescent="0.55000000000000004">
      <c r="P19" s="12" t="s">
        <v>8</v>
      </c>
      <c r="Q19" s="15">
        <v>0.18</v>
      </c>
      <c r="S19" s="12" t="s">
        <v>68</v>
      </c>
      <c r="T19">
        <f>Q20</f>
        <v>28719</v>
      </c>
    </row>
    <row r="20" spans="16:20" x14ac:dyDescent="0.55000000000000004">
      <c r="P20" s="12" t="s">
        <v>68</v>
      </c>
      <c r="Q20">
        <f>R15</f>
        <v>28719</v>
      </c>
      <c r="S20" s="12" t="s">
        <v>69</v>
      </c>
      <c r="T20">
        <f>Q21</f>
        <v>20972.5</v>
      </c>
    </row>
    <row r="21" spans="16:20" x14ac:dyDescent="0.55000000000000004">
      <c r="P21" s="12" t="s">
        <v>69</v>
      </c>
      <c r="Q21">
        <f>S15</f>
        <v>20972.5</v>
      </c>
    </row>
    <row r="23" spans="16:20" x14ac:dyDescent="0.55000000000000004">
      <c r="P23" s="12" t="s">
        <v>70</v>
      </c>
      <c r="Q23">
        <v>0.84750000000000003</v>
      </c>
      <c r="S23" s="12" t="s">
        <v>73</v>
      </c>
      <c r="T23" s="15" t="e">
        <f>IRR(T18:T20)</f>
        <v>#NUM!</v>
      </c>
    </row>
    <row r="24" spans="16:20" x14ac:dyDescent="0.55000000000000004">
      <c r="P24" s="12" t="s">
        <v>71</v>
      </c>
      <c r="Q24">
        <v>0.71819999999999995</v>
      </c>
    </row>
    <row r="26" spans="16:20" x14ac:dyDescent="0.55000000000000004">
      <c r="P26" s="12" t="s">
        <v>72</v>
      </c>
      <c r="Q26">
        <f>(-Q18+(Q20*Q23)+(Q21*Q24))</f>
        <v>2401.8019999999997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Q2</vt:lpstr>
      <vt:lpstr>Q3</vt:lpstr>
      <vt:lpstr>Q8</vt:lpstr>
      <vt:lpstr>Q9</vt:lpstr>
      <vt:lpstr>Q10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Alkim Avsar</dc:creator>
  <cp:lastModifiedBy>Alkim Avsar</cp:lastModifiedBy>
  <dcterms:created xsi:type="dcterms:W3CDTF">2018-03-18T20:27:53Z</dcterms:created>
  <dcterms:modified xsi:type="dcterms:W3CDTF">2018-03-21T21:59:31Z</dcterms:modified>
</cp:coreProperties>
</file>