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Rushabh/Documents/Personal Documents/Rushabh's Documents/Stevens/Engineering Management/SYS 601 Prob and Stat/Homework/"/>
    </mc:Choice>
  </mc:AlternateContent>
  <bookViews>
    <workbookView xWindow="880" yWindow="460" windowWidth="27920" windowHeight="17540" tabRatio="500"/>
  </bookViews>
  <sheets>
    <sheet name="Sheet2" sheetId="3" r:id="rId1"/>
    <sheet name="origami" sheetId="1" r:id="rId2"/>
  </sheets>
  <definedNames>
    <definedName name="_xlnm._FilterDatabase" localSheetId="1" hidden="1">origami!$A$1:$D$113</definedName>
    <definedName name="_xlnm._FilterDatabase" localSheetId="0" hidden="1">Sheet2!$A$1:$D$49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2" i="3" l="1"/>
  <c r="D61" i="3"/>
  <c r="D59" i="3"/>
  <c r="D58" i="3"/>
  <c r="F46" i="3"/>
  <c r="F42" i="3"/>
  <c r="F49" i="3"/>
  <c r="F48" i="3"/>
  <c r="F45" i="3"/>
  <c r="F44" i="3"/>
  <c r="F43" i="3"/>
  <c r="F40" i="3"/>
  <c r="F36" i="3"/>
  <c r="H38" i="3"/>
  <c r="H37" i="3"/>
  <c r="F39" i="3"/>
  <c r="F38" i="3"/>
  <c r="F37" i="3"/>
  <c r="F35" i="3"/>
  <c r="F31" i="3"/>
  <c r="H33" i="3"/>
  <c r="H32" i="3"/>
  <c r="F34" i="3"/>
  <c r="F33" i="3"/>
  <c r="F32" i="3"/>
  <c r="F23" i="3"/>
  <c r="F19" i="3"/>
  <c r="F26" i="3"/>
  <c r="F25" i="3"/>
  <c r="F22" i="3"/>
  <c r="F21" i="3"/>
  <c r="F20" i="3"/>
  <c r="F6" i="3"/>
  <c r="F2" i="3"/>
  <c r="F9" i="3"/>
  <c r="F8" i="3"/>
  <c r="F5" i="3"/>
  <c r="F4" i="3"/>
  <c r="F3" i="3"/>
  <c r="P6" i="3"/>
  <c r="P7" i="3"/>
  <c r="P8" i="3"/>
  <c r="P9" i="3"/>
  <c r="P10" i="3"/>
  <c r="P11" i="3"/>
  <c r="P12" i="3"/>
  <c r="P13" i="3"/>
  <c r="Q6" i="3"/>
  <c r="Q7" i="3"/>
  <c r="Q8" i="3"/>
  <c r="Q9" i="3"/>
  <c r="Q10" i="3"/>
  <c r="Q11" i="3"/>
  <c r="Q12" i="3"/>
  <c r="Q13" i="3"/>
  <c r="P4" i="3"/>
  <c r="P3" i="3"/>
  <c r="M12" i="3"/>
  <c r="M11" i="3"/>
  <c r="M9" i="3"/>
  <c r="M7" i="3"/>
  <c r="M10" i="3"/>
  <c r="M8" i="3"/>
  <c r="M6" i="3"/>
  <c r="M5" i="3"/>
  <c r="M4" i="3"/>
  <c r="M3" i="3"/>
  <c r="G5" i="1"/>
</calcChain>
</file>

<file path=xl/sharedStrings.xml><?xml version="1.0" encoding="utf-8"?>
<sst xmlns="http://schemas.openxmlformats.org/spreadsheetml/2006/main" count="392" uniqueCount="148">
  <si>
    <t>Paper ID</t>
  </si>
  <si>
    <t>Timestamp</t>
  </si>
  <si>
    <t>Type</t>
  </si>
  <si>
    <t>Duration (s)</t>
  </si>
  <si>
    <t>O00</t>
  </si>
  <si>
    <t>Boat</t>
  </si>
  <si>
    <t>B00</t>
  </si>
  <si>
    <t>Plane</t>
  </si>
  <si>
    <t>O01</t>
  </si>
  <si>
    <t>Y00</t>
  </si>
  <si>
    <t>Y01</t>
  </si>
  <si>
    <t>V00</t>
  </si>
  <si>
    <t>O02</t>
  </si>
  <si>
    <t>V01</t>
  </si>
  <si>
    <t>G00</t>
  </si>
  <si>
    <t>G01</t>
  </si>
  <si>
    <t>R00</t>
  </si>
  <si>
    <t>B01</t>
  </si>
  <si>
    <t>B02</t>
  </si>
  <si>
    <t>O03</t>
  </si>
  <si>
    <t>V02</t>
  </si>
  <si>
    <t>O04</t>
  </si>
  <si>
    <t>G02</t>
  </si>
  <si>
    <t>V03</t>
  </si>
  <si>
    <t>V04</t>
  </si>
  <si>
    <t>R01</t>
  </si>
  <si>
    <t>O05</t>
  </si>
  <si>
    <t>O06</t>
  </si>
  <si>
    <t>B03</t>
  </si>
  <si>
    <t>V05</t>
  </si>
  <si>
    <t>Y02</t>
  </si>
  <si>
    <t>G03</t>
  </si>
  <si>
    <t>Y03</t>
  </si>
  <si>
    <t>O07</t>
  </si>
  <si>
    <t>B04</t>
  </si>
  <si>
    <t>V06</t>
  </si>
  <si>
    <t>G04</t>
  </si>
  <si>
    <t>V07</t>
  </si>
  <si>
    <t>O08</t>
  </si>
  <si>
    <t>B05</t>
  </si>
  <si>
    <t>B06</t>
  </si>
  <si>
    <t>O09</t>
  </si>
  <si>
    <t>G05</t>
  </si>
  <si>
    <t>G06</t>
  </si>
  <si>
    <t>R02</t>
  </si>
  <si>
    <t>O10</t>
  </si>
  <si>
    <t>V08</t>
  </si>
  <si>
    <t>Y04</t>
  </si>
  <si>
    <t>V09</t>
  </si>
  <si>
    <t>B07</t>
  </si>
  <si>
    <t>B08</t>
  </si>
  <si>
    <t>V10</t>
  </si>
  <si>
    <t>G07</t>
  </si>
  <si>
    <t>O11</t>
  </si>
  <si>
    <t>O12</t>
  </si>
  <si>
    <t>Y05</t>
  </si>
  <si>
    <t>O13</t>
  </si>
  <si>
    <t>R03</t>
  </si>
  <si>
    <t>Y06</t>
  </si>
  <si>
    <t>V11</t>
  </si>
  <si>
    <t>G08</t>
  </si>
  <si>
    <t>Y07</t>
  </si>
  <si>
    <t>B09</t>
  </si>
  <si>
    <t>V12</t>
  </si>
  <si>
    <t>Y08</t>
  </si>
  <si>
    <t>G09</t>
  </si>
  <si>
    <t>B10</t>
  </si>
  <si>
    <t>R04</t>
  </si>
  <si>
    <t>O14</t>
  </si>
  <si>
    <t>O15</t>
  </si>
  <si>
    <t>G10</t>
  </si>
  <si>
    <t>V13</t>
  </si>
  <si>
    <t>R05</t>
  </si>
  <si>
    <t>B11</t>
  </si>
  <si>
    <t>B12</t>
  </si>
  <si>
    <t>Y09</t>
  </si>
  <si>
    <t>O16</t>
  </si>
  <si>
    <t>V14</t>
  </si>
  <si>
    <t>Y10</t>
  </si>
  <si>
    <t>O17</t>
  </si>
  <si>
    <t>V15</t>
  </si>
  <si>
    <t>R06</t>
  </si>
  <si>
    <t>G11</t>
  </si>
  <si>
    <t>B13</t>
  </si>
  <si>
    <t>G12</t>
  </si>
  <si>
    <t>Y11</t>
  </si>
  <si>
    <t>Y12</t>
  </si>
  <si>
    <t>Y13</t>
  </si>
  <si>
    <t>O18</t>
  </si>
  <si>
    <t>V16</t>
  </si>
  <si>
    <t>R07</t>
  </si>
  <si>
    <t>B14</t>
  </si>
  <si>
    <t>Y14</t>
  </si>
  <si>
    <t>V17</t>
  </si>
  <si>
    <t>B15</t>
  </si>
  <si>
    <t>R08</t>
  </si>
  <si>
    <t>G13</t>
  </si>
  <si>
    <t>Y15</t>
  </si>
  <si>
    <t>O19</t>
  </si>
  <si>
    <t>V18</t>
  </si>
  <si>
    <t>O20</t>
  </si>
  <si>
    <t>B16</t>
  </si>
  <si>
    <t>G14</t>
  </si>
  <si>
    <t>O21</t>
  </si>
  <si>
    <t>Y16</t>
  </si>
  <si>
    <t>R09</t>
  </si>
  <si>
    <t>B17</t>
  </si>
  <si>
    <t>V19</t>
  </si>
  <si>
    <t>R10</t>
  </si>
  <si>
    <t>V20</t>
  </si>
  <si>
    <t>B18</t>
  </si>
  <si>
    <t>Y17</t>
  </si>
  <si>
    <t>B19</t>
  </si>
  <si>
    <t>G15</t>
  </si>
  <si>
    <t>O22</t>
  </si>
  <si>
    <t>B20</t>
  </si>
  <si>
    <t>G16</t>
  </si>
  <si>
    <t>O23</t>
  </si>
  <si>
    <t>Mean</t>
  </si>
  <si>
    <t xml:space="preserve">Mean </t>
  </si>
  <si>
    <t>Median</t>
  </si>
  <si>
    <t>P_5</t>
  </si>
  <si>
    <t>P_95</t>
  </si>
  <si>
    <t>Q1</t>
  </si>
  <si>
    <t>Q2</t>
  </si>
  <si>
    <t>Q3</t>
  </si>
  <si>
    <t>IQR</t>
  </si>
  <si>
    <t>Variance</t>
  </si>
  <si>
    <t>Deviation</t>
  </si>
  <si>
    <t>minimum</t>
  </si>
  <si>
    <t>maximum</t>
  </si>
  <si>
    <t>Bin</t>
  </si>
  <si>
    <t>Frequency</t>
  </si>
  <si>
    <t>0 - 50</t>
  </si>
  <si>
    <t>51 - 100</t>
  </si>
  <si>
    <t>101 - 150</t>
  </si>
  <si>
    <t>151 - 200</t>
  </si>
  <si>
    <t>201 - 250</t>
  </si>
  <si>
    <t>251 - 300</t>
  </si>
  <si>
    <t>301 - 350</t>
  </si>
  <si>
    <t>351 - 400</t>
  </si>
  <si>
    <t>Cum. Freq,</t>
  </si>
  <si>
    <t>Minimum</t>
  </si>
  <si>
    <t>Maximum</t>
  </si>
  <si>
    <t>Range</t>
  </si>
  <si>
    <t>Heads</t>
  </si>
  <si>
    <t>Coin Toss</t>
  </si>
  <si>
    <t>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</si>
</sst>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19" fontId="0" fillId="0" borderId="0" xfId="0" applyNumberFormat="1"/>
    <xf numFmtId="0" fontId="0" fillId="2" borderId="1" xfId="0" applyFill="1" applyBorder="1"/>
    <xf numFmtId="0" fontId="0" fillId="3" borderId="0" xfId="0" applyFill="1"/>
    <xf numFmtId="19" fontId="0" fillId="3" borderId="0" xfId="0" applyNumberFormat="1" applyFill="1"/>
    <xf numFmtId="0" fontId="0" fillId="4" borderId="0" xfId="0" applyFill="1"/>
    <xf numFmtId="19" fontId="0" fillId="4" borderId="0" xfId="0" applyNumberForma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3" fillId="0" borderId="0" xfId="0" applyFont="1"/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taken</a:t>
            </a:r>
            <a:r>
              <a:rPr lang="en-US" baseline="0"/>
              <a:t> to create a boat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Sheet2!$P$5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Sheet2!$O$6:$O$13</c:f>
              <c:strCache>
                <c:ptCount val="8"/>
                <c:pt idx="0">
                  <c:v>0 - 50</c:v>
                </c:pt>
                <c:pt idx="1">
                  <c:v>51 - 100</c:v>
                </c:pt>
                <c:pt idx="2">
                  <c:v>101 - 150</c:v>
                </c:pt>
                <c:pt idx="3">
                  <c:v>151 - 200</c:v>
                </c:pt>
                <c:pt idx="4">
                  <c:v>201 - 250</c:v>
                </c:pt>
                <c:pt idx="5">
                  <c:v>251 - 300</c:v>
                </c:pt>
                <c:pt idx="6">
                  <c:v>301 - 350</c:v>
                </c:pt>
                <c:pt idx="7">
                  <c:v>351 - 400</c:v>
                </c:pt>
              </c:strCache>
            </c:strRef>
          </c:cat>
          <c:val>
            <c:numRef>
              <c:f>Sheet2!$P$6:$P$13</c:f>
              <c:numCache>
                <c:formatCode>General</c:formatCode>
                <c:ptCount val="8"/>
                <c:pt idx="0">
                  <c:v>15.0</c:v>
                </c:pt>
                <c:pt idx="1">
                  <c:v>16.0</c:v>
                </c:pt>
                <c:pt idx="2">
                  <c:v>8.0</c:v>
                </c:pt>
                <c:pt idx="3">
                  <c:v>2.0</c:v>
                </c:pt>
                <c:pt idx="4">
                  <c:v>5.0</c:v>
                </c:pt>
                <c:pt idx="5">
                  <c:v>1.0</c:v>
                </c:pt>
                <c:pt idx="6">
                  <c:v>0.0</c:v>
                </c:pt>
                <c:pt idx="7">
                  <c:v>1.0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63150144"/>
        <c:axId val="63923216"/>
      </c:barChart>
      <c:catAx>
        <c:axId val="6315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23216"/>
        <c:crosses val="autoZero"/>
        <c:auto val="1"/>
        <c:lblAlgn val="ctr"/>
        <c:lblOffset val="100"/>
        <c:noMultiLvlLbl val="0"/>
      </c:catAx>
      <c:valAx>
        <c:axId val="6392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5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Heads VS</a:t>
            </a:r>
            <a:r>
              <a:rPr lang="en-US" baseline="0"/>
              <a:t> Tails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Sheet2!$C$61:$C$62</c:f>
              <c:strCache>
                <c:ptCount val="2"/>
                <c:pt idx="0">
                  <c:v>Heads</c:v>
                </c:pt>
                <c:pt idx="1">
                  <c:v>Tails</c:v>
                </c:pt>
              </c:strCache>
            </c:strRef>
          </c:cat>
          <c:val>
            <c:numRef>
              <c:f>Sheet2!$D$61:$D$62</c:f>
              <c:numCache>
                <c:formatCode>General</c:formatCode>
                <c:ptCount val="2"/>
                <c:pt idx="0">
                  <c:v>13.0</c:v>
                </c:pt>
                <c:pt idx="1">
                  <c:v>17.0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5289408"/>
        <c:axId val="175710272"/>
      </c:barChart>
      <c:catAx>
        <c:axId val="17528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Coin</a:t>
                </a:r>
                <a:r>
                  <a:rPr lang="en-US" baseline="0"/>
                  <a:t> Face Value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10272"/>
        <c:crosses val="autoZero"/>
        <c:auto val="1"/>
        <c:lblAlgn val="ctr"/>
        <c:lblOffset val="100"/>
        <c:noMultiLvlLbl val="0"/>
      </c:catAx>
      <c:valAx>
        <c:axId val="175710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8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14</xdr:row>
      <xdr:rowOff>165100</xdr:rowOff>
    </xdr:from>
    <xdr:to>
      <xdr:col>18</xdr:col>
      <xdr:colOff>279400</xdr:colOff>
      <xdr:row>35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482600</xdr:colOff>
      <xdr:row>56</xdr:row>
      <xdr:rowOff>152400</xdr:rowOff>
    </xdr:from>
    <xdr:to>
      <xdr:col>8</xdr:col>
      <xdr:colOff>419100</xdr:colOff>
      <xdr:row>77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tabSelected="1" workbookViewId="0">
      <selection activeCell="C61" sqref="C61:D62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</row>
    <row r="2" spans="1:17" x14ac:dyDescent="0.2">
      <c r="A2" t="s">
        <v>17</v>
      </c>
      <c r="B2" s="1">
        <v>0.65817129629629634</v>
      </c>
      <c r="C2" t="s">
        <v>5</v>
      </c>
      <c r="D2">
        <v>209.49</v>
      </c>
      <c r="E2" s="7" t="s">
        <v>142</v>
      </c>
      <c r="F2" s="7">
        <f>MIN(D2:D13)</f>
        <v>2.36</v>
      </c>
    </row>
    <row r="3" spans="1:17" x14ac:dyDescent="0.2">
      <c r="A3" t="s">
        <v>28</v>
      </c>
      <c r="B3" s="1">
        <v>0.66063657407407406</v>
      </c>
      <c r="C3" t="s">
        <v>5</v>
      </c>
      <c r="D3">
        <v>211.21</v>
      </c>
      <c r="E3" s="7" t="s">
        <v>123</v>
      </c>
      <c r="F3" s="7">
        <f>_xlfn.PERCENTILE.INC(D2:D13,0.25)</f>
        <v>32.232500000000002</v>
      </c>
      <c r="L3" t="s">
        <v>119</v>
      </c>
      <c r="M3">
        <f>AVERAGE(D2:D49)</f>
        <v>93.012291666666684</v>
      </c>
      <c r="O3" t="s">
        <v>129</v>
      </c>
      <c r="P3">
        <f>MIN(D2:D49)</f>
        <v>2.36</v>
      </c>
    </row>
    <row r="4" spans="1:17" x14ac:dyDescent="0.2">
      <c r="A4" t="s">
        <v>34</v>
      </c>
      <c r="B4" s="1">
        <v>0.66142361111111114</v>
      </c>
      <c r="C4" t="s">
        <v>5</v>
      </c>
      <c r="D4">
        <v>68.62</v>
      </c>
      <c r="E4" s="7" t="s">
        <v>120</v>
      </c>
      <c r="F4" s="7">
        <f>MEDIAN(D2:D13)</f>
        <v>62.289999999999992</v>
      </c>
      <c r="L4" t="s">
        <v>120</v>
      </c>
      <c r="M4">
        <f>MEDIAN(D2:D49)</f>
        <v>65.784999999999997</v>
      </c>
      <c r="O4" t="s">
        <v>130</v>
      </c>
      <c r="P4">
        <f>MAX(D2:D49)</f>
        <v>356.32</v>
      </c>
    </row>
    <row r="5" spans="1:17" x14ac:dyDescent="0.2">
      <c r="A5" t="s">
        <v>39</v>
      </c>
      <c r="B5" s="1">
        <v>0.66211805555555558</v>
      </c>
      <c r="C5" t="s">
        <v>5</v>
      </c>
      <c r="D5">
        <v>59.87</v>
      </c>
      <c r="E5" s="7" t="s">
        <v>125</v>
      </c>
      <c r="F5" s="7">
        <f>_xlfn.PERCENTILE.INC(D2:D13,0.75)</f>
        <v>166.62</v>
      </c>
      <c r="L5" t="s">
        <v>121</v>
      </c>
      <c r="M5">
        <f>_xlfn.PERCENTILE.INC(D2:D49,0.05)</f>
        <v>13.993499999999999</v>
      </c>
      <c r="O5" s="2" t="s">
        <v>131</v>
      </c>
      <c r="P5" s="2" t="s">
        <v>132</v>
      </c>
      <c r="Q5" s="2" t="s">
        <v>141</v>
      </c>
    </row>
    <row r="6" spans="1:17" x14ac:dyDescent="0.2">
      <c r="A6" t="s">
        <v>40</v>
      </c>
      <c r="B6" s="1">
        <v>0.66244212962962956</v>
      </c>
      <c r="C6" t="s">
        <v>5</v>
      </c>
      <c r="D6">
        <v>27.44</v>
      </c>
      <c r="E6" s="7" t="s">
        <v>143</v>
      </c>
      <c r="F6" s="7">
        <f>MAX(D2:D13)</f>
        <v>211.21</v>
      </c>
      <c r="L6" t="s">
        <v>122</v>
      </c>
      <c r="M6">
        <f>_xlfn.PERCENTILE.INC(D2:D49,0.95)</f>
        <v>230.51549999999997</v>
      </c>
      <c r="O6" s="2" t="s">
        <v>133</v>
      </c>
      <c r="P6" s="2">
        <f>COUNTIF(D2:D49,"&lt;51")</f>
        <v>15</v>
      </c>
      <c r="Q6" s="2">
        <f>P6</f>
        <v>15</v>
      </c>
    </row>
    <row r="7" spans="1:17" x14ac:dyDescent="0.2">
      <c r="A7" t="s">
        <v>49</v>
      </c>
      <c r="B7" s="1">
        <v>0.66431712962962963</v>
      </c>
      <c r="C7" t="s">
        <v>5</v>
      </c>
      <c r="D7">
        <v>162.41999999999999</v>
      </c>
      <c r="E7" s="7"/>
      <c r="F7" s="7"/>
      <c r="L7" t="s">
        <v>123</v>
      </c>
      <c r="M7">
        <f>_xlfn.PERCENTILE.INC(D2:D49,0.25)</f>
        <v>42.844999999999999</v>
      </c>
      <c r="O7" s="2" t="s">
        <v>134</v>
      </c>
      <c r="P7" s="2">
        <f>COUNTIF(D2:D49,"&lt;101")-SUM(P6)</f>
        <v>16</v>
      </c>
      <c r="Q7" s="2">
        <f t="shared" ref="Q7:Q13" si="0">P7+Q6</f>
        <v>31</v>
      </c>
    </row>
    <row r="8" spans="1:17" x14ac:dyDescent="0.2">
      <c r="A8" t="s">
        <v>50</v>
      </c>
      <c r="B8" s="1">
        <v>0.66434027777777771</v>
      </c>
      <c r="C8" t="s">
        <v>5</v>
      </c>
      <c r="D8">
        <v>2.36</v>
      </c>
      <c r="E8" s="7" t="s">
        <v>118</v>
      </c>
      <c r="F8" s="7">
        <f>AVERAGE(D2:D13)</f>
        <v>90.346666666666678</v>
      </c>
      <c r="L8" t="s">
        <v>124</v>
      </c>
      <c r="M8">
        <f>_xlfn.PERCENTILE.INC(D2:D49,0.5)</f>
        <v>65.784999999999997</v>
      </c>
      <c r="O8" s="2" t="s">
        <v>135</v>
      </c>
      <c r="P8" s="2">
        <f>COUNTIF(D2:D49,"&lt;151")-P6-P7</f>
        <v>8</v>
      </c>
      <c r="Q8" s="2">
        <f t="shared" si="0"/>
        <v>39</v>
      </c>
    </row>
    <row r="9" spans="1:17" x14ac:dyDescent="0.2">
      <c r="A9" t="s">
        <v>62</v>
      </c>
      <c r="B9" s="1">
        <v>0.66642361111111115</v>
      </c>
      <c r="C9" t="s">
        <v>5</v>
      </c>
      <c r="D9">
        <v>179.22</v>
      </c>
      <c r="E9" s="7" t="s">
        <v>144</v>
      </c>
      <c r="F9" s="7">
        <f>F6-F2</f>
        <v>208.85</v>
      </c>
      <c r="L9" t="s">
        <v>125</v>
      </c>
      <c r="M9">
        <f>_xlfn.PERCENTILE.INC(D2:D49,0.75)</f>
        <v>116.155</v>
      </c>
      <c r="O9" s="2" t="s">
        <v>136</v>
      </c>
      <c r="P9" s="2">
        <f>COUNTIF(D2:D49,"&lt;201")-P6-P7-P8</f>
        <v>2</v>
      </c>
      <c r="Q9" s="2">
        <f t="shared" si="0"/>
        <v>41</v>
      </c>
    </row>
    <row r="10" spans="1:17" x14ac:dyDescent="0.2">
      <c r="A10" t="s">
        <v>66</v>
      </c>
      <c r="B10" s="1">
        <v>0.66681712962962969</v>
      </c>
      <c r="C10" t="s">
        <v>5</v>
      </c>
      <c r="D10">
        <v>33.83</v>
      </c>
      <c r="L10" t="s">
        <v>126</v>
      </c>
      <c r="M10">
        <f>M9-M7</f>
        <v>73.31</v>
      </c>
      <c r="O10" s="2" t="s">
        <v>137</v>
      </c>
      <c r="P10" s="2">
        <f>COUNTIF(D2:D49,"&lt;251")-P6-P7-P8-P9</f>
        <v>5</v>
      </c>
      <c r="Q10" s="2">
        <f t="shared" si="0"/>
        <v>46</v>
      </c>
    </row>
    <row r="11" spans="1:17" x14ac:dyDescent="0.2">
      <c r="A11" t="s">
        <v>74</v>
      </c>
      <c r="B11" s="1">
        <v>0.66791666666666671</v>
      </c>
      <c r="C11" t="s">
        <v>5</v>
      </c>
      <c r="D11">
        <v>9.65</v>
      </c>
      <c r="L11" t="s">
        <v>127</v>
      </c>
      <c r="M11">
        <f>_xlfn.VAR.S(D2:D49)</f>
        <v>5995.8761414450337</v>
      </c>
      <c r="O11" s="2" t="s">
        <v>138</v>
      </c>
      <c r="P11" s="2">
        <f>COUNTIF(D2:D49,"&lt;301")-P6-P7-P8-P9-P10</f>
        <v>1</v>
      </c>
      <c r="Q11" s="2">
        <f t="shared" si="0"/>
        <v>47</v>
      </c>
    </row>
    <row r="12" spans="1:17" x14ac:dyDescent="0.2">
      <c r="A12" t="s">
        <v>91</v>
      </c>
      <c r="B12" s="1">
        <v>0.66981481481481486</v>
      </c>
      <c r="C12" t="s">
        <v>5</v>
      </c>
      <c r="D12">
        <v>64.709999999999994</v>
      </c>
      <c r="L12" t="s">
        <v>128</v>
      </c>
      <c r="M12">
        <f>_xlfn.STDEV.S(D2:D49)</f>
        <v>77.433042956124581</v>
      </c>
      <c r="O12" s="2" t="s">
        <v>139</v>
      </c>
      <c r="P12" s="2">
        <f>COUNTIF(D2:D49,"&lt;351")-P6-P7-P8-P9-P10-P11</f>
        <v>0</v>
      </c>
      <c r="Q12" s="2">
        <f t="shared" si="0"/>
        <v>47</v>
      </c>
    </row>
    <row r="13" spans="1:17" x14ac:dyDescent="0.2">
      <c r="A13" t="s">
        <v>106</v>
      </c>
      <c r="B13" s="1">
        <v>0.67146990740740742</v>
      </c>
      <c r="C13" t="s">
        <v>5</v>
      </c>
      <c r="D13">
        <v>55.34</v>
      </c>
      <c r="O13" s="2" t="s">
        <v>140</v>
      </c>
      <c r="P13" s="2">
        <f>COUNTIF(D2:D49,"&lt;401")-P6-P7-P8-P9-P10-P11-P12</f>
        <v>1</v>
      </c>
      <c r="Q13" s="2">
        <f t="shared" si="0"/>
        <v>48</v>
      </c>
    </row>
    <row r="14" spans="1:17" s="5" customFormat="1" x14ac:dyDescent="0.2">
      <c r="A14" s="5" t="s">
        <v>42</v>
      </c>
      <c r="B14" s="6">
        <v>0.66315972222222219</v>
      </c>
      <c r="C14" s="5" t="s">
        <v>5</v>
      </c>
      <c r="D14" s="5">
        <v>121.38</v>
      </c>
    </row>
    <row r="15" spans="1:17" s="5" customFormat="1" x14ac:dyDescent="0.2">
      <c r="A15" s="5" t="s">
        <v>65</v>
      </c>
      <c r="B15" s="6">
        <v>0.6667939814814815</v>
      </c>
      <c r="C15" s="5" t="s">
        <v>5</v>
      </c>
      <c r="D15" s="5">
        <v>56.79</v>
      </c>
    </row>
    <row r="16" spans="1:17" s="5" customFormat="1" x14ac:dyDescent="0.2">
      <c r="A16" s="5" t="s">
        <v>84</v>
      </c>
      <c r="B16" s="6">
        <v>0.66913194444444446</v>
      </c>
      <c r="C16" s="5" t="s">
        <v>5</v>
      </c>
      <c r="D16" s="5">
        <v>13.36</v>
      </c>
    </row>
    <row r="17" spans="1:8" s="5" customFormat="1" x14ac:dyDescent="0.2">
      <c r="A17" s="5" t="s">
        <v>102</v>
      </c>
      <c r="B17" s="6">
        <v>0.67096064814814815</v>
      </c>
      <c r="C17" s="5" t="s">
        <v>5</v>
      </c>
      <c r="D17" s="5">
        <v>53.91</v>
      </c>
    </row>
    <row r="18" spans="1:8" x14ac:dyDescent="0.2">
      <c r="A18" t="s">
        <v>4</v>
      </c>
      <c r="B18" s="1">
        <v>0.65537037037037038</v>
      </c>
      <c r="C18" t="s">
        <v>5</v>
      </c>
      <c r="D18">
        <v>115.58</v>
      </c>
    </row>
    <row r="19" spans="1:8" x14ac:dyDescent="0.2">
      <c r="A19" t="s">
        <v>12</v>
      </c>
      <c r="B19" s="1">
        <v>0.65722222222222226</v>
      </c>
      <c r="C19" t="s">
        <v>5</v>
      </c>
      <c r="D19">
        <v>90.13</v>
      </c>
      <c r="E19" s="8" t="s">
        <v>142</v>
      </c>
      <c r="F19" s="8">
        <f>MIN(D18:D30)</f>
        <v>15.17</v>
      </c>
    </row>
    <row r="20" spans="1:8" x14ac:dyDescent="0.2">
      <c r="A20" t="s">
        <v>19</v>
      </c>
      <c r="B20" s="1">
        <v>0.6585185185185185</v>
      </c>
      <c r="C20" t="s">
        <v>5</v>
      </c>
      <c r="D20">
        <v>112</v>
      </c>
      <c r="E20" s="8" t="s">
        <v>123</v>
      </c>
      <c r="F20" s="8">
        <f>_xlfn.PERCENTILE.INC(D18:D30,0.25)</f>
        <v>53.16</v>
      </c>
    </row>
    <row r="21" spans="1:8" x14ac:dyDescent="0.2">
      <c r="A21" t="s">
        <v>21</v>
      </c>
      <c r="B21" s="1">
        <v>0.6592824074074074</v>
      </c>
      <c r="C21" t="s">
        <v>5</v>
      </c>
      <c r="D21">
        <v>66.86</v>
      </c>
      <c r="E21" s="8" t="s">
        <v>120</v>
      </c>
      <c r="F21" s="8">
        <f>MEDIAN(D18:D30)</f>
        <v>67.319999999999993</v>
      </c>
    </row>
    <row r="22" spans="1:8" x14ac:dyDescent="0.2">
      <c r="A22" t="s">
        <v>27</v>
      </c>
      <c r="B22" s="1">
        <v>0.66060185185185183</v>
      </c>
      <c r="C22" t="s">
        <v>5</v>
      </c>
      <c r="D22">
        <v>40.82</v>
      </c>
      <c r="E22" s="8" t="s">
        <v>125</v>
      </c>
      <c r="F22" s="8">
        <f>_xlfn.PERCENTILE.INC(D18:D30,0.75)</f>
        <v>106.87</v>
      </c>
    </row>
    <row r="23" spans="1:8" x14ac:dyDescent="0.2">
      <c r="A23" t="s">
        <v>38</v>
      </c>
      <c r="B23" s="1">
        <v>0.66208333333333336</v>
      </c>
      <c r="C23" t="s">
        <v>5</v>
      </c>
      <c r="D23">
        <v>60.59</v>
      </c>
      <c r="E23" s="8" t="s">
        <v>143</v>
      </c>
      <c r="F23" s="8">
        <f>MAX(D18:D30)</f>
        <v>132.61000000000001</v>
      </c>
    </row>
    <row r="24" spans="1:8" x14ac:dyDescent="0.2">
      <c r="A24" t="s">
        <v>45</v>
      </c>
      <c r="B24" s="1">
        <v>0.66362268518518519</v>
      </c>
      <c r="C24" t="s">
        <v>5</v>
      </c>
      <c r="D24">
        <v>67.319999999999993</v>
      </c>
      <c r="E24" s="8"/>
      <c r="F24" s="8"/>
    </row>
    <row r="25" spans="1:8" x14ac:dyDescent="0.2">
      <c r="A25" t="s">
        <v>53</v>
      </c>
      <c r="B25" s="1">
        <v>0.66486111111111112</v>
      </c>
      <c r="C25" t="s">
        <v>5</v>
      </c>
      <c r="D25">
        <v>106.87</v>
      </c>
      <c r="E25" s="8" t="s">
        <v>118</v>
      </c>
      <c r="F25" s="8">
        <f>AVERAGE(D18:D30)</f>
        <v>74.833076923076916</v>
      </c>
    </row>
    <row r="26" spans="1:8" x14ac:dyDescent="0.2">
      <c r="A26" t="s">
        <v>56</v>
      </c>
      <c r="B26" s="1">
        <v>0.66563657407407406</v>
      </c>
      <c r="C26" t="s">
        <v>5</v>
      </c>
      <c r="D26">
        <v>53.16</v>
      </c>
      <c r="E26" s="8" t="s">
        <v>144</v>
      </c>
      <c r="F26" s="8">
        <f>F23-F19</f>
        <v>117.44000000000001</v>
      </c>
    </row>
    <row r="27" spans="1:8" x14ac:dyDescent="0.2">
      <c r="A27" t="s">
        <v>68</v>
      </c>
      <c r="B27" s="1">
        <v>0.66716435185185186</v>
      </c>
      <c r="C27" t="s">
        <v>5</v>
      </c>
      <c r="D27">
        <v>132.61000000000001</v>
      </c>
    </row>
    <row r="28" spans="1:8" x14ac:dyDescent="0.2">
      <c r="A28" t="s">
        <v>76</v>
      </c>
      <c r="B28" s="1">
        <v>0.66814814814814805</v>
      </c>
      <c r="C28" t="s">
        <v>5</v>
      </c>
      <c r="D28">
        <v>76.72</v>
      </c>
    </row>
    <row r="29" spans="1:8" x14ac:dyDescent="0.2">
      <c r="A29" t="s">
        <v>100</v>
      </c>
      <c r="B29" s="1">
        <v>0.67072916666666671</v>
      </c>
      <c r="C29" t="s">
        <v>5</v>
      </c>
      <c r="D29">
        <v>15.17</v>
      </c>
    </row>
    <row r="30" spans="1:8" x14ac:dyDescent="0.2">
      <c r="A30" t="s">
        <v>117</v>
      </c>
      <c r="B30" s="1">
        <v>0.67320601851851858</v>
      </c>
      <c r="C30" t="s">
        <v>5</v>
      </c>
      <c r="D30">
        <v>35</v>
      </c>
    </row>
    <row r="31" spans="1:8" s="3" customFormat="1" x14ac:dyDescent="0.2">
      <c r="A31" s="3" t="s">
        <v>44</v>
      </c>
      <c r="B31" s="4">
        <v>0.66339120370370364</v>
      </c>
      <c r="C31" s="3" t="s">
        <v>5</v>
      </c>
      <c r="D31" s="3">
        <v>293.33999999999997</v>
      </c>
      <c r="E31" s="5" t="s">
        <v>142</v>
      </c>
      <c r="F31" s="5">
        <f>MIN(D31:D35)</f>
        <v>62.01</v>
      </c>
      <c r="G31" s="5"/>
      <c r="H31" s="5"/>
    </row>
    <row r="32" spans="1:8" s="3" customFormat="1" x14ac:dyDescent="0.2">
      <c r="A32" s="3" t="s">
        <v>57</v>
      </c>
      <c r="B32" s="4">
        <v>0.66576388888888893</v>
      </c>
      <c r="C32" s="3" t="s">
        <v>5</v>
      </c>
      <c r="D32" s="3">
        <v>204.68</v>
      </c>
      <c r="E32" s="5" t="s">
        <v>123</v>
      </c>
      <c r="F32" s="5">
        <f>_xlfn.PERCENTILE.INC(D31:D35,0.25)</f>
        <v>102.16</v>
      </c>
      <c r="G32" s="5" t="s">
        <v>118</v>
      </c>
      <c r="H32" s="5">
        <f>AVERAGE(D31:D35)</f>
        <v>153.142</v>
      </c>
    </row>
    <row r="33" spans="1:8" s="3" customFormat="1" x14ac:dyDescent="0.2">
      <c r="A33" s="3" t="s">
        <v>67</v>
      </c>
      <c r="B33" s="4">
        <v>0.66694444444444445</v>
      </c>
      <c r="C33" s="3" t="s">
        <v>5</v>
      </c>
      <c r="D33" s="3">
        <v>102.16</v>
      </c>
      <c r="E33" s="5" t="s">
        <v>120</v>
      </c>
      <c r="F33" s="5">
        <f>MEDIAN(D31:D35)</f>
        <v>103.52</v>
      </c>
      <c r="G33" s="5" t="s">
        <v>144</v>
      </c>
      <c r="H33" s="5">
        <f>F35-F31</f>
        <v>231.32999999999998</v>
      </c>
    </row>
    <row r="34" spans="1:8" s="3" customFormat="1" x14ac:dyDescent="0.2">
      <c r="A34" s="3" t="s">
        <v>72</v>
      </c>
      <c r="B34" s="4">
        <v>0.66766203703703697</v>
      </c>
      <c r="C34" s="3" t="s">
        <v>5</v>
      </c>
      <c r="D34" s="3">
        <v>62.01</v>
      </c>
      <c r="E34" s="5" t="s">
        <v>125</v>
      </c>
      <c r="F34" s="5">
        <f>_xlfn.PERCENTILE.INC(D31:D35,0.75)</f>
        <v>204.68</v>
      </c>
      <c r="G34" s="5"/>
      <c r="H34" s="5"/>
    </row>
    <row r="35" spans="1:8" s="3" customFormat="1" x14ac:dyDescent="0.2">
      <c r="A35" s="3" t="s">
        <v>81</v>
      </c>
      <c r="B35" s="4">
        <v>0.66886574074074068</v>
      </c>
      <c r="C35" s="3" t="s">
        <v>5</v>
      </c>
      <c r="D35" s="3">
        <v>103.52</v>
      </c>
      <c r="E35" s="5" t="s">
        <v>143</v>
      </c>
      <c r="F35" s="5">
        <f>MAX(D31:D35)</f>
        <v>293.33999999999997</v>
      </c>
      <c r="G35" s="5"/>
      <c r="H35" s="5"/>
    </row>
    <row r="36" spans="1:8" x14ac:dyDescent="0.2">
      <c r="A36" t="s">
        <v>13</v>
      </c>
      <c r="B36" s="1">
        <v>0.65728009259259257</v>
      </c>
      <c r="C36" t="s">
        <v>5</v>
      </c>
      <c r="D36">
        <v>29.19</v>
      </c>
      <c r="E36" s="9" t="s">
        <v>142</v>
      </c>
      <c r="F36" s="9">
        <f>MIN(D36:D41)</f>
        <v>23.84</v>
      </c>
      <c r="G36" s="9"/>
      <c r="H36" s="9"/>
    </row>
    <row r="37" spans="1:8" x14ac:dyDescent="0.2">
      <c r="A37" t="s">
        <v>23</v>
      </c>
      <c r="B37" s="1">
        <v>0.65949074074074077</v>
      </c>
      <c r="C37" t="s">
        <v>5</v>
      </c>
      <c r="D37">
        <v>84.05</v>
      </c>
      <c r="E37" s="9" t="s">
        <v>123</v>
      </c>
      <c r="F37" s="9">
        <f>_xlfn.PERCENTILE.INC(D36:D41,0.25)</f>
        <v>29.387500000000003</v>
      </c>
      <c r="G37" s="9" t="s">
        <v>118</v>
      </c>
      <c r="H37" s="9">
        <f>AVERAGE(D36:D41)</f>
        <v>49.538333333333334</v>
      </c>
    </row>
    <row r="38" spans="1:8" x14ac:dyDescent="0.2">
      <c r="A38" t="s">
        <v>35</v>
      </c>
      <c r="B38" s="1">
        <v>0.66174768518518523</v>
      </c>
      <c r="C38" t="s">
        <v>5</v>
      </c>
      <c r="D38">
        <v>85.01</v>
      </c>
      <c r="E38" s="9" t="s">
        <v>120</v>
      </c>
      <c r="F38" s="9">
        <f>MEDIAN(D36:D41)</f>
        <v>37.57</v>
      </c>
      <c r="G38" s="9" t="s">
        <v>144</v>
      </c>
      <c r="H38" s="9">
        <f>F40-F36</f>
        <v>61.17</v>
      </c>
    </row>
    <row r="39" spans="1:8" x14ac:dyDescent="0.2">
      <c r="A39" t="s">
        <v>48</v>
      </c>
      <c r="B39" s="1">
        <v>0.66395833333333332</v>
      </c>
      <c r="C39" t="s">
        <v>5</v>
      </c>
      <c r="D39">
        <v>23.84</v>
      </c>
      <c r="E39" s="9" t="s">
        <v>125</v>
      </c>
      <c r="F39" s="9">
        <f>_xlfn.PERCENTILE.INC(D36:D41,0.75)</f>
        <v>74.327500000000001</v>
      </c>
      <c r="G39" s="9"/>
      <c r="H39" s="9"/>
    </row>
    <row r="40" spans="1:8" x14ac:dyDescent="0.2">
      <c r="A40" t="s">
        <v>63</v>
      </c>
      <c r="B40" s="1">
        <v>0.66643518518518519</v>
      </c>
      <c r="C40" t="s">
        <v>5</v>
      </c>
      <c r="D40">
        <v>45.16</v>
      </c>
      <c r="E40" s="9" t="s">
        <v>143</v>
      </c>
      <c r="F40" s="9">
        <f>MAX(D36:D41)</f>
        <v>85.01</v>
      </c>
      <c r="G40" s="9"/>
      <c r="H40" s="9"/>
    </row>
    <row r="41" spans="1:8" x14ac:dyDescent="0.2">
      <c r="A41" t="s">
        <v>80</v>
      </c>
      <c r="B41" s="1">
        <v>0.66873842592592592</v>
      </c>
      <c r="C41" t="s">
        <v>5</v>
      </c>
      <c r="D41">
        <v>29.98</v>
      </c>
    </row>
    <row r="42" spans="1:8" s="3" customFormat="1" x14ac:dyDescent="0.2">
      <c r="A42" s="3" t="s">
        <v>9</v>
      </c>
      <c r="B42" s="4">
        <v>0.65650462962962963</v>
      </c>
      <c r="C42" s="3" t="s">
        <v>5</v>
      </c>
      <c r="D42" s="3">
        <v>214.22</v>
      </c>
      <c r="E42" s="10" t="s">
        <v>142</v>
      </c>
      <c r="F42" s="10">
        <f>MIN(D42:D49)</f>
        <v>19.21</v>
      </c>
    </row>
    <row r="43" spans="1:8" s="3" customFormat="1" x14ac:dyDescent="0.2">
      <c r="A43" s="3" t="s">
        <v>30</v>
      </c>
      <c r="B43" s="4">
        <v>0.66094907407407411</v>
      </c>
      <c r="C43" s="3" t="s">
        <v>5</v>
      </c>
      <c r="D43" s="3">
        <v>356.32</v>
      </c>
      <c r="E43" s="10" t="s">
        <v>123</v>
      </c>
      <c r="F43" s="10">
        <f>_xlfn.PERCENTILE.INC(D42:D49,0.25)</f>
        <v>44.734999999999999</v>
      </c>
    </row>
    <row r="44" spans="1:8" s="3" customFormat="1" x14ac:dyDescent="0.2">
      <c r="A44" s="3" t="s">
        <v>32</v>
      </c>
      <c r="B44" s="4">
        <v>0.66116898148148151</v>
      </c>
      <c r="C44" s="3" t="s">
        <v>5</v>
      </c>
      <c r="D44" s="3">
        <v>19.21</v>
      </c>
      <c r="E44" s="10" t="s">
        <v>120</v>
      </c>
      <c r="F44" s="10">
        <f>MEDIAN(D42:D49)</f>
        <v>90.759999999999991</v>
      </c>
    </row>
    <row r="45" spans="1:8" s="3" customFormat="1" x14ac:dyDescent="0.2">
      <c r="A45" s="3" t="s">
        <v>47</v>
      </c>
      <c r="B45" s="4">
        <v>0.66393518518518524</v>
      </c>
      <c r="C45" s="3" t="s">
        <v>5</v>
      </c>
      <c r="D45" s="3">
        <v>239.29</v>
      </c>
      <c r="E45" s="10" t="s">
        <v>125</v>
      </c>
      <c r="F45" s="10">
        <f>_xlfn.PERCENTILE.INC(D42:D49,0.75)</f>
        <v>220.48750000000001</v>
      </c>
    </row>
    <row r="46" spans="1:8" s="3" customFormat="1" x14ac:dyDescent="0.2">
      <c r="A46" s="3" t="s">
        <v>64</v>
      </c>
      <c r="B46" s="4">
        <v>0.66664351851851855</v>
      </c>
      <c r="C46" s="3" t="s">
        <v>5</v>
      </c>
      <c r="D46" s="3">
        <v>43.52</v>
      </c>
      <c r="E46" s="10" t="s">
        <v>143</v>
      </c>
      <c r="F46" s="10">
        <f>MAX(D42:D49)</f>
        <v>356.32</v>
      </c>
    </row>
    <row r="47" spans="1:8" s="3" customFormat="1" x14ac:dyDescent="0.2">
      <c r="A47" s="3" t="s">
        <v>85</v>
      </c>
      <c r="B47" s="4">
        <v>0.66925925925925922</v>
      </c>
      <c r="C47" s="3" t="s">
        <v>5</v>
      </c>
      <c r="D47" s="3">
        <v>63.64</v>
      </c>
      <c r="E47" s="10"/>
      <c r="F47" s="10"/>
    </row>
    <row r="48" spans="1:8" s="3" customFormat="1" x14ac:dyDescent="0.2">
      <c r="A48" s="3" t="s">
        <v>97</v>
      </c>
      <c r="B48" s="4">
        <v>0.67046296296296293</v>
      </c>
      <c r="C48" s="3" t="s">
        <v>5</v>
      </c>
      <c r="D48" s="3">
        <v>45.14</v>
      </c>
      <c r="E48" s="10" t="s">
        <v>118</v>
      </c>
      <c r="F48" s="10">
        <f>AVERAGE(D42:D49)</f>
        <v>137.40249999999997</v>
      </c>
    </row>
    <row r="49" spans="1:6" s="3" customFormat="1" x14ac:dyDescent="0.2">
      <c r="A49" s="3" t="s">
        <v>111</v>
      </c>
      <c r="B49" s="4">
        <v>0.67243055555555553</v>
      </c>
      <c r="C49" s="3" t="s">
        <v>5</v>
      </c>
      <c r="D49" s="3">
        <v>117.88</v>
      </c>
      <c r="E49" s="10" t="s">
        <v>144</v>
      </c>
      <c r="F49" s="10">
        <f>F46-F42</f>
        <v>337.11</v>
      </c>
    </row>
    <row r="51" spans="1:6" s="11" customFormat="1" x14ac:dyDescent="0.2"/>
    <row r="52" spans="1:6" s="11" customFormat="1" x14ac:dyDescent="0.2"/>
    <row r="53" spans="1:6" x14ac:dyDescent="0.2">
      <c r="A53" s="12" t="s">
        <v>146</v>
      </c>
    </row>
    <row r="54" spans="1:6" x14ac:dyDescent="0.2">
      <c r="A54">
        <v>0</v>
      </c>
    </row>
    <row r="55" spans="1:6" x14ac:dyDescent="0.2">
      <c r="A55">
        <v>0</v>
      </c>
    </row>
    <row r="56" spans="1:6" x14ac:dyDescent="0.2">
      <c r="A56">
        <v>1</v>
      </c>
    </row>
    <row r="57" spans="1:6" x14ac:dyDescent="0.2">
      <c r="A57">
        <v>0</v>
      </c>
    </row>
    <row r="58" spans="1:6" x14ac:dyDescent="0.2">
      <c r="A58">
        <v>1</v>
      </c>
      <c r="C58" t="s">
        <v>118</v>
      </c>
      <c r="D58">
        <f xml:space="preserve"> AVERAGE(A54:A83)</f>
        <v>0.43333333333333335</v>
      </c>
    </row>
    <row r="59" spans="1:6" x14ac:dyDescent="0.2">
      <c r="A59">
        <v>0</v>
      </c>
      <c r="C59" t="s">
        <v>128</v>
      </c>
      <c r="D59">
        <f>_xlfn.STDEV.S(A54:A83)</f>
        <v>0.50400693299373089</v>
      </c>
    </row>
    <row r="60" spans="1:6" x14ac:dyDescent="0.2">
      <c r="A60">
        <v>1</v>
      </c>
    </row>
    <row r="61" spans="1:6" x14ac:dyDescent="0.2">
      <c r="A61">
        <v>0</v>
      </c>
      <c r="C61" t="s">
        <v>145</v>
      </c>
      <c r="D61">
        <f>COUNTIF(A54:A83,1)</f>
        <v>13</v>
      </c>
    </row>
    <row r="62" spans="1:6" x14ac:dyDescent="0.2">
      <c r="A62">
        <v>1</v>
      </c>
      <c r="C62" t="s">
        <v>147</v>
      </c>
      <c r="D62">
        <f>COUNTIF(A54:A83,0)</f>
        <v>17</v>
      </c>
    </row>
    <row r="63" spans="1:6" x14ac:dyDescent="0.2">
      <c r="A63">
        <v>1</v>
      </c>
    </row>
    <row r="64" spans="1:6" x14ac:dyDescent="0.2">
      <c r="A64">
        <v>0</v>
      </c>
    </row>
    <row r="65" spans="1:1" x14ac:dyDescent="0.2">
      <c r="A65">
        <v>0</v>
      </c>
    </row>
    <row r="66" spans="1:1" x14ac:dyDescent="0.2">
      <c r="A66">
        <v>0</v>
      </c>
    </row>
    <row r="67" spans="1:1" x14ac:dyDescent="0.2">
      <c r="A67">
        <v>1</v>
      </c>
    </row>
    <row r="68" spans="1:1" x14ac:dyDescent="0.2">
      <c r="A68">
        <v>1</v>
      </c>
    </row>
    <row r="69" spans="1:1" x14ac:dyDescent="0.2">
      <c r="A69">
        <v>0</v>
      </c>
    </row>
    <row r="70" spans="1:1" x14ac:dyDescent="0.2">
      <c r="A70">
        <v>1</v>
      </c>
    </row>
    <row r="71" spans="1:1" x14ac:dyDescent="0.2">
      <c r="A71">
        <v>0</v>
      </c>
    </row>
    <row r="72" spans="1:1" x14ac:dyDescent="0.2">
      <c r="A72">
        <v>0</v>
      </c>
    </row>
    <row r="73" spans="1:1" x14ac:dyDescent="0.2">
      <c r="A73">
        <v>1</v>
      </c>
    </row>
    <row r="74" spans="1:1" x14ac:dyDescent="0.2">
      <c r="A74">
        <v>1</v>
      </c>
    </row>
    <row r="75" spans="1:1" x14ac:dyDescent="0.2">
      <c r="A75">
        <v>0</v>
      </c>
    </row>
    <row r="76" spans="1:1" x14ac:dyDescent="0.2">
      <c r="A76">
        <v>1</v>
      </c>
    </row>
    <row r="77" spans="1:1" x14ac:dyDescent="0.2">
      <c r="A77">
        <v>0</v>
      </c>
    </row>
    <row r="78" spans="1:1" x14ac:dyDescent="0.2">
      <c r="A78">
        <v>0</v>
      </c>
    </row>
    <row r="79" spans="1:1" x14ac:dyDescent="0.2">
      <c r="A79">
        <v>1</v>
      </c>
    </row>
    <row r="80" spans="1:1" x14ac:dyDescent="0.2">
      <c r="A80">
        <v>0</v>
      </c>
    </row>
    <row r="81" spans="1:1" x14ac:dyDescent="0.2">
      <c r="A81">
        <v>1</v>
      </c>
    </row>
    <row r="82" spans="1:1" x14ac:dyDescent="0.2">
      <c r="A82">
        <v>0</v>
      </c>
    </row>
    <row r="83" spans="1:1" x14ac:dyDescent="0.2">
      <c r="A83">
        <v>0</v>
      </c>
    </row>
    <row r="84" spans="1:1" s="11" customFormat="1" x14ac:dyDescent="0.2"/>
    <row r="85" spans="1:1" s="11" customFormat="1" x14ac:dyDescent="0.2"/>
  </sheetData>
  <autoFilter ref="A1:D49">
    <sortState ref="A2:D49">
      <sortCondition ref="A1:A49"/>
    </sortState>
  </autoFilter>
  <pageMargins left="0.7" right="0.7" top="0.75" bottom="0.75" header="0.3" footer="0.3"/>
  <pageSetup paperSize="9" orientation="portrait" horizontalDpi="0" verticalDpi="0"/>
  <ignoredErrors>
    <ignoredError sqref="F3 F8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G113"/>
  <sheetViews>
    <sheetView workbookViewId="0">
      <selection sqref="A1:XFD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</row>
    <row r="2" spans="1:7" x14ac:dyDescent="0.2">
      <c r="A2" t="s">
        <v>4</v>
      </c>
      <c r="B2" s="1">
        <v>0.65537037037037038</v>
      </c>
      <c r="C2" t="s">
        <v>5</v>
      </c>
      <c r="D2">
        <v>115.58</v>
      </c>
    </row>
    <row r="3" spans="1:7" hidden="1" x14ac:dyDescent="0.2">
      <c r="A3" t="s">
        <v>6</v>
      </c>
      <c r="B3" s="1">
        <v>0.65574074074074074</v>
      </c>
      <c r="C3" t="s">
        <v>7</v>
      </c>
      <c r="D3">
        <v>148.18</v>
      </c>
    </row>
    <row r="4" spans="1:7" hidden="1" x14ac:dyDescent="0.2">
      <c r="A4" t="s">
        <v>8</v>
      </c>
      <c r="B4" s="1">
        <v>0.65616898148148151</v>
      </c>
      <c r="C4" t="s">
        <v>7</v>
      </c>
      <c r="D4">
        <v>69.62</v>
      </c>
    </row>
    <row r="5" spans="1:7" x14ac:dyDescent="0.2">
      <c r="A5" t="s">
        <v>9</v>
      </c>
      <c r="B5" s="1">
        <v>0.65650462962962963</v>
      </c>
      <c r="C5" t="s">
        <v>5</v>
      </c>
      <c r="D5">
        <v>214.22</v>
      </c>
      <c r="F5" t="s">
        <v>118</v>
      </c>
      <c r="G5">
        <f>AVERAGE(D2:D113)</f>
        <v>85.409374999999997</v>
      </c>
    </row>
    <row r="6" spans="1:7" hidden="1" x14ac:dyDescent="0.2">
      <c r="A6" t="s">
        <v>10</v>
      </c>
      <c r="B6" s="1">
        <v>0.65681712962962957</v>
      </c>
      <c r="C6" t="s">
        <v>7</v>
      </c>
      <c r="D6">
        <v>26.79</v>
      </c>
    </row>
    <row r="7" spans="1:7" hidden="1" x14ac:dyDescent="0.2">
      <c r="A7" t="s">
        <v>11</v>
      </c>
      <c r="B7" s="1">
        <v>0.65694444444444444</v>
      </c>
      <c r="C7" t="s">
        <v>7</v>
      </c>
      <c r="D7">
        <v>251.78</v>
      </c>
    </row>
    <row r="8" spans="1:7" x14ac:dyDescent="0.2">
      <c r="A8" t="s">
        <v>12</v>
      </c>
      <c r="B8" s="1">
        <v>0.65722222222222226</v>
      </c>
      <c r="C8" t="s">
        <v>5</v>
      </c>
      <c r="D8">
        <v>90.13</v>
      </c>
    </row>
    <row r="9" spans="1:7" x14ac:dyDescent="0.2">
      <c r="A9" t="s">
        <v>13</v>
      </c>
      <c r="B9" s="1">
        <v>0.65728009259259257</v>
      </c>
      <c r="C9" t="s">
        <v>5</v>
      </c>
      <c r="D9">
        <v>29.19</v>
      </c>
    </row>
    <row r="10" spans="1:7" hidden="1" x14ac:dyDescent="0.2">
      <c r="A10" t="s">
        <v>14</v>
      </c>
      <c r="B10" s="1">
        <v>0.6575347222222222</v>
      </c>
      <c r="C10" t="s">
        <v>7</v>
      </c>
      <c r="D10">
        <v>302.33999999999997</v>
      </c>
    </row>
    <row r="11" spans="1:7" hidden="1" x14ac:dyDescent="0.2">
      <c r="A11" t="s">
        <v>15</v>
      </c>
      <c r="B11" s="1">
        <v>0.65768518518518515</v>
      </c>
      <c r="C11" t="s">
        <v>7</v>
      </c>
      <c r="D11">
        <v>13.01</v>
      </c>
    </row>
    <row r="12" spans="1:7" hidden="1" x14ac:dyDescent="0.2">
      <c r="A12" t="s">
        <v>16</v>
      </c>
      <c r="B12" s="1">
        <v>0.65785879629629629</v>
      </c>
      <c r="C12" t="s">
        <v>7</v>
      </c>
      <c r="D12">
        <v>330.99</v>
      </c>
    </row>
    <row r="13" spans="1:7" x14ac:dyDescent="0.2">
      <c r="A13" t="s">
        <v>17</v>
      </c>
      <c r="B13" s="1">
        <v>0.65817129629629634</v>
      </c>
      <c r="C13" t="s">
        <v>5</v>
      </c>
      <c r="D13">
        <v>209.49</v>
      </c>
    </row>
    <row r="14" spans="1:7" hidden="1" x14ac:dyDescent="0.2">
      <c r="A14" t="s">
        <v>18</v>
      </c>
      <c r="B14" s="1">
        <v>0.65819444444444442</v>
      </c>
      <c r="C14" t="s">
        <v>7</v>
      </c>
      <c r="D14">
        <v>1.68</v>
      </c>
    </row>
    <row r="15" spans="1:7" x14ac:dyDescent="0.2">
      <c r="A15" t="s">
        <v>19</v>
      </c>
      <c r="B15" s="1">
        <v>0.6585185185185185</v>
      </c>
      <c r="C15" t="s">
        <v>5</v>
      </c>
      <c r="D15">
        <v>112</v>
      </c>
    </row>
    <row r="16" spans="1:7" hidden="1" x14ac:dyDescent="0.2">
      <c r="A16" t="s">
        <v>20</v>
      </c>
      <c r="B16" s="1">
        <v>0.6585185185185185</v>
      </c>
      <c r="C16" t="s">
        <v>7</v>
      </c>
      <c r="D16">
        <v>107.09</v>
      </c>
    </row>
    <row r="17" spans="1:4" x14ac:dyDescent="0.2">
      <c r="A17" t="s">
        <v>21</v>
      </c>
      <c r="B17" s="1">
        <v>0.6592824074074074</v>
      </c>
      <c r="C17" t="s">
        <v>5</v>
      </c>
      <c r="D17">
        <v>66.86</v>
      </c>
    </row>
    <row r="18" spans="1:4" hidden="1" x14ac:dyDescent="0.2">
      <c r="A18" t="s">
        <v>22</v>
      </c>
      <c r="B18" s="1">
        <v>0.65929398148148144</v>
      </c>
      <c r="C18" t="s">
        <v>7</v>
      </c>
      <c r="D18">
        <v>139.06</v>
      </c>
    </row>
    <row r="19" spans="1:4" x14ac:dyDescent="0.2">
      <c r="A19" t="s">
        <v>23</v>
      </c>
      <c r="B19" s="1">
        <v>0.65949074074074077</v>
      </c>
      <c r="C19" t="s">
        <v>5</v>
      </c>
      <c r="D19">
        <v>84.05</v>
      </c>
    </row>
    <row r="20" spans="1:4" hidden="1" x14ac:dyDescent="0.2">
      <c r="A20" t="s">
        <v>24</v>
      </c>
      <c r="B20" s="1">
        <v>0.65967592592592594</v>
      </c>
      <c r="C20" t="s">
        <v>7</v>
      </c>
      <c r="D20">
        <v>16.100000000000001</v>
      </c>
    </row>
    <row r="21" spans="1:4" hidden="1" x14ac:dyDescent="0.2">
      <c r="A21" t="s">
        <v>25</v>
      </c>
      <c r="B21" s="1">
        <v>0.66</v>
      </c>
      <c r="C21" t="s">
        <v>7</v>
      </c>
      <c r="D21">
        <v>184.72</v>
      </c>
    </row>
    <row r="22" spans="1:4" hidden="1" x14ac:dyDescent="0.2">
      <c r="A22" t="s">
        <v>26</v>
      </c>
      <c r="B22" s="1">
        <v>0.66012731481481479</v>
      </c>
      <c r="C22" t="s">
        <v>7</v>
      </c>
      <c r="D22">
        <v>72.349999999999994</v>
      </c>
    </row>
    <row r="23" spans="1:4" x14ac:dyDescent="0.2">
      <c r="A23" t="s">
        <v>27</v>
      </c>
      <c r="B23" s="1">
        <v>0.66060185185185183</v>
      </c>
      <c r="C23" t="s">
        <v>5</v>
      </c>
      <c r="D23">
        <v>40.82</v>
      </c>
    </row>
    <row r="24" spans="1:4" x14ac:dyDescent="0.2">
      <c r="A24" t="s">
        <v>28</v>
      </c>
      <c r="B24" s="1">
        <v>0.66063657407407406</v>
      </c>
      <c r="C24" t="s">
        <v>5</v>
      </c>
      <c r="D24">
        <v>211.21</v>
      </c>
    </row>
    <row r="25" spans="1:4" hidden="1" x14ac:dyDescent="0.2">
      <c r="A25" t="s">
        <v>29</v>
      </c>
      <c r="B25" s="1">
        <v>0.66076388888888882</v>
      </c>
      <c r="C25" t="s">
        <v>7</v>
      </c>
      <c r="D25">
        <v>93.23</v>
      </c>
    </row>
    <row r="26" spans="1:4" x14ac:dyDescent="0.2">
      <c r="A26" t="s">
        <v>30</v>
      </c>
      <c r="B26" s="1">
        <v>0.66094907407407411</v>
      </c>
      <c r="C26" t="s">
        <v>5</v>
      </c>
      <c r="D26">
        <v>356.32</v>
      </c>
    </row>
    <row r="27" spans="1:4" hidden="1" x14ac:dyDescent="0.2">
      <c r="A27" t="s">
        <v>31</v>
      </c>
      <c r="B27" s="1">
        <v>0.66097222222222218</v>
      </c>
      <c r="C27" t="s">
        <v>7</v>
      </c>
      <c r="D27">
        <v>145.61000000000001</v>
      </c>
    </row>
    <row r="28" spans="1:4" x14ac:dyDescent="0.2">
      <c r="A28" t="s">
        <v>32</v>
      </c>
      <c r="B28" s="1">
        <v>0.66116898148148151</v>
      </c>
      <c r="C28" t="s">
        <v>5</v>
      </c>
      <c r="D28">
        <v>19.21</v>
      </c>
    </row>
    <row r="29" spans="1:4" hidden="1" x14ac:dyDescent="0.2">
      <c r="A29" t="s">
        <v>33</v>
      </c>
      <c r="B29" s="1">
        <v>0.66137731481481488</v>
      </c>
      <c r="C29" t="s">
        <v>7</v>
      </c>
      <c r="D29">
        <v>67.8</v>
      </c>
    </row>
    <row r="30" spans="1:4" x14ac:dyDescent="0.2">
      <c r="A30" t="s">
        <v>34</v>
      </c>
      <c r="B30" s="1">
        <v>0.66142361111111114</v>
      </c>
      <c r="C30" t="s">
        <v>5</v>
      </c>
      <c r="D30">
        <v>68.62</v>
      </c>
    </row>
    <row r="31" spans="1:4" x14ac:dyDescent="0.2">
      <c r="A31" t="s">
        <v>35</v>
      </c>
      <c r="B31" s="1">
        <v>0.66174768518518523</v>
      </c>
      <c r="C31" t="s">
        <v>5</v>
      </c>
      <c r="D31">
        <v>85.01</v>
      </c>
    </row>
    <row r="32" spans="1:4" hidden="1" x14ac:dyDescent="0.2">
      <c r="A32" t="s">
        <v>36</v>
      </c>
      <c r="B32" s="1">
        <v>0.66175925925925927</v>
      </c>
      <c r="C32" t="s">
        <v>7</v>
      </c>
      <c r="D32">
        <v>67.66</v>
      </c>
    </row>
    <row r="33" spans="1:4" hidden="1" x14ac:dyDescent="0.2">
      <c r="A33" t="s">
        <v>37</v>
      </c>
      <c r="B33" s="1">
        <v>0.66188657407407414</v>
      </c>
      <c r="C33" t="s">
        <v>7</v>
      </c>
      <c r="D33">
        <v>11.89</v>
      </c>
    </row>
    <row r="34" spans="1:4" x14ac:dyDescent="0.2">
      <c r="A34" t="s">
        <v>38</v>
      </c>
      <c r="B34" s="1">
        <v>0.66208333333333336</v>
      </c>
      <c r="C34" t="s">
        <v>5</v>
      </c>
      <c r="D34">
        <v>60.59</v>
      </c>
    </row>
    <row r="35" spans="1:4" x14ac:dyDescent="0.2">
      <c r="A35" t="s">
        <v>39</v>
      </c>
      <c r="B35" s="1">
        <v>0.66211805555555558</v>
      </c>
      <c r="C35" t="s">
        <v>5</v>
      </c>
      <c r="D35">
        <v>59.87</v>
      </c>
    </row>
    <row r="36" spans="1:4" x14ac:dyDescent="0.2">
      <c r="A36" t="s">
        <v>40</v>
      </c>
      <c r="B36" s="1">
        <v>0.66244212962962956</v>
      </c>
      <c r="C36" t="s">
        <v>5</v>
      </c>
      <c r="D36">
        <v>27.44</v>
      </c>
    </row>
    <row r="37" spans="1:4" hidden="1" x14ac:dyDescent="0.2">
      <c r="A37" t="s">
        <v>41</v>
      </c>
      <c r="B37" s="1">
        <v>0.66284722222222225</v>
      </c>
      <c r="C37" t="s">
        <v>7</v>
      </c>
      <c r="D37">
        <v>66.069999999999993</v>
      </c>
    </row>
    <row r="38" spans="1:4" x14ac:dyDescent="0.2">
      <c r="A38" t="s">
        <v>42</v>
      </c>
      <c r="B38" s="1">
        <v>0.66315972222222219</v>
      </c>
      <c r="C38" t="s">
        <v>5</v>
      </c>
      <c r="D38">
        <v>121.38</v>
      </c>
    </row>
    <row r="39" spans="1:4" hidden="1" x14ac:dyDescent="0.2">
      <c r="A39" t="s">
        <v>43</v>
      </c>
      <c r="B39" s="1">
        <v>0.66322916666666665</v>
      </c>
      <c r="C39" t="s">
        <v>7</v>
      </c>
      <c r="D39">
        <v>5.38</v>
      </c>
    </row>
    <row r="40" spans="1:4" x14ac:dyDescent="0.2">
      <c r="A40" t="s">
        <v>44</v>
      </c>
      <c r="B40" s="1">
        <v>0.66339120370370364</v>
      </c>
      <c r="C40" t="s">
        <v>5</v>
      </c>
      <c r="D40">
        <v>293.33999999999997</v>
      </c>
    </row>
    <row r="41" spans="1:4" x14ac:dyDescent="0.2">
      <c r="A41" t="s">
        <v>45</v>
      </c>
      <c r="B41" s="1">
        <v>0.66362268518518519</v>
      </c>
      <c r="C41" t="s">
        <v>5</v>
      </c>
      <c r="D41">
        <v>67.319999999999993</v>
      </c>
    </row>
    <row r="42" spans="1:4" hidden="1" x14ac:dyDescent="0.2">
      <c r="A42" t="s">
        <v>46</v>
      </c>
      <c r="B42" s="1">
        <v>0.6636805555555555</v>
      </c>
      <c r="C42" t="s">
        <v>7</v>
      </c>
      <c r="D42">
        <v>155.59</v>
      </c>
    </row>
    <row r="43" spans="1:4" x14ac:dyDescent="0.2">
      <c r="A43" t="s">
        <v>47</v>
      </c>
      <c r="B43" s="1">
        <v>0.66393518518518524</v>
      </c>
      <c r="C43" t="s">
        <v>5</v>
      </c>
      <c r="D43">
        <v>239.29</v>
      </c>
    </row>
    <row r="44" spans="1:4" x14ac:dyDescent="0.2">
      <c r="A44" t="s">
        <v>48</v>
      </c>
      <c r="B44" s="1">
        <v>0.66395833333333332</v>
      </c>
      <c r="C44" t="s">
        <v>5</v>
      </c>
      <c r="D44">
        <v>23.84</v>
      </c>
    </row>
    <row r="45" spans="1:4" x14ac:dyDescent="0.2">
      <c r="A45" t="s">
        <v>49</v>
      </c>
      <c r="B45" s="1">
        <v>0.66431712962962963</v>
      </c>
      <c r="C45" t="s">
        <v>5</v>
      </c>
      <c r="D45">
        <v>162.41999999999999</v>
      </c>
    </row>
    <row r="46" spans="1:4" x14ac:dyDescent="0.2">
      <c r="A46" t="s">
        <v>50</v>
      </c>
      <c r="B46" s="1">
        <v>0.66434027777777771</v>
      </c>
      <c r="C46" t="s">
        <v>5</v>
      </c>
      <c r="D46">
        <v>2.36</v>
      </c>
    </row>
    <row r="47" spans="1:4" hidden="1" x14ac:dyDescent="0.2">
      <c r="A47" t="s">
        <v>51</v>
      </c>
      <c r="B47" s="1">
        <v>0.66468749999999999</v>
      </c>
      <c r="C47" t="s">
        <v>7</v>
      </c>
      <c r="D47">
        <v>63.21</v>
      </c>
    </row>
    <row r="48" spans="1:4" hidden="1" x14ac:dyDescent="0.2">
      <c r="A48" t="s">
        <v>52</v>
      </c>
      <c r="B48" s="1">
        <v>0.66481481481481486</v>
      </c>
      <c r="C48" t="s">
        <v>7</v>
      </c>
      <c r="D48">
        <v>137.22</v>
      </c>
    </row>
    <row r="49" spans="1:4" x14ac:dyDescent="0.2">
      <c r="A49" t="s">
        <v>53</v>
      </c>
      <c r="B49" s="1">
        <v>0.66486111111111112</v>
      </c>
      <c r="C49" t="s">
        <v>5</v>
      </c>
      <c r="D49">
        <v>106.87</v>
      </c>
    </row>
    <row r="50" spans="1:4" hidden="1" x14ac:dyDescent="0.2">
      <c r="A50" t="s">
        <v>54</v>
      </c>
      <c r="B50" s="1">
        <v>0.66502314814814811</v>
      </c>
      <c r="C50" t="s">
        <v>7</v>
      </c>
      <c r="D50">
        <v>13.45</v>
      </c>
    </row>
    <row r="51" spans="1:4" hidden="1" x14ac:dyDescent="0.2">
      <c r="A51" t="s">
        <v>55</v>
      </c>
      <c r="B51" s="1">
        <v>0.66545138888888888</v>
      </c>
      <c r="C51" t="s">
        <v>7</v>
      </c>
      <c r="D51">
        <v>131.05000000000001</v>
      </c>
    </row>
    <row r="52" spans="1:4" x14ac:dyDescent="0.2">
      <c r="A52" t="s">
        <v>56</v>
      </c>
      <c r="B52" s="1">
        <v>0.66563657407407406</v>
      </c>
      <c r="C52" t="s">
        <v>5</v>
      </c>
      <c r="D52">
        <v>53.16</v>
      </c>
    </row>
    <row r="53" spans="1:4" x14ac:dyDescent="0.2">
      <c r="A53" t="s">
        <v>57</v>
      </c>
      <c r="B53" s="1">
        <v>0.66576388888888893</v>
      </c>
      <c r="C53" t="s">
        <v>5</v>
      </c>
      <c r="D53">
        <v>204.68</v>
      </c>
    </row>
    <row r="54" spans="1:4" hidden="1" x14ac:dyDescent="0.2">
      <c r="A54" t="s">
        <v>58</v>
      </c>
      <c r="B54" s="1">
        <v>0.66577546296296297</v>
      </c>
      <c r="C54" t="s">
        <v>7</v>
      </c>
      <c r="D54">
        <v>27.95</v>
      </c>
    </row>
    <row r="55" spans="1:4" hidden="1" x14ac:dyDescent="0.2">
      <c r="A55" t="s">
        <v>59</v>
      </c>
      <c r="B55" s="1">
        <v>0.66591435185185188</v>
      </c>
      <c r="C55" t="s">
        <v>7</v>
      </c>
      <c r="D55">
        <v>106</v>
      </c>
    </row>
    <row r="56" spans="1:4" hidden="1" x14ac:dyDescent="0.2">
      <c r="A56" t="s">
        <v>60</v>
      </c>
      <c r="B56" s="1">
        <v>0.66613425925925929</v>
      </c>
      <c r="C56" t="s">
        <v>7</v>
      </c>
      <c r="D56">
        <v>114.39</v>
      </c>
    </row>
    <row r="57" spans="1:4" hidden="1" x14ac:dyDescent="0.2">
      <c r="A57" t="s">
        <v>61</v>
      </c>
      <c r="B57" s="1">
        <v>0.66613425925925929</v>
      </c>
      <c r="C57" t="s">
        <v>7</v>
      </c>
      <c r="D57">
        <v>31.29</v>
      </c>
    </row>
    <row r="58" spans="1:4" x14ac:dyDescent="0.2">
      <c r="A58" t="s">
        <v>62</v>
      </c>
      <c r="B58" s="1">
        <v>0.66642361111111115</v>
      </c>
      <c r="C58" t="s">
        <v>5</v>
      </c>
      <c r="D58">
        <v>179.22</v>
      </c>
    </row>
    <row r="59" spans="1:4" x14ac:dyDescent="0.2">
      <c r="A59" t="s">
        <v>63</v>
      </c>
      <c r="B59" s="1">
        <v>0.66643518518518519</v>
      </c>
      <c r="C59" t="s">
        <v>5</v>
      </c>
      <c r="D59">
        <v>45.16</v>
      </c>
    </row>
    <row r="60" spans="1:4" x14ac:dyDescent="0.2">
      <c r="A60" t="s">
        <v>64</v>
      </c>
      <c r="B60" s="1">
        <v>0.66664351851851855</v>
      </c>
      <c r="C60" t="s">
        <v>5</v>
      </c>
      <c r="D60">
        <v>43.52</v>
      </c>
    </row>
    <row r="61" spans="1:4" x14ac:dyDescent="0.2">
      <c r="A61" t="s">
        <v>65</v>
      </c>
      <c r="B61" s="1">
        <v>0.6667939814814815</v>
      </c>
      <c r="C61" t="s">
        <v>5</v>
      </c>
      <c r="D61">
        <v>56.79</v>
      </c>
    </row>
    <row r="62" spans="1:4" x14ac:dyDescent="0.2">
      <c r="A62" t="s">
        <v>66</v>
      </c>
      <c r="B62" s="1">
        <v>0.66681712962962969</v>
      </c>
      <c r="C62" t="s">
        <v>5</v>
      </c>
      <c r="D62">
        <v>33.83</v>
      </c>
    </row>
    <row r="63" spans="1:4" x14ac:dyDescent="0.2">
      <c r="A63" t="s">
        <v>67</v>
      </c>
      <c r="B63" s="1">
        <v>0.66694444444444445</v>
      </c>
      <c r="C63" t="s">
        <v>5</v>
      </c>
      <c r="D63">
        <v>102.16</v>
      </c>
    </row>
    <row r="64" spans="1:4" x14ac:dyDescent="0.2">
      <c r="A64" t="s">
        <v>68</v>
      </c>
      <c r="B64" s="1">
        <v>0.66716435185185186</v>
      </c>
      <c r="C64" t="s">
        <v>5</v>
      </c>
      <c r="D64">
        <v>132.61000000000001</v>
      </c>
    </row>
    <row r="65" spans="1:4" hidden="1" x14ac:dyDescent="0.2">
      <c r="A65" t="s">
        <v>69</v>
      </c>
      <c r="B65" s="1">
        <v>0.6672569444444445</v>
      </c>
      <c r="C65" t="s">
        <v>7</v>
      </c>
      <c r="D65">
        <v>7.7</v>
      </c>
    </row>
    <row r="66" spans="1:4" hidden="1" x14ac:dyDescent="0.2">
      <c r="A66" t="s">
        <v>70</v>
      </c>
      <c r="B66" s="1">
        <v>0.6673958333333333</v>
      </c>
      <c r="C66" t="s">
        <v>7</v>
      </c>
      <c r="D66">
        <v>52.15</v>
      </c>
    </row>
    <row r="67" spans="1:4" hidden="1" x14ac:dyDescent="0.2">
      <c r="A67" t="s">
        <v>71</v>
      </c>
      <c r="B67" s="1">
        <v>0.6674768518518519</v>
      </c>
      <c r="C67" t="s">
        <v>7</v>
      </c>
      <c r="D67">
        <v>89.61</v>
      </c>
    </row>
    <row r="68" spans="1:4" x14ac:dyDescent="0.2">
      <c r="A68" t="s">
        <v>72</v>
      </c>
      <c r="B68" s="1">
        <v>0.66766203703703697</v>
      </c>
      <c r="C68" t="s">
        <v>5</v>
      </c>
      <c r="D68">
        <v>62.01</v>
      </c>
    </row>
    <row r="69" spans="1:4" hidden="1" x14ac:dyDescent="0.2">
      <c r="A69" t="s">
        <v>73</v>
      </c>
      <c r="B69" s="1">
        <v>0.66781250000000003</v>
      </c>
      <c r="C69" t="s">
        <v>7</v>
      </c>
      <c r="D69">
        <v>86.13</v>
      </c>
    </row>
    <row r="70" spans="1:4" x14ac:dyDescent="0.2">
      <c r="A70" t="s">
        <v>74</v>
      </c>
      <c r="B70" s="1">
        <v>0.66791666666666671</v>
      </c>
      <c r="C70" t="s">
        <v>5</v>
      </c>
      <c r="D70">
        <v>9.65</v>
      </c>
    </row>
    <row r="71" spans="1:4" hidden="1" x14ac:dyDescent="0.2">
      <c r="A71" t="s">
        <v>75</v>
      </c>
      <c r="B71" s="1">
        <v>0.66814814814814805</v>
      </c>
      <c r="C71" t="s">
        <v>7</v>
      </c>
      <c r="D71">
        <v>129.9</v>
      </c>
    </row>
    <row r="72" spans="1:4" x14ac:dyDescent="0.2">
      <c r="A72" t="s">
        <v>76</v>
      </c>
      <c r="B72" s="1">
        <v>0.66814814814814805</v>
      </c>
      <c r="C72" t="s">
        <v>5</v>
      </c>
      <c r="D72">
        <v>76.72</v>
      </c>
    </row>
    <row r="73" spans="1:4" hidden="1" x14ac:dyDescent="0.2">
      <c r="A73" t="s">
        <v>77</v>
      </c>
      <c r="B73" s="1">
        <v>0.66839120370370375</v>
      </c>
      <c r="C73" t="s">
        <v>7</v>
      </c>
      <c r="D73">
        <v>79.19</v>
      </c>
    </row>
    <row r="74" spans="1:4" hidden="1" x14ac:dyDescent="0.2">
      <c r="A74" t="s">
        <v>78</v>
      </c>
      <c r="B74" s="1">
        <v>0.66853009259259266</v>
      </c>
      <c r="C74" t="s">
        <v>7</v>
      </c>
      <c r="D74">
        <v>33.07</v>
      </c>
    </row>
    <row r="75" spans="1:4" hidden="1" x14ac:dyDescent="0.2">
      <c r="A75" t="s">
        <v>79</v>
      </c>
      <c r="B75" s="1">
        <v>0.66871527777777784</v>
      </c>
      <c r="C75" t="s">
        <v>7</v>
      </c>
      <c r="D75">
        <v>48.96</v>
      </c>
    </row>
    <row r="76" spans="1:4" x14ac:dyDescent="0.2">
      <c r="A76" t="s">
        <v>80</v>
      </c>
      <c r="B76" s="1">
        <v>0.66873842592592592</v>
      </c>
      <c r="C76" t="s">
        <v>5</v>
      </c>
      <c r="D76">
        <v>29.98</v>
      </c>
    </row>
    <row r="77" spans="1:4" x14ac:dyDescent="0.2">
      <c r="A77" t="s">
        <v>81</v>
      </c>
      <c r="B77" s="1">
        <v>0.66886574074074068</v>
      </c>
      <c r="C77" t="s">
        <v>5</v>
      </c>
      <c r="D77">
        <v>103.52</v>
      </c>
    </row>
    <row r="78" spans="1:4" hidden="1" x14ac:dyDescent="0.2">
      <c r="A78" t="s">
        <v>82</v>
      </c>
      <c r="B78" s="1">
        <v>0.66898148148148151</v>
      </c>
      <c r="C78" t="s">
        <v>7</v>
      </c>
      <c r="D78">
        <v>136.76</v>
      </c>
    </row>
    <row r="79" spans="1:4" hidden="1" x14ac:dyDescent="0.2">
      <c r="A79" t="s">
        <v>83</v>
      </c>
      <c r="B79" s="1">
        <v>0.6690625</v>
      </c>
      <c r="C79" t="s">
        <v>7</v>
      </c>
      <c r="D79">
        <v>98.91</v>
      </c>
    </row>
    <row r="80" spans="1:4" x14ac:dyDescent="0.2">
      <c r="A80" t="s">
        <v>84</v>
      </c>
      <c r="B80" s="1">
        <v>0.66913194444444446</v>
      </c>
      <c r="C80" t="s">
        <v>5</v>
      </c>
      <c r="D80">
        <v>13.36</v>
      </c>
    </row>
    <row r="81" spans="1:4" x14ac:dyDescent="0.2">
      <c r="A81" t="s">
        <v>85</v>
      </c>
      <c r="B81" s="1">
        <v>0.66925925925925922</v>
      </c>
      <c r="C81" t="s">
        <v>5</v>
      </c>
      <c r="D81">
        <v>63.64</v>
      </c>
    </row>
    <row r="82" spans="1:4" hidden="1" x14ac:dyDescent="0.2">
      <c r="A82" t="s">
        <v>86</v>
      </c>
      <c r="B82" s="1">
        <v>0.66942129629629632</v>
      </c>
      <c r="C82" t="s">
        <v>7</v>
      </c>
      <c r="D82">
        <v>13.61</v>
      </c>
    </row>
    <row r="83" spans="1:4" hidden="1" x14ac:dyDescent="0.2">
      <c r="A83" t="s">
        <v>87</v>
      </c>
      <c r="B83" s="1">
        <v>0.6694675925925927</v>
      </c>
      <c r="C83" t="s">
        <v>7</v>
      </c>
      <c r="D83">
        <v>3.81</v>
      </c>
    </row>
    <row r="84" spans="1:4" hidden="1" x14ac:dyDescent="0.2">
      <c r="A84" t="s">
        <v>88</v>
      </c>
      <c r="B84" s="1">
        <v>0.66957175925925927</v>
      </c>
      <c r="C84" t="s">
        <v>7</v>
      </c>
      <c r="D84">
        <v>74.3</v>
      </c>
    </row>
    <row r="85" spans="1:4" hidden="1" x14ac:dyDescent="0.2">
      <c r="A85" t="s">
        <v>89</v>
      </c>
      <c r="B85" s="1">
        <v>0.66969907407407403</v>
      </c>
      <c r="C85" t="s">
        <v>7</v>
      </c>
      <c r="D85">
        <v>82.57</v>
      </c>
    </row>
    <row r="86" spans="1:4" hidden="1" x14ac:dyDescent="0.2">
      <c r="A86" t="s">
        <v>90</v>
      </c>
      <c r="B86" s="1">
        <v>0.66980324074074071</v>
      </c>
      <c r="C86" t="s">
        <v>7</v>
      </c>
      <c r="D86">
        <v>81.61</v>
      </c>
    </row>
    <row r="87" spans="1:4" x14ac:dyDescent="0.2">
      <c r="A87" t="s">
        <v>91</v>
      </c>
      <c r="B87" s="1">
        <v>0.66981481481481486</v>
      </c>
      <c r="C87" t="s">
        <v>5</v>
      </c>
      <c r="D87">
        <v>64.709999999999994</v>
      </c>
    </row>
    <row r="88" spans="1:4" hidden="1" x14ac:dyDescent="0.2">
      <c r="A88" t="s">
        <v>92</v>
      </c>
      <c r="B88" s="1">
        <v>0.66993055555555558</v>
      </c>
      <c r="C88" t="s">
        <v>7</v>
      </c>
      <c r="D88">
        <v>40.520000000000003</v>
      </c>
    </row>
    <row r="89" spans="1:4" hidden="1" x14ac:dyDescent="0.2">
      <c r="A89" t="s">
        <v>93</v>
      </c>
      <c r="B89" s="1">
        <v>0.67005787037037035</v>
      </c>
      <c r="C89" t="s">
        <v>7</v>
      </c>
      <c r="D89">
        <v>31.32</v>
      </c>
    </row>
    <row r="90" spans="1:4" hidden="1" x14ac:dyDescent="0.2">
      <c r="A90" t="s">
        <v>94</v>
      </c>
      <c r="B90" s="1">
        <v>0.67021990740740733</v>
      </c>
      <c r="C90" t="s">
        <v>7</v>
      </c>
      <c r="D90">
        <v>35.49</v>
      </c>
    </row>
    <row r="91" spans="1:4" hidden="1" x14ac:dyDescent="0.2">
      <c r="A91" t="s">
        <v>95</v>
      </c>
      <c r="B91" s="1">
        <v>0.67023148148148148</v>
      </c>
      <c r="C91" t="s">
        <v>7</v>
      </c>
      <c r="D91">
        <v>37.090000000000003</v>
      </c>
    </row>
    <row r="92" spans="1:4" hidden="1" x14ac:dyDescent="0.2">
      <c r="A92" t="s">
        <v>96</v>
      </c>
      <c r="B92" s="1">
        <v>0.67033564814814817</v>
      </c>
      <c r="C92" t="s">
        <v>7</v>
      </c>
      <c r="D92">
        <v>103.95</v>
      </c>
    </row>
    <row r="93" spans="1:4" x14ac:dyDescent="0.2">
      <c r="A93" t="s">
        <v>97</v>
      </c>
      <c r="B93" s="1">
        <v>0.67046296296296293</v>
      </c>
      <c r="C93" t="s">
        <v>5</v>
      </c>
      <c r="D93">
        <v>45.14</v>
      </c>
    </row>
    <row r="94" spans="1:4" hidden="1" x14ac:dyDescent="0.2">
      <c r="A94" t="s">
        <v>98</v>
      </c>
      <c r="B94" s="1">
        <v>0.67055555555555557</v>
      </c>
      <c r="C94" t="s">
        <v>7</v>
      </c>
      <c r="D94">
        <v>84.83</v>
      </c>
    </row>
    <row r="95" spans="1:4" hidden="1" x14ac:dyDescent="0.2">
      <c r="A95" t="s">
        <v>99</v>
      </c>
      <c r="B95" s="1">
        <v>0.67071759259259256</v>
      </c>
      <c r="C95" t="s">
        <v>7</v>
      </c>
      <c r="D95">
        <v>56.82</v>
      </c>
    </row>
    <row r="96" spans="1:4" x14ac:dyDescent="0.2">
      <c r="A96" t="s">
        <v>100</v>
      </c>
      <c r="B96" s="1">
        <v>0.67072916666666671</v>
      </c>
      <c r="C96" t="s">
        <v>5</v>
      </c>
      <c r="D96">
        <v>15.17</v>
      </c>
    </row>
    <row r="97" spans="1:4" hidden="1" x14ac:dyDescent="0.2">
      <c r="A97" t="s">
        <v>101</v>
      </c>
      <c r="B97" s="1">
        <v>0.67083333333333339</v>
      </c>
      <c r="C97" t="s">
        <v>7</v>
      </c>
      <c r="D97">
        <v>52.3</v>
      </c>
    </row>
    <row r="98" spans="1:4" x14ac:dyDescent="0.2">
      <c r="A98" t="s">
        <v>102</v>
      </c>
      <c r="B98" s="1">
        <v>0.67096064814814815</v>
      </c>
      <c r="C98" t="s">
        <v>5</v>
      </c>
      <c r="D98">
        <v>53.91</v>
      </c>
    </row>
    <row r="99" spans="1:4" hidden="1" x14ac:dyDescent="0.2">
      <c r="A99" t="s">
        <v>103</v>
      </c>
      <c r="B99" s="1">
        <v>0.67106481481481473</v>
      </c>
      <c r="C99" t="s">
        <v>7</v>
      </c>
      <c r="D99">
        <v>29</v>
      </c>
    </row>
    <row r="100" spans="1:4" hidden="1" x14ac:dyDescent="0.2">
      <c r="A100" t="s">
        <v>104</v>
      </c>
      <c r="B100" s="1">
        <v>0.67106481481481473</v>
      </c>
      <c r="C100" t="s">
        <v>7</v>
      </c>
      <c r="D100">
        <v>52.87</v>
      </c>
    </row>
    <row r="101" spans="1:4" hidden="1" x14ac:dyDescent="0.2">
      <c r="A101" t="s">
        <v>105</v>
      </c>
      <c r="B101" s="1">
        <v>0.67134259259259255</v>
      </c>
      <c r="C101" t="s">
        <v>7</v>
      </c>
      <c r="D101">
        <v>95.16</v>
      </c>
    </row>
    <row r="102" spans="1:4" x14ac:dyDescent="0.2">
      <c r="A102" t="s">
        <v>106</v>
      </c>
      <c r="B102" s="1">
        <v>0.67146990740740742</v>
      </c>
      <c r="C102" t="s">
        <v>5</v>
      </c>
      <c r="D102">
        <v>55.34</v>
      </c>
    </row>
    <row r="103" spans="1:4" hidden="1" x14ac:dyDescent="0.2">
      <c r="A103" t="s">
        <v>107</v>
      </c>
      <c r="B103" s="1">
        <v>0.67148148148148146</v>
      </c>
      <c r="C103" t="s">
        <v>7</v>
      </c>
      <c r="D103">
        <v>65.92</v>
      </c>
    </row>
    <row r="104" spans="1:4" hidden="1" x14ac:dyDescent="0.2">
      <c r="A104" t="s">
        <v>108</v>
      </c>
      <c r="B104" s="1">
        <v>0.67160879629629633</v>
      </c>
      <c r="C104" t="s">
        <v>7</v>
      </c>
      <c r="D104">
        <v>23.02</v>
      </c>
    </row>
    <row r="105" spans="1:4" hidden="1" x14ac:dyDescent="0.2">
      <c r="A105" t="s">
        <v>109</v>
      </c>
      <c r="B105" s="1">
        <v>0.67177083333333332</v>
      </c>
      <c r="C105" t="s">
        <v>7</v>
      </c>
      <c r="D105">
        <v>25.28</v>
      </c>
    </row>
    <row r="106" spans="1:4" hidden="1" x14ac:dyDescent="0.2">
      <c r="A106" t="s">
        <v>110</v>
      </c>
      <c r="B106" s="1">
        <v>0.67196759259259264</v>
      </c>
      <c r="C106" t="s">
        <v>7</v>
      </c>
      <c r="D106">
        <v>43.24</v>
      </c>
    </row>
    <row r="107" spans="1:4" x14ac:dyDescent="0.2">
      <c r="A107" t="s">
        <v>111</v>
      </c>
      <c r="B107" s="1">
        <v>0.67243055555555553</v>
      </c>
      <c r="C107" t="s">
        <v>5</v>
      </c>
      <c r="D107">
        <v>117.88</v>
      </c>
    </row>
    <row r="108" spans="1:4" hidden="1" x14ac:dyDescent="0.2">
      <c r="A108" t="s">
        <v>112</v>
      </c>
      <c r="B108" s="1">
        <v>0.67267361111111112</v>
      </c>
      <c r="C108" t="s">
        <v>7</v>
      </c>
      <c r="D108">
        <v>61.04</v>
      </c>
    </row>
    <row r="109" spans="1:4" hidden="1" x14ac:dyDescent="0.2">
      <c r="A109" t="s">
        <v>113</v>
      </c>
      <c r="B109" s="1">
        <v>0.67277777777777781</v>
      </c>
      <c r="C109" t="s">
        <v>7</v>
      </c>
      <c r="D109">
        <v>156.35</v>
      </c>
    </row>
    <row r="110" spans="1:4" hidden="1" x14ac:dyDescent="0.2">
      <c r="A110" t="s">
        <v>114</v>
      </c>
      <c r="B110" s="1">
        <v>0.67280092592592589</v>
      </c>
      <c r="C110" t="s">
        <v>7</v>
      </c>
      <c r="D110">
        <v>149.84</v>
      </c>
    </row>
    <row r="111" spans="1:4" hidden="1" x14ac:dyDescent="0.2">
      <c r="A111" t="s">
        <v>115</v>
      </c>
      <c r="B111" s="1">
        <v>0.67289351851851853</v>
      </c>
      <c r="C111" t="s">
        <v>7</v>
      </c>
      <c r="D111">
        <v>18.93</v>
      </c>
    </row>
    <row r="112" spans="1:4" hidden="1" x14ac:dyDescent="0.2">
      <c r="A112" t="s">
        <v>116</v>
      </c>
      <c r="B112" s="1">
        <v>0.67298611111111117</v>
      </c>
      <c r="C112" t="s">
        <v>7</v>
      </c>
      <c r="D112">
        <v>18.510000000000002</v>
      </c>
    </row>
    <row r="113" spans="1:4" x14ac:dyDescent="0.2">
      <c r="A113" t="s">
        <v>117</v>
      </c>
      <c r="B113" s="1">
        <v>0.67320601851851858</v>
      </c>
      <c r="C113" t="s">
        <v>5</v>
      </c>
      <c r="D113">
        <v>35</v>
      </c>
    </row>
  </sheetData>
  <autoFilter ref="A1:D113">
    <filterColumn colId="2">
      <filters>
        <filter val="Boat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origami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2018-02-01T00:42:49Z</dcterms:created>
  <dcterms:modified xsi:type="dcterms:W3CDTF">2018-02-01T23:20:39Z</dcterms:modified>
</cp:coreProperties>
</file>