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bar\Desktop\"/>
    </mc:Choice>
  </mc:AlternateContent>
  <xr:revisionPtr revIDLastSave="0" documentId="13_ncr:1_{902A2CAA-04B0-4700-923A-3B27CBA58DC8}" xr6:coauthVersionLast="43" xr6:coauthVersionMax="43" xr10:uidLastSave="{00000000-0000-0000-0000-000000000000}"/>
  <bookViews>
    <workbookView xWindow="-96" yWindow="-96" windowWidth="23232" windowHeight="12552" firstSheet="1" activeTab="1" xr2:uid="{00000000-000D-0000-FFFF-FFFF00000000}"/>
  </bookViews>
  <sheets>
    <sheet name="RiskSerializationData" sheetId="3" state="hidden" r:id="rId1"/>
    <sheet name="Sheet1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"89R2JQNYUSSWCKFNELHTYPEH"</definedName>
    <definedName name="RiskAfterRecalcMacro" hidden="1">""</definedName>
    <definedName name="RiskAfterSimMacro" hidden="1">""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"$C$17"</definedName>
    <definedName name="RiskSelectedNameCell1" hidden="1">"$A$13"</definedName>
    <definedName name="RiskSelectedNameCell2" hidden="1">"$B$1"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C20" i="1"/>
  <c r="C24" i="1" s="1"/>
  <c r="D16" i="1"/>
  <c r="D15" i="1"/>
  <c r="D13" i="1"/>
  <c r="D12" i="1"/>
  <c r="D17" i="1" s="1"/>
  <c r="D10" i="1"/>
  <c r="D11" i="1" s="1"/>
  <c r="D8" i="1"/>
  <c r="D6" i="1"/>
  <c r="D5" i="1"/>
  <c r="D7" i="1" s="1"/>
  <c r="D2" i="1"/>
  <c r="D19" i="1" s="1"/>
  <c r="B15" i="1"/>
  <c r="B13" i="1"/>
  <c r="B12" i="1"/>
  <c r="B17" i="1" s="1"/>
  <c r="B11" i="1"/>
  <c r="B8" i="1"/>
  <c r="B5" i="1"/>
  <c r="B7" i="1" s="1"/>
  <c r="B3" i="1"/>
  <c r="B2" i="1"/>
  <c r="B19" i="1" s="1"/>
  <c r="B20" i="1" s="1"/>
  <c r="B24" i="1" s="1"/>
  <c r="C16" i="1"/>
  <c r="I10" i="1"/>
  <c r="C12" i="1"/>
  <c r="I9" i="1"/>
  <c r="I8" i="1"/>
  <c r="I7" i="1"/>
  <c r="I6" i="1"/>
  <c r="C15" i="1"/>
  <c r="C13" i="1"/>
  <c r="C10" i="1"/>
  <c r="C11" i="1"/>
  <c r="C8" i="1"/>
  <c r="C6" i="1"/>
  <c r="C5" i="1"/>
  <c r="C7" i="1" s="1"/>
  <c r="C3" i="1"/>
  <c r="C2" i="1"/>
  <c r="C19" i="1" s="1"/>
  <c r="C21" i="1" s="1"/>
  <c r="J18" i="1"/>
  <c r="L19" i="1"/>
  <c r="K17" i="1"/>
  <c r="K19" i="1" s="1"/>
  <c r="J1" i="1"/>
  <c r="K1" i="1"/>
  <c r="J9" i="1"/>
  <c r="J8" i="1"/>
  <c r="J7" i="1"/>
  <c r="I5" i="1"/>
  <c r="J5" i="1"/>
  <c r="J24" i="1"/>
  <c r="J23" i="1"/>
  <c r="K23" i="1"/>
  <c r="I3" i="1"/>
  <c r="J6" i="1"/>
  <c r="C4" i="1"/>
  <c r="C22" i="1" l="1"/>
  <c r="D20" i="1"/>
  <c r="D24" i="1" s="1"/>
  <c r="D21" i="1"/>
  <c r="E22" i="1"/>
  <c r="D4" i="1"/>
  <c r="D18" i="1" s="1"/>
  <c r="B4" i="1"/>
  <c r="B18" i="1" s="1"/>
  <c r="B16" i="1"/>
  <c r="C18" i="1"/>
  <c r="C17" i="1"/>
  <c r="J10" i="1"/>
  <c r="K18" i="1"/>
  <c r="D22" i="1" l="1"/>
</calcChain>
</file>

<file path=xl/sharedStrings.xml><?xml version="1.0" encoding="utf-8"?>
<sst xmlns="http://schemas.openxmlformats.org/spreadsheetml/2006/main" count="34" uniqueCount="34">
  <si>
    <t>Salary of security officer</t>
  </si>
  <si>
    <t>Salary of Engineer</t>
  </si>
  <si>
    <t># of security officer</t>
  </si>
  <si>
    <t>Cost of Equipement (1)</t>
  </si>
  <si>
    <t>Total Cost in Equipment</t>
  </si>
  <si>
    <t>Total Security Pay</t>
  </si>
  <si>
    <t># of Engineers Needed</t>
  </si>
  <si>
    <t>Total Engineer's Pay</t>
  </si>
  <si>
    <t>Enplanements</t>
  </si>
  <si>
    <t>Mishandled</t>
  </si>
  <si>
    <t>Total Reports</t>
  </si>
  <si>
    <t xml:space="preserve">per </t>
  </si>
  <si>
    <t>Error</t>
  </si>
  <si>
    <t>0 Bags</t>
  </si>
  <si>
    <t>1 Bags</t>
  </si>
  <si>
    <t>2 Bags</t>
  </si>
  <si>
    <t>3 Bags</t>
  </si>
  <si>
    <t>4 Bags</t>
  </si>
  <si>
    <t>Max Liability</t>
  </si>
  <si>
    <t>Payment</t>
  </si>
  <si>
    <t>Misread bags</t>
  </si>
  <si>
    <t>Check post</t>
  </si>
  <si>
    <t>Investment Cost</t>
  </si>
  <si>
    <t>per terminal</t>
  </si>
  <si>
    <t>Airport Investment</t>
  </si>
  <si>
    <t># of Equipment Needed</t>
  </si>
  <si>
    <t>Mishandled does not contain stolen</t>
  </si>
  <si>
    <t>Machine System</t>
  </si>
  <si>
    <t>Human System</t>
  </si>
  <si>
    <t>Hybrid System</t>
  </si>
  <si>
    <t>Number of Bags</t>
  </si>
  <si>
    <t>Stolen Bags</t>
  </si>
  <si>
    <t>Old data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</si>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</sst>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3"/>
    <xf numFmtId="43" fontId="0" fillId="0" borderId="0" xfId="1" applyFont="1"/>
    <xf numFmtId="43" fontId="1" fillId="2" borderId="0" xfId="1" applyFill="1"/>
    <xf numFmtId="4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165" fontId="0" fillId="0" borderId="0" xfId="2" applyNumberFormat="1" applyFont="1"/>
    <xf numFmtId="43" fontId="1" fillId="2" borderId="0" xfId="3" applyNumberFormat="1"/>
    <xf numFmtId="164" fontId="0" fillId="0" borderId="0" xfId="0" applyNumberFormat="1"/>
    <xf numFmtId="9" fontId="0" fillId="0" borderId="0" xfId="2" applyFont="1"/>
  </cellXfs>
  <cellStyles count="4">
    <cellStyle name="20% - Accent2" xfId="3" builtinId="34"/>
    <cellStyle name="Comma" xfId="1" builtinId="3"/>
    <cellStyle name="Normal" xfId="0" builtinId="0"/>
    <cellStyle name="Percent" xfId="2" builtinId="5"/>
  </cellStyles>
  <dxfs count="1"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workbookViewId="0"/>
  </sheetViews>
  <sheetFormatPr defaultRowHeight="14.4" x14ac:dyDescent="0.55000000000000004"/>
  <sheetData>
    <row r="1" spans="1:33" x14ac:dyDescent="0.55000000000000004">
      <c r="A1">
        <v>2</v>
      </c>
      <c r="B1">
        <v>3</v>
      </c>
    </row>
    <row r="3" spans="1:33" x14ac:dyDescent="0.55000000000000004">
      <c r="A3" s="10"/>
      <c r="G3" s="10"/>
    </row>
    <row r="6" spans="1:33" x14ac:dyDescent="0.55000000000000004">
      <c r="A6" s="10"/>
      <c r="AG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tabSelected="1" workbookViewId="0">
      <selection activeCell="E23" sqref="E23"/>
    </sheetView>
  </sheetViews>
  <sheetFormatPr defaultRowHeight="14.4" x14ac:dyDescent="0.55000000000000004"/>
  <cols>
    <col min="1" max="1" width="28.15625" customWidth="1"/>
    <col min="2" max="2" width="24.83984375" customWidth="1"/>
    <col min="3" max="3" width="22.26171875" customWidth="1"/>
    <col min="4" max="4" width="21.3671875" bestFit="1" customWidth="1"/>
    <col min="5" max="5" width="14.3125" bestFit="1" customWidth="1"/>
    <col min="6" max="6" width="4.15625" customWidth="1"/>
    <col min="7" max="7" width="1.68359375" customWidth="1"/>
    <col min="8" max="8" width="16.15625" customWidth="1"/>
    <col min="9" max="10" width="14.26171875" bestFit="1" customWidth="1"/>
    <col min="11" max="11" width="11.578125" bestFit="1" customWidth="1"/>
    <col min="23" max="23" width="13.26171875" bestFit="1" customWidth="1"/>
  </cols>
  <sheetData>
    <row r="1" spans="1:11" x14ac:dyDescent="0.55000000000000004">
      <c r="B1" t="s">
        <v>28</v>
      </c>
      <c r="C1" t="s">
        <v>29</v>
      </c>
      <c r="D1" t="s">
        <v>27</v>
      </c>
      <c r="H1" t="s">
        <v>8</v>
      </c>
      <c r="I1" s="2">
        <v>858000000</v>
      </c>
      <c r="J1" s="4">
        <f>I1/365</f>
        <v>2350684.9315068494</v>
      </c>
      <c r="K1" s="4">
        <f>J1/24</f>
        <v>97945.205479452052</v>
      </c>
    </row>
    <row r="2" spans="1:11" x14ac:dyDescent="0.55000000000000004">
      <c r="A2" t="s">
        <v>0</v>
      </c>
      <c r="B2" s="2" t="e">
        <f ca="1">_xll.RiskUniform(28000,41000)</f>
        <v>#VALUE!</v>
      </c>
      <c r="C2" s="2" t="e">
        <f ca="1">_xll.RiskUniform(28000,41000)</f>
        <v>#VALUE!</v>
      </c>
      <c r="D2" s="2" t="e">
        <f ca="1">_xll.RiskUniform(28000,41000)</f>
        <v>#VALUE!</v>
      </c>
      <c r="H2" t="s">
        <v>9</v>
      </c>
      <c r="I2">
        <v>2.4700000000000002</v>
      </c>
      <c r="J2" t="s">
        <v>11</v>
      </c>
      <c r="K2">
        <v>1000</v>
      </c>
    </row>
    <row r="3" spans="1:11" x14ac:dyDescent="0.55000000000000004">
      <c r="A3" t="s">
        <v>2</v>
      </c>
      <c r="B3" s="2" t="e">
        <f ca="1">_xll.RiskDuniform({10,15,18})</f>
        <v>#VALUE!</v>
      </c>
      <c r="C3" s="2" t="e">
        <f ca="1">_xll.RiskDuniform({10,15,18})</f>
        <v>#VALUE!</v>
      </c>
      <c r="D3" s="2">
        <v>0</v>
      </c>
      <c r="H3" t="s">
        <v>10</v>
      </c>
      <c r="I3" s="4">
        <f>I2/K2*I1</f>
        <v>2119260.0000000005</v>
      </c>
    </row>
    <row r="4" spans="1:11" x14ac:dyDescent="0.55000000000000004">
      <c r="A4" s="1" t="s">
        <v>5</v>
      </c>
      <c r="B4" s="3" t="e">
        <f ca="1">B2*B3</f>
        <v>#VALUE!</v>
      </c>
      <c r="C4" s="3" t="e">
        <f ca="1">C2*C3</f>
        <v>#VALUE!</v>
      </c>
      <c r="D4" s="3" t="e">
        <f ca="1">D2*D3</f>
        <v>#VALUE!</v>
      </c>
    </row>
    <row r="5" spans="1:11" x14ac:dyDescent="0.55000000000000004">
      <c r="A5" t="s">
        <v>1</v>
      </c>
      <c r="B5" s="2" t="e">
        <f ca="1">_xll.RiskUniform(54000,72000)</f>
        <v>#VALUE!</v>
      </c>
      <c r="C5" s="2" t="e">
        <f ca="1">_xll.RiskUniform(54000,72000)</f>
        <v>#VALUE!</v>
      </c>
      <c r="D5" s="2" t="e">
        <f ca="1">_xll.RiskUniform(54000,72000)</f>
        <v>#VALUE!</v>
      </c>
      <c r="H5" t="s">
        <v>13</v>
      </c>
      <c r="I5" s="4">
        <f>24%*I1</f>
        <v>205920000</v>
      </c>
      <c r="J5" s="4">
        <f>I5*0</f>
        <v>0</v>
      </c>
    </row>
    <row r="6" spans="1:11" x14ac:dyDescent="0.55000000000000004">
      <c r="A6" t="s">
        <v>6</v>
      </c>
      <c r="B6" s="2">
        <v>0</v>
      </c>
      <c r="C6" s="2" t="e">
        <f ca="1">_xll.RiskDuniform({2,3,4})</f>
        <v>#VALUE!</v>
      </c>
      <c r="D6" s="2" t="e">
        <f ca="1">_xll.RiskDuniform({2,3,4})</f>
        <v>#VALUE!</v>
      </c>
      <c r="H6" t="s">
        <v>14</v>
      </c>
      <c r="I6" s="4">
        <f>59%*I1</f>
        <v>506220000</v>
      </c>
      <c r="J6" s="4">
        <f>I6*1</f>
        <v>506220000</v>
      </c>
    </row>
    <row r="7" spans="1:11" x14ac:dyDescent="0.55000000000000004">
      <c r="A7" s="1" t="s">
        <v>7</v>
      </c>
      <c r="B7" s="3" t="e">
        <f ca="1">B5*B6</f>
        <v>#VALUE!</v>
      </c>
      <c r="C7" s="3" t="e">
        <f ca="1">C5*C6</f>
        <v>#VALUE!</v>
      </c>
      <c r="D7" s="3" t="e">
        <f ca="1">D5*D6</f>
        <v>#VALUE!</v>
      </c>
      <c r="H7" t="s">
        <v>15</v>
      </c>
      <c r="I7" s="4">
        <f>15%*I1</f>
        <v>128700000</v>
      </c>
      <c r="J7" s="4">
        <f>I7*2</f>
        <v>257400000</v>
      </c>
    </row>
    <row r="8" spans="1:11" x14ac:dyDescent="0.55000000000000004">
      <c r="A8" t="s">
        <v>21</v>
      </c>
      <c r="B8" s="2" t="e">
        <f ca="1">_xll.RiskDuniform({3,4,5})</f>
        <v>#VALUE!</v>
      </c>
      <c r="C8" s="2" t="e">
        <f ca="1">_xll.RiskDuniform({3,4,5})</f>
        <v>#VALUE!</v>
      </c>
      <c r="D8" s="2" t="e">
        <f ca="1">_xll.RiskDuniform({3,4,5})</f>
        <v>#VALUE!</v>
      </c>
      <c r="H8" t="s">
        <v>16</v>
      </c>
      <c r="I8" s="4">
        <f>1%*I1</f>
        <v>8580000</v>
      </c>
      <c r="J8" s="4">
        <f>I8*3</f>
        <v>25740000</v>
      </c>
    </row>
    <row r="9" spans="1:11" x14ac:dyDescent="0.55000000000000004">
      <c r="A9" t="s">
        <v>3</v>
      </c>
      <c r="B9" s="2">
        <v>0</v>
      </c>
      <c r="C9" s="2">
        <v>3000</v>
      </c>
      <c r="D9" s="2">
        <v>10000</v>
      </c>
      <c r="H9" t="s">
        <v>17</v>
      </c>
      <c r="I9" s="4">
        <f>1%*I1</f>
        <v>8580000</v>
      </c>
      <c r="J9" s="4">
        <f>I9*4</f>
        <v>34320000</v>
      </c>
    </row>
    <row r="10" spans="1:11" x14ac:dyDescent="0.55000000000000004">
      <c r="A10" t="s">
        <v>25</v>
      </c>
      <c r="B10" s="2">
        <v>0</v>
      </c>
      <c r="C10" s="2" t="e">
        <f ca="1">_xll.RiskDuniform({4,5,6})</f>
        <v>#VALUE!</v>
      </c>
      <c r="D10" s="2" t="e">
        <f ca="1">_xll.RiskDuniform({4,5,6})</f>
        <v>#VALUE!</v>
      </c>
      <c r="I10" s="4" t="e">
        <f ca="1">SUM(I6:I9)*_xll.RiskUniform(0.05,0.07)</f>
        <v>#VALUE!</v>
      </c>
      <c r="J10" s="4">
        <f>SUM(J5:J9)</f>
        <v>823680000</v>
      </c>
    </row>
    <row r="11" spans="1:11" x14ac:dyDescent="0.55000000000000004">
      <c r="A11" s="1" t="s">
        <v>4</v>
      </c>
      <c r="B11" s="3">
        <f>B9*B10</f>
        <v>0</v>
      </c>
      <c r="C11" s="3" t="e">
        <f ca="1">C9*C10</f>
        <v>#VALUE!</v>
      </c>
      <c r="D11" s="3" t="e">
        <f ca="1">D9*D10</f>
        <v>#VALUE!</v>
      </c>
    </row>
    <row r="12" spans="1:11" x14ac:dyDescent="0.55000000000000004">
      <c r="A12" t="s">
        <v>30</v>
      </c>
      <c r="B12" s="4">
        <f>76%*$I$1</f>
        <v>652080000</v>
      </c>
      <c r="C12" s="4">
        <f>76%*$I$1</f>
        <v>652080000</v>
      </c>
      <c r="D12" s="4">
        <f>76%*$I$1</f>
        <v>652080000</v>
      </c>
    </row>
    <row r="13" spans="1:11" x14ac:dyDescent="0.55000000000000004">
      <c r="A13" t="s">
        <v>31</v>
      </c>
      <c r="B13" t="e">
        <f ca="1">_xll.RiskUniform(0.05,0.07)</f>
        <v>#VALUE!</v>
      </c>
      <c r="C13" t="e">
        <f ca="1">_xll.RiskUniform(0.05,0.07)</f>
        <v>#VALUE!</v>
      </c>
      <c r="D13" t="e">
        <f ca="1">_xll.RiskUniform(0.05,0.07)</f>
        <v>#VALUE!</v>
      </c>
    </row>
    <row r="14" spans="1:11" x14ac:dyDescent="0.55000000000000004">
      <c r="A14" t="s">
        <v>12</v>
      </c>
      <c r="B14" s="11">
        <v>0.01</v>
      </c>
      <c r="C14" s="5">
        <v>6.9999999999999999E-4</v>
      </c>
      <c r="D14" s="6">
        <v>1E-3</v>
      </c>
    </row>
    <row r="15" spans="1:11" x14ac:dyDescent="0.55000000000000004">
      <c r="A15" t="s">
        <v>18</v>
      </c>
      <c r="B15" s="4" t="e">
        <f ca="1">_xll.RiskUniform(2640,3960)</f>
        <v>#VALUE!</v>
      </c>
      <c r="C15" s="4" t="e">
        <f ca="1">_xll.RiskUniform(2640,3960)</f>
        <v>#VALUE!</v>
      </c>
      <c r="D15" s="4" t="e">
        <f ca="1">_xll.RiskUniform(2640,3960)</f>
        <v>#VALUE!</v>
      </c>
    </row>
    <row r="16" spans="1:11" x14ac:dyDescent="0.55000000000000004">
      <c r="A16" t="s">
        <v>20</v>
      </c>
      <c r="B16" s="2" t="e">
        <f ca="1">B14*(B12*B13)</f>
        <v>#VALUE!</v>
      </c>
      <c r="C16" s="4" t="e">
        <f ca="1">C14*I10</f>
        <v>#VALUE!</v>
      </c>
      <c r="D16" s="4" t="e">
        <f ca="1">D14*I10</f>
        <v>#VALUE!</v>
      </c>
    </row>
    <row r="17" spans="1:12" x14ac:dyDescent="0.55000000000000004">
      <c r="A17" s="1" t="s">
        <v>19</v>
      </c>
      <c r="B17" s="9" t="e">
        <f ca="1">_xll.RiskOutput("Humans Sys Liab")+(B12*B13)*B14*B15</f>
        <v>#VALUE!</v>
      </c>
      <c r="C17" s="9" t="e">
        <f ca="1">_xll.RiskOutput("Hybrid Sys Liab")+(C12*C13)*C14*C15</f>
        <v>#VALUE!</v>
      </c>
      <c r="D17" s="9" t="e">
        <f ca="1">_xll.RiskOutput("Machine Sys Liab")+(D12*D13)*D14*D15</f>
        <v>#VALUE!</v>
      </c>
      <c r="K17" s="2">
        <f>3300</f>
        <v>3300</v>
      </c>
    </row>
    <row r="18" spans="1:12" x14ac:dyDescent="0.55000000000000004">
      <c r="A18" t="s">
        <v>22</v>
      </c>
      <c r="B18" s="2" t="e">
        <f ca="1">B11+B7+B4</f>
        <v>#VALUE!</v>
      </c>
      <c r="C18" s="2" t="e">
        <f ca="1">C11+C7+C4</f>
        <v>#VALUE!</v>
      </c>
      <c r="D18" s="2" t="e">
        <f ca="1">D11+D7+D4</f>
        <v>#VALUE!</v>
      </c>
      <c r="E18" t="s">
        <v>23</v>
      </c>
      <c r="J18" s="4">
        <f>K17-20%*K17</f>
        <v>2640</v>
      </c>
      <c r="K18" s="4">
        <f>K17+20%*K17</f>
        <v>3960</v>
      </c>
    </row>
    <row r="19" spans="1:12" x14ac:dyDescent="0.55000000000000004">
      <c r="A19" t="s">
        <v>24</v>
      </c>
      <c r="B19" s="4" t="e">
        <f ca="1">_xll.RiskOutput("Human Sys Costs")+(B2*B3+B5*B6+B8*B9*B10)*3</f>
        <v>#VALUE!</v>
      </c>
      <c r="C19" s="4" t="e">
        <f ca="1">_xll.RiskOutput("Hyrid Sys Costs")+(C2*C3+C5*C6+C8*C9*C10)*3</f>
        <v>#VALUE!</v>
      </c>
      <c r="D19" s="4" t="e">
        <f ca="1">_xll.RiskOutput("Machine Sys Costs")+(D2*D3+D5*D6+D8*D9*D10)*3</f>
        <v>#VALUE!</v>
      </c>
      <c r="K19" s="4">
        <f>K17+10%*K17</f>
        <v>3630</v>
      </c>
      <c r="L19" s="4">
        <f>K17-10%*K17</f>
        <v>2970</v>
      </c>
    </row>
    <row r="20" spans="1:12" x14ac:dyDescent="0.55000000000000004">
      <c r="B20" s="4" t="e">
        <f ca="1">B19*500</f>
        <v>#VALUE!</v>
      </c>
      <c r="C20" s="4" t="e">
        <f ca="1">C19*500</f>
        <v>#VALUE!</v>
      </c>
      <c r="D20" s="4" t="e">
        <f ca="1">D19*500</f>
        <v>#VALUE!</v>
      </c>
    </row>
    <row r="21" spans="1:12" x14ac:dyDescent="0.55000000000000004">
      <c r="B21" s="10" t="s">
        <v>32</v>
      </c>
      <c r="C21" s="2" t="e">
        <f ca="1">C19*C20</f>
        <v>#VALUE!</v>
      </c>
      <c r="D21" s="2" t="e">
        <f ca="1">D19*D20</f>
        <v>#VALUE!</v>
      </c>
      <c r="E21" s="2">
        <f>E19*E20</f>
        <v>0</v>
      </c>
    </row>
    <row r="22" spans="1:12" x14ac:dyDescent="0.55000000000000004">
      <c r="B22" t="s">
        <v>33</v>
      </c>
      <c r="C22" s="4" t="e">
        <f ca="1">C21-B17</f>
        <v>#VALUE!</v>
      </c>
      <c r="D22" s="4" t="e">
        <f ca="1">D21-C17</f>
        <v>#VALUE!</v>
      </c>
      <c r="E22" s="4" t="e">
        <f ca="1">E21-D17</f>
        <v>#VALUE!</v>
      </c>
      <c r="I22" s="7"/>
    </row>
    <row r="23" spans="1:12" x14ac:dyDescent="0.55000000000000004">
      <c r="I23" s="5">
        <v>0.20699999999999999</v>
      </c>
      <c r="J23">
        <f>I23*100</f>
        <v>20.7</v>
      </c>
      <c r="K23" s="8">
        <f>J23*J24</f>
        <v>6.2099999999999992E-4</v>
      </c>
    </row>
    <row r="24" spans="1:12" x14ac:dyDescent="0.55000000000000004">
      <c r="A24" t="s">
        <v>26</v>
      </c>
      <c r="B24" t="e">
        <f ca="1">B20/I1</f>
        <v>#VALUE!</v>
      </c>
      <c r="C24" t="e">
        <f ca="1">C20/I1</f>
        <v>#VALUE!</v>
      </c>
      <c r="D24" t="e">
        <f ca="1">D20/I1</f>
        <v>#VALUE!</v>
      </c>
      <c r="I24" s="6">
        <v>2.9999999999999999E-7</v>
      </c>
      <c r="J24">
        <f>I24*100</f>
        <v>2.9999999999999997E-5</v>
      </c>
    </row>
  </sheetData>
  <conditionalFormatting sqref="C17">
    <cfRule type="expression" dxfId="0" priority="1" stopIfTrue="1">
      <formula>IF(RiskSelectedCell=CELL("address",C17),TRUE)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RiskSerializationData</vt:lpstr>
      <vt:lpstr>Sheet1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2019-05-16T20:53:09Z</dcterms:created>
  <dcterms:modified xsi:type="dcterms:W3CDTF">2019-05-20T07:33:44Z</dcterms:modified>
</cp:coreProperties>
</file>