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Documents\Rushabh's Documents\Stevens\Engineering Management\Rushabh\Subjects\SYS 660 Decision Making via Risk Analysis\Homework\Assignment 2\"/>
    </mc:Choice>
  </mc:AlternateContent>
  <xr:revisionPtr revIDLastSave="0" documentId="8_{139CB5CD-1D2E-408C-B6B7-B0E70B04E2D7}" xr6:coauthVersionLast="40" xr6:coauthVersionMax="40" xr10:uidLastSave="{00000000-0000-0000-0000-000000000000}"/>
  <bookViews>
    <workbookView xWindow="-96" yWindow="-96" windowWidth="23232" windowHeight="12552" xr2:uid="{AB985984-C060-425A-955B-2B146AAAF071}"/>
  </bookViews>
  <sheets>
    <sheet name="Sheet1" sheetId="1" r:id="rId1"/>
    <sheet name="treeCalc_1" sheetId="2" state="hidden" r:id="rId2"/>
  </sheets>
  <definedNames>
    <definedName name="treeList" hidden="1">"10000000000000000000000000000000000000000000000000000000000000000000000000000000000000000000000000000000000000000000000000000000000000000000000000000000000000000000000000000000000000000000000000000000"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83" i="2" l="1"/>
  <c r="J83" i="2"/>
  <c r="K82" i="2"/>
  <c r="J82" i="2"/>
  <c r="O82" i="2"/>
  <c r="K81" i="2"/>
  <c r="J81" i="2"/>
  <c r="K80" i="2"/>
  <c r="J80" i="2"/>
  <c r="O80" i="2"/>
  <c r="K79" i="2"/>
  <c r="J79" i="2"/>
  <c r="K78" i="2"/>
  <c r="J78" i="2"/>
  <c r="O78" i="2"/>
  <c r="K77" i="2"/>
  <c r="J77" i="2"/>
  <c r="O77" i="2"/>
  <c r="K76" i="2"/>
  <c r="J76" i="2"/>
  <c r="K75" i="2"/>
  <c r="J75" i="2"/>
  <c r="O75" i="2"/>
  <c r="K74" i="2"/>
  <c r="J74" i="2"/>
  <c r="K73" i="2"/>
  <c r="J73" i="2"/>
  <c r="O73" i="2"/>
  <c r="K72" i="2"/>
  <c r="J72" i="2"/>
  <c r="K71" i="2"/>
  <c r="J71" i="2"/>
  <c r="O71" i="2"/>
  <c r="K70" i="2"/>
  <c r="J70" i="2"/>
  <c r="O70" i="2"/>
  <c r="K69" i="2"/>
  <c r="J69" i="2"/>
  <c r="K68" i="2"/>
  <c r="J68" i="2"/>
  <c r="O68" i="2"/>
  <c r="K67" i="2"/>
  <c r="J67" i="2"/>
  <c r="K66" i="2"/>
  <c r="J66" i="2"/>
  <c r="O66" i="2"/>
  <c r="K65" i="2"/>
  <c r="J65" i="2"/>
  <c r="K64" i="2"/>
  <c r="J64" i="2"/>
  <c r="O64" i="2"/>
  <c r="K63" i="2"/>
  <c r="J63" i="2"/>
  <c r="O63" i="2"/>
  <c r="K20" i="2"/>
  <c r="J20" i="2"/>
  <c r="O20" i="2"/>
  <c r="K62" i="2"/>
  <c r="J62" i="2"/>
  <c r="K61" i="2"/>
  <c r="J61" i="2"/>
  <c r="O61" i="2"/>
  <c r="K60" i="2"/>
  <c r="J60" i="2"/>
  <c r="K59" i="2"/>
  <c r="J59" i="2"/>
  <c r="O59" i="2"/>
  <c r="K58" i="2"/>
  <c r="J58" i="2"/>
  <c r="K57" i="2"/>
  <c r="J57" i="2"/>
  <c r="O57" i="2"/>
  <c r="K56" i="2"/>
  <c r="J56" i="2"/>
  <c r="O56" i="2"/>
  <c r="K55" i="2"/>
  <c r="J55" i="2"/>
  <c r="K54" i="2"/>
  <c r="J54" i="2"/>
  <c r="O54" i="2"/>
  <c r="K53" i="2"/>
  <c r="J53" i="2"/>
  <c r="K52" i="2"/>
  <c r="J52" i="2"/>
  <c r="O52" i="2"/>
  <c r="K51" i="2"/>
  <c r="J51" i="2"/>
  <c r="K50" i="2"/>
  <c r="J50" i="2"/>
  <c r="O50" i="2"/>
  <c r="K49" i="2"/>
  <c r="J49" i="2"/>
  <c r="O49" i="2"/>
  <c r="K48" i="2"/>
  <c r="J48" i="2"/>
  <c r="K47" i="2"/>
  <c r="J47" i="2"/>
  <c r="O47" i="2"/>
  <c r="K46" i="2"/>
  <c r="J46" i="2"/>
  <c r="K45" i="2"/>
  <c r="J45" i="2"/>
  <c r="O45" i="2"/>
  <c r="K44" i="2"/>
  <c r="J44" i="2"/>
  <c r="K43" i="2"/>
  <c r="J43" i="2"/>
  <c r="O43" i="2"/>
  <c r="K42" i="2"/>
  <c r="J42" i="2"/>
  <c r="O42" i="2"/>
  <c r="K19" i="2"/>
  <c r="J19" i="2"/>
  <c r="O19" i="2"/>
  <c r="K41" i="2"/>
  <c r="J41" i="2"/>
  <c r="K40" i="2"/>
  <c r="J40" i="2"/>
  <c r="O40" i="2"/>
  <c r="K39" i="2"/>
  <c r="J39" i="2"/>
  <c r="K38" i="2"/>
  <c r="J38" i="2"/>
  <c r="O38" i="2"/>
  <c r="K37" i="2"/>
  <c r="J37" i="2"/>
  <c r="K36" i="2"/>
  <c r="J36" i="2"/>
  <c r="O36" i="2"/>
  <c r="K23" i="2"/>
  <c r="J23" i="2"/>
  <c r="O23" i="2"/>
  <c r="K35" i="2"/>
  <c r="J35" i="2"/>
  <c r="K34" i="2"/>
  <c r="J34" i="2"/>
  <c r="O34" i="2"/>
  <c r="K33" i="2"/>
  <c r="J33" i="2"/>
  <c r="K32" i="2"/>
  <c r="J32" i="2"/>
  <c r="O32" i="2"/>
  <c r="K31" i="2"/>
  <c r="J31" i="2"/>
  <c r="K30" i="2"/>
  <c r="J30" i="2"/>
  <c r="O30" i="2"/>
  <c r="K22" i="2"/>
  <c r="J22" i="2"/>
  <c r="O22" i="2"/>
  <c r="K29" i="2"/>
  <c r="J29" i="2"/>
  <c r="K26" i="2"/>
  <c r="J26" i="2"/>
  <c r="O26" i="2"/>
  <c r="K28" i="2"/>
  <c r="J28" i="2"/>
  <c r="K25" i="2"/>
  <c r="J25" i="2"/>
  <c r="O25" i="2"/>
  <c r="K27" i="2"/>
  <c r="J27" i="2"/>
  <c r="K24" i="2"/>
  <c r="J24" i="2"/>
  <c r="O24" i="2"/>
  <c r="K21" i="2"/>
  <c r="J21" i="2"/>
  <c r="O21" i="2"/>
  <c r="K18" i="2"/>
  <c r="J18" i="2"/>
  <c r="O18" i="2"/>
  <c r="J13" i="2"/>
  <c r="O13" i="2"/>
  <c r="K14" i="2"/>
  <c r="J14" i="2"/>
  <c r="O14" i="2"/>
  <c r="K15" i="2"/>
  <c r="J15" i="2"/>
  <c r="O15" i="2"/>
  <c r="J12" i="2"/>
  <c r="O12" i="2"/>
  <c r="K17" i="2"/>
  <c r="J17" i="2"/>
  <c r="K16" i="2"/>
  <c r="J16" i="2"/>
  <c r="O16" i="2"/>
  <c r="K11" i="2"/>
  <c r="J11" i="2"/>
  <c r="O11" i="2"/>
  <c r="B11" i="2"/>
  <c r="B2" i="2"/>
  <c r="F2" i="2"/>
  <c r="G129" i="1"/>
  <c r="G125" i="1"/>
  <c r="G119" i="1"/>
  <c r="G144" i="1"/>
  <c r="G140" i="1"/>
  <c r="G134" i="1"/>
  <c r="E138" i="1"/>
  <c r="F132" i="1"/>
  <c r="F128" i="1"/>
  <c r="F122" i="1"/>
  <c r="G114" i="1"/>
  <c r="G110" i="1"/>
  <c r="G104" i="1"/>
  <c r="E108" i="1"/>
  <c r="G143" i="1"/>
  <c r="G139" i="1"/>
  <c r="G133" i="1"/>
  <c r="G113" i="1"/>
  <c r="G109" i="1"/>
  <c r="G103" i="1"/>
  <c r="F146" i="1"/>
  <c r="F142" i="1"/>
  <c r="F136" i="1"/>
  <c r="G130" i="1"/>
  <c r="G126" i="1"/>
  <c r="G120" i="1"/>
  <c r="E124" i="1"/>
  <c r="F116" i="1"/>
  <c r="F112" i="1"/>
  <c r="F106" i="1"/>
  <c r="D118" i="1"/>
  <c r="G85" i="1"/>
  <c r="G81" i="1"/>
  <c r="G75" i="1"/>
  <c r="F84" i="1"/>
  <c r="E64" i="1"/>
  <c r="G100" i="1"/>
  <c r="G96" i="1"/>
  <c r="G90" i="1"/>
  <c r="E94" i="1"/>
  <c r="F88" i="1"/>
  <c r="F78" i="1"/>
  <c r="G70" i="1"/>
  <c r="G66" i="1"/>
  <c r="G60" i="1"/>
  <c r="G99" i="1"/>
  <c r="G95" i="1"/>
  <c r="G89" i="1"/>
  <c r="G69" i="1"/>
  <c r="G65" i="1"/>
  <c r="G59" i="1"/>
  <c r="F98" i="1"/>
  <c r="F92" i="1"/>
  <c r="G82" i="1"/>
  <c r="E80" i="1"/>
  <c r="F62" i="1"/>
  <c r="D74" i="1"/>
  <c r="F102" i="1"/>
  <c r="G86" i="1"/>
  <c r="G76" i="1"/>
  <c r="F72" i="1"/>
  <c r="F68" i="1"/>
  <c r="E48" i="1"/>
  <c r="G54" i="1"/>
  <c r="G53" i="1"/>
  <c r="G49" i="1"/>
  <c r="G43" i="1"/>
  <c r="G44" i="1"/>
  <c r="G50" i="1"/>
  <c r="F56" i="1"/>
  <c r="F52" i="1"/>
  <c r="F46" i="1"/>
  <c r="G36" i="1"/>
  <c r="G30" i="1"/>
  <c r="E34" i="1"/>
  <c r="G29" i="1"/>
  <c r="G24" i="1"/>
  <c r="G23" i="1"/>
  <c r="F26" i="1"/>
  <c r="G19" i="1"/>
  <c r="F22" i="1"/>
  <c r="G20" i="1"/>
  <c r="D28" i="1"/>
  <c r="B12" i="1"/>
  <c r="G1" i="1"/>
  <c r="G2" i="1"/>
  <c r="F4" i="1"/>
  <c r="C10" i="1"/>
  <c r="B9" i="1"/>
  <c r="E6" i="1"/>
  <c r="D8" i="1"/>
  <c r="C58" i="1"/>
  <c r="B57" i="1"/>
  <c r="E18" i="1"/>
  <c r="G13" i="1"/>
  <c r="G14" i="1"/>
  <c r="F16" i="1"/>
  <c r="F32" i="1"/>
  <c r="F38" i="1"/>
  <c r="F42" i="1"/>
  <c r="G35" i="1"/>
  <c r="G40" i="1"/>
  <c r="G39" i="1"/>
  <c r="A20" i="2" l="1"/>
  <c r="A64" i="2"/>
  <c r="A66" i="2"/>
  <c r="A68" i="2"/>
  <c r="A70" i="2"/>
  <c r="A72" i="2"/>
  <c r="A74" i="2"/>
  <c r="A76" i="2"/>
  <c r="A78" i="2"/>
  <c r="A80" i="2"/>
  <c r="A82" i="2"/>
  <c r="A63" i="2"/>
  <c r="A65" i="2"/>
  <c r="A67" i="2"/>
  <c r="A69" i="2"/>
  <c r="A71" i="2"/>
  <c r="A73" i="2"/>
  <c r="A75" i="2"/>
  <c r="A77" i="2"/>
  <c r="A79" i="2"/>
  <c r="A81" i="2"/>
  <c r="A83" i="2"/>
  <c r="A45" i="2"/>
  <c r="A47" i="2"/>
  <c r="A51" i="2"/>
  <c r="A55" i="2"/>
  <c r="A61" i="2"/>
  <c r="A19" i="2"/>
  <c r="A43" i="2"/>
  <c r="A49" i="2"/>
  <c r="A53" i="2"/>
  <c r="A57" i="2"/>
  <c r="A59" i="2"/>
  <c r="A44" i="2"/>
  <c r="A46" i="2"/>
  <c r="A48" i="2"/>
  <c r="A50" i="2"/>
  <c r="A54" i="2"/>
  <c r="A56" i="2"/>
  <c r="A58" i="2"/>
  <c r="A60" i="2"/>
  <c r="A62" i="2"/>
  <c r="A42" i="2"/>
  <c r="A52" i="2"/>
  <c r="A36" i="2"/>
  <c r="A38" i="2"/>
  <c r="A40" i="2"/>
  <c r="A39" i="2"/>
  <c r="A37" i="2"/>
  <c r="A41" i="2"/>
  <c r="A23" i="2"/>
  <c r="A35" i="2"/>
  <c r="A34" i="2"/>
  <c r="A32" i="2"/>
  <c r="A30" i="2"/>
  <c r="A22" i="2"/>
  <c r="A31" i="2"/>
  <c r="A33" i="2"/>
  <c r="A26" i="2"/>
  <c r="A29" i="2"/>
  <c r="A28" i="2"/>
  <c r="A25" i="2"/>
  <c r="A27" i="2"/>
  <c r="A24" i="2"/>
  <c r="A21" i="2"/>
  <c r="A18" i="2"/>
  <c r="A17" i="2"/>
  <c r="A16" i="2"/>
  <c r="A15" i="2"/>
  <c r="A14" i="2"/>
  <c r="A12" i="2"/>
  <c r="A13" i="2"/>
  <c r="A11" i="2"/>
</calcChain>
</file>

<file path=xl/sharedStrings.xml><?xml version="1.0" encoding="utf-8"?>
<sst xmlns="http://schemas.openxmlformats.org/spreadsheetml/2006/main" count="414" uniqueCount="140">
  <si>
    <t>32211A9C</t>
  </si>
  <si>
    <t>Name</t>
  </si>
  <si>
    <t>SheetRef</t>
  </si>
  <si>
    <t>GenInfo</t>
  </si>
  <si>
    <t>Def. Link</t>
  </si>
  <si>
    <t>EXT REFS</t>
  </si>
  <si>
    <t>Def. Form</t>
  </si>
  <si>
    <t>Calc Macro</t>
  </si>
  <si>
    <t>Highest#</t>
  </si>
  <si>
    <t>Ptree1 Compatibility</t>
  </si>
  <si>
    <t>Model GUID</t>
  </si>
  <si>
    <t>Eval. Function</t>
  </si>
  <si>
    <t>Creation Version</t>
  </si>
  <si>
    <t>Required Version</t>
  </si>
  <si>
    <t>Recommended Version</t>
  </si>
  <si>
    <t>Last Modified By Version</t>
  </si>
  <si>
    <t>Output Label</t>
  </si>
  <si>
    <t>Output Value NF</t>
  </si>
  <si>
    <t>Output Prob NF</t>
  </si>
  <si>
    <t>Input Value NF</t>
  </si>
  <si>
    <t>Input Prob NF</t>
  </si>
  <si>
    <t>R-Value Ref.</t>
  </si>
  <si>
    <t>Anchor Cell</t>
  </si>
  <si>
    <t>Branch Name</t>
  </si>
  <si>
    <t>bformtype</t>
  </si>
  <si>
    <t>valformula</t>
  </si>
  <si>
    <t>pbformula</t>
  </si>
  <si>
    <t>distribution</t>
  </si>
  <si>
    <t>cumPayoffFunction</t>
  </si>
  <si>
    <t>link</t>
  </si>
  <si>
    <t>ENDNODEFORMULA</t>
  </si>
  <si>
    <t>VAL</t>
  </si>
  <si>
    <t>PB</t>
  </si>
  <si>
    <t>IntRefs</t>
  </si>
  <si>
    <t>RefRefs</t>
  </si>
  <si>
    <t>NodeNames</t>
  </si>
  <si>
    <t>Collapsed</t>
  </si>
  <si>
    <t>=</t>
  </si>
  <si>
    <t>7.6.0</t>
  </si>
  <si>
    <t>5.0.0</t>
  </si>
  <si>
    <t>&lt;NF&gt;</t>
  </si>
  <si>
    <t>Automatic</t>
  </si>
  <si>
    <t/>
  </si>
  <si>
    <t>DEFAULT</t>
  </si>
  <si>
    <t>0</t>
  </si>
  <si>
    <t>0,1,1,0,0,Exponential, 0,0,-1,0,-1,-1,.0001</t>
  </si>
  <si>
    <t>Which Car to Buy?</t>
  </si>
  <si>
    <t>Car Choices</t>
  </si>
  <si>
    <t>2,0,0,2,2,3,0,0,0</t>
  </si>
  <si>
    <t>New Car</t>
  </si>
  <si>
    <t>Used Car</t>
  </si>
  <si>
    <t>Year 1</t>
  </si>
  <si>
    <t>3,0,0,1,4,1,0,0</t>
  </si>
  <si>
    <t>Year 1 Cost</t>
  </si>
  <si>
    <t>Year 2</t>
  </si>
  <si>
    <t>3,0,0,1,5,2,0,0</t>
  </si>
  <si>
    <t>Year 2 Cost</t>
  </si>
  <si>
    <t>Year 3</t>
  </si>
  <si>
    <t>3,0,0,1,6,4,0,0</t>
  </si>
  <si>
    <t>Year 3 Cost</t>
  </si>
  <si>
    <t>Salvage</t>
  </si>
  <si>
    <t>4,0,0,0,6,0,0</t>
  </si>
  <si>
    <t>3,0,0,1,7,5,0,0</t>
  </si>
  <si>
    <t>Salvage Value</t>
  </si>
  <si>
    <t>1,0,0,3,8,9,10,1,0,0</t>
  </si>
  <si>
    <t>Year 1 (500+150)</t>
  </si>
  <si>
    <t>Year 1 (1500+150)</t>
  </si>
  <si>
    <t>Year 1 (2500+150)</t>
  </si>
  <si>
    <t>1,0,0,3,11,12,13,3,0,0</t>
  </si>
  <si>
    <t>Year 2 (500+200)</t>
  </si>
  <si>
    <t>Year 2 (1500+200)</t>
  </si>
  <si>
    <t>Year 2 (2500+200)</t>
  </si>
  <si>
    <t>1,0,0,3,14,15,16,8,0,0</t>
  </si>
  <si>
    <t>Year 3 (500)</t>
  </si>
  <si>
    <t>Year 3 (1500)</t>
  </si>
  <si>
    <t>Year 3 (2500)</t>
  </si>
  <si>
    <t>4,0,0,0,14,0,0</t>
  </si>
  <si>
    <t>3,0,0,1,17,11,0,0</t>
  </si>
  <si>
    <t>3,0,0,1,18,11,0,0</t>
  </si>
  <si>
    <t>4,0,0,0,15,0,0</t>
  </si>
  <si>
    <t>3,0,0,1,19,11,0,0</t>
  </si>
  <si>
    <t>4,0,0,0,16,0,0</t>
  </si>
  <si>
    <t>1,0,0,3,20,22,24,8,0,0</t>
  </si>
  <si>
    <t>3,0,0,1,21,12,0,0</t>
  </si>
  <si>
    <t>4,0,0,0,20,0,0</t>
  </si>
  <si>
    <t>3,0,0,1,23,12,0,0</t>
  </si>
  <si>
    <t>4,0,0,0,22,0,0</t>
  </si>
  <si>
    <t>3,0,0,1,25,12,0,0</t>
  </si>
  <si>
    <t>4,0,0,0,24,0,0</t>
  </si>
  <si>
    <t>1,0,0,3,26,28,30,8,0,0</t>
  </si>
  <si>
    <t>3,0,0,1,27,13,0,0</t>
  </si>
  <si>
    <t>4,0,0,0,26,0,0</t>
  </si>
  <si>
    <t>3,0,0,1,29,13,0,0</t>
  </si>
  <si>
    <t>4,0,0,0,28,0,0</t>
  </si>
  <si>
    <t>3,0,0,1,31,13,0,0</t>
  </si>
  <si>
    <t>4,0,0,0,30,0,0</t>
  </si>
  <si>
    <t>1,0,0,3,32,39,46,3,0,0</t>
  </si>
  <si>
    <t>1,0,0,3,33,35,37,9,0,0</t>
  </si>
  <si>
    <t>3,0,0,1,34,32,0,0</t>
  </si>
  <si>
    <t>4,0,0,0,33,0,0</t>
  </si>
  <si>
    <t>3,0,0,1,36,32,0,0</t>
  </si>
  <si>
    <t>4,0,0,0,35,0,0</t>
  </si>
  <si>
    <t>3,0,0,1,38,32,0,0</t>
  </si>
  <si>
    <t>4,0,0,0,37,0,0</t>
  </si>
  <si>
    <t>1,0,0,3,40,42,44,9,0,0</t>
  </si>
  <si>
    <t>3,0,0,1,41,39,0,0</t>
  </si>
  <si>
    <t>4,0,0,0,40,0,0</t>
  </si>
  <si>
    <t>3,0,0,1,43,39,0,0</t>
  </si>
  <si>
    <t>4,0,0,0,42,0,0</t>
  </si>
  <si>
    <t>3,0,0,1,45,39,0,0</t>
  </si>
  <si>
    <t>4,0,0,0,44,0,0</t>
  </si>
  <si>
    <t>1,0,0,3,47,49,51,9,0,0</t>
  </si>
  <si>
    <t>3,0,0,1,48,46,0,0</t>
  </si>
  <si>
    <t>4,0,0,0,47,0,0</t>
  </si>
  <si>
    <t>3,0,0,1,50,46,0,0</t>
  </si>
  <si>
    <t>4,0,0,0,49,0,0</t>
  </si>
  <si>
    <t>3,0,0,1,52,46,0,0</t>
  </si>
  <si>
    <t>4,0,0,0,51,0,0</t>
  </si>
  <si>
    <t>1,0,0,3,53,60,67,3,0,0</t>
  </si>
  <si>
    <t>1,0,0,3,54,56,58,10,0,0</t>
  </si>
  <si>
    <t>3,0,0,1,55,53,0,0</t>
  </si>
  <si>
    <t>4,0,0,0,54,0,0</t>
  </si>
  <si>
    <t>3,0,0,1,57,53,0,0</t>
  </si>
  <si>
    <t>4,0,0,0,56,0,0</t>
  </si>
  <si>
    <t>3,0,0,1,59,53,0,0</t>
  </si>
  <si>
    <t>4,0,0,0,58,0,0</t>
  </si>
  <si>
    <t>1,0,0,3,61,63,65,10,0,0</t>
  </si>
  <si>
    <t>3,0,0,1,62,60,0,0</t>
  </si>
  <si>
    <t>4,0,0,0,61,0,0</t>
  </si>
  <si>
    <t>3,0,0,1,64,60,0,0</t>
  </si>
  <si>
    <t>4,0,0,0,63,0,0</t>
  </si>
  <si>
    <t>3,0,0,1,66,60,0,0</t>
  </si>
  <si>
    <t>4,0,0,0,65,0,0</t>
  </si>
  <si>
    <t>1,0,0,3,68,70,72,10,0,0</t>
  </si>
  <si>
    <t>3,0,0,1,69,67,0,0</t>
  </si>
  <si>
    <t>4,0,0,0,68,0,0</t>
  </si>
  <si>
    <t>3,0,0,1,71,67,0,0</t>
  </si>
  <si>
    <t>4,0,0,0,70,0,0</t>
  </si>
  <si>
    <t>3,0,0,1,73,67,0,0</t>
  </si>
  <si>
    <t>4,0,0,0,72,0,0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</si>
</sst>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$&quot;#,##0.00_);\(&quot;$&quot;#,##0.00\)"/>
    <numFmt numFmtId="44" formatCode="_(&quot;$&quot;* #,##0.00_);_(&quot;$&quot;* \(#,##0.00\);_(&quot;$&quot;* &quot;-&quot;??_);_(@_)"/>
    <numFmt numFmtId="164" formatCode="[&gt;0.00001]0.0###%;[=0]0.0%;0.00E+00"/>
    <numFmt numFmtId="165" formatCode="&quot;$&quot;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8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8000"/>
      <name val="Calibri"/>
      <family val="2"/>
      <scheme val="minor"/>
    </font>
    <font>
      <sz val="8"/>
      <color rgb="FF008000"/>
      <name val="Calibri"/>
      <family val="2"/>
      <scheme val="minor"/>
    </font>
    <font>
      <b/>
      <sz val="8"/>
      <color rgb="FF800080"/>
      <name val="Calibri"/>
      <family val="2"/>
      <scheme val="minor"/>
    </font>
    <font>
      <sz val="8"/>
      <color rgb="FF800080"/>
      <name val="Calibri"/>
      <family val="2"/>
      <scheme val="minor"/>
    </font>
    <font>
      <b/>
      <sz val="8"/>
      <color rgb="FF800000"/>
      <name val="Calibri"/>
      <family val="2"/>
      <scheme val="minor"/>
    </font>
    <font>
      <sz val="8"/>
      <color rgb="FF8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0" fontId="5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0" fontId="7" fillId="0" borderId="0" xfId="0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165" fontId="3" fillId="0" borderId="0" xfId="1" applyNumberFormat="1" applyFont="1" applyAlignment="1">
      <alignment horizontal="right"/>
    </xf>
    <xf numFmtId="165" fontId="6" fillId="0" borderId="0" xfId="1" applyNumberFormat="1" applyFont="1" applyAlignment="1">
      <alignment horizontal="center"/>
    </xf>
    <xf numFmtId="165" fontId="4" fillId="0" borderId="0" xfId="1" applyNumberFormat="1" applyFont="1" applyAlignment="1">
      <alignment horizontal="center"/>
    </xf>
    <xf numFmtId="0" fontId="9" fillId="0" borderId="0" xfId="0" applyNumberFormat="1" applyFont="1" applyAlignment="1">
      <alignment horizontal="center"/>
    </xf>
    <xf numFmtId="165" fontId="8" fillId="0" borderId="0" xfId="1" applyNumberFormat="1" applyFont="1" applyAlignment="1">
      <alignment horizontal="center"/>
    </xf>
    <xf numFmtId="7" fontId="3" fillId="0" borderId="0" xfId="1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center"/>
    </xf>
    <xf numFmtId="165" fontId="8" fillId="0" borderId="0" xfId="0" applyNumberFormat="1" applyFont="1" applyAlignment="1">
      <alignment horizontal="center"/>
    </xf>
    <xf numFmtId="7" fontId="3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7" fontId="0" fillId="0" borderId="0" xfId="0" applyNumberFormat="1" applyAlignment="1">
      <alignment horizontal="left"/>
    </xf>
    <xf numFmtId="0" fontId="9" fillId="0" borderId="0" xfId="0" applyFont="1" applyAlignment="1">
      <alignment horizontal="center"/>
    </xf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238887</xdr:colOff>
      <xdr:row>142</xdr:row>
      <xdr:rowOff>177801</xdr:rowOff>
    </xdr:from>
    <xdr:to>
      <xdr:col>6</xdr:col>
      <xdr:colOff>127</xdr:colOff>
      <xdr:row>142</xdr:row>
      <xdr:rowOff>177801</xdr:rowOff>
    </xdr:to>
    <xdr:cxnSp macro="_xll.PtreeEvent_ObjectClick">
      <xdr:nvCxnSpPr>
        <xdr:cNvPr id="407" name="PTObj_DBranchHLine_1_73">
          <a:extLst>
            <a:ext uri="{FF2B5EF4-FFF2-40B4-BE49-F238E27FC236}">
              <a16:creationId xmlns:a16="http://schemas.microsoft.com/office/drawing/2014/main" id="{A43DE8D0-ABB6-4426-8A39-54E73590E5D2}"/>
            </a:ext>
          </a:extLst>
        </xdr:cNvPr>
        <xdr:cNvCxnSpPr/>
      </xdr:nvCxnSpPr>
      <xdr:spPr>
        <a:xfrm>
          <a:off x="8060817" y="26146761"/>
          <a:ext cx="12204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86487</xdr:colOff>
      <xdr:row>142</xdr:row>
      <xdr:rowOff>177801</xdr:rowOff>
    </xdr:from>
    <xdr:to>
      <xdr:col>5</xdr:col>
      <xdr:colOff>238887</xdr:colOff>
      <xdr:row>144</xdr:row>
      <xdr:rowOff>172719</xdr:rowOff>
    </xdr:to>
    <xdr:cxnSp macro="_xll.PtreeEvent_ObjectClick">
      <xdr:nvCxnSpPr>
        <xdr:cNvPr id="406" name="PTObj_DBranchDLine_1_73">
          <a:extLst>
            <a:ext uri="{FF2B5EF4-FFF2-40B4-BE49-F238E27FC236}">
              <a16:creationId xmlns:a16="http://schemas.microsoft.com/office/drawing/2014/main" id="{C30DDC61-257B-4F09-A0BF-4AE2570FFFCB}"/>
            </a:ext>
          </a:extLst>
        </xdr:cNvPr>
        <xdr:cNvCxnSpPr/>
      </xdr:nvCxnSpPr>
      <xdr:spPr>
        <a:xfrm flipV="1">
          <a:off x="7908417" y="26146761"/>
          <a:ext cx="152400" cy="36067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238887</xdr:colOff>
      <xdr:row>144</xdr:row>
      <xdr:rowOff>177801</xdr:rowOff>
    </xdr:from>
    <xdr:to>
      <xdr:col>5</xdr:col>
      <xdr:colOff>127</xdr:colOff>
      <xdr:row>144</xdr:row>
      <xdr:rowOff>177801</xdr:rowOff>
    </xdr:to>
    <xdr:cxnSp macro="_xll.PtreeEvent_ObjectClick">
      <xdr:nvCxnSpPr>
        <xdr:cNvPr id="403" name="PTObj_DBranchHLine_1_72">
          <a:extLst>
            <a:ext uri="{FF2B5EF4-FFF2-40B4-BE49-F238E27FC236}">
              <a16:creationId xmlns:a16="http://schemas.microsoft.com/office/drawing/2014/main" id="{7C6A999C-6431-48E4-9867-FFB12011B678}"/>
            </a:ext>
          </a:extLst>
        </xdr:cNvPr>
        <xdr:cNvCxnSpPr/>
      </xdr:nvCxnSpPr>
      <xdr:spPr>
        <a:xfrm>
          <a:off x="6533007" y="26512521"/>
          <a:ext cx="128905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86487</xdr:colOff>
      <xdr:row>136</xdr:row>
      <xdr:rowOff>172720</xdr:rowOff>
    </xdr:from>
    <xdr:to>
      <xdr:col>4</xdr:col>
      <xdr:colOff>238887</xdr:colOff>
      <xdr:row>144</xdr:row>
      <xdr:rowOff>177801</xdr:rowOff>
    </xdr:to>
    <xdr:cxnSp macro="_xll.PtreeEvent_ObjectClick">
      <xdr:nvCxnSpPr>
        <xdr:cNvPr id="402" name="PTObj_DBranchDLine_1_72">
          <a:extLst>
            <a:ext uri="{FF2B5EF4-FFF2-40B4-BE49-F238E27FC236}">
              <a16:creationId xmlns:a16="http://schemas.microsoft.com/office/drawing/2014/main" id="{2D5B1CE9-FF3E-4399-AA6C-71B06A00A120}"/>
            </a:ext>
          </a:extLst>
        </xdr:cNvPr>
        <xdr:cNvCxnSpPr/>
      </xdr:nvCxnSpPr>
      <xdr:spPr>
        <a:xfrm>
          <a:off x="6380607" y="25044400"/>
          <a:ext cx="152400" cy="146812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238887</xdr:colOff>
      <xdr:row>138</xdr:row>
      <xdr:rowOff>177799</xdr:rowOff>
    </xdr:from>
    <xdr:to>
      <xdr:col>6</xdr:col>
      <xdr:colOff>127</xdr:colOff>
      <xdr:row>138</xdr:row>
      <xdr:rowOff>177799</xdr:rowOff>
    </xdr:to>
    <xdr:cxnSp macro="_xll.PtreeEvent_ObjectClick">
      <xdr:nvCxnSpPr>
        <xdr:cNvPr id="399" name="PTObj_DBranchHLine_1_71">
          <a:extLst>
            <a:ext uri="{FF2B5EF4-FFF2-40B4-BE49-F238E27FC236}">
              <a16:creationId xmlns:a16="http://schemas.microsoft.com/office/drawing/2014/main" id="{B075FA36-8C88-4FB2-930C-334CD77D747A}"/>
            </a:ext>
          </a:extLst>
        </xdr:cNvPr>
        <xdr:cNvCxnSpPr/>
      </xdr:nvCxnSpPr>
      <xdr:spPr>
        <a:xfrm>
          <a:off x="8060817" y="25415239"/>
          <a:ext cx="12204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86487</xdr:colOff>
      <xdr:row>138</xdr:row>
      <xdr:rowOff>177799</xdr:rowOff>
    </xdr:from>
    <xdr:to>
      <xdr:col>5</xdr:col>
      <xdr:colOff>238887</xdr:colOff>
      <xdr:row>140</xdr:row>
      <xdr:rowOff>172721</xdr:rowOff>
    </xdr:to>
    <xdr:cxnSp macro="_xll.PtreeEvent_ObjectClick">
      <xdr:nvCxnSpPr>
        <xdr:cNvPr id="398" name="PTObj_DBranchDLine_1_71">
          <a:extLst>
            <a:ext uri="{FF2B5EF4-FFF2-40B4-BE49-F238E27FC236}">
              <a16:creationId xmlns:a16="http://schemas.microsoft.com/office/drawing/2014/main" id="{C943A779-CBE6-4BE6-A19C-0C202E2B0626}"/>
            </a:ext>
          </a:extLst>
        </xdr:cNvPr>
        <xdr:cNvCxnSpPr/>
      </xdr:nvCxnSpPr>
      <xdr:spPr>
        <a:xfrm flipV="1">
          <a:off x="7908417" y="25415239"/>
          <a:ext cx="152400" cy="36068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238887</xdr:colOff>
      <xdr:row>140</xdr:row>
      <xdr:rowOff>177800</xdr:rowOff>
    </xdr:from>
    <xdr:to>
      <xdr:col>5</xdr:col>
      <xdr:colOff>127</xdr:colOff>
      <xdr:row>140</xdr:row>
      <xdr:rowOff>177800</xdr:rowOff>
    </xdr:to>
    <xdr:cxnSp macro="_xll.PtreeEvent_ObjectClick">
      <xdr:nvCxnSpPr>
        <xdr:cNvPr id="395" name="PTObj_DBranchHLine_1_70">
          <a:extLst>
            <a:ext uri="{FF2B5EF4-FFF2-40B4-BE49-F238E27FC236}">
              <a16:creationId xmlns:a16="http://schemas.microsoft.com/office/drawing/2014/main" id="{369A20C6-D0D8-4D70-8133-BA51AFF84071}"/>
            </a:ext>
          </a:extLst>
        </xdr:cNvPr>
        <xdr:cNvCxnSpPr/>
      </xdr:nvCxnSpPr>
      <xdr:spPr>
        <a:xfrm>
          <a:off x="6533007" y="25781000"/>
          <a:ext cx="128905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86487</xdr:colOff>
      <xdr:row>136</xdr:row>
      <xdr:rowOff>172720</xdr:rowOff>
    </xdr:from>
    <xdr:to>
      <xdr:col>4</xdr:col>
      <xdr:colOff>238887</xdr:colOff>
      <xdr:row>140</xdr:row>
      <xdr:rowOff>177800</xdr:rowOff>
    </xdr:to>
    <xdr:cxnSp macro="_xll.PtreeEvent_ObjectClick">
      <xdr:nvCxnSpPr>
        <xdr:cNvPr id="394" name="PTObj_DBranchDLine_1_70">
          <a:extLst>
            <a:ext uri="{FF2B5EF4-FFF2-40B4-BE49-F238E27FC236}">
              <a16:creationId xmlns:a16="http://schemas.microsoft.com/office/drawing/2014/main" id="{EB5A92BF-1D69-4672-8AA8-A8A43317A2F9}"/>
            </a:ext>
          </a:extLst>
        </xdr:cNvPr>
        <xdr:cNvCxnSpPr/>
      </xdr:nvCxnSpPr>
      <xdr:spPr>
        <a:xfrm>
          <a:off x="6380607" y="25044400"/>
          <a:ext cx="152400" cy="7366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238887</xdr:colOff>
      <xdr:row>132</xdr:row>
      <xdr:rowOff>177801</xdr:rowOff>
    </xdr:from>
    <xdr:to>
      <xdr:col>6</xdr:col>
      <xdr:colOff>127</xdr:colOff>
      <xdr:row>132</xdr:row>
      <xdr:rowOff>177801</xdr:rowOff>
    </xdr:to>
    <xdr:cxnSp macro="_xll.PtreeEvent_ObjectClick">
      <xdr:nvCxnSpPr>
        <xdr:cNvPr id="391" name="PTObj_DBranchHLine_1_69">
          <a:extLst>
            <a:ext uri="{FF2B5EF4-FFF2-40B4-BE49-F238E27FC236}">
              <a16:creationId xmlns:a16="http://schemas.microsoft.com/office/drawing/2014/main" id="{E5469095-E3C9-48BF-990D-A476208B5BC1}"/>
            </a:ext>
          </a:extLst>
        </xdr:cNvPr>
        <xdr:cNvCxnSpPr/>
      </xdr:nvCxnSpPr>
      <xdr:spPr>
        <a:xfrm>
          <a:off x="8060817" y="24317961"/>
          <a:ext cx="12204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86487</xdr:colOff>
      <xdr:row>132</xdr:row>
      <xdr:rowOff>177801</xdr:rowOff>
    </xdr:from>
    <xdr:to>
      <xdr:col>5</xdr:col>
      <xdr:colOff>238887</xdr:colOff>
      <xdr:row>134</xdr:row>
      <xdr:rowOff>172721</xdr:rowOff>
    </xdr:to>
    <xdr:cxnSp macro="_xll.PtreeEvent_ObjectClick">
      <xdr:nvCxnSpPr>
        <xdr:cNvPr id="390" name="PTObj_DBranchDLine_1_69">
          <a:extLst>
            <a:ext uri="{FF2B5EF4-FFF2-40B4-BE49-F238E27FC236}">
              <a16:creationId xmlns:a16="http://schemas.microsoft.com/office/drawing/2014/main" id="{87DC32AD-3E56-4362-9A2B-87C47ECF392F}"/>
            </a:ext>
          </a:extLst>
        </xdr:cNvPr>
        <xdr:cNvCxnSpPr/>
      </xdr:nvCxnSpPr>
      <xdr:spPr>
        <a:xfrm flipV="1">
          <a:off x="7908417" y="24317961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238887</xdr:colOff>
      <xdr:row>134</xdr:row>
      <xdr:rowOff>177800</xdr:rowOff>
    </xdr:from>
    <xdr:to>
      <xdr:col>5</xdr:col>
      <xdr:colOff>127</xdr:colOff>
      <xdr:row>134</xdr:row>
      <xdr:rowOff>177800</xdr:rowOff>
    </xdr:to>
    <xdr:cxnSp macro="_xll.PtreeEvent_ObjectClick">
      <xdr:nvCxnSpPr>
        <xdr:cNvPr id="387" name="PTObj_DBranchHLine_1_68">
          <a:extLst>
            <a:ext uri="{FF2B5EF4-FFF2-40B4-BE49-F238E27FC236}">
              <a16:creationId xmlns:a16="http://schemas.microsoft.com/office/drawing/2014/main" id="{8D8B9792-3E61-40CF-8B10-E64A702A1950}"/>
            </a:ext>
          </a:extLst>
        </xdr:cNvPr>
        <xdr:cNvCxnSpPr/>
      </xdr:nvCxnSpPr>
      <xdr:spPr>
        <a:xfrm>
          <a:off x="6533007" y="24683720"/>
          <a:ext cx="128905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86487</xdr:colOff>
      <xdr:row>134</xdr:row>
      <xdr:rowOff>177800</xdr:rowOff>
    </xdr:from>
    <xdr:to>
      <xdr:col>4</xdr:col>
      <xdr:colOff>238887</xdr:colOff>
      <xdr:row>136</xdr:row>
      <xdr:rowOff>172720</xdr:rowOff>
    </xdr:to>
    <xdr:cxnSp macro="_xll.PtreeEvent_ObjectClick">
      <xdr:nvCxnSpPr>
        <xdr:cNvPr id="386" name="PTObj_DBranchDLine_1_68">
          <a:extLst>
            <a:ext uri="{FF2B5EF4-FFF2-40B4-BE49-F238E27FC236}">
              <a16:creationId xmlns:a16="http://schemas.microsoft.com/office/drawing/2014/main" id="{893BDAF0-AFE3-417F-B563-3A17D39652C2}"/>
            </a:ext>
          </a:extLst>
        </xdr:cNvPr>
        <xdr:cNvCxnSpPr/>
      </xdr:nvCxnSpPr>
      <xdr:spPr>
        <a:xfrm flipV="1">
          <a:off x="6380607" y="2468372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238887</xdr:colOff>
      <xdr:row>136</xdr:row>
      <xdr:rowOff>177800</xdr:rowOff>
    </xdr:from>
    <xdr:to>
      <xdr:col>4</xdr:col>
      <xdr:colOff>127</xdr:colOff>
      <xdr:row>136</xdr:row>
      <xdr:rowOff>177800</xdr:rowOff>
    </xdr:to>
    <xdr:cxnSp macro="_xll.PtreeEvent_ObjectClick">
      <xdr:nvCxnSpPr>
        <xdr:cNvPr id="383" name="PTObj_DBranchHLine_1_67">
          <a:extLst>
            <a:ext uri="{FF2B5EF4-FFF2-40B4-BE49-F238E27FC236}">
              <a16:creationId xmlns:a16="http://schemas.microsoft.com/office/drawing/2014/main" id="{CF2601B5-DEDA-4ACD-A606-9C8527EC5A3A}"/>
            </a:ext>
          </a:extLst>
        </xdr:cNvPr>
        <xdr:cNvCxnSpPr/>
      </xdr:nvCxnSpPr>
      <xdr:spPr>
        <a:xfrm>
          <a:off x="4883277" y="25049480"/>
          <a:ext cx="14109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86487</xdr:colOff>
      <xdr:row>116</xdr:row>
      <xdr:rowOff>172720</xdr:rowOff>
    </xdr:from>
    <xdr:to>
      <xdr:col>3</xdr:col>
      <xdr:colOff>238887</xdr:colOff>
      <xdr:row>136</xdr:row>
      <xdr:rowOff>177800</xdr:rowOff>
    </xdr:to>
    <xdr:cxnSp macro="_xll.PtreeEvent_ObjectClick">
      <xdr:nvCxnSpPr>
        <xdr:cNvPr id="382" name="PTObj_DBranchDLine_1_67">
          <a:extLst>
            <a:ext uri="{FF2B5EF4-FFF2-40B4-BE49-F238E27FC236}">
              <a16:creationId xmlns:a16="http://schemas.microsoft.com/office/drawing/2014/main" id="{29380EE7-19E2-46BD-99AB-E77EEA09DA48}"/>
            </a:ext>
          </a:extLst>
        </xdr:cNvPr>
        <xdr:cNvCxnSpPr/>
      </xdr:nvCxnSpPr>
      <xdr:spPr>
        <a:xfrm>
          <a:off x="4730877" y="21386800"/>
          <a:ext cx="152400" cy="3662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238887</xdr:colOff>
      <xdr:row>128</xdr:row>
      <xdr:rowOff>177799</xdr:rowOff>
    </xdr:from>
    <xdr:to>
      <xdr:col>6</xdr:col>
      <xdr:colOff>127</xdr:colOff>
      <xdr:row>128</xdr:row>
      <xdr:rowOff>177799</xdr:rowOff>
    </xdr:to>
    <xdr:cxnSp macro="_xll.PtreeEvent_ObjectClick">
      <xdr:nvCxnSpPr>
        <xdr:cNvPr id="379" name="PTObj_DBranchHLine_1_66">
          <a:extLst>
            <a:ext uri="{FF2B5EF4-FFF2-40B4-BE49-F238E27FC236}">
              <a16:creationId xmlns:a16="http://schemas.microsoft.com/office/drawing/2014/main" id="{C4CA0E33-5A2E-4AD0-9009-190A53E04954}"/>
            </a:ext>
          </a:extLst>
        </xdr:cNvPr>
        <xdr:cNvCxnSpPr/>
      </xdr:nvCxnSpPr>
      <xdr:spPr>
        <a:xfrm>
          <a:off x="8060817" y="23586439"/>
          <a:ext cx="12204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86487</xdr:colOff>
      <xdr:row>128</xdr:row>
      <xdr:rowOff>177799</xdr:rowOff>
    </xdr:from>
    <xdr:to>
      <xdr:col>5</xdr:col>
      <xdr:colOff>238887</xdr:colOff>
      <xdr:row>130</xdr:row>
      <xdr:rowOff>172721</xdr:rowOff>
    </xdr:to>
    <xdr:cxnSp macro="_xll.PtreeEvent_ObjectClick">
      <xdr:nvCxnSpPr>
        <xdr:cNvPr id="378" name="PTObj_DBranchDLine_1_66">
          <a:extLst>
            <a:ext uri="{FF2B5EF4-FFF2-40B4-BE49-F238E27FC236}">
              <a16:creationId xmlns:a16="http://schemas.microsoft.com/office/drawing/2014/main" id="{4037C2CD-0C92-4AF6-96EC-D89F396A45BE}"/>
            </a:ext>
          </a:extLst>
        </xdr:cNvPr>
        <xdr:cNvCxnSpPr/>
      </xdr:nvCxnSpPr>
      <xdr:spPr>
        <a:xfrm flipV="1">
          <a:off x="7908417" y="23586439"/>
          <a:ext cx="152400" cy="36068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238887</xdr:colOff>
      <xdr:row>130</xdr:row>
      <xdr:rowOff>177800</xdr:rowOff>
    </xdr:from>
    <xdr:to>
      <xdr:col>5</xdr:col>
      <xdr:colOff>127</xdr:colOff>
      <xdr:row>130</xdr:row>
      <xdr:rowOff>177800</xdr:rowOff>
    </xdr:to>
    <xdr:cxnSp macro="_xll.PtreeEvent_ObjectClick">
      <xdr:nvCxnSpPr>
        <xdr:cNvPr id="375" name="PTObj_DBranchHLine_1_65">
          <a:extLst>
            <a:ext uri="{FF2B5EF4-FFF2-40B4-BE49-F238E27FC236}">
              <a16:creationId xmlns:a16="http://schemas.microsoft.com/office/drawing/2014/main" id="{B0859564-2489-4381-8EDE-E0B022BA88A2}"/>
            </a:ext>
          </a:extLst>
        </xdr:cNvPr>
        <xdr:cNvCxnSpPr/>
      </xdr:nvCxnSpPr>
      <xdr:spPr>
        <a:xfrm>
          <a:off x="6533007" y="23952200"/>
          <a:ext cx="128905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86487</xdr:colOff>
      <xdr:row>122</xdr:row>
      <xdr:rowOff>172720</xdr:rowOff>
    </xdr:from>
    <xdr:to>
      <xdr:col>4</xdr:col>
      <xdr:colOff>238887</xdr:colOff>
      <xdr:row>130</xdr:row>
      <xdr:rowOff>177800</xdr:rowOff>
    </xdr:to>
    <xdr:cxnSp macro="_xll.PtreeEvent_ObjectClick">
      <xdr:nvCxnSpPr>
        <xdr:cNvPr id="374" name="PTObj_DBranchDLine_1_65">
          <a:extLst>
            <a:ext uri="{FF2B5EF4-FFF2-40B4-BE49-F238E27FC236}">
              <a16:creationId xmlns:a16="http://schemas.microsoft.com/office/drawing/2014/main" id="{C7ABAB80-1E7E-4DD4-8DBB-3A65E3C333B5}"/>
            </a:ext>
          </a:extLst>
        </xdr:cNvPr>
        <xdr:cNvCxnSpPr/>
      </xdr:nvCxnSpPr>
      <xdr:spPr>
        <a:xfrm>
          <a:off x="6380607" y="22484080"/>
          <a:ext cx="152400" cy="14681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238887</xdr:colOff>
      <xdr:row>124</xdr:row>
      <xdr:rowOff>177800</xdr:rowOff>
    </xdr:from>
    <xdr:to>
      <xdr:col>6</xdr:col>
      <xdr:colOff>127</xdr:colOff>
      <xdr:row>124</xdr:row>
      <xdr:rowOff>177800</xdr:rowOff>
    </xdr:to>
    <xdr:cxnSp macro="_xll.PtreeEvent_ObjectClick">
      <xdr:nvCxnSpPr>
        <xdr:cNvPr id="371" name="PTObj_DBranchHLine_1_64">
          <a:extLst>
            <a:ext uri="{FF2B5EF4-FFF2-40B4-BE49-F238E27FC236}">
              <a16:creationId xmlns:a16="http://schemas.microsoft.com/office/drawing/2014/main" id="{AE9D6810-A3F2-45A9-A53C-0E3344B36F1C}"/>
            </a:ext>
          </a:extLst>
        </xdr:cNvPr>
        <xdr:cNvCxnSpPr/>
      </xdr:nvCxnSpPr>
      <xdr:spPr>
        <a:xfrm>
          <a:off x="8060817" y="22854920"/>
          <a:ext cx="12204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86487</xdr:colOff>
      <xdr:row>124</xdr:row>
      <xdr:rowOff>177800</xdr:rowOff>
    </xdr:from>
    <xdr:to>
      <xdr:col>5</xdr:col>
      <xdr:colOff>238887</xdr:colOff>
      <xdr:row>126</xdr:row>
      <xdr:rowOff>172720</xdr:rowOff>
    </xdr:to>
    <xdr:cxnSp macro="_xll.PtreeEvent_ObjectClick">
      <xdr:nvCxnSpPr>
        <xdr:cNvPr id="370" name="PTObj_DBranchDLine_1_64">
          <a:extLst>
            <a:ext uri="{FF2B5EF4-FFF2-40B4-BE49-F238E27FC236}">
              <a16:creationId xmlns:a16="http://schemas.microsoft.com/office/drawing/2014/main" id="{C3F8C722-1AB7-4060-B7F2-E4C92E211B7B}"/>
            </a:ext>
          </a:extLst>
        </xdr:cNvPr>
        <xdr:cNvCxnSpPr/>
      </xdr:nvCxnSpPr>
      <xdr:spPr>
        <a:xfrm flipV="1">
          <a:off x="7908417" y="2285492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238887</xdr:colOff>
      <xdr:row>126</xdr:row>
      <xdr:rowOff>177800</xdr:rowOff>
    </xdr:from>
    <xdr:to>
      <xdr:col>5</xdr:col>
      <xdr:colOff>127</xdr:colOff>
      <xdr:row>126</xdr:row>
      <xdr:rowOff>177800</xdr:rowOff>
    </xdr:to>
    <xdr:cxnSp macro="_xll.PtreeEvent_ObjectClick">
      <xdr:nvCxnSpPr>
        <xdr:cNvPr id="367" name="PTObj_DBranchHLine_1_63">
          <a:extLst>
            <a:ext uri="{FF2B5EF4-FFF2-40B4-BE49-F238E27FC236}">
              <a16:creationId xmlns:a16="http://schemas.microsoft.com/office/drawing/2014/main" id="{433F5720-D9AA-4DC4-B4B9-703D83EEB03A}"/>
            </a:ext>
          </a:extLst>
        </xdr:cNvPr>
        <xdr:cNvCxnSpPr/>
      </xdr:nvCxnSpPr>
      <xdr:spPr>
        <a:xfrm>
          <a:off x="6533007" y="23220680"/>
          <a:ext cx="128905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86487</xdr:colOff>
      <xdr:row>122</xdr:row>
      <xdr:rowOff>172720</xdr:rowOff>
    </xdr:from>
    <xdr:to>
      <xdr:col>4</xdr:col>
      <xdr:colOff>238887</xdr:colOff>
      <xdr:row>126</xdr:row>
      <xdr:rowOff>177800</xdr:rowOff>
    </xdr:to>
    <xdr:cxnSp macro="_xll.PtreeEvent_ObjectClick">
      <xdr:nvCxnSpPr>
        <xdr:cNvPr id="366" name="PTObj_DBranchDLine_1_63">
          <a:extLst>
            <a:ext uri="{FF2B5EF4-FFF2-40B4-BE49-F238E27FC236}">
              <a16:creationId xmlns:a16="http://schemas.microsoft.com/office/drawing/2014/main" id="{83A3511E-700D-4960-AA7B-A3A26D132DAB}"/>
            </a:ext>
          </a:extLst>
        </xdr:cNvPr>
        <xdr:cNvCxnSpPr/>
      </xdr:nvCxnSpPr>
      <xdr:spPr>
        <a:xfrm>
          <a:off x="6380607" y="22484080"/>
          <a:ext cx="152400" cy="7366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238887</xdr:colOff>
      <xdr:row>118</xdr:row>
      <xdr:rowOff>177799</xdr:rowOff>
    </xdr:from>
    <xdr:to>
      <xdr:col>6</xdr:col>
      <xdr:colOff>127</xdr:colOff>
      <xdr:row>118</xdr:row>
      <xdr:rowOff>177799</xdr:rowOff>
    </xdr:to>
    <xdr:cxnSp macro="_xll.PtreeEvent_ObjectClick">
      <xdr:nvCxnSpPr>
        <xdr:cNvPr id="363" name="PTObj_DBranchHLine_1_62">
          <a:extLst>
            <a:ext uri="{FF2B5EF4-FFF2-40B4-BE49-F238E27FC236}">
              <a16:creationId xmlns:a16="http://schemas.microsoft.com/office/drawing/2014/main" id="{D45894AA-C596-4548-90A7-CD74FB185AA3}"/>
            </a:ext>
          </a:extLst>
        </xdr:cNvPr>
        <xdr:cNvCxnSpPr/>
      </xdr:nvCxnSpPr>
      <xdr:spPr>
        <a:xfrm>
          <a:off x="8060817" y="21757639"/>
          <a:ext cx="12204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86487</xdr:colOff>
      <xdr:row>118</xdr:row>
      <xdr:rowOff>177799</xdr:rowOff>
    </xdr:from>
    <xdr:to>
      <xdr:col>5</xdr:col>
      <xdr:colOff>238887</xdr:colOff>
      <xdr:row>120</xdr:row>
      <xdr:rowOff>172721</xdr:rowOff>
    </xdr:to>
    <xdr:cxnSp macro="_xll.PtreeEvent_ObjectClick">
      <xdr:nvCxnSpPr>
        <xdr:cNvPr id="362" name="PTObj_DBranchDLine_1_62">
          <a:extLst>
            <a:ext uri="{FF2B5EF4-FFF2-40B4-BE49-F238E27FC236}">
              <a16:creationId xmlns:a16="http://schemas.microsoft.com/office/drawing/2014/main" id="{8E1384E7-D32F-4639-B569-EEFA5F6B577F}"/>
            </a:ext>
          </a:extLst>
        </xdr:cNvPr>
        <xdr:cNvCxnSpPr/>
      </xdr:nvCxnSpPr>
      <xdr:spPr>
        <a:xfrm flipV="1">
          <a:off x="7908417" y="21757639"/>
          <a:ext cx="152400" cy="36068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238887</xdr:colOff>
      <xdr:row>120</xdr:row>
      <xdr:rowOff>177800</xdr:rowOff>
    </xdr:from>
    <xdr:to>
      <xdr:col>5</xdr:col>
      <xdr:colOff>127</xdr:colOff>
      <xdr:row>120</xdr:row>
      <xdr:rowOff>177800</xdr:rowOff>
    </xdr:to>
    <xdr:cxnSp macro="_xll.PtreeEvent_ObjectClick">
      <xdr:nvCxnSpPr>
        <xdr:cNvPr id="359" name="PTObj_DBranchHLine_1_61">
          <a:extLst>
            <a:ext uri="{FF2B5EF4-FFF2-40B4-BE49-F238E27FC236}">
              <a16:creationId xmlns:a16="http://schemas.microsoft.com/office/drawing/2014/main" id="{77256DAF-98FE-4045-9CD1-C5E306C0B802}"/>
            </a:ext>
          </a:extLst>
        </xdr:cNvPr>
        <xdr:cNvCxnSpPr/>
      </xdr:nvCxnSpPr>
      <xdr:spPr>
        <a:xfrm>
          <a:off x="6533007" y="22123400"/>
          <a:ext cx="128905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86487</xdr:colOff>
      <xdr:row>120</xdr:row>
      <xdr:rowOff>177800</xdr:rowOff>
    </xdr:from>
    <xdr:to>
      <xdr:col>4</xdr:col>
      <xdr:colOff>238887</xdr:colOff>
      <xdr:row>122</xdr:row>
      <xdr:rowOff>172720</xdr:rowOff>
    </xdr:to>
    <xdr:cxnSp macro="_xll.PtreeEvent_ObjectClick">
      <xdr:nvCxnSpPr>
        <xdr:cNvPr id="358" name="PTObj_DBranchDLine_1_61">
          <a:extLst>
            <a:ext uri="{FF2B5EF4-FFF2-40B4-BE49-F238E27FC236}">
              <a16:creationId xmlns:a16="http://schemas.microsoft.com/office/drawing/2014/main" id="{57472469-9241-4E52-9196-7E61DB3D5CB9}"/>
            </a:ext>
          </a:extLst>
        </xdr:cNvPr>
        <xdr:cNvCxnSpPr/>
      </xdr:nvCxnSpPr>
      <xdr:spPr>
        <a:xfrm flipV="1">
          <a:off x="6380607" y="2212340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238887</xdr:colOff>
      <xdr:row>122</xdr:row>
      <xdr:rowOff>177801</xdr:rowOff>
    </xdr:from>
    <xdr:to>
      <xdr:col>4</xdr:col>
      <xdr:colOff>127</xdr:colOff>
      <xdr:row>122</xdr:row>
      <xdr:rowOff>177801</xdr:rowOff>
    </xdr:to>
    <xdr:cxnSp macro="_xll.PtreeEvent_ObjectClick">
      <xdr:nvCxnSpPr>
        <xdr:cNvPr id="355" name="PTObj_DBranchHLine_1_60">
          <a:extLst>
            <a:ext uri="{FF2B5EF4-FFF2-40B4-BE49-F238E27FC236}">
              <a16:creationId xmlns:a16="http://schemas.microsoft.com/office/drawing/2014/main" id="{11AAF700-41A2-4045-8CE4-1661CA41D628}"/>
            </a:ext>
          </a:extLst>
        </xdr:cNvPr>
        <xdr:cNvCxnSpPr/>
      </xdr:nvCxnSpPr>
      <xdr:spPr>
        <a:xfrm>
          <a:off x="4883277" y="22489161"/>
          <a:ext cx="14109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86487</xdr:colOff>
      <xdr:row>116</xdr:row>
      <xdr:rowOff>172720</xdr:rowOff>
    </xdr:from>
    <xdr:to>
      <xdr:col>3</xdr:col>
      <xdr:colOff>238887</xdr:colOff>
      <xdr:row>122</xdr:row>
      <xdr:rowOff>177801</xdr:rowOff>
    </xdr:to>
    <xdr:cxnSp macro="_xll.PtreeEvent_ObjectClick">
      <xdr:nvCxnSpPr>
        <xdr:cNvPr id="354" name="PTObj_DBranchDLine_1_60">
          <a:extLst>
            <a:ext uri="{FF2B5EF4-FFF2-40B4-BE49-F238E27FC236}">
              <a16:creationId xmlns:a16="http://schemas.microsoft.com/office/drawing/2014/main" id="{B13364E2-59AA-4C8A-9F5B-0860B7B8C751}"/>
            </a:ext>
          </a:extLst>
        </xdr:cNvPr>
        <xdr:cNvCxnSpPr/>
      </xdr:nvCxnSpPr>
      <xdr:spPr>
        <a:xfrm>
          <a:off x="4730877" y="21386800"/>
          <a:ext cx="152400" cy="110236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238887</xdr:colOff>
      <xdr:row>112</xdr:row>
      <xdr:rowOff>177801</xdr:rowOff>
    </xdr:from>
    <xdr:to>
      <xdr:col>6</xdr:col>
      <xdr:colOff>127</xdr:colOff>
      <xdr:row>112</xdr:row>
      <xdr:rowOff>177801</xdr:rowOff>
    </xdr:to>
    <xdr:cxnSp macro="_xll.PtreeEvent_ObjectClick">
      <xdr:nvCxnSpPr>
        <xdr:cNvPr id="351" name="PTObj_DBranchHLine_1_59">
          <a:extLst>
            <a:ext uri="{FF2B5EF4-FFF2-40B4-BE49-F238E27FC236}">
              <a16:creationId xmlns:a16="http://schemas.microsoft.com/office/drawing/2014/main" id="{7D3D4608-5380-43C6-96FB-73510A587EE6}"/>
            </a:ext>
          </a:extLst>
        </xdr:cNvPr>
        <xdr:cNvCxnSpPr/>
      </xdr:nvCxnSpPr>
      <xdr:spPr>
        <a:xfrm>
          <a:off x="8060817" y="20660361"/>
          <a:ext cx="12204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86487</xdr:colOff>
      <xdr:row>112</xdr:row>
      <xdr:rowOff>177801</xdr:rowOff>
    </xdr:from>
    <xdr:to>
      <xdr:col>5</xdr:col>
      <xdr:colOff>238887</xdr:colOff>
      <xdr:row>114</xdr:row>
      <xdr:rowOff>172721</xdr:rowOff>
    </xdr:to>
    <xdr:cxnSp macro="_xll.PtreeEvent_ObjectClick">
      <xdr:nvCxnSpPr>
        <xdr:cNvPr id="350" name="PTObj_DBranchDLine_1_59">
          <a:extLst>
            <a:ext uri="{FF2B5EF4-FFF2-40B4-BE49-F238E27FC236}">
              <a16:creationId xmlns:a16="http://schemas.microsoft.com/office/drawing/2014/main" id="{EFA29950-F453-4AE0-ACBF-C409308DE5CE}"/>
            </a:ext>
          </a:extLst>
        </xdr:cNvPr>
        <xdr:cNvCxnSpPr/>
      </xdr:nvCxnSpPr>
      <xdr:spPr>
        <a:xfrm flipV="1">
          <a:off x="7908417" y="20660361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238887</xdr:colOff>
      <xdr:row>114</xdr:row>
      <xdr:rowOff>177800</xdr:rowOff>
    </xdr:from>
    <xdr:to>
      <xdr:col>5</xdr:col>
      <xdr:colOff>127</xdr:colOff>
      <xdr:row>114</xdr:row>
      <xdr:rowOff>177800</xdr:rowOff>
    </xdr:to>
    <xdr:cxnSp macro="_xll.PtreeEvent_ObjectClick">
      <xdr:nvCxnSpPr>
        <xdr:cNvPr id="347" name="PTObj_DBranchHLine_1_58">
          <a:extLst>
            <a:ext uri="{FF2B5EF4-FFF2-40B4-BE49-F238E27FC236}">
              <a16:creationId xmlns:a16="http://schemas.microsoft.com/office/drawing/2014/main" id="{D631B7F2-1801-47FC-9175-80788C226E90}"/>
            </a:ext>
          </a:extLst>
        </xdr:cNvPr>
        <xdr:cNvCxnSpPr/>
      </xdr:nvCxnSpPr>
      <xdr:spPr>
        <a:xfrm>
          <a:off x="6533007" y="21026120"/>
          <a:ext cx="128905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86487</xdr:colOff>
      <xdr:row>106</xdr:row>
      <xdr:rowOff>172720</xdr:rowOff>
    </xdr:from>
    <xdr:to>
      <xdr:col>4</xdr:col>
      <xdr:colOff>238887</xdr:colOff>
      <xdr:row>114</xdr:row>
      <xdr:rowOff>177800</xdr:rowOff>
    </xdr:to>
    <xdr:cxnSp macro="_xll.PtreeEvent_ObjectClick">
      <xdr:nvCxnSpPr>
        <xdr:cNvPr id="346" name="PTObj_DBranchDLine_1_58">
          <a:extLst>
            <a:ext uri="{FF2B5EF4-FFF2-40B4-BE49-F238E27FC236}">
              <a16:creationId xmlns:a16="http://schemas.microsoft.com/office/drawing/2014/main" id="{0D5C5700-2A59-4176-9960-89FF68D22A6A}"/>
            </a:ext>
          </a:extLst>
        </xdr:cNvPr>
        <xdr:cNvCxnSpPr/>
      </xdr:nvCxnSpPr>
      <xdr:spPr>
        <a:xfrm>
          <a:off x="6380607" y="19558000"/>
          <a:ext cx="152400" cy="14681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238887</xdr:colOff>
      <xdr:row>108</xdr:row>
      <xdr:rowOff>177799</xdr:rowOff>
    </xdr:from>
    <xdr:to>
      <xdr:col>6</xdr:col>
      <xdr:colOff>127</xdr:colOff>
      <xdr:row>108</xdr:row>
      <xdr:rowOff>177799</xdr:rowOff>
    </xdr:to>
    <xdr:cxnSp macro="_xll.PtreeEvent_ObjectClick">
      <xdr:nvCxnSpPr>
        <xdr:cNvPr id="343" name="PTObj_DBranchHLine_1_57">
          <a:extLst>
            <a:ext uri="{FF2B5EF4-FFF2-40B4-BE49-F238E27FC236}">
              <a16:creationId xmlns:a16="http://schemas.microsoft.com/office/drawing/2014/main" id="{33BF0C1A-FA8E-4EC8-BDFE-80116E2BE558}"/>
            </a:ext>
          </a:extLst>
        </xdr:cNvPr>
        <xdr:cNvCxnSpPr/>
      </xdr:nvCxnSpPr>
      <xdr:spPr>
        <a:xfrm>
          <a:off x="8060817" y="19928839"/>
          <a:ext cx="12204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86487</xdr:colOff>
      <xdr:row>108</xdr:row>
      <xdr:rowOff>177799</xdr:rowOff>
    </xdr:from>
    <xdr:to>
      <xdr:col>5</xdr:col>
      <xdr:colOff>238887</xdr:colOff>
      <xdr:row>110</xdr:row>
      <xdr:rowOff>172721</xdr:rowOff>
    </xdr:to>
    <xdr:cxnSp macro="_xll.PtreeEvent_ObjectClick">
      <xdr:nvCxnSpPr>
        <xdr:cNvPr id="342" name="PTObj_DBranchDLine_1_57">
          <a:extLst>
            <a:ext uri="{FF2B5EF4-FFF2-40B4-BE49-F238E27FC236}">
              <a16:creationId xmlns:a16="http://schemas.microsoft.com/office/drawing/2014/main" id="{9880D475-5540-473C-96F2-1D639C645158}"/>
            </a:ext>
          </a:extLst>
        </xdr:cNvPr>
        <xdr:cNvCxnSpPr/>
      </xdr:nvCxnSpPr>
      <xdr:spPr>
        <a:xfrm flipV="1">
          <a:off x="7908417" y="19928839"/>
          <a:ext cx="152400" cy="36068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238887</xdr:colOff>
      <xdr:row>110</xdr:row>
      <xdr:rowOff>177800</xdr:rowOff>
    </xdr:from>
    <xdr:to>
      <xdr:col>5</xdr:col>
      <xdr:colOff>127</xdr:colOff>
      <xdr:row>110</xdr:row>
      <xdr:rowOff>177800</xdr:rowOff>
    </xdr:to>
    <xdr:cxnSp macro="_xll.PtreeEvent_ObjectClick">
      <xdr:nvCxnSpPr>
        <xdr:cNvPr id="339" name="PTObj_DBranchHLine_1_56">
          <a:extLst>
            <a:ext uri="{FF2B5EF4-FFF2-40B4-BE49-F238E27FC236}">
              <a16:creationId xmlns:a16="http://schemas.microsoft.com/office/drawing/2014/main" id="{1707CE79-9EDD-42C0-AA5D-DA1F546AE674}"/>
            </a:ext>
          </a:extLst>
        </xdr:cNvPr>
        <xdr:cNvCxnSpPr/>
      </xdr:nvCxnSpPr>
      <xdr:spPr>
        <a:xfrm>
          <a:off x="6533007" y="20294600"/>
          <a:ext cx="128905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86487</xdr:colOff>
      <xdr:row>106</xdr:row>
      <xdr:rowOff>172720</xdr:rowOff>
    </xdr:from>
    <xdr:to>
      <xdr:col>4</xdr:col>
      <xdr:colOff>238887</xdr:colOff>
      <xdr:row>110</xdr:row>
      <xdr:rowOff>177800</xdr:rowOff>
    </xdr:to>
    <xdr:cxnSp macro="_xll.PtreeEvent_ObjectClick">
      <xdr:nvCxnSpPr>
        <xdr:cNvPr id="338" name="PTObj_DBranchDLine_1_56">
          <a:extLst>
            <a:ext uri="{FF2B5EF4-FFF2-40B4-BE49-F238E27FC236}">
              <a16:creationId xmlns:a16="http://schemas.microsoft.com/office/drawing/2014/main" id="{D6CC0ACD-A143-47DC-84BD-6DF644BFA8B3}"/>
            </a:ext>
          </a:extLst>
        </xdr:cNvPr>
        <xdr:cNvCxnSpPr/>
      </xdr:nvCxnSpPr>
      <xdr:spPr>
        <a:xfrm>
          <a:off x="6380607" y="19558000"/>
          <a:ext cx="152400" cy="7366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238887</xdr:colOff>
      <xdr:row>102</xdr:row>
      <xdr:rowOff>177801</xdr:rowOff>
    </xdr:from>
    <xdr:to>
      <xdr:col>6</xdr:col>
      <xdr:colOff>127</xdr:colOff>
      <xdr:row>102</xdr:row>
      <xdr:rowOff>177801</xdr:rowOff>
    </xdr:to>
    <xdr:cxnSp macro="_xll.PtreeEvent_ObjectClick">
      <xdr:nvCxnSpPr>
        <xdr:cNvPr id="335" name="PTObj_DBranchHLine_1_55">
          <a:extLst>
            <a:ext uri="{FF2B5EF4-FFF2-40B4-BE49-F238E27FC236}">
              <a16:creationId xmlns:a16="http://schemas.microsoft.com/office/drawing/2014/main" id="{4290C174-AFFB-4259-99D0-F36C5B57D17D}"/>
            </a:ext>
          </a:extLst>
        </xdr:cNvPr>
        <xdr:cNvCxnSpPr/>
      </xdr:nvCxnSpPr>
      <xdr:spPr>
        <a:xfrm>
          <a:off x="8060817" y="18831561"/>
          <a:ext cx="12204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86487</xdr:colOff>
      <xdr:row>102</xdr:row>
      <xdr:rowOff>177801</xdr:rowOff>
    </xdr:from>
    <xdr:to>
      <xdr:col>5</xdr:col>
      <xdr:colOff>238887</xdr:colOff>
      <xdr:row>104</xdr:row>
      <xdr:rowOff>172721</xdr:rowOff>
    </xdr:to>
    <xdr:cxnSp macro="_xll.PtreeEvent_ObjectClick">
      <xdr:nvCxnSpPr>
        <xdr:cNvPr id="334" name="PTObj_DBranchDLine_1_55">
          <a:extLst>
            <a:ext uri="{FF2B5EF4-FFF2-40B4-BE49-F238E27FC236}">
              <a16:creationId xmlns:a16="http://schemas.microsoft.com/office/drawing/2014/main" id="{C81CD27C-92E8-452C-BD84-2949A5AAA41D}"/>
            </a:ext>
          </a:extLst>
        </xdr:cNvPr>
        <xdr:cNvCxnSpPr/>
      </xdr:nvCxnSpPr>
      <xdr:spPr>
        <a:xfrm flipV="1">
          <a:off x="7908417" y="18831561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238887</xdr:colOff>
      <xdr:row>104</xdr:row>
      <xdr:rowOff>177800</xdr:rowOff>
    </xdr:from>
    <xdr:to>
      <xdr:col>5</xdr:col>
      <xdr:colOff>127</xdr:colOff>
      <xdr:row>104</xdr:row>
      <xdr:rowOff>177800</xdr:rowOff>
    </xdr:to>
    <xdr:cxnSp macro="_xll.PtreeEvent_ObjectClick">
      <xdr:nvCxnSpPr>
        <xdr:cNvPr id="331" name="PTObj_DBranchHLine_1_54">
          <a:extLst>
            <a:ext uri="{FF2B5EF4-FFF2-40B4-BE49-F238E27FC236}">
              <a16:creationId xmlns:a16="http://schemas.microsoft.com/office/drawing/2014/main" id="{CD27B25F-E0BC-4D7D-A7F3-6B12081C9545}"/>
            </a:ext>
          </a:extLst>
        </xdr:cNvPr>
        <xdr:cNvCxnSpPr/>
      </xdr:nvCxnSpPr>
      <xdr:spPr>
        <a:xfrm>
          <a:off x="6533007" y="19197320"/>
          <a:ext cx="128905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86487</xdr:colOff>
      <xdr:row>104</xdr:row>
      <xdr:rowOff>177800</xdr:rowOff>
    </xdr:from>
    <xdr:to>
      <xdr:col>4</xdr:col>
      <xdr:colOff>238887</xdr:colOff>
      <xdr:row>106</xdr:row>
      <xdr:rowOff>172720</xdr:rowOff>
    </xdr:to>
    <xdr:cxnSp macro="_xll.PtreeEvent_ObjectClick">
      <xdr:nvCxnSpPr>
        <xdr:cNvPr id="330" name="PTObj_DBranchDLine_1_54">
          <a:extLst>
            <a:ext uri="{FF2B5EF4-FFF2-40B4-BE49-F238E27FC236}">
              <a16:creationId xmlns:a16="http://schemas.microsoft.com/office/drawing/2014/main" id="{8F8369F3-01B9-464C-A25C-4B71789BB5B5}"/>
            </a:ext>
          </a:extLst>
        </xdr:cNvPr>
        <xdr:cNvCxnSpPr/>
      </xdr:nvCxnSpPr>
      <xdr:spPr>
        <a:xfrm flipV="1">
          <a:off x="6380607" y="1919732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238887</xdr:colOff>
      <xdr:row>106</xdr:row>
      <xdr:rowOff>177800</xdr:rowOff>
    </xdr:from>
    <xdr:to>
      <xdr:col>4</xdr:col>
      <xdr:colOff>127</xdr:colOff>
      <xdr:row>106</xdr:row>
      <xdr:rowOff>177800</xdr:rowOff>
    </xdr:to>
    <xdr:cxnSp macro="_xll.PtreeEvent_ObjectClick">
      <xdr:nvCxnSpPr>
        <xdr:cNvPr id="327" name="PTObj_DBranchHLine_1_53">
          <a:extLst>
            <a:ext uri="{FF2B5EF4-FFF2-40B4-BE49-F238E27FC236}">
              <a16:creationId xmlns:a16="http://schemas.microsoft.com/office/drawing/2014/main" id="{6429062B-699D-43F1-9E9A-466C4AB1695A}"/>
            </a:ext>
          </a:extLst>
        </xdr:cNvPr>
        <xdr:cNvCxnSpPr/>
      </xdr:nvCxnSpPr>
      <xdr:spPr>
        <a:xfrm>
          <a:off x="4883277" y="19563080"/>
          <a:ext cx="14109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86487</xdr:colOff>
      <xdr:row>106</xdr:row>
      <xdr:rowOff>177800</xdr:rowOff>
    </xdr:from>
    <xdr:to>
      <xdr:col>3</xdr:col>
      <xdr:colOff>238887</xdr:colOff>
      <xdr:row>116</xdr:row>
      <xdr:rowOff>172720</xdr:rowOff>
    </xdr:to>
    <xdr:cxnSp macro="_xll.PtreeEvent_ObjectClick">
      <xdr:nvCxnSpPr>
        <xdr:cNvPr id="326" name="PTObj_DBranchDLine_1_53">
          <a:extLst>
            <a:ext uri="{FF2B5EF4-FFF2-40B4-BE49-F238E27FC236}">
              <a16:creationId xmlns:a16="http://schemas.microsoft.com/office/drawing/2014/main" id="{77078E61-16F7-40BC-A7F7-4567B7C6E6FC}"/>
            </a:ext>
          </a:extLst>
        </xdr:cNvPr>
        <xdr:cNvCxnSpPr/>
      </xdr:nvCxnSpPr>
      <xdr:spPr>
        <a:xfrm flipV="1">
          <a:off x="4730877" y="19563080"/>
          <a:ext cx="152400" cy="18237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238887</xdr:colOff>
      <xdr:row>116</xdr:row>
      <xdr:rowOff>177800</xdr:rowOff>
    </xdr:from>
    <xdr:to>
      <xdr:col>3</xdr:col>
      <xdr:colOff>127</xdr:colOff>
      <xdr:row>116</xdr:row>
      <xdr:rowOff>177800</xdr:rowOff>
    </xdr:to>
    <xdr:cxnSp macro="_xll.PtreeEvent_ObjectClick">
      <xdr:nvCxnSpPr>
        <xdr:cNvPr id="323" name="PTObj_DBranchHLine_1_10">
          <a:extLst>
            <a:ext uri="{FF2B5EF4-FFF2-40B4-BE49-F238E27FC236}">
              <a16:creationId xmlns:a16="http://schemas.microsoft.com/office/drawing/2014/main" id="{07880641-14A8-412E-A6A5-D92ACD15C316}"/>
            </a:ext>
          </a:extLst>
        </xdr:cNvPr>
        <xdr:cNvCxnSpPr/>
      </xdr:nvCxnSpPr>
      <xdr:spPr>
        <a:xfrm>
          <a:off x="3233547" y="21391880"/>
          <a:ext cx="14109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86487</xdr:colOff>
      <xdr:row>56</xdr:row>
      <xdr:rowOff>172720</xdr:rowOff>
    </xdr:from>
    <xdr:to>
      <xdr:col>2</xdr:col>
      <xdr:colOff>238887</xdr:colOff>
      <xdr:row>116</xdr:row>
      <xdr:rowOff>177800</xdr:rowOff>
    </xdr:to>
    <xdr:cxnSp macro="_xll.PtreeEvent_ObjectClick">
      <xdr:nvCxnSpPr>
        <xdr:cNvPr id="322" name="PTObj_DBranchDLine_1_10">
          <a:extLst>
            <a:ext uri="{FF2B5EF4-FFF2-40B4-BE49-F238E27FC236}">
              <a16:creationId xmlns:a16="http://schemas.microsoft.com/office/drawing/2014/main" id="{969093DC-8C31-41E7-B34E-6473980F0DD5}"/>
            </a:ext>
          </a:extLst>
        </xdr:cNvPr>
        <xdr:cNvCxnSpPr/>
      </xdr:nvCxnSpPr>
      <xdr:spPr>
        <a:xfrm>
          <a:off x="3081147" y="10414000"/>
          <a:ext cx="152400" cy="109778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238887</xdr:colOff>
      <xdr:row>98</xdr:row>
      <xdr:rowOff>177799</xdr:rowOff>
    </xdr:from>
    <xdr:to>
      <xdr:col>6</xdr:col>
      <xdr:colOff>127</xdr:colOff>
      <xdr:row>98</xdr:row>
      <xdr:rowOff>177799</xdr:rowOff>
    </xdr:to>
    <xdr:cxnSp macro="_xll.PtreeEvent_ObjectClick">
      <xdr:nvCxnSpPr>
        <xdr:cNvPr id="315" name="PTObj_DBranchHLine_1_52">
          <a:extLst>
            <a:ext uri="{FF2B5EF4-FFF2-40B4-BE49-F238E27FC236}">
              <a16:creationId xmlns:a16="http://schemas.microsoft.com/office/drawing/2014/main" id="{153674C2-6DB1-463F-AAD5-E947B4DEFBB0}"/>
            </a:ext>
          </a:extLst>
        </xdr:cNvPr>
        <xdr:cNvCxnSpPr/>
      </xdr:nvCxnSpPr>
      <xdr:spPr>
        <a:xfrm>
          <a:off x="8060817" y="18100039"/>
          <a:ext cx="12204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86487</xdr:colOff>
      <xdr:row>98</xdr:row>
      <xdr:rowOff>177799</xdr:rowOff>
    </xdr:from>
    <xdr:to>
      <xdr:col>5</xdr:col>
      <xdr:colOff>238887</xdr:colOff>
      <xdr:row>100</xdr:row>
      <xdr:rowOff>172721</xdr:rowOff>
    </xdr:to>
    <xdr:cxnSp macro="_xll.PtreeEvent_ObjectClick">
      <xdr:nvCxnSpPr>
        <xdr:cNvPr id="314" name="PTObj_DBranchDLine_1_52">
          <a:extLst>
            <a:ext uri="{FF2B5EF4-FFF2-40B4-BE49-F238E27FC236}">
              <a16:creationId xmlns:a16="http://schemas.microsoft.com/office/drawing/2014/main" id="{0DFD233F-8B27-4D64-86E0-2F3A2D80656C}"/>
            </a:ext>
          </a:extLst>
        </xdr:cNvPr>
        <xdr:cNvCxnSpPr/>
      </xdr:nvCxnSpPr>
      <xdr:spPr>
        <a:xfrm flipV="1">
          <a:off x="7908417" y="18100039"/>
          <a:ext cx="152400" cy="36068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238887</xdr:colOff>
      <xdr:row>100</xdr:row>
      <xdr:rowOff>177800</xdr:rowOff>
    </xdr:from>
    <xdr:to>
      <xdr:col>5</xdr:col>
      <xdr:colOff>127</xdr:colOff>
      <xdr:row>100</xdr:row>
      <xdr:rowOff>177800</xdr:rowOff>
    </xdr:to>
    <xdr:cxnSp macro="_xll.PtreeEvent_ObjectClick">
      <xdr:nvCxnSpPr>
        <xdr:cNvPr id="311" name="PTObj_DBranchHLine_1_51">
          <a:extLst>
            <a:ext uri="{FF2B5EF4-FFF2-40B4-BE49-F238E27FC236}">
              <a16:creationId xmlns:a16="http://schemas.microsoft.com/office/drawing/2014/main" id="{467C0F4B-E085-4659-8F8B-DF9BF69FD850}"/>
            </a:ext>
          </a:extLst>
        </xdr:cNvPr>
        <xdr:cNvCxnSpPr/>
      </xdr:nvCxnSpPr>
      <xdr:spPr>
        <a:xfrm>
          <a:off x="6533007" y="18465800"/>
          <a:ext cx="128905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86487</xdr:colOff>
      <xdr:row>92</xdr:row>
      <xdr:rowOff>172720</xdr:rowOff>
    </xdr:from>
    <xdr:to>
      <xdr:col>4</xdr:col>
      <xdr:colOff>238887</xdr:colOff>
      <xdr:row>100</xdr:row>
      <xdr:rowOff>177800</xdr:rowOff>
    </xdr:to>
    <xdr:cxnSp macro="_xll.PtreeEvent_ObjectClick">
      <xdr:nvCxnSpPr>
        <xdr:cNvPr id="310" name="PTObj_DBranchDLine_1_51">
          <a:extLst>
            <a:ext uri="{FF2B5EF4-FFF2-40B4-BE49-F238E27FC236}">
              <a16:creationId xmlns:a16="http://schemas.microsoft.com/office/drawing/2014/main" id="{C14BEC03-2C72-4ED4-B5F0-C5028A34D3A1}"/>
            </a:ext>
          </a:extLst>
        </xdr:cNvPr>
        <xdr:cNvCxnSpPr/>
      </xdr:nvCxnSpPr>
      <xdr:spPr>
        <a:xfrm>
          <a:off x="6380607" y="16997680"/>
          <a:ext cx="152400" cy="14681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238887</xdr:colOff>
      <xdr:row>94</xdr:row>
      <xdr:rowOff>177800</xdr:rowOff>
    </xdr:from>
    <xdr:to>
      <xdr:col>6</xdr:col>
      <xdr:colOff>127</xdr:colOff>
      <xdr:row>94</xdr:row>
      <xdr:rowOff>177800</xdr:rowOff>
    </xdr:to>
    <xdr:cxnSp macro="_xll.PtreeEvent_ObjectClick">
      <xdr:nvCxnSpPr>
        <xdr:cNvPr id="307" name="PTObj_DBranchHLine_1_50">
          <a:extLst>
            <a:ext uri="{FF2B5EF4-FFF2-40B4-BE49-F238E27FC236}">
              <a16:creationId xmlns:a16="http://schemas.microsoft.com/office/drawing/2014/main" id="{38E54B0C-19F0-4B50-9A6F-E9BD4337A8C5}"/>
            </a:ext>
          </a:extLst>
        </xdr:cNvPr>
        <xdr:cNvCxnSpPr/>
      </xdr:nvCxnSpPr>
      <xdr:spPr>
        <a:xfrm>
          <a:off x="8060817" y="17368520"/>
          <a:ext cx="12204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86487</xdr:colOff>
      <xdr:row>94</xdr:row>
      <xdr:rowOff>177800</xdr:rowOff>
    </xdr:from>
    <xdr:to>
      <xdr:col>5</xdr:col>
      <xdr:colOff>238887</xdr:colOff>
      <xdr:row>96</xdr:row>
      <xdr:rowOff>172720</xdr:rowOff>
    </xdr:to>
    <xdr:cxnSp macro="_xll.PtreeEvent_ObjectClick">
      <xdr:nvCxnSpPr>
        <xdr:cNvPr id="306" name="PTObj_DBranchDLine_1_50">
          <a:extLst>
            <a:ext uri="{FF2B5EF4-FFF2-40B4-BE49-F238E27FC236}">
              <a16:creationId xmlns:a16="http://schemas.microsoft.com/office/drawing/2014/main" id="{C1642463-B284-4AB6-9C3B-E93E5F6D3862}"/>
            </a:ext>
          </a:extLst>
        </xdr:cNvPr>
        <xdr:cNvCxnSpPr/>
      </xdr:nvCxnSpPr>
      <xdr:spPr>
        <a:xfrm flipV="1">
          <a:off x="7908417" y="1736852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238887</xdr:colOff>
      <xdr:row>96</xdr:row>
      <xdr:rowOff>177800</xdr:rowOff>
    </xdr:from>
    <xdr:to>
      <xdr:col>5</xdr:col>
      <xdr:colOff>127</xdr:colOff>
      <xdr:row>96</xdr:row>
      <xdr:rowOff>177800</xdr:rowOff>
    </xdr:to>
    <xdr:cxnSp macro="_xll.PtreeEvent_ObjectClick">
      <xdr:nvCxnSpPr>
        <xdr:cNvPr id="303" name="PTObj_DBranchHLine_1_49">
          <a:extLst>
            <a:ext uri="{FF2B5EF4-FFF2-40B4-BE49-F238E27FC236}">
              <a16:creationId xmlns:a16="http://schemas.microsoft.com/office/drawing/2014/main" id="{E97B0905-0AB8-4E15-AC13-C7DE72B5D0AA}"/>
            </a:ext>
          </a:extLst>
        </xdr:cNvPr>
        <xdr:cNvCxnSpPr/>
      </xdr:nvCxnSpPr>
      <xdr:spPr>
        <a:xfrm>
          <a:off x="6533007" y="17734280"/>
          <a:ext cx="128905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86487</xdr:colOff>
      <xdr:row>92</xdr:row>
      <xdr:rowOff>172720</xdr:rowOff>
    </xdr:from>
    <xdr:to>
      <xdr:col>4</xdr:col>
      <xdr:colOff>238887</xdr:colOff>
      <xdr:row>96</xdr:row>
      <xdr:rowOff>177800</xdr:rowOff>
    </xdr:to>
    <xdr:cxnSp macro="_xll.PtreeEvent_ObjectClick">
      <xdr:nvCxnSpPr>
        <xdr:cNvPr id="302" name="PTObj_DBranchDLine_1_49">
          <a:extLst>
            <a:ext uri="{FF2B5EF4-FFF2-40B4-BE49-F238E27FC236}">
              <a16:creationId xmlns:a16="http://schemas.microsoft.com/office/drawing/2014/main" id="{C5C19BAF-C257-4C1B-9816-78132AC14E90}"/>
            </a:ext>
          </a:extLst>
        </xdr:cNvPr>
        <xdr:cNvCxnSpPr/>
      </xdr:nvCxnSpPr>
      <xdr:spPr>
        <a:xfrm>
          <a:off x="6380607" y="16997680"/>
          <a:ext cx="152400" cy="7366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238887</xdr:colOff>
      <xdr:row>88</xdr:row>
      <xdr:rowOff>177799</xdr:rowOff>
    </xdr:from>
    <xdr:to>
      <xdr:col>6</xdr:col>
      <xdr:colOff>127</xdr:colOff>
      <xdr:row>88</xdr:row>
      <xdr:rowOff>177799</xdr:rowOff>
    </xdr:to>
    <xdr:cxnSp macro="_xll.PtreeEvent_ObjectClick">
      <xdr:nvCxnSpPr>
        <xdr:cNvPr id="299" name="PTObj_DBranchHLine_1_48">
          <a:extLst>
            <a:ext uri="{FF2B5EF4-FFF2-40B4-BE49-F238E27FC236}">
              <a16:creationId xmlns:a16="http://schemas.microsoft.com/office/drawing/2014/main" id="{130BA602-AEE2-40D4-AA1B-016647FE275E}"/>
            </a:ext>
          </a:extLst>
        </xdr:cNvPr>
        <xdr:cNvCxnSpPr/>
      </xdr:nvCxnSpPr>
      <xdr:spPr>
        <a:xfrm>
          <a:off x="8060817" y="16271239"/>
          <a:ext cx="12204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86487</xdr:colOff>
      <xdr:row>88</xdr:row>
      <xdr:rowOff>177799</xdr:rowOff>
    </xdr:from>
    <xdr:to>
      <xdr:col>5</xdr:col>
      <xdr:colOff>238887</xdr:colOff>
      <xdr:row>90</xdr:row>
      <xdr:rowOff>172721</xdr:rowOff>
    </xdr:to>
    <xdr:cxnSp macro="_xll.PtreeEvent_ObjectClick">
      <xdr:nvCxnSpPr>
        <xdr:cNvPr id="298" name="PTObj_DBranchDLine_1_48">
          <a:extLst>
            <a:ext uri="{FF2B5EF4-FFF2-40B4-BE49-F238E27FC236}">
              <a16:creationId xmlns:a16="http://schemas.microsoft.com/office/drawing/2014/main" id="{AAC22A4C-F612-4950-951D-BB307DFC2E26}"/>
            </a:ext>
          </a:extLst>
        </xdr:cNvPr>
        <xdr:cNvCxnSpPr/>
      </xdr:nvCxnSpPr>
      <xdr:spPr>
        <a:xfrm flipV="1">
          <a:off x="7908417" y="16271239"/>
          <a:ext cx="152400" cy="360682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238887</xdr:colOff>
      <xdr:row>90</xdr:row>
      <xdr:rowOff>177800</xdr:rowOff>
    </xdr:from>
    <xdr:to>
      <xdr:col>5</xdr:col>
      <xdr:colOff>127</xdr:colOff>
      <xdr:row>90</xdr:row>
      <xdr:rowOff>177800</xdr:rowOff>
    </xdr:to>
    <xdr:cxnSp macro="_xll.PtreeEvent_ObjectClick">
      <xdr:nvCxnSpPr>
        <xdr:cNvPr id="295" name="PTObj_DBranchHLine_1_47">
          <a:extLst>
            <a:ext uri="{FF2B5EF4-FFF2-40B4-BE49-F238E27FC236}">
              <a16:creationId xmlns:a16="http://schemas.microsoft.com/office/drawing/2014/main" id="{13257887-4E69-467F-BA4E-7ED6334D22DE}"/>
            </a:ext>
          </a:extLst>
        </xdr:cNvPr>
        <xdr:cNvCxnSpPr/>
      </xdr:nvCxnSpPr>
      <xdr:spPr>
        <a:xfrm>
          <a:off x="6533007" y="16637000"/>
          <a:ext cx="128905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86487</xdr:colOff>
      <xdr:row>90</xdr:row>
      <xdr:rowOff>177800</xdr:rowOff>
    </xdr:from>
    <xdr:to>
      <xdr:col>4</xdr:col>
      <xdr:colOff>238887</xdr:colOff>
      <xdr:row>92</xdr:row>
      <xdr:rowOff>172720</xdr:rowOff>
    </xdr:to>
    <xdr:cxnSp macro="_xll.PtreeEvent_ObjectClick">
      <xdr:nvCxnSpPr>
        <xdr:cNvPr id="294" name="PTObj_DBranchDLine_1_47">
          <a:extLst>
            <a:ext uri="{FF2B5EF4-FFF2-40B4-BE49-F238E27FC236}">
              <a16:creationId xmlns:a16="http://schemas.microsoft.com/office/drawing/2014/main" id="{ADA6FE52-2FFD-467B-8D09-C3C10B965EB2}"/>
            </a:ext>
          </a:extLst>
        </xdr:cNvPr>
        <xdr:cNvCxnSpPr/>
      </xdr:nvCxnSpPr>
      <xdr:spPr>
        <a:xfrm flipV="1">
          <a:off x="6380607" y="1663700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238887</xdr:colOff>
      <xdr:row>92</xdr:row>
      <xdr:rowOff>177801</xdr:rowOff>
    </xdr:from>
    <xdr:to>
      <xdr:col>4</xdr:col>
      <xdr:colOff>127</xdr:colOff>
      <xdr:row>92</xdr:row>
      <xdr:rowOff>177801</xdr:rowOff>
    </xdr:to>
    <xdr:cxnSp macro="_xll.PtreeEvent_ObjectClick">
      <xdr:nvCxnSpPr>
        <xdr:cNvPr id="291" name="PTObj_DBranchHLine_1_46">
          <a:extLst>
            <a:ext uri="{FF2B5EF4-FFF2-40B4-BE49-F238E27FC236}">
              <a16:creationId xmlns:a16="http://schemas.microsoft.com/office/drawing/2014/main" id="{179A1E56-7C1A-48E3-AA64-0B08A356543A}"/>
            </a:ext>
          </a:extLst>
        </xdr:cNvPr>
        <xdr:cNvCxnSpPr/>
      </xdr:nvCxnSpPr>
      <xdr:spPr>
        <a:xfrm>
          <a:off x="4883277" y="17002761"/>
          <a:ext cx="14109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86487</xdr:colOff>
      <xdr:row>72</xdr:row>
      <xdr:rowOff>172720</xdr:rowOff>
    </xdr:from>
    <xdr:to>
      <xdr:col>3</xdr:col>
      <xdr:colOff>238887</xdr:colOff>
      <xdr:row>92</xdr:row>
      <xdr:rowOff>177801</xdr:rowOff>
    </xdr:to>
    <xdr:cxnSp macro="_xll.PtreeEvent_ObjectClick">
      <xdr:nvCxnSpPr>
        <xdr:cNvPr id="290" name="PTObj_DBranchDLine_1_46">
          <a:extLst>
            <a:ext uri="{FF2B5EF4-FFF2-40B4-BE49-F238E27FC236}">
              <a16:creationId xmlns:a16="http://schemas.microsoft.com/office/drawing/2014/main" id="{BBEA08A5-C70D-489E-B980-3E16A9DAD0A3}"/>
            </a:ext>
          </a:extLst>
        </xdr:cNvPr>
        <xdr:cNvCxnSpPr/>
      </xdr:nvCxnSpPr>
      <xdr:spPr>
        <a:xfrm>
          <a:off x="4730877" y="13340080"/>
          <a:ext cx="152400" cy="36626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238887</xdr:colOff>
      <xdr:row>84</xdr:row>
      <xdr:rowOff>177800</xdr:rowOff>
    </xdr:from>
    <xdr:to>
      <xdr:col>6</xdr:col>
      <xdr:colOff>127</xdr:colOff>
      <xdr:row>84</xdr:row>
      <xdr:rowOff>177800</xdr:rowOff>
    </xdr:to>
    <xdr:cxnSp macro="_xll.PtreeEvent_ObjectClick">
      <xdr:nvCxnSpPr>
        <xdr:cNvPr id="287" name="PTObj_DBranchHLine_1_45">
          <a:extLst>
            <a:ext uri="{FF2B5EF4-FFF2-40B4-BE49-F238E27FC236}">
              <a16:creationId xmlns:a16="http://schemas.microsoft.com/office/drawing/2014/main" id="{43D2C8EC-6DC3-428A-A48E-C95C556F7C22}"/>
            </a:ext>
          </a:extLst>
        </xdr:cNvPr>
        <xdr:cNvCxnSpPr/>
      </xdr:nvCxnSpPr>
      <xdr:spPr>
        <a:xfrm>
          <a:off x="8060817" y="15539720"/>
          <a:ext cx="12204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86487</xdr:colOff>
      <xdr:row>84</xdr:row>
      <xdr:rowOff>177800</xdr:rowOff>
    </xdr:from>
    <xdr:to>
      <xdr:col>5</xdr:col>
      <xdr:colOff>238887</xdr:colOff>
      <xdr:row>86</xdr:row>
      <xdr:rowOff>172720</xdr:rowOff>
    </xdr:to>
    <xdr:cxnSp macro="_xll.PtreeEvent_ObjectClick">
      <xdr:nvCxnSpPr>
        <xdr:cNvPr id="286" name="PTObj_DBranchDLine_1_45">
          <a:extLst>
            <a:ext uri="{FF2B5EF4-FFF2-40B4-BE49-F238E27FC236}">
              <a16:creationId xmlns:a16="http://schemas.microsoft.com/office/drawing/2014/main" id="{5FD9CF31-4B0D-4B62-93AC-4F25D6A5C626}"/>
            </a:ext>
          </a:extLst>
        </xdr:cNvPr>
        <xdr:cNvCxnSpPr/>
      </xdr:nvCxnSpPr>
      <xdr:spPr>
        <a:xfrm flipV="1">
          <a:off x="7908417" y="1553972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238887</xdr:colOff>
      <xdr:row>86</xdr:row>
      <xdr:rowOff>177800</xdr:rowOff>
    </xdr:from>
    <xdr:to>
      <xdr:col>5</xdr:col>
      <xdr:colOff>127</xdr:colOff>
      <xdr:row>86</xdr:row>
      <xdr:rowOff>177800</xdr:rowOff>
    </xdr:to>
    <xdr:cxnSp macro="_xll.PtreeEvent_ObjectClick">
      <xdr:nvCxnSpPr>
        <xdr:cNvPr id="283" name="PTObj_DBranchHLine_1_44">
          <a:extLst>
            <a:ext uri="{FF2B5EF4-FFF2-40B4-BE49-F238E27FC236}">
              <a16:creationId xmlns:a16="http://schemas.microsoft.com/office/drawing/2014/main" id="{56F7C995-3CC0-42AC-8FB8-51501C408817}"/>
            </a:ext>
          </a:extLst>
        </xdr:cNvPr>
        <xdr:cNvCxnSpPr/>
      </xdr:nvCxnSpPr>
      <xdr:spPr>
        <a:xfrm>
          <a:off x="6533007" y="15905480"/>
          <a:ext cx="128905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86487</xdr:colOff>
      <xdr:row>78</xdr:row>
      <xdr:rowOff>172721</xdr:rowOff>
    </xdr:from>
    <xdr:to>
      <xdr:col>4</xdr:col>
      <xdr:colOff>238887</xdr:colOff>
      <xdr:row>86</xdr:row>
      <xdr:rowOff>177800</xdr:rowOff>
    </xdr:to>
    <xdr:cxnSp macro="_xll.PtreeEvent_ObjectClick">
      <xdr:nvCxnSpPr>
        <xdr:cNvPr id="282" name="PTObj_DBranchDLine_1_44">
          <a:extLst>
            <a:ext uri="{FF2B5EF4-FFF2-40B4-BE49-F238E27FC236}">
              <a16:creationId xmlns:a16="http://schemas.microsoft.com/office/drawing/2014/main" id="{4B846589-ECB6-4F6A-BDAB-30F26239DDAA}"/>
            </a:ext>
          </a:extLst>
        </xdr:cNvPr>
        <xdr:cNvCxnSpPr/>
      </xdr:nvCxnSpPr>
      <xdr:spPr>
        <a:xfrm>
          <a:off x="6380607" y="14437361"/>
          <a:ext cx="152400" cy="14681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238887</xdr:colOff>
      <xdr:row>80</xdr:row>
      <xdr:rowOff>177800</xdr:rowOff>
    </xdr:from>
    <xdr:to>
      <xdr:col>6</xdr:col>
      <xdr:colOff>127</xdr:colOff>
      <xdr:row>80</xdr:row>
      <xdr:rowOff>177800</xdr:rowOff>
    </xdr:to>
    <xdr:cxnSp macro="_xll.PtreeEvent_ObjectClick">
      <xdr:nvCxnSpPr>
        <xdr:cNvPr id="279" name="PTObj_DBranchHLine_1_43">
          <a:extLst>
            <a:ext uri="{FF2B5EF4-FFF2-40B4-BE49-F238E27FC236}">
              <a16:creationId xmlns:a16="http://schemas.microsoft.com/office/drawing/2014/main" id="{74F97099-5325-45AB-8704-1D97A686EC47}"/>
            </a:ext>
          </a:extLst>
        </xdr:cNvPr>
        <xdr:cNvCxnSpPr/>
      </xdr:nvCxnSpPr>
      <xdr:spPr>
        <a:xfrm>
          <a:off x="8060817" y="14808200"/>
          <a:ext cx="12204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86487</xdr:colOff>
      <xdr:row>80</xdr:row>
      <xdr:rowOff>177800</xdr:rowOff>
    </xdr:from>
    <xdr:to>
      <xdr:col>5</xdr:col>
      <xdr:colOff>238887</xdr:colOff>
      <xdr:row>82</xdr:row>
      <xdr:rowOff>172720</xdr:rowOff>
    </xdr:to>
    <xdr:cxnSp macro="_xll.PtreeEvent_ObjectClick">
      <xdr:nvCxnSpPr>
        <xdr:cNvPr id="278" name="PTObj_DBranchDLine_1_43">
          <a:extLst>
            <a:ext uri="{FF2B5EF4-FFF2-40B4-BE49-F238E27FC236}">
              <a16:creationId xmlns:a16="http://schemas.microsoft.com/office/drawing/2014/main" id="{8793B334-B29D-4CC0-A392-D81472D02A05}"/>
            </a:ext>
          </a:extLst>
        </xdr:cNvPr>
        <xdr:cNvCxnSpPr/>
      </xdr:nvCxnSpPr>
      <xdr:spPr>
        <a:xfrm flipV="1">
          <a:off x="7908417" y="1480820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238887</xdr:colOff>
      <xdr:row>82</xdr:row>
      <xdr:rowOff>177801</xdr:rowOff>
    </xdr:from>
    <xdr:to>
      <xdr:col>5</xdr:col>
      <xdr:colOff>127</xdr:colOff>
      <xdr:row>82</xdr:row>
      <xdr:rowOff>177801</xdr:rowOff>
    </xdr:to>
    <xdr:cxnSp macro="_xll.PtreeEvent_ObjectClick">
      <xdr:nvCxnSpPr>
        <xdr:cNvPr id="275" name="PTObj_DBranchHLine_1_42">
          <a:extLst>
            <a:ext uri="{FF2B5EF4-FFF2-40B4-BE49-F238E27FC236}">
              <a16:creationId xmlns:a16="http://schemas.microsoft.com/office/drawing/2014/main" id="{DDD309A9-ECF2-4C64-988A-FDB675AEC4A7}"/>
            </a:ext>
          </a:extLst>
        </xdr:cNvPr>
        <xdr:cNvCxnSpPr/>
      </xdr:nvCxnSpPr>
      <xdr:spPr>
        <a:xfrm>
          <a:off x="6533007" y="15173961"/>
          <a:ext cx="128905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86487</xdr:colOff>
      <xdr:row>78</xdr:row>
      <xdr:rowOff>172721</xdr:rowOff>
    </xdr:from>
    <xdr:to>
      <xdr:col>4</xdr:col>
      <xdr:colOff>238887</xdr:colOff>
      <xdr:row>82</xdr:row>
      <xdr:rowOff>177801</xdr:rowOff>
    </xdr:to>
    <xdr:cxnSp macro="_xll.PtreeEvent_ObjectClick">
      <xdr:nvCxnSpPr>
        <xdr:cNvPr id="274" name="PTObj_DBranchDLine_1_42">
          <a:extLst>
            <a:ext uri="{FF2B5EF4-FFF2-40B4-BE49-F238E27FC236}">
              <a16:creationId xmlns:a16="http://schemas.microsoft.com/office/drawing/2014/main" id="{198AE082-37B8-4697-8BE1-4A36314210AF}"/>
            </a:ext>
          </a:extLst>
        </xdr:cNvPr>
        <xdr:cNvCxnSpPr/>
      </xdr:nvCxnSpPr>
      <xdr:spPr>
        <a:xfrm>
          <a:off x="6380607" y="14437361"/>
          <a:ext cx="152400" cy="7366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238887</xdr:colOff>
      <xdr:row>74</xdr:row>
      <xdr:rowOff>177800</xdr:rowOff>
    </xdr:from>
    <xdr:to>
      <xdr:col>6</xdr:col>
      <xdr:colOff>127</xdr:colOff>
      <xdr:row>74</xdr:row>
      <xdr:rowOff>177800</xdr:rowOff>
    </xdr:to>
    <xdr:cxnSp macro="_xll.PtreeEvent_ObjectClick">
      <xdr:nvCxnSpPr>
        <xdr:cNvPr id="271" name="PTObj_DBranchHLine_1_41">
          <a:extLst>
            <a:ext uri="{FF2B5EF4-FFF2-40B4-BE49-F238E27FC236}">
              <a16:creationId xmlns:a16="http://schemas.microsoft.com/office/drawing/2014/main" id="{7825F105-2A90-4FE8-8EE3-7A4B0032A23F}"/>
            </a:ext>
          </a:extLst>
        </xdr:cNvPr>
        <xdr:cNvCxnSpPr/>
      </xdr:nvCxnSpPr>
      <xdr:spPr>
        <a:xfrm>
          <a:off x="8060817" y="13710920"/>
          <a:ext cx="12204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86487</xdr:colOff>
      <xdr:row>74</xdr:row>
      <xdr:rowOff>177800</xdr:rowOff>
    </xdr:from>
    <xdr:to>
      <xdr:col>5</xdr:col>
      <xdr:colOff>238887</xdr:colOff>
      <xdr:row>76</xdr:row>
      <xdr:rowOff>172720</xdr:rowOff>
    </xdr:to>
    <xdr:cxnSp macro="_xll.PtreeEvent_ObjectClick">
      <xdr:nvCxnSpPr>
        <xdr:cNvPr id="270" name="PTObj_DBranchDLine_1_41">
          <a:extLst>
            <a:ext uri="{FF2B5EF4-FFF2-40B4-BE49-F238E27FC236}">
              <a16:creationId xmlns:a16="http://schemas.microsoft.com/office/drawing/2014/main" id="{E53A8C13-0DDD-4FDE-AC27-68B57E1E67BA}"/>
            </a:ext>
          </a:extLst>
        </xdr:cNvPr>
        <xdr:cNvCxnSpPr/>
      </xdr:nvCxnSpPr>
      <xdr:spPr>
        <a:xfrm flipV="1">
          <a:off x="7908417" y="1371092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238887</xdr:colOff>
      <xdr:row>76</xdr:row>
      <xdr:rowOff>177800</xdr:rowOff>
    </xdr:from>
    <xdr:to>
      <xdr:col>5</xdr:col>
      <xdr:colOff>127</xdr:colOff>
      <xdr:row>76</xdr:row>
      <xdr:rowOff>177800</xdr:rowOff>
    </xdr:to>
    <xdr:cxnSp macro="_xll.PtreeEvent_ObjectClick">
      <xdr:nvCxnSpPr>
        <xdr:cNvPr id="267" name="PTObj_DBranchHLine_1_40">
          <a:extLst>
            <a:ext uri="{FF2B5EF4-FFF2-40B4-BE49-F238E27FC236}">
              <a16:creationId xmlns:a16="http://schemas.microsoft.com/office/drawing/2014/main" id="{B1D5F282-3C63-418C-8F3C-A92670F3280C}"/>
            </a:ext>
          </a:extLst>
        </xdr:cNvPr>
        <xdr:cNvCxnSpPr/>
      </xdr:nvCxnSpPr>
      <xdr:spPr>
        <a:xfrm>
          <a:off x="6533007" y="14076680"/>
          <a:ext cx="128905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86487</xdr:colOff>
      <xdr:row>76</xdr:row>
      <xdr:rowOff>177800</xdr:rowOff>
    </xdr:from>
    <xdr:to>
      <xdr:col>4</xdr:col>
      <xdr:colOff>238887</xdr:colOff>
      <xdr:row>78</xdr:row>
      <xdr:rowOff>172721</xdr:rowOff>
    </xdr:to>
    <xdr:cxnSp macro="_xll.PtreeEvent_ObjectClick">
      <xdr:nvCxnSpPr>
        <xdr:cNvPr id="266" name="PTObj_DBranchDLine_1_40">
          <a:extLst>
            <a:ext uri="{FF2B5EF4-FFF2-40B4-BE49-F238E27FC236}">
              <a16:creationId xmlns:a16="http://schemas.microsoft.com/office/drawing/2014/main" id="{AD2BF9BF-5016-4E89-8B12-6887E72FE251}"/>
            </a:ext>
          </a:extLst>
        </xdr:cNvPr>
        <xdr:cNvCxnSpPr/>
      </xdr:nvCxnSpPr>
      <xdr:spPr>
        <a:xfrm flipV="1">
          <a:off x="6380607" y="14076680"/>
          <a:ext cx="152400" cy="3606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238887</xdr:colOff>
      <xdr:row>78</xdr:row>
      <xdr:rowOff>177799</xdr:rowOff>
    </xdr:from>
    <xdr:to>
      <xdr:col>4</xdr:col>
      <xdr:colOff>127</xdr:colOff>
      <xdr:row>78</xdr:row>
      <xdr:rowOff>177799</xdr:rowOff>
    </xdr:to>
    <xdr:cxnSp macro="_xll.PtreeEvent_ObjectClick">
      <xdr:nvCxnSpPr>
        <xdr:cNvPr id="263" name="PTObj_DBranchHLine_1_39">
          <a:extLst>
            <a:ext uri="{FF2B5EF4-FFF2-40B4-BE49-F238E27FC236}">
              <a16:creationId xmlns:a16="http://schemas.microsoft.com/office/drawing/2014/main" id="{4BF5A143-06A6-45F7-8B79-AD6E1C8149AF}"/>
            </a:ext>
          </a:extLst>
        </xdr:cNvPr>
        <xdr:cNvCxnSpPr/>
      </xdr:nvCxnSpPr>
      <xdr:spPr>
        <a:xfrm>
          <a:off x="4883277" y="14442439"/>
          <a:ext cx="14109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86487</xdr:colOff>
      <xdr:row>72</xdr:row>
      <xdr:rowOff>172720</xdr:rowOff>
    </xdr:from>
    <xdr:to>
      <xdr:col>3</xdr:col>
      <xdr:colOff>238887</xdr:colOff>
      <xdr:row>78</xdr:row>
      <xdr:rowOff>177799</xdr:rowOff>
    </xdr:to>
    <xdr:cxnSp macro="_xll.PtreeEvent_ObjectClick">
      <xdr:nvCxnSpPr>
        <xdr:cNvPr id="262" name="PTObj_DBranchDLine_1_39">
          <a:extLst>
            <a:ext uri="{FF2B5EF4-FFF2-40B4-BE49-F238E27FC236}">
              <a16:creationId xmlns:a16="http://schemas.microsoft.com/office/drawing/2014/main" id="{1A7A561F-883F-4052-9B4E-090E70FF5361}"/>
            </a:ext>
          </a:extLst>
        </xdr:cNvPr>
        <xdr:cNvCxnSpPr/>
      </xdr:nvCxnSpPr>
      <xdr:spPr>
        <a:xfrm>
          <a:off x="4730877" y="13340080"/>
          <a:ext cx="152400" cy="110235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238887</xdr:colOff>
      <xdr:row>68</xdr:row>
      <xdr:rowOff>177800</xdr:rowOff>
    </xdr:from>
    <xdr:to>
      <xdr:col>6</xdr:col>
      <xdr:colOff>127</xdr:colOff>
      <xdr:row>68</xdr:row>
      <xdr:rowOff>177800</xdr:rowOff>
    </xdr:to>
    <xdr:cxnSp macro="_xll.PtreeEvent_ObjectClick">
      <xdr:nvCxnSpPr>
        <xdr:cNvPr id="259" name="PTObj_DBranchHLine_1_38">
          <a:extLst>
            <a:ext uri="{FF2B5EF4-FFF2-40B4-BE49-F238E27FC236}">
              <a16:creationId xmlns:a16="http://schemas.microsoft.com/office/drawing/2014/main" id="{C22F152A-DC2A-4E29-9856-F31D241C5612}"/>
            </a:ext>
          </a:extLst>
        </xdr:cNvPr>
        <xdr:cNvCxnSpPr/>
      </xdr:nvCxnSpPr>
      <xdr:spPr>
        <a:xfrm>
          <a:off x="8060817" y="12613640"/>
          <a:ext cx="12204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86487</xdr:colOff>
      <xdr:row>68</xdr:row>
      <xdr:rowOff>177800</xdr:rowOff>
    </xdr:from>
    <xdr:to>
      <xdr:col>5</xdr:col>
      <xdr:colOff>238887</xdr:colOff>
      <xdr:row>70</xdr:row>
      <xdr:rowOff>172720</xdr:rowOff>
    </xdr:to>
    <xdr:cxnSp macro="_xll.PtreeEvent_ObjectClick">
      <xdr:nvCxnSpPr>
        <xdr:cNvPr id="258" name="PTObj_DBranchDLine_1_38">
          <a:extLst>
            <a:ext uri="{FF2B5EF4-FFF2-40B4-BE49-F238E27FC236}">
              <a16:creationId xmlns:a16="http://schemas.microsoft.com/office/drawing/2014/main" id="{137BE208-E3FD-4846-A911-1E276E21F824}"/>
            </a:ext>
          </a:extLst>
        </xdr:cNvPr>
        <xdr:cNvCxnSpPr/>
      </xdr:nvCxnSpPr>
      <xdr:spPr>
        <a:xfrm flipV="1">
          <a:off x="7908417" y="1261364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238887</xdr:colOff>
      <xdr:row>70</xdr:row>
      <xdr:rowOff>177800</xdr:rowOff>
    </xdr:from>
    <xdr:to>
      <xdr:col>5</xdr:col>
      <xdr:colOff>127</xdr:colOff>
      <xdr:row>70</xdr:row>
      <xdr:rowOff>177800</xdr:rowOff>
    </xdr:to>
    <xdr:cxnSp macro="_xll.PtreeEvent_ObjectClick">
      <xdr:nvCxnSpPr>
        <xdr:cNvPr id="255" name="PTObj_DBranchHLine_1_37">
          <a:extLst>
            <a:ext uri="{FF2B5EF4-FFF2-40B4-BE49-F238E27FC236}">
              <a16:creationId xmlns:a16="http://schemas.microsoft.com/office/drawing/2014/main" id="{90B06F03-6CA7-492B-A5AB-4BD955DD8B54}"/>
            </a:ext>
          </a:extLst>
        </xdr:cNvPr>
        <xdr:cNvCxnSpPr/>
      </xdr:nvCxnSpPr>
      <xdr:spPr>
        <a:xfrm>
          <a:off x="6533007" y="12979400"/>
          <a:ext cx="128905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86487</xdr:colOff>
      <xdr:row>62</xdr:row>
      <xdr:rowOff>172720</xdr:rowOff>
    </xdr:from>
    <xdr:to>
      <xdr:col>4</xdr:col>
      <xdr:colOff>238887</xdr:colOff>
      <xdr:row>70</xdr:row>
      <xdr:rowOff>177800</xdr:rowOff>
    </xdr:to>
    <xdr:cxnSp macro="_xll.PtreeEvent_ObjectClick">
      <xdr:nvCxnSpPr>
        <xdr:cNvPr id="254" name="PTObj_DBranchDLine_1_37">
          <a:extLst>
            <a:ext uri="{FF2B5EF4-FFF2-40B4-BE49-F238E27FC236}">
              <a16:creationId xmlns:a16="http://schemas.microsoft.com/office/drawing/2014/main" id="{0784BE74-E3B2-444E-9B69-E73FA2BDA160}"/>
            </a:ext>
          </a:extLst>
        </xdr:cNvPr>
        <xdr:cNvCxnSpPr/>
      </xdr:nvCxnSpPr>
      <xdr:spPr>
        <a:xfrm>
          <a:off x="6380607" y="11511280"/>
          <a:ext cx="152400" cy="14681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238887</xdr:colOff>
      <xdr:row>64</xdr:row>
      <xdr:rowOff>177800</xdr:rowOff>
    </xdr:from>
    <xdr:to>
      <xdr:col>6</xdr:col>
      <xdr:colOff>127</xdr:colOff>
      <xdr:row>64</xdr:row>
      <xdr:rowOff>177800</xdr:rowOff>
    </xdr:to>
    <xdr:cxnSp macro="_xll.PtreeEvent_ObjectClick">
      <xdr:nvCxnSpPr>
        <xdr:cNvPr id="251" name="PTObj_DBranchHLine_1_36">
          <a:extLst>
            <a:ext uri="{FF2B5EF4-FFF2-40B4-BE49-F238E27FC236}">
              <a16:creationId xmlns:a16="http://schemas.microsoft.com/office/drawing/2014/main" id="{7AD3A956-0A13-4368-A6F4-39D1E6229781}"/>
            </a:ext>
          </a:extLst>
        </xdr:cNvPr>
        <xdr:cNvCxnSpPr/>
      </xdr:nvCxnSpPr>
      <xdr:spPr>
        <a:xfrm>
          <a:off x="8060817" y="11882120"/>
          <a:ext cx="12204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86487</xdr:colOff>
      <xdr:row>64</xdr:row>
      <xdr:rowOff>177800</xdr:rowOff>
    </xdr:from>
    <xdr:to>
      <xdr:col>5</xdr:col>
      <xdr:colOff>238887</xdr:colOff>
      <xdr:row>66</xdr:row>
      <xdr:rowOff>172720</xdr:rowOff>
    </xdr:to>
    <xdr:cxnSp macro="_xll.PtreeEvent_ObjectClick">
      <xdr:nvCxnSpPr>
        <xdr:cNvPr id="250" name="PTObj_DBranchDLine_1_36">
          <a:extLst>
            <a:ext uri="{FF2B5EF4-FFF2-40B4-BE49-F238E27FC236}">
              <a16:creationId xmlns:a16="http://schemas.microsoft.com/office/drawing/2014/main" id="{99D82D96-4091-44B2-922A-1BC0AED987B3}"/>
            </a:ext>
          </a:extLst>
        </xdr:cNvPr>
        <xdr:cNvCxnSpPr/>
      </xdr:nvCxnSpPr>
      <xdr:spPr>
        <a:xfrm flipV="1">
          <a:off x="7908417" y="1188212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238887</xdr:colOff>
      <xdr:row>66</xdr:row>
      <xdr:rowOff>177800</xdr:rowOff>
    </xdr:from>
    <xdr:to>
      <xdr:col>5</xdr:col>
      <xdr:colOff>127</xdr:colOff>
      <xdr:row>66</xdr:row>
      <xdr:rowOff>177800</xdr:rowOff>
    </xdr:to>
    <xdr:cxnSp macro="_xll.PtreeEvent_ObjectClick">
      <xdr:nvCxnSpPr>
        <xdr:cNvPr id="247" name="PTObj_DBranchHLine_1_35">
          <a:extLst>
            <a:ext uri="{FF2B5EF4-FFF2-40B4-BE49-F238E27FC236}">
              <a16:creationId xmlns:a16="http://schemas.microsoft.com/office/drawing/2014/main" id="{DAB83E29-28A5-4B6E-9B1E-DFF321DF6C06}"/>
            </a:ext>
          </a:extLst>
        </xdr:cNvPr>
        <xdr:cNvCxnSpPr/>
      </xdr:nvCxnSpPr>
      <xdr:spPr>
        <a:xfrm>
          <a:off x="6533007" y="12247880"/>
          <a:ext cx="128905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86487</xdr:colOff>
      <xdr:row>62</xdr:row>
      <xdr:rowOff>172720</xdr:rowOff>
    </xdr:from>
    <xdr:to>
      <xdr:col>4</xdr:col>
      <xdr:colOff>238887</xdr:colOff>
      <xdr:row>66</xdr:row>
      <xdr:rowOff>177800</xdr:rowOff>
    </xdr:to>
    <xdr:cxnSp macro="_xll.PtreeEvent_ObjectClick">
      <xdr:nvCxnSpPr>
        <xdr:cNvPr id="246" name="PTObj_DBranchDLine_1_35">
          <a:extLst>
            <a:ext uri="{FF2B5EF4-FFF2-40B4-BE49-F238E27FC236}">
              <a16:creationId xmlns:a16="http://schemas.microsoft.com/office/drawing/2014/main" id="{DB24F2E3-7375-41B7-B2DF-645678215DFB}"/>
            </a:ext>
          </a:extLst>
        </xdr:cNvPr>
        <xdr:cNvCxnSpPr/>
      </xdr:nvCxnSpPr>
      <xdr:spPr>
        <a:xfrm>
          <a:off x="6380607" y="11511280"/>
          <a:ext cx="152400" cy="7366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238887</xdr:colOff>
      <xdr:row>58</xdr:row>
      <xdr:rowOff>177800</xdr:rowOff>
    </xdr:from>
    <xdr:to>
      <xdr:col>6</xdr:col>
      <xdr:colOff>127</xdr:colOff>
      <xdr:row>58</xdr:row>
      <xdr:rowOff>177800</xdr:rowOff>
    </xdr:to>
    <xdr:cxnSp macro="_xll.PtreeEvent_ObjectClick">
      <xdr:nvCxnSpPr>
        <xdr:cNvPr id="243" name="PTObj_DBranchHLine_1_34">
          <a:extLst>
            <a:ext uri="{FF2B5EF4-FFF2-40B4-BE49-F238E27FC236}">
              <a16:creationId xmlns:a16="http://schemas.microsoft.com/office/drawing/2014/main" id="{3EAA142E-7D20-457D-958E-BB8DDDCAD7B0}"/>
            </a:ext>
          </a:extLst>
        </xdr:cNvPr>
        <xdr:cNvCxnSpPr/>
      </xdr:nvCxnSpPr>
      <xdr:spPr>
        <a:xfrm>
          <a:off x="8060817" y="10784840"/>
          <a:ext cx="12204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86487</xdr:colOff>
      <xdr:row>58</xdr:row>
      <xdr:rowOff>177800</xdr:rowOff>
    </xdr:from>
    <xdr:to>
      <xdr:col>5</xdr:col>
      <xdr:colOff>238887</xdr:colOff>
      <xdr:row>60</xdr:row>
      <xdr:rowOff>172720</xdr:rowOff>
    </xdr:to>
    <xdr:cxnSp macro="_xll.PtreeEvent_ObjectClick">
      <xdr:nvCxnSpPr>
        <xdr:cNvPr id="242" name="PTObj_DBranchDLine_1_34">
          <a:extLst>
            <a:ext uri="{FF2B5EF4-FFF2-40B4-BE49-F238E27FC236}">
              <a16:creationId xmlns:a16="http://schemas.microsoft.com/office/drawing/2014/main" id="{D8CBAF79-1D36-4DC2-9B49-FEE12294F792}"/>
            </a:ext>
          </a:extLst>
        </xdr:cNvPr>
        <xdr:cNvCxnSpPr/>
      </xdr:nvCxnSpPr>
      <xdr:spPr>
        <a:xfrm flipV="1">
          <a:off x="7908417" y="1078484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238887</xdr:colOff>
      <xdr:row>60</xdr:row>
      <xdr:rowOff>177800</xdr:rowOff>
    </xdr:from>
    <xdr:to>
      <xdr:col>5</xdr:col>
      <xdr:colOff>127</xdr:colOff>
      <xdr:row>60</xdr:row>
      <xdr:rowOff>177800</xdr:rowOff>
    </xdr:to>
    <xdr:cxnSp macro="_xll.PtreeEvent_ObjectClick">
      <xdr:nvCxnSpPr>
        <xdr:cNvPr id="239" name="PTObj_DBranchHLine_1_33">
          <a:extLst>
            <a:ext uri="{FF2B5EF4-FFF2-40B4-BE49-F238E27FC236}">
              <a16:creationId xmlns:a16="http://schemas.microsoft.com/office/drawing/2014/main" id="{B602DFF6-CF24-48C4-A745-AADE26BB1DEC}"/>
            </a:ext>
          </a:extLst>
        </xdr:cNvPr>
        <xdr:cNvCxnSpPr/>
      </xdr:nvCxnSpPr>
      <xdr:spPr>
        <a:xfrm>
          <a:off x="6533007" y="11150600"/>
          <a:ext cx="128905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86487</xdr:colOff>
      <xdr:row>60</xdr:row>
      <xdr:rowOff>177800</xdr:rowOff>
    </xdr:from>
    <xdr:to>
      <xdr:col>4</xdr:col>
      <xdr:colOff>238887</xdr:colOff>
      <xdr:row>62</xdr:row>
      <xdr:rowOff>172720</xdr:rowOff>
    </xdr:to>
    <xdr:cxnSp macro="_xll.PtreeEvent_ObjectClick">
      <xdr:nvCxnSpPr>
        <xdr:cNvPr id="238" name="PTObj_DBranchDLine_1_33">
          <a:extLst>
            <a:ext uri="{FF2B5EF4-FFF2-40B4-BE49-F238E27FC236}">
              <a16:creationId xmlns:a16="http://schemas.microsoft.com/office/drawing/2014/main" id="{0E8D7E7C-CA17-466B-A05D-DEBC78F46589}"/>
            </a:ext>
          </a:extLst>
        </xdr:cNvPr>
        <xdr:cNvCxnSpPr/>
      </xdr:nvCxnSpPr>
      <xdr:spPr>
        <a:xfrm flipV="1">
          <a:off x="6380607" y="1115060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238887</xdr:colOff>
      <xdr:row>62</xdr:row>
      <xdr:rowOff>177800</xdr:rowOff>
    </xdr:from>
    <xdr:to>
      <xdr:col>4</xdr:col>
      <xdr:colOff>127</xdr:colOff>
      <xdr:row>62</xdr:row>
      <xdr:rowOff>177800</xdr:rowOff>
    </xdr:to>
    <xdr:cxnSp macro="_xll.PtreeEvent_ObjectClick">
      <xdr:nvCxnSpPr>
        <xdr:cNvPr id="235" name="PTObj_DBranchHLine_1_32">
          <a:extLst>
            <a:ext uri="{FF2B5EF4-FFF2-40B4-BE49-F238E27FC236}">
              <a16:creationId xmlns:a16="http://schemas.microsoft.com/office/drawing/2014/main" id="{DFFC2465-8942-4846-88AA-C86FB8547551}"/>
            </a:ext>
          </a:extLst>
        </xdr:cNvPr>
        <xdr:cNvCxnSpPr/>
      </xdr:nvCxnSpPr>
      <xdr:spPr>
        <a:xfrm>
          <a:off x="4883277" y="11516360"/>
          <a:ext cx="14109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86487</xdr:colOff>
      <xdr:row>62</xdr:row>
      <xdr:rowOff>177800</xdr:rowOff>
    </xdr:from>
    <xdr:to>
      <xdr:col>3</xdr:col>
      <xdr:colOff>238887</xdr:colOff>
      <xdr:row>72</xdr:row>
      <xdr:rowOff>172720</xdr:rowOff>
    </xdr:to>
    <xdr:cxnSp macro="_xll.PtreeEvent_ObjectClick">
      <xdr:nvCxnSpPr>
        <xdr:cNvPr id="234" name="PTObj_DBranchDLine_1_32">
          <a:extLst>
            <a:ext uri="{FF2B5EF4-FFF2-40B4-BE49-F238E27FC236}">
              <a16:creationId xmlns:a16="http://schemas.microsoft.com/office/drawing/2014/main" id="{80687640-9F92-4B48-92C8-BD1AA50551A6}"/>
            </a:ext>
          </a:extLst>
        </xdr:cNvPr>
        <xdr:cNvCxnSpPr/>
      </xdr:nvCxnSpPr>
      <xdr:spPr>
        <a:xfrm flipV="1">
          <a:off x="4730877" y="11516360"/>
          <a:ext cx="152400" cy="18237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238887</xdr:colOff>
      <xdr:row>72</xdr:row>
      <xdr:rowOff>177801</xdr:rowOff>
    </xdr:from>
    <xdr:to>
      <xdr:col>3</xdr:col>
      <xdr:colOff>127</xdr:colOff>
      <xdr:row>72</xdr:row>
      <xdr:rowOff>177801</xdr:rowOff>
    </xdr:to>
    <xdr:cxnSp macro="_xll.PtreeEvent_ObjectClick">
      <xdr:nvCxnSpPr>
        <xdr:cNvPr id="231" name="PTObj_DBranchHLine_1_9">
          <a:extLst>
            <a:ext uri="{FF2B5EF4-FFF2-40B4-BE49-F238E27FC236}">
              <a16:creationId xmlns:a16="http://schemas.microsoft.com/office/drawing/2014/main" id="{255AF73D-D0A7-48CD-89DA-EAD8CE126355}"/>
            </a:ext>
          </a:extLst>
        </xdr:cNvPr>
        <xdr:cNvCxnSpPr/>
      </xdr:nvCxnSpPr>
      <xdr:spPr>
        <a:xfrm>
          <a:off x="3233547" y="13345161"/>
          <a:ext cx="14109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86487</xdr:colOff>
      <xdr:row>56</xdr:row>
      <xdr:rowOff>172720</xdr:rowOff>
    </xdr:from>
    <xdr:to>
      <xdr:col>2</xdr:col>
      <xdr:colOff>238887</xdr:colOff>
      <xdr:row>72</xdr:row>
      <xdr:rowOff>177801</xdr:rowOff>
    </xdr:to>
    <xdr:cxnSp macro="_xll.PtreeEvent_ObjectClick">
      <xdr:nvCxnSpPr>
        <xdr:cNvPr id="230" name="PTObj_DBranchDLine_1_9">
          <a:extLst>
            <a:ext uri="{FF2B5EF4-FFF2-40B4-BE49-F238E27FC236}">
              <a16:creationId xmlns:a16="http://schemas.microsoft.com/office/drawing/2014/main" id="{ECE7F5C0-944E-4F53-B8B5-4C33B8D1832B}"/>
            </a:ext>
          </a:extLst>
        </xdr:cNvPr>
        <xdr:cNvCxnSpPr/>
      </xdr:nvCxnSpPr>
      <xdr:spPr>
        <a:xfrm>
          <a:off x="3081147" y="10414000"/>
          <a:ext cx="152400" cy="293116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238887</xdr:colOff>
      <xdr:row>52</xdr:row>
      <xdr:rowOff>177800</xdr:rowOff>
    </xdr:from>
    <xdr:to>
      <xdr:col>6</xdr:col>
      <xdr:colOff>127</xdr:colOff>
      <xdr:row>52</xdr:row>
      <xdr:rowOff>177800</xdr:rowOff>
    </xdr:to>
    <xdr:cxnSp macro="_xll.PtreeEvent_ObjectClick">
      <xdr:nvCxnSpPr>
        <xdr:cNvPr id="223" name="PTObj_DBranchHLine_1_31">
          <a:extLst>
            <a:ext uri="{FF2B5EF4-FFF2-40B4-BE49-F238E27FC236}">
              <a16:creationId xmlns:a16="http://schemas.microsoft.com/office/drawing/2014/main" id="{002A1F54-0CD6-4842-AD6D-4DE0559CAEB2}"/>
            </a:ext>
          </a:extLst>
        </xdr:cNvPr>
        <xdr:cNvCxnSpPr/>
      </xdr:nvCxnSpPr>
      <xdr:spPr>
        <a:xfrm>
          <a:off x="8060817" y="9687560"/>
          <a:ext cx="12204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86487</xdr:colOff>
      <xdr:row>52</xdr:row>
      <xdr:rowOff>177800</xdr:rowOff>
    </xdr:from>
    <xdr:to>
      <xdr:col>5</xdr:col>
      <xdr:colOff>238887</xdr:colOff>
      <xdr:row>54</xdr:row>
      <xdr:rowOff>172721</xdr:rowOff>
    </xdr:to>
    <xdr:cxnSp macro="_xll.PtreeEvent_ObjectClick">
      <xdr:nvCxnSpPr>
        <xdr:cNvPr id="222" name="PTObj_DBranchDLine_1_31">
          <a:extLst>
            <a:ext uri="{FF2B5EF4-FFF2-40B4-BE49-F238E27FC236}">
              <a16:creationId xmlns:a16="http://schemas.microsoft.com/office/drawing/2014/main" id="{4AB8F8C8-FEC0-4F54-89C4-406E71F62012}"/>
            </a:ext>
          </a:extLst>
        </xdr:cNvPr>
        <xdr:cNvCxnSpPr/>
      </xdr:nvCxnSpPr>
      <xdr:spPr>
        <a:xfrm flipV="1">
          <a:off x="7908417" y="9687560"/>
          <a:ext cx="152400" cy="3606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238887</xdr:colOff>
      <xdr:row>54</xdr:row>
      <xdr:rowOff>177800</xdr:rowOff>
    </xdr:from>
    <xdr:to>
      <xdr:col>5</xdr:col>
      <xdr:colOff>127</xdr:colOff>
      <xdr:row>54</xdr:row>
      <xdr:rowOff>177800</xdr:rowOff>
    </xdr:to>
    <xdr:cxnSp macro="_xll.PtreeEvent_ObjectClick">
      <xdr:nvCxnSpPr>
        <xdr:cNvPr id="219" name="PTObj_DBranchHLine_1_30">
          <a:extLst>
            <a:ext uri="{FF2B5EF4-FFF2-40B4-BE49-F238E27FC236}">
              <a16:creationId xmlns:a16="http://schemas.microsoft.com/office/drawing/2014/main" id="{F903D5BD-3C77-4EB4-BF58-4E0BDA57432F}"/>
            </a:ext>
          </a:extLst>
        </xdr:cNvPr>
        <xdr:cNvCxnSpPr/>
      </xdr:nvCxnSpPr>
      <xdr:spPr>
        <a:xfrm>
          <a:off x="6533007" y="10053320"/>
          <a:ext cx="128905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86487</xdr:colOff>
      <xdr:row>46</xdr:row>
      <xdr:rowOff>172720</xdr:rowOff>
    </xdr:from>
    <xdr:to>
      <xdr:col>4</xdr:col>
      <xdr:colOff>238887</xdr:colOff>
      <xdr:row>54</xdr:row>
      <xdr:rowOff>177800</xdr:rowOff>
    </xdr:to>
    <xdr:cxnSp macro="_xll.PtreeEvent_ObjectClick">
      <xdr:nvCxnSpPr>
        <xdr:cNvPr id="218" name="PTObj_DBranchDLine_1_30">
          <a:extLst>
            <a:ext uri="{FF2B5EF4-FFF2-40B4-BE49-F238E27FC236}">
              <a16:creationId xmlns:a16="http://schemas.microsoft.com/office/drawing/2014/main" id="{59086D79-BBD7-493C-A69A-0487D63EAFC4}"/>
            </a:ext>
          </a:extLst>
        </xdr:cNvPr>
        <xdr:cNvCxnSpPr/>
      </xdr:nvCxnSpPr>
      <xdr:spPr>
        <a:xfrm>
          <a:off x="6380607" y="8585200"/>
          <a:ext cx="152400" cy="14681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238887</xdr:colOff>
      <xdr:row>48</xdr:row>
      <xdr:rowOff>177800</xdr:rowOff>
    </xdr:from>
    <xdr:to>
      <xdr:col>6</xdr:col>
      <xdr:colOff>127</xdr:colOff>
      <xdr:row>48</xdr:row>
      <xdr:rowOff>177800</xdr:rowOff>
    </xdr:to>
    <xdr:cxnSp macro="_xll.PtreeEvent_ObjectClick">
      <xdr:nvCxnSpPr>
        <xdr:cNvPr id="215" name="PTObj_DBranchHLine_1_29">
          <a:extLst>
            <a:ext uri="{FF2B5EF4-FFF2-40B4-BE49-F238E27FC236}">
              <a16:creationId xmlns:a16="http://schemas.microsoft.com/office/drawing/2014/main" id="{9A7353B7-0B51-4828-A275-43551C505BCD}"/>
            </a:ext>
          </a:extLst>
        </xdr:cNvPr>
        <xdr:cNvCxnSpPr/>
      </xdr:nvCxnSpPr>
      <xdr:spPr>
        <a:xfrm>
          <a:off x="8060817" y="8956040"/>
          <a:ext cx="12204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86487</xdr:colOff>
      <xdr:row>48</xdr:row>
      <xdr:rowOff>177800</xdr:rowOff>
    </xdr:from>
    <xdr:to>
      <xdr:col>5</xdr:col>
      <xdr:colOff>238887</xdr:colOff>
      <xdr:row>50</xdr:row>
      <xdr:rowOff>172720</xdr:rowOff>
    </xdr:to>
    <xdr:cxnSp macro="_xll.PtreeEvent_ObjectClick">
      <xdr:nvCxnSpPr>
        <xdr:cNvPr id="214" name="PTObj_DBranchDLine_1_29">
          <a:extLst>
            <a:ext uri="{FF2B5EF4-FFF2-40B4-BE49-F238E27FC236}">
              <a16:creationId xmlns:a16="http://schemas.microsoft.com/office/drawing/2014/main" id="{CC5492D0-578F-4451-910E-1AAAFCE748DE}"/>
            </a:ext>
          </a:extLst>
        </xdr:cNvPr>
        <xdr:cNvCxnSpPr/>
      </xdr:nvCxnSpPr>
      <xdr:spPr>
        <a:xfrm flipV="1">
          <a:off x="7908417" y="895604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238887</xdr:colOff>
      <xdr:row>50</xdr:row>
      <xdr:rowOff>177800</xdr:rowOff>
    </xdr:from>
    <xdr:to>
      <xdr:col>5</xdr:col>
      <xdr:colOff>127</xdr:colOff>
      <xdr:row>50</xdr:row>
      <xdr:rowOff>177800</xdr:rowOff>
    </xdr:to>
    <xdr:cxnSp macro="_xll.PtreeEvent_ObjectClick">
      <xdr:nvCxnSpPr>
        <xdr:cNvPr id="211" name="PTObj_DBranchHLine_1_28">
          <a:extLst>
            <a:ext uri="{FF2B5EF4-FFF2-40B4-BE49-F238E27FC236}">
              <a16:creationId xmlns:a16="http://schemas.microsoft.com/office/drawing/2014/main" id="{655B5B43-EE52-4650-A3C8-5A8F7F82353F}"/>
            </a:ext>
          </a:extLst>
        </xdr:cNvPr>
        <xdr:cNvCxnSpPr/>
      </xdr:nvCxnSpPr>
      <xdr:spPr>
        <a:xfrm>
          <a:off x="6533007" y="9321800"/>
          <a:ext cx="128905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86487</xdr:colOff>
      <xdr:row>46</xdr:row>
      <xdr:rowOff>172720</xdr:rowOff>
    </xdr:from>
    <xdr:to>
      <xdr:col>4</xdr:col>
      <xdr:colOff>238887</xdr:colOff>
      <xdr:row>50</xdr:row>
      <xdr:rowOff>177800</xdr:rowOff>
    </xdr:to>
    <xdr:cxnSp macro="_xll.PtreeEvent_ObjectClick">
      <xdr:nvCxnSpPr>
        <xdr:cNvPr id="210" name="PTObj_DBranchDLine_1_28">
          <a:extLst>
            <a:ext uri="{FF2B5EF4-FFF2-40B4-BE49-F238E27FC236}">
              <a16:creationId xmlns:a16="http://schemas.microsoft.com/office/drawing/2014/main" id="{3AEF71C2-4C54-4786-9E46-213380372718}"/>
            </a:ext>
          </a:extLst>
        </xdr:cNvPr>
        <xdr:cNvCxnSpPr/>
      </xdr:nvCxnSpPr>
      <xdr:spPr>
        <a:xfrm>
          <a:off x="6380607" y="8585200"/>
          <a:ext cx="152400" cy="7366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238887</xdr:colOff>
      <xdr:row>42</xdr:row>
      <xdr:rowOff>177800</xdr:rowOff>
    </xdr:from>
    <xdr:to>
      <xdr:col>6</xdr:col>
      <xdr:colOff>127</xdr:colOff>
      <xdr:row>42</xdr:row>
      <xdr:rowOff>177800</xdr:rowOff>
    </xdr:to>
    <xdr:cxnSp macro="_xll.PtreeEvent_ObjectClick">
      <xdr:nvCxnSpPr>
        <xdr:cNvPr id="207" name="PTObj_DBranchHLine_1_27">
          <a:extLst>
            <a:ext uri="{FF2B5EF4-FFF2-40B4-BE49-F238E27FC236}">
              <a16:creationId xmlns:a16="http://schemas.microsoft.com/office/drawing/2014/main" id="{A3126680-7A54-4BD8-B959-11120BB67D0C}"/>
            </a:ext>
          </a:extLst>
        </xdr:cNvPr>
        <xdr:cNvCxnSpPr/>
      </xdr:nvCxnSpPr>
      <xdr:spPr>
        <a:xfrm>
          <a:off x="8060817" y="7858760"/>
          <a:ext cx="12204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86487</xdr:colOff>
      <xdr:row>42</xdr:row>
      <xdr:rowOff>177800</xdr:rowOff>
    </xdr:from>
    <xdr:to>
      <xdr:col>5</xdr:col>
      <xdr:colOff>238887</xdr:colOff>
      <xdr:row>44</xdr:row>
      <xdr:rowOff>172721</xdr:rowOff>
    </xdr:to>
    <xdr:cxnSp macro="_xll.PtreeEvent_ObjectClick">
      <xdr:nvCxnSpPr>
        <xdr:cNvPr id="206" name="PTObj_DBranchDLine_1_27">
          <a:extLst>
            <a:ext uri="{FF2B5EF4-FFF2-40B4-BE49-F238E27FC236}">
              <a16:creationId xmlns:a16="http://schemas.microsoft.com/office/drawing/2014/main" id="{D85F94F8-2ECD-4AAA-996A-C2DDFEBC3B4F}"/>
            </a:ext>
          </a:extLst>
        </xdr:cNvPr>
        <xdr:cNvCxnSpPr/>
      </xdr:nvCxnSpPr>
      <xdr:spPr>
        <a:xfrm flipV="1">
          <a:off x="7908417" y="7858760"/>
          <a:ext cx="152400" cy="3606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238887</xdr:colOff>
      <xdr:row>44</xdr:row>
      <xdr:rowOff>177800</xdr:rowOff>
    </xdr:from>
    <xdr:to>
      <xdr:col>5</xdr:col>
      <xdr:colOff>127</xdr:colOff>
      <xdr:row>44</xdr:row>
      <xdr:rowOff>177800</xdr:rowOff>
    </xdr:to>
    <xdr:cxnSp macro="_xll.PtreeEvent_ObjectClick">
      <xdr:nvCxnSpPr>
        <xdr:cNvPr id="203" name="PTObj_DBranchHLine_1_26">
          <a:extLst>
            <a:ext uri="{FF2B5EF4-FFF2-40B4-BE49-F238E27FC236}">
              <a16:creationId xmlns:a16="http://schemas.microsoft.com/office/drawing/2014/main" id="{AAACD7D1-866E-40CA-B1F4-928ACCEBDC1E}"/>
            </a:ext>
          </a:extLst>
        </xdr:cNvPr>
        <xdr:cNvCxnSpPr/>
      </xdr:nvCxnSpPr>
      <xdr:spPr>
        <a:xfrm>
          <a:off x="6533007" y="8224520"/>
          <a:ext cx="128905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86487</xdr:colOff>
      <xdr:row>44</xdr:row>
      <xdr:rowOff>177800</xdr:rowOff>
    </xdr:from>
    <xdr:to>
      <xdr:col>4</xdr:col>
      <xdr:colOff>238887</xdr:colOff>
      <xdr:row>46</xdr:row>
      <xdr:rowOff>172720</xdr:rowOff>
    </xdr:to>
    <xdr:cxnSp macro="_xll.PtreeEvent_ObjectClick">
      <xdr:nvCxnSpPr>
        <xdr:cNvPr id="202" name="PTObj_DBranchDLine_1_26">
          <a:extLst>
            <a:ext uri="{FF2B5EF4-FFF2-40B4-BE49-F238E27FC236}">
              <a16:creationId xmlns:a16="http://schemas.microsoft.com/office/drawing/2014/main" id="{3472183C-EFD7-47F9-8D9A-020020345474}"/>
            </a:ext>
          </a:extLst>
        </xdr:cNvPr>
        <xdr:cNvCxnSpPr/>
      </xdr:nvCxnSpPr>
      <xdr:spPr>
        <a:xfrm flipV="1">
          <a:off x="6380607" y="822452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238887</xdr:colOff>
      <xdr:row>46</xdr:row>
      <xdr:rowOff>177800</xdr:rowOff>
    </xdr:from>
    <xdr:to>
      <xdr:col>4</xdr:col>
      <xdr:colOff>127</xdr:colOff>
      <xdr:row>46</xdr:row>
      <xdr:rowOff>177800</xdr:rowOff>
    </xdr:to>
    <xdr:cxnSp macro="_xll.PtreeEvent_ObjectClick">
      <xdr:nvCxnSpPr>
        <xdr:cNvPr id="199" name="PTObj_DBranchHLine_1_13">
          <a:extLst>
            <a:ext uri="{FF2B5EF4-FFF2-40B4-BE49-F238E27FC236}">
              <a16:creationId xmlns:a16="http://schemas.microsoft.com/office/drawing/2014/main" id="{F3289499-9A6F-4D02-B557-34FA7D0D7929}"/>
            </a:ext>
          </a:extLst>
        </xdr:cNvPr>
        <xdr:cNvCxnSpPr/>
      </xdr:nvCxnSpPr>
      <xdr:spPr>
        <a:xfrm>
          <a:off x="4883277" y="8590280"/>
          <a:ext cx="14109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86487</xdr:colOff>
      <xdr:row>26</xdr:row>
      <xdr:rowOff>172720</xdr:rowOff>
    </xdr:from>
    <xdr:to>
      <xdr:col>3</xdr:col>
      <xdr:colOff>238887</xdr:colOff>
      <xdr:row>46</xdr:row>
      <xdr:rowOff>177800</xdr:rowOff>
    </xdr:to>
    <xdr:cxnSp macro="_xll.PtreeEvent_ObjectClick">
      <xdr:nvCxnSpPr>
        <xdr:cNvPr id="198" name="PTObj_DBranchDLine_1_13">
          <a:extLst>
            <a:ext uri="{FF2B5EF4-FFF2-40B4-BE49-F238E27FC236}">
              <a16:creationId xmlns:a16="http://schemas.microsoft.com/office/drawing/2014/main" id="{EEB6B46D-FB6C-4498-88AA-625A4B916520}"/>
            </a:ext>
          </a:extLst>
        </xdr:cNvPr>
        <xdr:cNvCxnSpPr/>
      </xdr:nvCxnSpPr>
      <xdr:spPr>
        <a:xfrm>
          <a:off x="4730877" y="4927600"/>
          <a:ext cx="152400" cy="3662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238887</xdr:colOff>
      <xdr:row>38</xdr:row>
      <xdr:rowOff>177800</xdr:rowOff>
    </xdr:from>
    <xdr:to>
      <xdr:col>6</xdr:col>
      <xdr:colOff>127</xdr:colOff>
      <xdr:row>38</xdr:row>
      <xdr:rowOff>177800</xdr:rowOff>
    </xdr:to>
    <xdr:cxnSp macro="_xll.PtreeEvent_ObjectClick">
      <xdr:nvCxnSpPr>
        <xdr:cNvPr id="191" name="PTObj_DBranchHLine_1_25">
          <a:extLst>
            <a:ext uri="{FF2B5EF4-FFF2-40B4-BE49-F238E27FC236}">
              <a16:creationId xmlns:a16="http://schemas.microsoft.com/office/drawing/2014/main" id="{B5F10DDA-74F9-4F66-93C5-D3E21333AA31}"/>
            </a:ext>
          </a:extLst>
        </xdr:cNvPr>
        <xdr:cNvCxnSpPr/>
      </xdr:nvCxnSpPr>
      <xdr:spPr>
        <a:xfrm>
          <a:off x="8060817" y="7127240"/>
          <a:ext cx="12204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86487</xdr:colOff>
      <xdr:row>38</xdr:row>
      <xdr:rowOff>177800</xdr:rowOff>
    </xdr:from>
    <xdr:to>
      <xdr:col>5</xdr:col>
      <xdr:colOff>238887</xdr:colOff>
      <xdr:row>40</xdr:row>
      <xdr:rowOff>172720</xdr:rowOff>
    </xdr:to>
    <xdr:cxnSp macro="_xll.PtreeEvent_ObjectClick">
      <xdr:nvCxnSpPr>
        <xdr:cNvPr id="190" name="PTObj_DBranchDLine_1_25">
          <a:extLst>
            <a:ext uri="{FF2B5EF4-FFF2-40B4-BE49-F238E27FC236}">
              <a16:creationId xmlns:a16="http://schemas.microsoft.com/office/drawing/2014/main" id="{1AA0425B-3070-4254-947C-60BFC8730FEC}"/>
            </a:ext>
          </a:extLst>
        </xdr:cNvPr>
        <xdr:cNvCxnSpPr/>
      </xdr:nvCxnSpPr>
      <xdr:spPr>
        <a:xfrm flipV="1">
          <a:off x="7908417" y="712724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238887</xdr:colOff>
      <xdr:row>40</xdr:row>
      <xdr:rowOff>177800</xdr:rowOff>
    </xdr:from>
    <xdr:to>
      <xdr:col>5</xdr:col>
      <xdr:colOff>127</xdr:colOff>
      <xdr:row>40</xdr:row>
      <xdr:rowOff>177800</xdr:rowOff>
    </xdr:to>
    <xdr:cxnSp macro="_xll.PtreeEvent_ObjectClick">
      <xdr:nvCxnSpPr>
        <xdr:cNvPr id="187" name="PTObj_DBranchHLine_1_24">
          <a:extLst>
            <a:ext uri="{FF2B5EF4-FFF2-40B4-BE49-F238E27FC236}">
              <a16:creationId xmlns:a16="http://schemas.microsoft.com/office/drawing/2014/main" id="{EF6F8CAA-6FEE-4F92-ABAA-0AAF74F31FC3}"/>
            </a:ext>
          </a:extLst>
        </xdr:cNvPr>
        <xdr:cNvCxnSpPr/>
      </xdr:nvCxnSpPr>
      <xdr:spPr>
        <a:xfrm>
          <a:off x="6533007" y="7493000"/>
          <a:ext cx="128905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86487</xdr:colOff>
      <xdr:row>32</xdr:row>
      <xdr:rowOff>172720</xdr:rowOff>
    </xdr:from>
    <xdr:to>
      <xdr:col>4</xdr:col>
      <xdr:colOff>238887</xdr:colOff>
      <xdr:row>40</xdr:row>
      <xdr:rowOff>177800</xdr:rowOff>
    </xdr:to>
    <xdr:cxnSp macro="_xll.PtreeEvent_ObjectClick">
      <xdr:nvCxnSpPr>
        <xdr:cNvPr id="186" name="PTObj_DBranchDLine_1_24">
          <a:extLst>
            <a:ext uri="{FF2B5EF4-FFF2-40B4-BE49-F238E27FC236}">
              <a16:creationId xmlns:a16="http://schemas.microsoft.com/office/drawing/2014/main" id="{4A3E6ADC-D9B0-47E5-9908-06E628ADD561}"/>
            </a:ext>
          </a:extLst>
        </xdr:cNvPr>
        <xdr:cNvCxnSpPr/>
      </xdr:nvCxnSpPr>
      <xdr:spPr>
        <a:xfrm>
          <a:off x="6380607" y="6024880"/>
          <a:ext cx="152400" cy="14681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238887</xdr:colOff>
      <xdr:row>34</xdr:row>
      <xdr:rowOff>177800</xdr:rowOff>
    </xdr:from>
    <xdr:to>
      <xdr:col>6</xdr:col>
      <xdr:colOff>127</xdr:colOff>
      <xdr:row>34</xdr:row>
      <xdr:rowOff>177800</xdr:rowOff>
    </xdr:to>
    <xdr:cxnSp macro="_xll.PtreeEvent_ObjectClick">
      <xdr:nvCxnSpPr>
        <xdr:cNvPr id="183" name="PTObj_DBranchHLine_1_23">
          <a:extLst>
            <a:ext uri="{FF2B5EF4-FFF2-40B4-BE49-F238E27FC236}">
              <a16:creationId xmlns:a16="http://schemas.microsoft.com/office/drawing/2014/main" id="{2481C952-98A8-45DD-8D39-4612CA7269A8}"/>
            </a:ext>
          </a:extLst>
        </xdr:cNvPr>
        <xdr:cNvCxnSpPr/>
      </xdr:nvCxnSpPr>
      <xdr:spPr>
        <a:xfrm>
          <a:off x="8060817" y="6395720"/>
          <a:ext cx="12204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86487</xdr:colOff>
      <xdr:row>34</xdr:row>
      <xdr:rowOff>177800</xdr:rowOff>
    </xdr:from>
    <xdr:to>
      <xdr:col>5</xdr:col>
      <xdr:colOff>238887</xdr:colOff>
      <xdr:row>36</xdr:row>
      <xdr:rowOff>172720</xdr:rowOff>
    </xdr:to>
    <xdr:cxnSp macro="_xll.PtreeEvent_ObjectClick">
      <xdr:nvCxnSpPr>
        <xdr:cNvPr id="182" name="PTObj_DBranchDLine_1_23">
          <a:extLst>
            <a:ext uri="{FF2B5EF4-FFF2-40B4-BE49-F238E27FC236}">
              <a16:creationId xmlns:a16="http://schemas.microsoft.com/office/drawing/2014/main" id="{697F36F0-8918-449F-B618-B26151B4148B}"/>
            </a:ext>
          </a:extLst>
        </xdr:cNvPr>
        <xdr:cNvCxnSpPr/>
      </xdr:nvCxnSpPr>
      <xdr:spPr>
        <a:xfrm flipV="1">
          <a:off x="7908417" y="639572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238887</xdr:colOff>
      <xdr:row>36</xdr:row>
      <xdr:rowOff>177800</xdr:rowOff>
    </xdr:from>
    <xdr:to>
      <xdr:col>5</xdr:col>
      <xdr:colOff>127</xdr:colOff>
      <xdr:row>36</xdr:row>
      <xdr:rowOff>177800</xdr:rowOff>
    </xdr:to>
    <xdr:cxnSp macro="_xll.PtreeEvent_ObjectClick">
      <xdr:nvCxnSpPr>
        <xdr:cNvPr id="179" name="PTObj_DBranchHLine_1_22">
          <a:extLst>
            <a:ext uri="{FF2B5EF4-FFF2-40B4-BE49-F238E27FC236}">
              <a16:creationId xmlns:a16="http://schemas.microsoft.com/office/drawing/2014/main" id="{1515E66E-477D-48C9-984F-DFB4E6ADC824}"/>
            </a:ext>
          </a:extLst>
        </xdr:cNvPr>
        <xdr:cNvCxnSpPr/>
      </xdr:nvCxnSpPr>
      <xdr:spPr>
        <a:xfrm>
          <a:off x="6533007" y="6761480"/>
          <a:ext cx="128905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86487</xdr:colOff>
      <xdr:row>32</xdr:row>
      <xdr:rowOff>172720</xdr:rowOff>
    </xdr:from>
    <xdr:to>
      <xdr:col>4</xdr:col>
      <xdr:colOff>238887</xdr:colOff>
      <xdr:row>36</xdr:row>
      <xdr:rowOff>177800</xdr:rowOff>
    </xdr:to>
    <xdr:cxnSp macro="_xll.PtreeEvent_ObjectClick">
      <xdr:nvCxnSpPr>
        <xdr:cNvPr id="178" name="PTObj_DBranchDLine_1_22">
          <a:extLst>
            <a:ext uri="{FF2B5EF4-FFF2-40B4-BE49-F238E27FC236}">
              <a16:creationId xmlns:a16="http://schemas.microsoft.com/office/drawing/2014/main" id="{5CFEAD8D-360F-4C1A-AB70-47C222274522}"/>
            </a:ext>
          </a:extLst>
        </xdr:cNvPr>
        <xdr:cNvCxnSpPr/>
      </xdr:nvCxnSpPr>
      <xdr:spPr>
        <a:xfrm>
          <a:off x="6380607" y="6024880"/>
          <a:ext cx="152400" cy="7366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238887</xdr:colOff>
      <xdr:row>28</xdr:row>
      <xdr:rowOff>177800</xdr:rowOff>
    </xdr:from>
    <xdr:to>
      <xdr:col>6</xdr:col>
      <xdr:colOff>127</xdr:colOff>
      <xdr:row>28</xdr:row>
      <xdr:rowOff>177800</xdr:rowOff>
    </xdr:to>
    <xdr:cxnSp macro="_xll.PtreeEvent_ObjectClick">
      <xdr:nvCxnSpPr>
        <xdr:cNvPr id="175" name="PTObj_DBranchHLine_1_21">
          <a:extLst>
            <a:ext uri="{FF2B5EF4-FFF2-40B4-BE49-F238E27FC236}">
              <a16:creationId xmlns:a16="http://schemas.microsoft.com/office/drawing/2014/main" id="{97BE9CEF-7457-48D2-8E5B-CFE6B8AEF7F4}"/>
            </a:ext>
          </a:extLst>
        </xdr:cNvPr>
        <xdr:cNvCxnSpPr/>
      </xdr:nvCxnSpPr>
      <xdr:spPr>
        <a:xfrm>
          <a:off x="8060817" y="5298440"/>
          <a:ext cx="12204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86487</xdr:colOff>
      <xdr:row>28</xdr:row>
      <xdr:rowOff>177800</xdr:rowOff>
    </xdr:from>
    <xdr:to>
      <xdr:col>5</xdr:col>
      <xdr:colOff>238887</xdr:colOff>
      <xdr:row>30</xdr:row>
      <xdr:rowOff>172720</xdr:rowOff>
    </xdr:to>
    <xdr:cxnSp macro="_xll.PtreeEvent_ObjectClick">
      <xdr:nvCxnSpPr>
        <xdr:cNvPr id="174" name="PTObj_DBranchDLine_1_21">
          <a:extLst>
            <a:ext uri="{FF2B5EF4-FFF2-40B4-BE49-F238E27FC236}">
              <a16:creationId xmlns:a16="http://schemas.microsoft.com/office/drawing/2014/main" id="{F4B5C1DE-768A-494C-A96F-E339DAC49008}"/>
            </a:ext>
          </a:extLst>
        </xdr:cNvPr>
        <xdr:cNvCxnSpPr/>
      </xdr:nvCxnSpPr>
      <xdr:spPr>
        <a:xfrm flipV="1">
          <a:off x="7908417" y="529844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238887</xdr:colOff>
      <xdr:row>30</xdr:row>
      <xdr:rowOff>177800</xdr:rowOff>
    </xdr:from>
    <xdr:to>
      <xdr:col>5</xdr:col>
      <xdr:colOff>127</xdr:colOff>
      <xdr:row>30</xdr:row>
      <xdr:rowOff>177800</xdr:rowOff>
    </xdr:to>
    <xdr:cxnSp macro="_xll.PtreeEvent_ObjectClick">
      <xdr:nvCxnSpPr>
        <xdr:cNvPr id="171" name="PTObj_DBranchHLine_1_20">
          <a:extLst>
            <a:ext uri="{FF2B5EF4-FFF2-40B4-BE49-F238E27FC236}">
              <a16:creationId xmlns:a16="http://schemas.microsoft.com/office/drawing/2014/main" id="{C91DCE5E-DA7C-4B67-BEFA-D394B6736C10}"/>
            </a:ext>
          </a:extLst>
        </xdr:cNvPr>
        <xdr:cNvCxnSpPr/>
      </xdr:nvCxnSpPr>
      <xdr:spPr>
        <a:xfrm>
          <a:off x="6533007" y="5664200"/>
          <a:ext cx="128905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86487</xdr:colOff>
      <xdr:row>30</xdr:row>
      <xdr:rowOff>177800</xdr:rowOff>
    </xdr:from>
    <xdr:to>
      <xdr:col>4</xdr:col>
      <xdr:colOff>238887</xdr:colOff>
      <xdr:row>32</xdr:row>
      <xdr:rowOff>172720</xdr:rowOff>
    </xdr:to>
    <xdr:cxnSp macro="_xll.PtreeEvent_ObjectClick">
      <xdr:nvCxnSpPr>
        <xdr:cNvPr id="170" name="PTObj_DBranchDLine_1_20">
          <a:extLst>
            <a:ext uri="{FF2B5EF4-FFF2-40B4-BE49-F238E27FC236}">
              <a16:creationId xmlns:a16="http://schemas.microsoft.com/office/drawing/2014/main" id="{757405B2-FDC4-4911-B6E7-09029C674484}"/>
            </a:ext>
          </a:extLst>
        </xdr:cNvPr>
        <xdr:cNvCxnSpPr/>
      </xdr:nvCxnSpPr>
      <xdr:spPr>
        <a:xfrm flipV="1">
          <a:off x="6380607" y="566420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238887</xdr:colOff>
      <xdr:row>32</xdr:row>
      <xdr:rowOff>177800</xdr:rowOff>
    </xdr:from>
    <xdr:to>
      <xdr:col>4</xdr:col>
      <xdr:colOff>127</xdr:colOff>
      <xdr:row>32</xdr:row>
      <xdr:rowOff>177800</xdr:rowOff>
    </xdr:to>
    <xdr:cxnSp macro="_xll.PtreeEvent_ObjectClick">
      <xdr:nvCxnSpPr>
        <xdr:cNvPr id="167" name="PTObj_DBranchHLine_1_12">
          <a:extLst>
            <a:ext uri="{FF2B5EF4-FFF2-40B4-BE49-F238E27FC236}">
              <a16:creationId xmlns:a16="http://schemas.microsoft.com/office/drawing/2014/main" id="{5EDD4904-F6C0-45F0-9AD8-14A7ABD7D6D8}"/>
            </a:ext>
          </a:extLst>
        </xdr:cNvPr>
        <xdr:cNvCxnSpPr/>
      </xdr:nvCxnSpPr>
      <xdr:spPr>
        <a:xfrm>
          <a:off x="4883277" y="6029960"/>
          <a:ext cx="14109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86487</xdr:colOff>
      <xdr:row>26</xdr:row>
      <xdr:rowOff>172720</xdr:rowOff>
    </xdr:from>
    <xdr:to>
      <xdr:col>3</xdr:col>
      <xdr:colOff>238887</xdr:colOff>
      <xdr:row>32</xdr:row>
      <xdr:rowOff>177800</xdr:rowOff>
    </xdr:to>
    <xdr:cxnSp macro="_xll.PtreeEvent_ObjectClick">
      <xdr:nvCxnSpPr>
        <xdr:cNvPr id="166" name="PTObj_DBranchDLine_1_12">
          <a:extLst>
            <a:ext uri="{FF2B5EF4-FFF2-40B4-BE49-F238E27FC236}">
              <a16:creationId xmlns:a16="http://schemas.microsoft.com/office/drawing/2014/main" id="{21195274-9815-4EBA-8529-3D4E9ED4524D}"/>
            </a:ext>
          </a:extLst>
        </xdr:cNvPr>
        <xdr:cNvCxnSpPr/>
      </xdr:nvCxnSpPr>
      <xdr:spPr>
        <a:xfrm>
          <a:off x="4730877" y="4927600"/>
          <a:ext cx="152400" cy="110236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238887</xdr:colOff>
      <xdr:row>22</xdr:row>
      <xdr:rowOff>177800</xdr:rowOff>
    </xdr:from>
    <xdr:to>
      <xdr:col>6</xdr:col>
      <xdr:colOff>127</xdr:colOff>
      <xdr:row>22</xdr:row>
      <xdr:rowOff>177800</xdr:rowOff>
    </xdr:to>
    <xdr:cxnSp macro="_xll.PtreeEvent_ObjectClick">
      <xdr:nvCxnSpPr>
        <xdr:cNvPr id="159" name="PTObj_DBranchHLine_1_19">
          <a:extLst>
            <a:ext uri="{FF2B5EF4-FFF2-40B4-BE49-F238E27FC236}">
              <a16:creationId xmlns:a16="http://schemas.microsoft.com/office/drawing/2014/main" id="{DDD3867D-5EB8-4F50-80DC-2401C8EE8CFD}"/>
            </a:ext>
          </a:extLst>
        </xdr:cNvPr>
        <xdr:cNvCxnSpPr/>
      </xdr:nvCxnSpPr>
      <xdr:spPr>
        <a:xfrm>
          <a:off x="8060817" y="4201160"/>
          <a:ext cx="12204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86487</xdr:colOff>
      <xdr:row>22</xdr:row>
      <xdr:rowOff>177800</xdr:rowOff>
    </xdr:from>
    <xdr:to>
      <xdr:col>5</xdr:col>
      <xdr:colOff>238887</xdr:colOff>
      <xdr:row>24</xdr:row>
      <xdr:rowOff>172720</xdr:rowOff>
    </xdr:to>
    <xdr:cxnSp macro="_xll.PtreeEvent_ObjectClick">
      <xdr:nvCxnSpPr>
        <xdr:cNvPr id="158" name="PTObj_DBranchDLine_1_19">
          <a:extLst>
            <a:ext uri="{FF2B5EF4-FFF2-40B4-BE49-F238E27FC236}">
              <a16:creationId xmlns:a16="http://schemas.microsoft.com/office/drawing/2014/main" id="{8ED68D9A-B395-4EBE-AA35-E43760F1A5DE}"/>
            </a:ext>
          </a:extLst>
        </xdr:cNvPr>
        <xdr:cNvCxnSpPr/>
      </xdr:nvCxnSpPr>
      <xdr:spPr>
        <a:xfrm flipV="1">
          <a:off x="7908417" y="420116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238887</xdr:colOff>
      <xdr:row>24</xdr:row>
      <xdr:rowOff>177800</xdr:rowOff>
    </xdr:from>
    <xdr:to>
      <xdr:col>5</xdr:col>
      <xdr:colOff>127</xdr:colOff>
      <xdr:row>24</xdr:row>
      <xdr:rowOff>177800</xdr:rowOff>
    </xdr:to>
    <xdr:cxnSp macro="_xll.PtreeEvent_ObjectClick">
      <xdr:nvCxnSpPr>
        <xdr:cNvPr id="155" name="PTObj_DBranchHLine_1_16">
          <a:extLst>
            <a:ext uri="{FF2B5EF4-FFF2-40B4-BE49-F238E27FC236}">
              <a16:creationId xmlns:a16="http://schemas.microsoft.com/office/drawing/2014/main" id="{E8A9B58F-6764-43F2-86B0-0EF4E8FAC03C}"/>
            </a:ext>
          </a:extLst>
        </xdr:cNvPr>
        <xdr:cNvCxnSpPr/>
      </xdr:nvCxnSpPr>
      <xdr:spPr>
        <a:xfrm>
          <a:off x="6533007" y="4566920"/>
          <a:ext cx="128905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86487</xdr:colOff>
      <xdr:row>16</xdr:row>
      <xdr:rowOff>172720</xdr:rowOff>
    </xdr:from>
    <xdr:to>
      <xdr:col>4</xdr:col>
      <xdr:colOff>238887</xdr:colOff>
      <xdr:row>24</xdr:row>
      <xdr:rowOff>177800</xdr:rowOff>
    </xdr:to>
    <xdr:cxnSp macro="_xll.PtreeEvent_ObjectClick">
      <xdr:nvCxnSpPr>
        <xdr:cNvPr id="154" name="PTObj_DBranchDLine_1_16">
          <a:extLst>
            <a:ext uri="{FF2B5EF4-FFF2-40B4-BE49-F238E27FC236}">
              <a16:creationId xmlns:a16="http://schemas.microsoft.com/office/drawing/2014/main" id="{E101313C-CE66-4384-A20B-709516C1C2FC}"/>
            </a:ext>
          </a:extLst>
        </xdr:cNvPr>
        <xdr:cNvCxnSpPr/>
      </xdr:nvCxnSpPr>
      <xdr:spPr>
        <a:xfrm>
          <a:off x="6380607" y="3098800"/>
          <a:ext cx="152400" cy="14681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238887</xdr:colOff>
      <xdr:row>18</xdr:row>
      <xdr:rowOff>177800</xdr:rowOff>
    </xdr:from>
    <xdr:to>
      <xdr:col>6</xdr:col>
      <xdr:colOff>127</xdr:colOff>
      <xdr:row>18</xdr:row>
      <xdr:rowOff>177800</xdr:rowOff>
    </xdr:to>
    <xdr:cxnSp macro="_xll.PtreeEvent_ObjectClick">
      <xdr:nvCxnSpPr>
        <xdr:cNvPr id="147" name="PTObj_DBranchHLine_1_18">
          <a:extLst>
            <a:ext uri="{FF2B5EF4-FFF2-40B4-BE49-F238E27FC236}">
              <a16:creationId xmlns:a16="http://schemas.microsoft.com/office/drawing/2014/main" id="{93E6B963-D3E5-4965-AB58-35B128416A28}"/>
            </a:ext>
          </a:extLst>
        </xdr:cNvPr>
        <xdr:cNvCxnSpPr/>
      </xdr:nvCxnSpPr>
      <xdr:spPr>
        <a:xfrm>
          <a:off x="8060817" y="3469640"/>
          <a:ext cx="12204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86487</xdr:colOff>
      <xdr:row>18</xdr:row>
      <xdr:rowOff>177800</xdr:rowOff>
    </xdr:from>
    <xdr:to>
      <xdr:col>5</xdr:col>
      <xdr:colOff>238887</xdr:colOff>
      <xdr:row>20</xdr:row>
      <xdr:rowOff>172720</xdr:rowOff>
    </xdr:to>
    <xdr:cxnSp macro="_xll.PtreeEvent_ObjectClick">
      <xdr:nvCxnSpPr>
        <xdr:cNvPr id="146" name="PTObj_DBranchDLine_1_18">
          <a:extLst>
            <a:ext uri="{FF2B5EF4-FFF2-40B4-BE49-F238E27FC236}">
              <a16:creationId xmlns:a16="http://schemas.microsoft.com/office/drawing/2014/main" id="{7D9DF279-D3EE-49C2-AAB8-F8C1709EAAFA}"/>
            </a:ext>
          </a:extLst>
        </xdr:cNvPr>
        <xdr:cNvCxnSpPr/>
      </xdr:nvCxnSpPr>
      <xdr:spPr>
        <a:xfrm flipV="1">
          <a:off x="7908417" y="346964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238887</xdr:colOff>
      <xdr:row>20</xdr:row>
      <xdr:rowOff>177800</xdr:rowOff>
    </xdr:from>
    <xdr:to>
      <xdr:col>5</xdr:col>
      <xdr:colOff>127</xdr:colOff>
      <xdr:row>20</xdr:row>
      <xdr:rowOff>177800</xdr:rowOff>
    </xdr:to>
    <xdr:cxnSp macro="_xll.PtreeEvent_ObjectClick">
      <xdr:nvCxnSpPr>
        <xdr:cNvPr id="143" name="PTObj_DBranchHLine_1_15">
          <a:extLst>
            <a:ext uri="{FF2B5EF4-FFF2-40B4-BE49-F238E27FC236}">
              <a16:creationId xmlns:a16="http://schemas.microsoft.com/office/drawing/2014/main" id="{2BAE18CC-5836-401A-9D08-4FF6C2A8FF99}"/>
            </a:ext>
          </a:extLst>
        </xdr:cNvPr>
        <xdr:cNvCxnSpPr/>
      </xdr:nvCxnSpPr>
      <xdr:spPr>
        <a:xfrm>
          <a:off x="6533007" y="3835400"/>
          <a:ext cx="128905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86487</xdr:colOff>
      <xdr:row>16</xdr:row>
      <xdr:rowOff>172720</xdr:rowOff>
    </xdr:from>
    <xdr:to>
      <xdr:col>4</xdr:col>
      <xdr:colOff>238887</xdr:colOff>
      <xdr:row>20</xdr:row>
      <xdr:rowOff>177800</xdr:rowOff>
    </xdr:to>
    <xdr:cxnSp macro="_xll.PtreeEvent_ObjectClick">
      <xdr:nvCxnSpPr>
        <xdr:cNvPr id="142" name="PTObj_DBranchDLine_1_15">
          <a:extLst>
            <a:ext uri="{FF2B5EF4-FFF2-40B4-BE49-F238E27FC236}">
              <a16:creationId xmlns:a16="http://schemas.microsoft.com/office/drawing/2014/main" id="{846224BC-FA26-4E50-8794-3079B2953466}"/>
            </a:ext>
          </a:extLst>
        </xdr:cNvPr>
        <xdr:cNvCxnSpPr/>
      </xdr:nvCxnSpPr>
      <xdr:spPr>
        <a:xfrm>
          <a:off x="6380607" y="3098800"/>
          <a:ext cx="152400" cy="7366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238887</xdr:colOff>
      <xdr:row>12</xdr:row>
      <xdr:rowOff>177800</xdr:rowOff>
    </xdr:from>
    <xdr:to>
      <xdr:col>6</xdr:col>
      <xdr:colOff>127</xdr:colOff>
      <xdr:row>12</xdr:row>
      <xdr:rowOff>177800</xdr:rowOff>
    </xdr:to>
    <xdr:cxnSp macro="_xll.PtreeEvent_ObjectClick">
      <xdr:nvCxnSpPr>
        <xdr:cNvPr id="135" name="PTObj_DBranchHLine_1_17">
          <a:extLst>
            <a:ext uri="{FF2B5EF4-FFF2-40B4-BE49-F238E27FC236}">
              <a16:creationId xmlns:a16="http://schemas.microsoft.com/office/drawing/2014/main" id="{8D01A0D0-3D4F-440E-8499-5C0E12C75250}"/>
            </a:ext>
          </a:extLst>
        </xdr:cNvPr>
        <xdr:cNvCxnSpPr/>
      </xdr:nvCxnSpPr>
      <xdr:spPr>
        <a:xfrm>
          <a:off x="8060817" y="2372360"/>
          <a:ext cx="12204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86487</xdr:colOff>
      <xdr:row>12</xdr:row>
      <xdr:rowOff>177800</xdr:rowOff>
    </xdr:from>
    <xdr:to>
      <xdr:col>5</xdr:col>
      <xdr:colOff>238887</xdr:colOff>
      <xdr:row>14</xdr:row>
      <xdr:rowOff>172720</xdr:rowOff>
    </xdr:to>
    <xdr:cxnSp macro="_xll.PtreeEvent_ObjectClick">
      <xdr:nvCxnSpPr>
        <xdr:cNvPr id="134" name="PTObj_DBranchDLine_1_17">
          <a:extLst>
            <a:ext uri="{FF2B5EF4-FFF2-40B4-BE49-F238E27FC236}">
              <a16:creationId xmlns:a16="http://schemas.microsoft.com/office/drawing/2014/main" id="{88B11F62-DF42-47AB-96EA-1C3548E3C40C}"/>
            </a:ext>
          </a:extLst>
        </xdr:cNvPr>
        <xdr:cNvCxnSpPr/>
      </xdr:nvCxnSpPr>
      <xdr:spPr>
        <a:xfrm flipV="1">
          <a:off x="7908417" y="237236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238887</xdr:colOff>
      <xdr:row>14</xdr:row>
      <xdr:rowOff>177800</xdr:rowOff>
    </xdr:from>
    <xdr:to>
      <xdr:col>5</xdr:col>
      <xdr:colOff>127</xdr:colOff>
      <xdr:row>14</xdr:row>
      <xdr:rowOff>177800</xdr:rowOff>
    </xdr:to>
    <xdr:cxnSp macro="_xll.PtreeEvent_ObjectClick">
      <xdr:nvCxnSpPr>
        <xdr:cNvPr id="131" name="PTObj_DBranchHLine_1_14">
          <a:extLst>
            <a:ext uri="{FF2B5EF4-FFF2-40B4-BE49-F238E27FC236}">
              <a16:creationId xmlns:a16="http://schemas.microsoft.com/office/drawing/2014/main" id="{37CD9168-1BC1-4FE3-A4F3-B76896062A7B}"/>
            </a:ext>
          </a:extLst>
        </xdr:cNvPr>
        <xdr:cNvCxnSpPr/>
      </xdr:nvCxnSpPr>
      <xdr:spPr>
        <a:xfrm>
          <a:off x="6533007" y="2372360"/>
          <a:ext cx="128905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86487</xdr:colOff>
      <xdr:row>14</xdr:row>
      <xdr:rowOff>177800</xdr:rowOff>
    </xdr:from>
    <xdr:to>
      <xdr:col>4</xdr:col>
      <xdr:colOff>238887</xdr:colOff>
      <xdr:row>16</xdr:row>
      <xdr:rowOff>172720</xdr:rowOff>
    </xdr:to>
    <xdr:cxnSp macro="_xll.PtreeEvent_ObjectClick">
      <xdr:nvCxnSpPr>
        <xdr:cNvPr id="130" name="PTObj_DBranchDLine_1_14">
          <a:extLst>
            <a:ext uri="{FF2B5EF4-FFF2-40B4-BE49-F238E27FC236}">
              <a16:creationId xmlns:a16="http://schemas.microsoft.com/office/drawing/2014/main" id="{3D0D8DC0-D5C5-45D2-A0E2-D6D46D362A6D}"/>
            </a:ext>
          </a:extLst>
        </xdr:cNvPr>
        <xdr:cNvCxnSpPr/>
      </xdr:nvCxnSpPr>
      <xdr:spPr>
        <a:xfrm flipV="1">
          <a:off x="6380607" y="237236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238887</xdr:colOff>
      <xdr:row>16</xdr:row>
      <xdr:rowOff>177800</xdr:rowOff>
    </xdr:from>
    <xdr:to>
      <xdr:col>4</xdr:col>
      <xdr:colOff>127</xdr:colOff>
      <xdr:row>16</xdr:row>
      <xdr:rowOff>177800</xdr:rowOff>
    </xdr:to>
    <xdr:cxnSp macro="_xll.PtreeEvent_ObjectClick">
      <xdr:nvCxnSpPr>
        <xdr:cNvPr id="114" name="PTObj_DBranchHLine_1_11">
          <a:extLst>
            <a:ext uri="{FF2B5EF4-FFF2-40B4-BE49-F238E27FC236}">
              <a16:creationId xmlns:a16="http://schemas.microsoft.com/office/drawing/2014/main" id="{71C44EE4-BC70-44EB-BE41-76A2A0FEA1E7}"/>
            </a:ext>
          </a:extLst>
        </xdr:cNvPr>
        <xdr:cNvCxnSpPr/>
      </xdr:nvCxnSpPr>
      <xdr:spPr>
        <a:xfrm>
          <a:off x="4883277" y="2372360"/>
          <a:ext cx="14109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86487</xdr:colOff>
      <xdr:row>16</xdr:row>
      <xdr:rowOff>177800</xdr:rowOff>
    </xdr:from>
    <xdr:to>
      <xdr:col>3</xdr:col>
      <xdr:colOff>238887</xdr:colOff>
      <xdr:row>26</xdr:row>
      <xdr:rowOff>172720</xdr:rowOff>
    </xdr:to>
    <xdr:cxnSp macro="_xll.PtreeEvent_ObjectClick">
      <xdr:nvCxnSpPr>
        <xdr:cNvPr id="113" name="PTObj_DBranchDLine_1_11">
          <a:extLst>
            <a:ext uri="{FF2B5EF4-FFF2-40B4-BE49-F238E27FC236}">
              <a16:creationId xmlns:a16="http://schemas.microsoft.com/office/drawing/2014/main" id="{EADF38E8-8D0E-4E03-AC63-01E7F8F80E2A}"/>
            </a:ext>
          </a:extLst>
        </xdr:cNvPr>
        <xdr:cNvCxnSpPr/>
      </xdr:nvCxnSpPr>
      <xdr:spPr>
        <a:xfrm flipV="1">
          <a:off x="4730877" y="237236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238887</xdr:colOff>
      <xdr:row>26</xdr:row>
      <xdr:rowOff>177800</xdr:rowOff>
    </xdr:from>
    <xdr:to>
      <xdr:col>3</xdr:col>
      <xdr:colOff>127</xdr:colOff>
      <xdr:row>26</xdr:row>
      <xdr:rowOff>177800</xdr:rowOff>
    </xdr:to>
    <xdr:cxnSp macro="_xll.PtreeEvent_ObjectClick">
      <xdr:nvCxnSpPr>
        <xdr:cNvPr id="98" name="PTObj_DBranchHLine_1_8">
          <a:extLst>
            <a:ext uri="{FF2B5EF4-FFF2-40B4-BE49-F238E27FC236}">
              <a16:creationId xmlns:a16="http://schemas.microsoft.com/office/drawing/2014/main" id="{ACD7B2A3-4B37-4937-B0EF-42A164159C30}"/>
            </a:ext>
          </a:extLst>
        </xdr:cNvPr>
        <xdr:cNvCxnSpPr/>
      </xdr:nvCxnSpPr>
      <xdr:spPr>
        <a:xfrm>
          <a:off x="3233547" y="2372360"/>
          <a:ext cx="141097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86487</xdr:colOff>
      <xdr:row>26</xdr:row>
      <xdr:rowOff>177800</xdr:rowOff>
    </xdr:from>
    <xdr:to>
      <xdr:col>2</xdr:col>
      <xdr:colOff>238887</xdr:colOff>
      <xdr:row>56</xdr:row>
      <xdr:rowOff>172720</xdr:rowOff>
    </xdr:to>
    <xdr:cxnSp macro="_xll.PtreeEvent_ObjectClick">
      <xdr:nvCxnSpPr>
        <xdr:cNvPr id="97" name="PTObj_DBranchDLine_1_8">
          <a:extLst>
            <a:ext uri="{FF2B5EF4-FFF2-40B4-BE49-F238E27FC236}">
              <a16:creationId xmlns:a16="http://schemas.microsoft.com/office/drawing/2014/main" id="{F638FE4A-1DAD-453C-8D7A-8A8FB65F328E}"/>
            </a:ext>
          </a:extLst>
        </xdr:cNvPr>
        <xdr:cNvCxnSpPr/>
      </xdr:nvCxnSpPr>
      <xdr:spPr>
        <a:xfrm flipV="1">
          <a:off x="3081147" y="237236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238887</xdr:colOff>
      <xdr:row>56</xdr:row>
      <xdr:rowOff>177800</xdr:rowOff>
    </xdr:from>
    <xdr:to>
      <xdr:col>2</xdr:col>
      <xdr:colOff>127</xdr:colOff>
      <xdr:row>56</xdr:row>
      <xdr:rowOff>177800</xdr:rowOff>
    </xdr:to>
    <xdr:cxnSp macro="_xll.PtreeEvent_ObjectClick">
      <xdr:nvCxnSpPr>
        <xdr:cNvPr id="82" name="PTObj_DBranchHLine_1_3">
          <a:extLst>
            <a:ext uri="{FF2B5EF4-FFF2-40B4-BE49-F238E27FC236}">
              <a16:creationId xmlns:a16="http://schemas.microsoft.com/office/drawing/2014/main" id="{89C8FC67-A0C0-4277-AB5D-5DF886CDF5FB}"/>
            </a:ext>
          </a:extLst>
        </xdr:cNvPr>
        <xdr:cNvCxnSpPr/>
      </xdr:nvCxnSpPr>
      <xdr:spPr>
        <a:xfrm>
          <a:off x="1709547" y="2372360"/>
          <a:ext cx="12852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86487</xdr:colOff>
      <xdr:row>10</xdr:row>
      <xdr:rowOff>172720</xdr:rowOff>
    </xdr:from>
    <xdr:to>
      <xdr:col>1</xdr:col>
      <xdr:colOff>238887</xdr:colOff>
      <xdr:row>56</xdr:row>
      <xdr:rowOff>177800</xdr:rowOff>
    </xdr:to>
    <xdr:cxnSp macro="_xll.PtreeEvent_ObjectClick">
      <xdr:nvCxnSpPr>
        <xdr:cNvPr id="81" name="PTObj_DBranchDLine_1_3">
          <a:extLst>
            <a:ext uri="{FF2B5EF4-FFF2-40B4-BE49-F238E27FC236}">
              <a16:creationId xmlns:a16="http://schemas.microsoft.com/office/drawing/2014/main" id="{E4921972-B1D4-4EA1-879E-806A58CE6DE5}"/>
            </a:ext>
          </a:extLst>
        </xdr:cNvPr>
        <xdr:cNvCxnSpPr/>
      </xdr:nvCxnSpPr>
      <xdr:spPr>
        <a:xfrm>
          <a:off x="1557147" y="2001520"/>
          <a:ext cx="152400" cy="370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238887</xdr:colOff>
      <xdr:row>6</xdr:row>
      <xdr:rowOff>177800</xdr:rowOff>
    </xdr:from>
    <xdr:to>
      <xdr:col>3</xdr:col>
      <xdr:colOff>127</xdr:colOff>
      <xdr:row>6</xdr:row>
      <xdr:rowOff>177800</xdr:rowOff>
    </xdr:to>
    <xdr:cxnSp macro="_xll.PtreeEvent_ObjectClick">
      <xdr:nvCxnSpPr>
        <xdr:cNvPr id="78" name="PTObj_DBranchHLine_1_4">
          <a:extLst>
            <a:ext uri="{FF2B5EF4-FFF2-40B4-BE49-F238E27FC236}">
              <a16:creationId xmlns:a16="http://schemas.microsoft.com/office/drawing/2014/main" id="{F2F44209-6009-4740-B717-314F6B5E3F36}"/>
            </a:ext>
          </a:extLst>
        </xdr:cNvPr>
        <xdr:cNvCxnSpPr/>
      </xdr:nvCxnSpPr>
      <xdr:spPr>
        <a:xfrm>
          <a:off x="3233547" y="1275080"/>
          <a:ext cx="11480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86487</xdr:colOff>
      <xdr:row>6</xdr:row>
      <xdr:rowOff>177800</xdr:rowOff>
    </xdr:from>
    <xdr:to>
      <xdr:col>2</xdr:col>
      <xdr:colOff>238887</xdr:colOff>
      <xdr:row>8</xdr:row>
      <xdr:rowOff>172720</xdr:rowOff>
    </xdr:to>
    <xdr:cxnSp macro="_xll.PtreeEvent_ObjectClick">
      <xdr:nvCxnSpPr>
        <xdr:cNvPr id="77" name="PTObj_DBranchDLine_1_4">
          <a:extLst>
            <a:ext uri="{FF2B5EF4-FFF2-40B4-BE49-F238E27FC236}">
              <a16:creationId xmlns:a16="http://schemas.microsoft.com/office/drawing/2014/main" id="{D182E4F3-34E4-4AE2-A4AC-7536F6D8637E}"/>
            </a:ext>
          </a:extLst>
        </xdr:cNvPr>
        <xdr:cNvCxnSpPr/>
      </xdr:nvCxnSpPr>
      <xdr:spPr>
        <a:xfrm flipV="1">
          <a:off x="3081147" y="127508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238887</xdr:colOff>
      <xdr:row>4</xdr:row>
      <xdr:rowOff>177800</xdr:rowOff>
    </xdr:from>
    <xdr:to>
      <xdr:col>4</xdr:col>
      <xdr:colOff>127</xdr:colOff>
      <xdr:row>4</xdr:row>
      <xdr:rowOff>177800</xdr:rowOff>
    </xdr:to>
    <xdr:cxnSp macro="_xll.PtreeEvent_ObjectClick">
      <xdr:nvCxnSpPr>
        <xdr:cNvPr id="74" name="PTObj_DBranchHLine_1_5">
          <a:extLst>
            <a:ext uri="{FF2B5EF4-FFF2-40B4-BE49-F238E27FC236}">
              <a16:creationId xmlns:a16="http://schemas.microsoft.com/office/drawing/2014/main" id="{C7DABE42-4AD0-4830-98A7-59A6CD1A86CC}"/>
            </a:ext>
          </a:extLst>
        </xdr:cNvPr>
        <xdr:cNvCxnSpPr/>
      </xdr:nvCxnSpPr>
      <xdr:spPr>
        <a:xfrm>
          <a:off x="4620387" y="909320"/>
          <a:ext cx="11480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86487</xdr:colOff>
      <xdr:row>4</xdr:row>
      <xdr:rowOff>177800</xdr:rowOff>
    </xdr:from>
    <xdr:to>
      <xdr:col>3</xdr:col>
      <xdr:colOff>238887</xdr:colOff>
      <xdr:row>6</xdr:row>
      <xdr:rowOff>172720</xdr:rowOff>
    </xdr:to>
    <xdr:cxnSp macro="_xll.PtreeEvent_ObjectClick">
      <xdr:nvCxnSpPr>
        <xdr:cNvPr id="73" name="PTObj_DBranchDLine_1_5">
          <a:extLst>
            <a:ext uri="{FF2B5EF4-FFF2-40B4-BE49-F238E27FC236}">
              <a16:creationId xmlns:a16="http://schemas.microsoft.com/office/drawing/2014/main" id="{F7950309-5C42-4388-BEAB-E1824FDE4E8F}"/>
            </a:ext>
          </a:extLst>
        </xdr:cNvPr>
        <xdr:cNvCxnSpPr/>
      </xdr:nvCxnSpPr>
      <xdr:spPr>
        <a:xfrm flipV="1">
          <a:off x="4467987" y="90932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238887</xdr:colOff>
      <xdr:row>8</xdr:row>
      <xdr:rowOff>177800</xdr:rowOff>
    </xdr:from>
    <xdr:to>
      <xdr:col>2</xdr:col>
      <xdr:colOff>127</xdr:colOff>
      <xdr:row>8</xdr:row>
      <xdr:rowOff>177800</xdr:rowOff>
    </xdr:to>
    <xdr:cxnSp macro="_xll.PtreeEvent_ObjectClick">
      <xdr:nvCxnSpPr>
        <xdr:cNvPr id="70" name="PTObj_DBranchHLine_1_2">
          <a:extLst>
            <a:ext uri="{FF2B5EF4-FFF2-40B4-BE49-F238E27FC236}">
              <a16:creationId xmlns:a16="http://schemas.microsoft.com/office/drawing/2014/main" id="{4C4619E9-F107-4256-AE50-1E05E085352F}"/>
            </a:ext>
          </a:extLst>
        </xdr:cNvPr>
        <xdr:cNvCxnSpPr/>
      </xdr:nvCxnSpPr>
      <xdr:spPr>
        <a:xfrm>
          <a:off x="1709547" y="1640840"/>
          <a:ext cx="12852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86487</xdr:colOff>
      <xdr:row>8</xdr:row>
      <xdr:rowOff>177800</xdr:rowOff>
    </xdr:from>
    <xdr:to>
      <xdr:col>1</xdr:col>
      <xdr:colOff>238887</xdr:colOff>
      <xdr:row>10</xdr:row>
      <xdr:rowOff>172720</xdr:rowOff>
    </xdr:to>
    <xdr:cxnSp macro="_xll.PtreeEvent_ObjectClick">
      <xdr:nvCxnSpPr>
        <xdr:cNvPr id="69" name="PTObj_DBranchDLine_1_2">
          <a:extLst>
            <a:ext uri="{FF2B5EF4-FFF2-40B4-BE49-F238E27FC236}">
              <a16:creationId xmlns:a16="http://schemas.microsoft.com/office/drawing/2014/main" id="{FB9785F9-CBD0-4AA6-A779-55840AEEF30F}"/>
            </a:ext>
          </a:extLst>
        </xdr:cNvPr>
        <xdr:cNvCxnSpPr/>
      </xdr:nvCxnSpPr>
      <xdr:spPr>
        <a:xfrm flipV="1">
          <a:off x="1557147" y="164084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238887</xdr:colOff>
      <xdr:row>0</xdr:row>
      <xdr:rowOff>177800</xdr:rowOff>
    </xdr:from>
    <xdr:to>
      <xdr:col>6</xdr:col>
      <xdr:colOff>127</xdr:colOff>
      <xdr:row>0</xdr:row>
      <xdr:rowOff>177800</xdr:rowOff>
    </xdr:to>
    <xdr:cxnSp macro="_xll.PtreeEvent_ObjectClick">
      <xdr:nvCxnSpPr>
        <xdr:cNvPr id="54" name="PTObj_DBranchHLine_1_7">
          <a:extLst>
            <a:ext uri="{FF2B5EF4-FFF2-40B4-BE49-F238E27FC236}">
              <a16:creationId xmlns:a16="http://schemas.microsoft.com/office/drawing/2014/main" id="{11C46B83-705D-48C5-9211-863E054D7DB1}"/>
            </a:ext>
          </a:extLst>
        </xdr:cNvPr>
        <xdr:cNvCxnSpPr/>
      </xdr:nvCxnSpPr>
      <xdr:spPr>
        <a:xfrm>
          <a:off x="7394067" y="543560"/>
          <a:ext cx="96139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86487</xdr:colOff>
      <xdr:row>0</xdr:row>
      <xdr:rowOff>177800</xdr:rowOff>
    </xdr:from>
    <xdr:to>
      <xdr:col>5</xdr:col>
      <xdr:colOff>238887</xdr:colOff>
      <xdr:row>2</xdr:row>
      <xdr:rowOff>172720</xdr:rowOff>
    </xdr:to>
    <xdr:cxnSp macro="_xll.PtreeEvent_ObjectClick">
      <xdr:nvCxnSpPr>
        <xdr:cNvPr id="53" name="PTObj_DBranchDLine_1_7">
          <a:extLst>
            <a:ext uri="{FF2B5EF4-FFF2-40B4-BE49-F238E27FC236}">
              <a16:creationId xmlns:a16="http://schemas.microsoft.com/office/drawing/2014/main" id="{164A4134-9A30-431E-886D-C78D1B30383A}"/>
            </a:ext>
          </a:extLst>
        </xdr:cNvPr>
        <xdr:cNvCxnSpPr/>
      </xdr:nvCxnSpPr>
      <xdr:spPr>
        <a:xfrm flipV="1">
          <a:off x="7241667" y="54356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238887</xdr:colOff>
      <xdr:row>2</xdr:row>
      <xdr:rowOff>177800</xdr:rowOff>
    </xdr:from>
    <xdr:to>
      <xdr:col>5</xdr:col>
      <xdr:colOff>127</xdr:colOff>
      <xdr:row>2</xdr:row>
      <xdr:rowOff>177800</xdr:rowOff>
    </xdr:to>
    <xdr:cxnSp macro="_xll.PtreeEvent_ObjectClick">
      <xdr:nvCxnSpPr>
        <xdr:cNvPr id="50" name="PTObj_DBranchHLine_1_6">
          <a:extLst>
            <a:ext uri="{FF2B5EF4-FFF2-40B4-BE49-F238E27FC236}">
              <a16:creationId xmlns:a16="http://schemas.microsoft.com/office/drawing/2014/main" id="{EBAB333E-F3B3-4568-979D-46E82F5996A2}"/>
            </a:ext>
          </a:extLst>
        </xdr:cNvPr>
        <xdr:cNvCxnSpPr/>
      </xdr:nvCxnSpPr>
      <xdr:spPr>
        <a:xfrm>
          <a:off x="6007227" y="543560"/>
          <a:ext cx="114808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86487</xdr:colOff>
      <xdr:row>2</xdr:row>
      <xdr:rowOff>177800</xdr:rowOff>
    </xdr:from>
    <xdr:to>
      <xdr:col>4</xdr:col>
      <xdr:colOff>238887</xdr:colOff>
      <xdr:row>4</xdr:row>
      <xdr:rowOff>172720</xdr:rowOff>
    </xdr:to>
    <xdr:cxnSp macro="_xll.PtreeEvent_ObjectClick">
      <xdr:nvCxnSpPr>
        <xdr:cNvPr id="49" name="PTObj_DBranchDLine_1_6">
          <a:extLst>
            <a:ext uri="{FF2B5EF4-FFF2-40B4-BE49-F238E27FC236}">
              <a16:creationId xmlns:a16="http://schemas.microsoft.com/office/drawing/2014/main" id="{669EE764-CEA0-457A-9701-CE52D885139F}"/>
            </a:ext>
          </a:extLst>
        </xdr:cNvPr>
        <xdr:cNvCxnSpPr/>
      </xdr:nvCxnSpPr>
      <xdr:spPr>
        <a:xfrm flipV="1">
          <a:off x="5854827" y="54356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177800</xdr:colOff>
      <xdr:row>10</xdr:row>
      <xdr:rowOff>177800</xdr:rowOff>
    </xdr:from>
    <xdr:to>
      <xdr:col>1</xdr:col>
      <xdr:colOff>127</xdr:colOff>
      <xdr:row>10</xdr:row>
      <xdr:rowOff>177800</xdr:rowOff>
    </xdr:to>
    <xdr:cxnSp macro="_xll.PtreeEvent_ObjectClick">
      <xdr:nvCxnSpPr>
        <xdr:cNvPr id="6" name="PTObj_DBranchHLine_1_1">
          <a:extLst>
            <a:ext uri="{FF2B5EF4-FFF2-40B4-BE49-F238E27FC236}">
              <a16:creationId xmlns:a16="http://schemas.microsoft.com/office/drawing/2014/main" id="{A9A2B464-71DB-40F1-A204-429D7C5AF6F5}"/>
            </a:ext>
          </a:extLst>
        </xdr:cNvPr>
        <xdr:cNvCxnSpPr/>
      </xdr:nvCxnSpPr>
      <xdr:spPr>
        <a:xfrm>
          <a:off x="177800" y="177800"/>
          <a:ext cx="128155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127</xdr:colOff>
      <xdr:row>10</xdr:row>
      <xdr:rowOff>86360</xdr:rowOff>
    </xdr:from>
    <xdr:to>
      <xdr:col>1</xdr:col>
      <xdr:colOff>183007</xdr:colOff>
      <xdr:row>11</xdr:row>
      <xdr:rowOff>86360</xdr:rowOff>
    </xdr:to>
    <xdr:sp macro="_xll.PtreeEvent_ObjectClick" textlink="">
      <xdr:nvSpPr>
        <xdr:cNvPr id="5" name="PTObj_DNode_1_1">
          <a:extLst>
            <a:ext uri="{FF2B5EF4-FFF2-40B4-BE49-F238E27FC236}">
              <a16:creationId xmlns:a16="http://schemas.microsoft.com/office/drawing/2014/main" id="{EB423303-9E85-49C8-BC09-11DEC624AED5}"/>
            </a:ext>
          </a:extLst>
        </xdr:cNvPr>
        <xdr:cNvSpPr/>
      </xdr:nvSpPr>
      <xdr:spPr>
        <a:xfrm>
          <a:off x="1459357" y="86360"/>
          <a:ext cx="182880" cy="18288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215900</xdr:colOff>
      <xdr:row>10</xdr:row>
      <xdr:rowOff>87487</xdr:rowOff>
    </xdr:from>
    <xdr:ext cx="822789" cy="180627"/>
    <xdr:sp macro="_xll.PtreeEvent_ObjectClick" textlink="">
      <xdr:nvSpPr>
        <xdr:cNvPr id="7" name="PTObj_DBranchName_1_1">
          <a:extLst>
            <a:ext uri="{FF2B5EF4-FFF2-40B4-BE49-F238E27FC236}">
              <a16:creationId xmlns:a16="http://schemas.microsoft.com/office/drawing/2014/main" id="{B37A2101-3877-452E-8C49-A0007056ED51}"/>
            </a:ext>
          </a:extLst>
        </xdr:cNvPr>
        <xdr:cNvSpPr txBox="1"/>
      </xdr:nvSpPr>
      <xdr:spPr>
        <a:xfrm>
          <a:off x="215900" y="87487"/>
          <a:ext cx="82278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Which Car to Buy?</a:t>
          </a:r>
        </a:p>
      </xdr:txBody>
    </xdr:sp>
    <xdr:clientData/>
  </xdr:oneCellAnchor>
  <xdr:twoCellAnchor editAs="oneCell">
    <xdr:from>
      <xdr:col>5</xdr:col>
      <xdr:colOff>127</xdr:colOff>
      <xdr:row>2</xdr:row>
      <xdr:rowOff>86360</xdr:rowOff>
    </xdr:from>
    <xdr:to>
      <xdr:col>5</xdr:col>
      <xdr:colOff>183007</xdr:colOff>
      <xdr:row>3</xdr:row>
      <xdr:rowOff>86360</xdr:rowOff>
    </xdr:to>
    <xdr:sp macro="_xll.PtreeEvent_ObjectClick" textlink="">
      <xdr:nvSpPr>
        <xdr:cNvPr id="48" name="PTObj_DNode_1_6">
          <a:extLst>
            <a:ext uri="{FF2B5EF4-FFF2-40B4-BE49-F238E27FC236}">
              <a16:creationId xmlns:a16="http://schemas.microsoft.com/office/drawing/2014/main" id="{358ACE2D-4257-4481-B90D-A58E1248C735}"/>
            </a:ext>
          </a:extLst>
        </xdr:cNvPr>
        <xdr:cNvSpPr/>
      </xdr:nvSpPr>
      <xdr:spPr>
        <a:xfrm>
          <a:off x="7155307" y="452120"/>
          <a:ext cx="182880" cy="182880"/>
        </a:xfrm>
        <a:prstGeom prst="rect">
          <a:avLst/>
        </a:prstGeom>
        <a:solidFill>
          <a:srgbClr val="8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276987</xdr:colOff>
      <xdr:row>2</xdr:row>
      <xdr:rowOff>87487</xdr:rowOff>
    </xdr:from>
    <xdr:ext cx="523092" cy="180627"/>
    <xdr:sp macro="_xll.PtreeEvent_ObjectClick" textlink="">
      <xdr:nvSpPr>
        <xdr:cNvPr id="51" name="PTObj_DBranchName_1_6">
          <a:extLst>
            <a:ext uri="{FF2B5EF4-FFF2-40B4-BE49-F238E27FC236}">
              <a16:creationId xmlns:a16="http://schemas.microsoft.com/office/drawing/2014/main" id="{23C4BBFF-5405-415D-B59F-AAFE8DD4409E}"/>
            </a:ext>
          </a:extLst>
        </xdr:cNvPr>
        <xdr:cNvSpPr txBox="1"/>
      </xdr:nvSpPr>
      <xdr:spPr>
        <a:xfrm>
          <a:off x="6045327" y="453247"/>
          <a:ext cx="52309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Year 3 Cost</a:t>
          </a:r>
        </a:p>
      </xdr:txBody>
    </xdr:sp>
    <xdr:clientData/>
  </xdr:oneCellAnchor>
  <xdr:twoCellAnchor editAs="oneCell">
    <xdr:from>
      <xdr:col>6</xdr:col>
      <xdr:colOff>127</xdr:colOff>
      <xdr:row>0</xdr:row>
      <xdr:rowOff>86360</xdr:rowOff>
    </xdr:from>
    <xdr:to>
      <xdr:col>6</xdr:col>
      <xdr:colOff>183007</xdr:colOff>
      <xdr:row>1</xdr:row>
      <xdr:rowOff>86360</xdr:rowOff>
    </xdr:to>
    <xdr:sp macro="_xll.PtreeEvent_ObjectClick" textlink="">
      <xdr:nvSpPr>
        <xdr:cNvPr id="52" name="PTObj_DNode_1_7">
          <a:extLst>
            <a:ext uri="{FF2B5EF4-FFF2-40B4-BE49-F238E27FC236}">
              <a16:creationId xmlns:a16="http://schemas.microsoft.com/office/drawing/2014/main" id="{35A08FE9-CF87-4529-90C0-5C2293FE4E45}"/>
            </a:ext>
          </a:extLst>
        </xdr:cNvPr>
        <xdr:cNvSpPr/>
      </xdr:nvSpPr>
      <xdr:spPr>
        <a:xfrm rot="-5400000">
          <a:off x="8355457" y="45212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276987</xdr:colOff>
      <xdr:row>0</xdr:row>
      <xdr:rowOff>87487</xdr:rowOff>
    </xdr:from>
    <xdr:ext cx="629018" cy="180627"/>
    <xdr:sp macro="_xll.PtreeEvent_ObjectClick" textlink="">
      <xdr:nvSpPr>
        <xdr:cNvPr id="55" name="PTObj_DBranchName_1_7">
          <a:extLst>
            <a:ext uri="{FF2B5EF4-FFF2-40B4-BE49-F238E27FC236}">
              <a16:creationId xmlns:a16="http://schemas.microsoft.com/office/drawing/2014/main" id="{AEE11FAA-F06C-499E-B4D1-8CC4A1DC5524}"/>
            </a:ext>
          </a:extLst>
        </xdr:cNvPr>
        <xdr:cNvSpPr txBox="1"/>
      </xdr:nvSpPr>
      <xdr:spPr>
        <a:xfrm>
          <a:off x="7432167" y="453247"/>
          <a:ext cx="62901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Salvage Value</a:t>
          </a:r>
        </a:p>
      </xdr:txBody>
    </xdr:sp>
    <xdr:clientData/>
  </xdr:oneCellAnchor>
  <xdr:twoCellAnchor editAs="oneCell">
    <xdr:from>
      <xdr:col>2</xdr:col>
      <xdr:colOff>127</xdr:colOff>
      <xdr:row>8</xdr:row>
      <xdr:rowOff>86360</xdr:rowOff>
    </xdr:from>
    <xdr:to>
      <xdr:col>2</xdr:col>
      <xdr:colOff>183007</xdr:colOff>
      <xdr:row>9</xdr:row>
      <xdr:rowOff>86360</xdr:rowOff>
    </xdr:to>
    <xdr:sp macro="_xll.PtreeEvent_ObjectClick" textlink="">
      <xdr:nvSpPr>
        <xdr:cNvPr id="68" name="PTObj_DNode_1_2">
          <a:extLst>
            <a:ext uri="{FF2B5EF4-FFF2-40B4-BE49-F238E27FC236}">
              <a16:creationId xmlns:a16="http://schemas.microsoft.com/office/drawing/2014/main" id="{80E94180-A7C9-4A7A-89D0-F05F61AA31A2}"/>
            </a:ext>
          </a:extLst>
        </xdr:cNvPr>
        <xdr:cNvSpPr/>
      </xdr:nvSpPr>
      <xdr:spPr>
        <a:xfrm>
          <a:off x="2994787" y="1549400"/>
          <a:ext cx="182880" cy="182880"/>
        </a:xfrm>
        <a:prstGeom prst="rect">
          <a:avLst/>
        </a:prstGeom>
        <a:solidFill>
          <a:srgbClr val="8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276987</xdr:colOff>
      <xdr:row>8</xdr:row>
      <xdr:rowOff>87486</xdr:rowOff>
    </xdr:from>
    <xdr:ext cx="408830" cy="180627"/>
    <xdr:sp macro="_xll.PtreeEvent_ObjectClick" textlink="">
      <xdr:nvSpPr>
        <xdr:cNvPr id="71" name="PTObj_DBranchName_1_2">
          <a:extLst>
            <a:ext uri="{FF2B5EF4-FFF2-40B4-BE49-F238E27FC236}">
              <a16:creationId xmlns:a16="http://schemas.microsoft.com/office/drawing/2014/main" id="{90DA2B2D-7A60-4F93-9E83-F6BEB3C87A42}"/>
            </a:ext>
          </a:extLst>
        </xdr:cNvPr>
        <xdr:cNvSpPr txBox="1"/>
      </xdr:nvSpPr>
      <xdr:spPr>
        <a:xfrm>
          <a:off x="1747647" y="1550526"/>
          <a:ext cx="408830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New Car</a:t>
          </a:r>
        </a:p>
      </xdr:txBody>
    </xdr:sp>
    <xdr:clientData/>
  </xdr:oneCellAnchor>
  <xdr:twoCellAnchor editAs="oneCell">
    <xdr:from>
      <xdr:col>4</xdr:col>
      <xdr:colOff>127</xdr:colOff>
      <xdr:row>4</xdr:row>
      <xdr:rowOff>86360</xdr:rowOff>
    </xdr:from>
    <xdr:to>
      <xdr:col>4</xdr:col>
      <xdr:colOff>183007</xdr:colOff>
      <xdr:row>5</xdr:row>
      <xdr:rowOff>86360</xdr:rowOff>
    </xdr:to>
    <xdr:sp macro="_xll.PtreeEvent_ObjectClick" textlink="">
      <xdr:nvSpPr>
        <xdr:cNvPr id="72" name="PTObj_DNode_1_5">
          <a:extLst>
            <a:ext uri="{FF2B5EF4-FFF2-40B4-BE49-F238E27FC236}">
              <a16:creationId xmlns:a16="http://schemas.microsoft.com/office/drawing/2014/main" id="{01903DFC-0F3D-4CAD-A5D5-E339B6661D4D}"/>
            </a:ext>
          </a:extLst>
        </xdr:cNvPr>
        <xdr:cNvSpPr/>
      </xdr:nvSpPr>
      <xdr:spPr>
        <a:xfrm>
          <a:off x="5768467" y="817880"/>
          <a:ext cx="182880" cy="182880"/>
        </a:xfrm>
        <a:prstGeom prst="rect">
          <a:avLst/>
        </a:prstGeom>
        <a:solidFill>
          <a:srgbClr val="8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276987</xdr:colOff>
      <xdr:row>4</xdr:row>
      <xdr:rowOff>87487</xdr:rowOff>
    </xdr:from>
    <xdr:ext cx="523092" cy="180627"/>
    <xdr:sp macro="_xll.PtreeEvent_ObjectClick" textlink="">
      <xdr:nvSpPr>
        <xdr:cNvPr id="75" name="PTObj_DBranchName_1_5">
          <a:extLst>
            <a:ext uri="{FF2B5EF4-FFF2-40B4-BE49-F238E27FC236}">
              <a16:creationId xmlns:a16="http://schemas.microsoft.com/office/drawing/2014/main" id="{C3E0A220-947B-4EB0-888E-7283A5C93F47}"/>
            </a:ext>
          </a:extLst>
        </xdr:cNvPr>
        <xdr:cNvSpPr txBox="1"/>
      </xdr:nvSpPr>
      <xdr:spPr>
        <a:xfrm>
          <a:off x="4658487" y="819007"/>
          <a:ext cx="523092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Year 2 Cost</a:t>
          </a:r>
        </a:p>
      </xdr:txBody>
    </xdr:sp>
    <xdr:clientData/>
  </xdr:oneCellAnchor>
  <xdr:twoCellAnchor editAs="oneCell">
    <xdr:from>
      <xdr:col>3</xdr:col>
      <xdr:colOff>127</xdr:colOff>
      <xdr:row>6</xdr:row>
      <xdr:rowOff>86360</xdr:rowOff>
    </xdr:from>
    <xdr:to>
      <xdr:col>3</xdr:col>
      <xdr:colOff>183007</xdr:colOff>
      <xdr:row>7</xdr:row>
      <xdr:rowOff>86360</xdr:rowOff>
    </xdr:to>
    <xdr:sp macro="_xll.PtreeEvent_ObjectClick" textlink="">
      <xdr:nvSpPr>
        <xdr:cNvPr id="76" name="PTObj_DNode_1_4">
          <a:extLst>
            <a:ext uri="{FF2B5EF4-FFF2-40B4-BE49-F238E27FC236}">
              <a16:creationId xmlns:a16="http://schemas.microsoft.com/office/drawing/2014/main" id="{6BCE6184-5254-42EA-86B2-DE005B350D2D}"/>
            </a:ext>
          </a:extLst>
        </xdr:cNvPr>
        <xdr:cNvSpPr/>
      </xdr:nvSpPr>
      <xdr:spPr>
        <a:xfrm>
          <a:off x="4381627" y="1183640"/>
          <a:ext cx="182880" cy="182880"/>
        </a:xfrm>
        <a:prstGeom prst="rect">
          <a:avLst/>
        </a:prstGeom>
        <a:solidFill>
          <a:srgbClr val="8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276987</xdr:colOff>
      <xdr:row>6</xdr:row>
      <xdr:rowOff>87487</xdr:rowOff>
    </xdr:from>
    <xdr:ext cx="523092" cy="180627"/>
    <xdr:sp macro="_xll.PtreeEvent_ObjectClick" textlink="">
      <xdr:nvSpPr>
        <xdr:cNvPr id="79" name="PTObj_DBranchName_1_4">
          <a:extLst>
            <a:ext uri="{FF2B5EF4-FFF2-40B4-BE49-F238E27FC236}">
              <a16:creationId xmlns:a16="http://schemas.microsoft.com/office/drawing/2014/main" id="{E9B62247-5E1A-4BEA-AC03-411C297567BC}"/>
            </a:ext>
          </a:extLst>
        </xdr:cNvPr>
        <xdr:cNvSpPr txBox="1"/>
      </xdr:nvSpPr>
      <xdr:spPr>
        <a:xfrm>
          <a:off x="3271647" y="1184767"/>
          <a:ext cx="52309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Year 1 Cost</a:t>
          </a:r>
        </a:p>
      </xdr:txBody>
    </xdr:sp>
    <xdr:clientData/>
  </xdr:oneCellAnchor>
  <xdr:twoCellAnchor editAs="oneCell">
    <xdr:from>
      <xdr:col>2</xdr:col>
      <xdr:colOff>127</xdr:colOff>
      <xdr:row>56</xdr:row>
      <xdr:rowOff>86360</xdr:rowOff>
    </xdr:from>
    <xdr:to>
      <xdr:col>2</xdr:col>
      <xdr:colOff>183007</xdr:colOff>
      <xdr:row>57</xdr:row>
      <xdr:rowOff>86360</xdr:rowOff>
    </xdr:to>
    <xdr:sp macro="_xll.PtreeEvent_ObjectClick" textlink="">
      <xdr:nvSpPr>
        <xdr:cNvPr id="80" name="PTObj_DNode_1_3">
          <a:extLst>
            <a:ext uri="{FF2B5EF4-FFF2-40B4-BE49-F238E27FC236}">
              <a16:creationId xmlns:a16="http://schemas.microsoft.com/office/drawing/2014/main" id="{83B84695-2BF6-4B3D-B99A-C7A981F6FF2B}"/>
            </a:ext>
          </a:extLst>
        </xdr:cNvPr>
        <xdr:cNvSpPr/>
      </xdr:nvSpPr>
      <xdr:spPr>
        <a:xfrm>
          <a:off x="2994787" y="228092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276987</xdr:colOff>
      <xdr:row>56</xdr:row>
      <xdr:rowOff>87487</xdr:rowOff>
    </xdr:from>
    <xdr:ext cx="429155" cy="180627"/>
    <xdr:sp macro="_xll.PtreeEvent_ObjectClick" textlink="">
      <xdr:nvSpPr>
        <xdr:cNvPr id="83" name="PTObj_DBranchName_1_3">
          <a:extLst>
            <a:ext uri="{FF2B5EF4-FFF2-40B4-BE49-F238E27FC236}">
              <a16:creationId xmlns:a16="http://schemas.microsoft.com/office/drawing/2014/main" id="{D6CD6088-9A27-46DF-BDCD-0B1789B6EEE8}"/>
            </a:ext>
          </a:extLst>
        </xdr:cNvPr>
        <xdr:cNvSpPr txBox="1"/>
      </xdr:nvSpPr>
      <xdr:spPr>
        <a:xfrm>
          <a:off x="1747647" y="2282047"/>
          <a:ext cx="42915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Used Car</a:t>
          </a:r>
        </a:p>
      </xdr:txBody>
    </xdr:sp>
    <xdr:clientData/>
  </xdr:oneCellAnchor>
  <xdr:twoCellAnchor editAs="oneCell">
    <xdr:from>
      <xdr:col>3</xdr:col>
      <xdr:colOff>127</xdr:colOff>
      <xdr:row>26</xdr:row>
      <xdr:rowOff>86360</xdr:rowOff>
    </xdr:from>
    <xdr:to>
      <xdr:col>3</xdr:col>
      <xdr:colOff>183007</xdr:colOff>
      <xdr:row>27</xdr:row>
      <xdr:rowOff>86360</xdr:rowOff>
    </xdr:to>
    <xdr:sp macro="_xll.PtreeEvent_ObjectClick" textlink="">
      <xdr:nvSpPr>
        <xdr:cNvPr id="96" name="PTObj_DNode_1_8">
          <a:extLst>
            <a:ext uri="{FF2B5EF4-FFF2-40B4-BE49-F238E27FC236}">
              <a16:creationId xmlns:a16="http://schemas.microsoft.com/office/drawing/2014/main" id="{6FD2BF22-CC23-4ED4-8BE7-9652AC31334A}"/>
            </a:ext>
          </a:extLst>
        </xdr:cNvPr>
        <xdr:cNvSpPr/>
      </xdr:nvSpPr>
      <xdr:spPr>
        <a:xfrm>
          <a:off x="4644517" y="228092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276987</xdr:colOff>
      <xdr:row>26</xdr:row>
      <xdr:rowOff>87487</xdr:rowOff>
    </xdr:from>
    <xdr:ext cx="765081" cy="180627"/>
    <xdr:sp macro="_xll.PtreeEvent_ObjectClick" textlink="">
      <xdr:nvSpPr>
        <xdr:cNvPr id="99" name="PTObj_DBranchName_1_8">
          <a:extLst>
            <a:ext uri="{FF2B5EF4-FFF2-40B4-BE49-F238E27FC236}">
              <a16:creationId xmlns:a16="http://schemas.microsoft.com/office/drawing/2014/main" id="{8BD569CB-E314-41B1-B3C0-989B54489348}"/>
            </a:ext>
          </a:extLst>
        </xdr:cNvPr>
        <xdr:cNvSpPr txBox="1"/>
      </xdr:nvSpPr>
      <xdr:spPr>
        <a:xfrm>
          <a:off x="3271647" y="2282047"/>
          <a:ext cx="765081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Year 1 (500+150)</a:t>
          </a:r>
        </a:p>
      </xdr:txBody>
    </xdr:sp>
    <xdr:clientData/>
  </xdr:oneCellAnchor>
  <xdr:twoCellAnchor editAs="oneCell">
    <xdr:from>
      <xdr:col>4</xdr:col>
      <xdr:colOff>127</xdr:colOff>
      <xdr:row>16</xdr:row>
      <xdr:rowOff>86360</xdr:rowOff>
    </xdr:from>
    <xdr:to>
      <xdr:col>4</xdr:col>
      <xdr:colOff>183007</xdr:colOff>
      <xdr:row>17</xdr:row>
      <xdr:rowOff>86360</xdr:rowOff>
    </xdr:to>
    <xdr:sp macro="_xll.PtreeEvent_ObjectClick" textlink="">
      <xdr:nvSpPr>
        <xdr:cNvPr id="112" name="PTObj_DNode_1_11">
          <a:extLst>
            <a:ext uri="{FF2B5EF4-FFF2-40B4-BE49-F238E27FC236}">
              <a16:creationId xmlns:a16="http://schemas.microsoft.com/office/drawing/2014/main" id="{FBA0089D-BBD5-4C7E-9229-FF1B48BDEAD8}"/>
            </a:ext>
          </a:extLst>
        </xdr:cNvPr>
        <xdr:cNvSpPr/>
      </xdr:nvSpPr>
      <xdr:spPr>
        <a:xfrm>
          <a:off x="6294247" y="228092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276987</xdr:colOff>
      <xdr:row>16</xdr:row>
      <xdr:rowOff>87487</xdr:rowOff>
    </xdr:from>
    <xdr:ext cx="765081" cy="180627"/>
    <xdr:sp macro="_xll.PtreeEvent_ObjectClick" textlink="">
      <xdr:nvSpPr>
        <xdr:cNvPr id="115" name="PTObj_DBranchName_1_11">
          <a:extLst>
            <a:ext uri="{FF2B5EF4-FFF2-40B4-BE49-F238E27FC236}">
              <a16:creationId xmlns:a16="http://schemas.microsoft.com/office/drawing/2014/main" id="{E88ECCFA-1FDD-46F7-991D-E060E44BAF95}"/>
            </a:ext>
          </a:extLst>
        </xdr:cNvPr>
        <xdr:cNvSpPr txBox="1"/>
      </xdr:nvSpPr>
      <xdr:spPr>
        <a:xfrm>
          <a:off x="4921377" y="2282047"/>
          <a:ext cx="765081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Year 2 (500+200)</a:t>
          </a:r>
        </a:p>
      </xdr:txBody>
    </xdr:sp>
    <xdr:clientData/>
  </xdr:oneCellAnchor>
  <xdr:twoCellAnchor editAs="oneCell">
    <xdr:from>
      <xdr:col>5</xdr:col>
      <xdr:colOff>127</xdr:colOff>
      <xdr:row>14</xdr:row>
      <xdr:rowOff>86360</xdr:rowOff>
    </xdr:from>
    <xdr:to>
      <xdr:col>5</xdr:col>
      <xdr:colOff>183007</xdr:colOff>
      <xdr:row>15</xdr:row>
      <xdr:rowOff>86360</xdr:rowOff>
    </xdr:to>
    <xdr:sp macro="_xll.PtreeEvent_ObjectClick" textlink="">
      <xdr:nvSpPr>
        <xdr:cNvPr id="129" name="PTObj_DNode_1_14">
          <a:extLst>
            <a:ext uri="{FF2B5EF4-FFF2-40B4-BE49-F238E27FC236}">
              <a16:creationId xmlns:a16="http://schemas.microsoft.com/office/drawing/2014/main" id="{02BC25D4-821E-4637-9742-57E5F92B195B}"/>
            </a:ext>
          </a:extLst>
        </xdr:cNvPr>
        <xdr:cNvSpPr/>
      </xdr:nvSpPr>
      <xdr:spPr>
        <a:xfrm>
          <a:off x="7822057" y="2280920"/>
          <a:ext cx="182880" cy="182880"/>
        </a:xfrm>
        <a:prstGeom prst="rect">
          <a:avLst/>
        </a:prstGeom>
        <a:solidFill>
          <a:srgbClr val="8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276987</xdr:colOff>
      <xdr:row>14</xdr:row>
      <xdr:rowOff>87487</xdr:rowOff>
    </xdr:from>
    <xdr:ext cx="557973" cy="180627"/>
    <xdr:sp macro="_xll.PtreeEvent_ObjectClick" textlink="">
      <xdr:nvSpPr>
        <xdr:cNvPr id="132" name="PTObj_DBranchName_1_14">
          <a:extLst>
            <a:ext uri="{FF2B5EF4-FFF2-40B4-BE49-F238E27FC236}">
              <a16:creationId xmlns:a16="http://schemas.microsoft.com/office/drawing/2014/main" id="{07BF6384-86E1-4BCC-ACBF-D81113539868}"/>
            </a:ext>
          </a:extLst>
        </xdr:cNvPr>
        <xdr:cNvSpPr txBox="1"/>
      </xdr:nvSpPr>
      <xdr:spPr>
        <a:xfrm>
          <a:off x="6571107" y="2282047"/>
          <a:ext cx="55797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Year 3 (500)</a:t>
          </a:r>
        </a:p>
      </xdr:txBody>
    </xdr:sp>
    <xdr:clientData/>
  </xdr:oneCellAnchor>
  <xdr:twoCellAnchor editAs="oneCell">
    <xdr:from>
      <xdr:col>6</xdr:col>
      <xdr:colOff>127</xdr:colOff>
      <xdr:row>12</xdr:row>
      <xdr:rowOff>86360</xdr:rowOff>
    </xdr:from>
    <xdr:to>
      <xdr:col>6</xdr:col>
      <xdr:colOff>183007</xdr:colOff>
      <xdr:row>13</xdr:row>
      <xdr:rowOff>86360</xdr:rowOff>
    </xdr:to>
    <xdr:sp macro="_xll.PtreeEvent_ObjectClick" textlink="">
      <xdr:nvSpPr>
        <xdr:cNvPr id="133" name="PTObj_DNode_1_17">
          <a:extLst>
            <a:ext uri="{FF2B5EF4-FFF2-40B4-BE49-F238E27FC236}">
              <a16:creationId xmlns:a16="http://schemas.microsoft.com/office/drawing/2014/main" id="{8B8102E0-7759-403D-831D-A248258EBD2A}"/>
            </a:ext>
          </a:extLst>
        </xdr:cNvPr>
        <xdr:cNvSpPr/>
      </xdr:nvSpPr>
      <xdr:spPr>
        <a:xfrm rot="-5400000">
          <a:off x="9281287" y="228092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276987</xdr:colOff>
      <xdr:row>12</xdr:row>
      <xdr:rowOff>87487</xdr:rowOff>
    </xdr:from>
    <xdr:ext cx="629018" cy="180627"/>
    <xdr:sp macro="_xll.PtreeEvent_ObjectClick" textlink="">
      <xdr:nvSpPr>
        <xdr:cNvPr id="136" name="PTObj_DBranchName_1_17">
          <a:extLst>
            <a:ext uri="{FF2B5EF4-FFF2-40B4-BE49-F238E27FC236}">
              <a16:creationId xmlns:a16="http://schemas.microsoft.com/office/drawing/2014/main" id="{7B4949AB-648C-4742-9FE4-0899F860F1D3}"/>
            </a:ext>
          </a:extLst>
        </xdr:cNvPr>
        <xdr:cNvSpPr txBox="1"/>
      </xdr:nvSpPr>
      <xdr:spPr>
        <a:xfrm>
          <a:off x="8098917" y="2282047"/>
          <a:ext cx="62901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Salvage Value</a:t>
          </a:r>
        </a:p>
      </xdr:txBody>
    </xdr:sp>
    <xdr:clientData/>
  </xdr:oneCellAnchor>
  <xdr:twoCellAnchor editAs="oneCell">
    <xdr:from>
      <xdr:col>5</xdr:col>
      <xdr:colOff>127</xdr:colOff>
      <xdr:row>20</xdr:row>
      <xdr:rowOff>86360</xdr:rowOff>
    </xdr:from>
    <xdr:to>
      <xdr:col>5</xdr:col>
      <xdr:colOff>183007</xdr:colOff>
      <xdr:row>21</xdr:row>
      <xdr:rowOff>86360</xdr:rowOff>
    </xdr:to>
    <xdr:sp macro="_xll.PtreeEvent_ObjectClick" textlink="">
      <xdr:nvSpPr>
        <xdr:cNvPr id="141" name="PTObj_DNode_1_15">
          <a:extLst>
            <a:ext uri="{FF2B5EF4-FFF2-40B4-BE49-F238E27FC236}">
              <a16:creationId xmlns:a16="http://schemas.microsoft.com/office/drawing/2014/main" id="{F6EB4D23-BBBF-40BA-8684-2AD06C3A389B}"/>
            </a:ext>
          </a:extLst>
        </xdr:cNvPr>
        <xdr:cNvSpPr/>
      </xdr:nvSpPr>
      <xdr:spPr>
        <a:xfrm>
          <a:off x="7822057" y="3743960"/>
          <a:ext cx="182880" cy="182880"/>
        </a:xfrm>
        <a:prstGeom prst="rect">
          <a:avLst/>
        </a:prstGeom>
        <a:solidFill>
          <a:srgbClr val="8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276987</xdr:colOff>
      <xdr:row>20</xdr:row>
      <xdr:rowOff>87487</xdr:rowOff>
    </xdr:from>
    <xdr:ext cx="609974" cy="180627"/>
    <xdr:sp macro="_xll.PtreeEvent_ObjectClick" textlink="">
      <xdr:nvSpPr>
        <xdr:cNvPr id="144" name="PTObj_DBranchName_1_15">
          <a:extLst>
            <a:ext uri="{FF2B5EF4-FFF2-40B4-BE49-F238E27FC236}">
              <a16:creationId xmlns:a16="http://schemas.microsoft.com/office/drawing/2014/main" id="{DECE91E9-ADC6-4622-BC6D-14BAA834BB87}"/>
            </a:ext>
          </a:extLst>
        </xdr:cNvPr>
        <xdr:cNvSpPr txBox="1"/>
      </xdr:nvSpPr>
      <xdr:spPr>
        <a:xfrm>
          <a:off x="6571107" y="3745087"/>
          <a:ext cx="60997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Year 3 (1500)</a:t>
          </a:r>
        </a:p>
      </xdr:txBody>
    </xdr:sp>
    <xdr:clientData/>
  </xdr:oneCellAnchor>
  <xdr:twoCellAnchor editAs="oneCell">
    <xdr:from>
      <xdr:col>6</xdr:col>
      <xdr:colOff>127</xdr:colOff>
      <xdr:row>18</xdr:row>
      <xdr:rowOff>86360</xdr:rowOff>
    </xdr:from>
    <xdr:to>
      <xdr:col>6</xdr:col>
      <xdr:colOff>183007</xdr:colOff>
      <xdr:row>19</xdr:row>
      <xdr:rowOff>86360</xdr:rowOff>
    </xdr:to>
    <xdr:sp macro="_xll.PtreeEvent_ObjectClick" textlink="">
      <xdr:nvSpPr>
        <xdr:cNvPr id="145" name="PTObj_DNode_1_18">
          <a:extLst>
            <a:ext uri="{FF2B5EF4-FFF2-40B4-BE49-F238E27FC236}">
              <a16:creationId xmlns:a16="http://schemas.microsoft.com/office/drawing/2014/main" id="{BDF7D1AB-4AFF-4E54-BE03-B318DC5E3A78}"/>
            </a:ext>
          </a:extLst>
        </xdr:cNvPr>
        <xdr:cNvSpPr/>
      </xdr:nvSpPr>
      <xdr:spPr>
        <a:xfrm rot="-5400000">
          <a:off x="9281287" y="337820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276987</xdr:colOff>
      <xdr:row>18</xdr:row>
      <xdr:rowOff>87487</xdr:rowOff>
    </xdr:from>
    <xdr:ext cx="629018" cy="180627"/>
    <xdr:sp macro="_xll.PtreeEvent_ObjectClick" textlink="">
      <xdr:nvSpPr>
        <xdr:cNvPr id="148" name="PTObj_DBranchName_1_18">
          <a:extLst>
            <a:ext uri="{FF2B5EF4-FFF2-40B4-BE49-F238E27FC236}">
              <a16:creationId xmlns:a16="http://schemas.microsoft.com/office/drawing/2014/main" id="{BE3012D7-A224-4288-A5B8-245D78DEE531}"/>
            </a:ext>
          </a:extLst>
        </xdr:cNvPr>
        <xdr:cNvSpPr txBox="1"/>
      </xdr:nvSpPr>
      <xdr:spPr>
        <a:xfrm>
          <a:off x="8098917" y="3379327"/>
          <a:ext cx="62901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Salvage Value</a:t>
          </a:r>
        </a:p>
      </xdr:txBody>
    </xdr:sp>
    <xdr:clientData/>
  </xdr:oneCellAnchor>
  <xdr:twoCellAnchor editAs="oneCell">
    <xdr:from>
      <xdr:col>5</xdr:col>
      <xdr:colOff>127</xdr:colOff>
      <xdr:row>24</xdr:row>
      <xdr:rowOff>86360</xdr:rowOff>
    </xdr:from>
    <xdr:to>
      <xdr:col>5</xdr:col>
      <xdr:colOff>183007</xdr:colOff>
      <xdr:row>25</xdr:row>
      <xdr:rowOff>86360</xdr:rowOff>
    </xdr:to>
    <xdr:sp macro="_xll.PtreeEvent_ObjectClick" textlink="">
      <xdr:nvSpPr>
        <xdr:cNvPr id="153" name="PTObj_DNode_1_16">
          <a:extLst>
            <a:ext uri="{FF2B5EF4-FFF2-40B4-BE49-F238E27FC236}">
              <a16:creationId xmlns:a16="http://schemas.microsoft.com/office/drawing/2014/main" id="{99E5F36A-F965-4DF6-B105-E6A8B0040BD2}"/>
            </a:ext>
          </a:extLst>
        </xdr:cNvPr>
        <xdr:cNvSpPr/>
      </xdr:nvSpPr>
      <xdr:spPr>
        <a:xfrm>
          <a:off x="7822057" y="4475480"/>
          <a:ext cx="182880" cy="182880"/>
        </a:xfrm>
        <a:prstGeom prst="rect">
          <a:avLst/>
        </a:prstGeom>
        <a:solidFill>
          <a:srgbClr val="8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276987</xdr:colOff>
      <xdr:row>24</xdr:row>
      <xdr:rowOff>87487</xdr:rowOff>
    </xdr:from>
    <xdr:ext cx="609974" cy="180627"/>
    <xdr:sp macro="_xll.PtreeEvent_ObjectClick" textlink="">
      <xdr:nvSpPr>
        <xdr:cNvPr id="156" name="PTObj_DBranchName_1_16">
          <a:extLst>
            <a:ext uri="{FF2B5EF4-FFF2-40B4-BE49-F238E27FC236}">
              <a16:creationId xmlns:a16="http://schemas.microsoft.com/office/drawing/2014/main" id="{03C4394E-658E-425E-BE6A-AD5B95F28E05}"/>
            </a:ext>
          </a:extLst>
        </xdr:cNvPr>
        <xdr:cNvSpPr txBox="1"/>
      </xdr:nvSpPr>
      <xdr:spPr>
        <a:xfrm>
          <a:off x="6571107" y="4476607"/>
          <a:ext cx="60997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Year 3 (2500)</a:t>
          </a:r>
        </a:p>
      </xdr:txBody>
    </xdr:sp>
    <xdr:clientData/>
  </xdr:oneCellAnchor>
  <xdr:twoCellAnchor editAs="oneCell">
    <xdr:from>
      <xdr:col>6</xdr:col>
      <xdr:colOff>127</xdr:colOff>
      <xdr:row>22</xdr:row>
      <xdr:rowOff>86360</xdr:rowOff>
    </xdr:from>
    <xdr:to>
      <xdr:col>6</xdr:col>
      <xdr:colOff>183007</xdr:colOff>
      <xdr:row>23</xdr:row>
      <xdr:rowOff>86360</xdr:rowOff>
    </xdr:to>
    <xdr:sp macro="_xll.PtreeEvent_ObjectClick" textlink="">
      <xdr:nvSpPr>
        <xdr:cNvPr id="157" name="PTObj_DNode_1_19">
          <a:extLst>
            <a:ext uri="{FF2B5EF4-FFF2-40B4-BE49-F238E27FC236}">
              <a16:creationId xmlns:a16="http://schemas.microsoft.com/office/drawing/2014/main" id="{D38032C7-3B9F-482D-9114-73FE1709FEA9}"/>
            </a:ext>
          </a:extLst>
        </xdr:cNvPr>
        <xdr:cNvSpPr/>
      </xdr:nvSpPr>
      <xdr:spPr>
        <a:xfrm rot="-5400000">
          <a:off x="9281287" y="410972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276987</xdr:colOff>
      <xdr:row>22</xdr:row>
      <xdr:rowOff>87486</xdr:rowOff>
    </xdr:from>
    <xdr:ext cx="629018" cy="180627"/>
    <xdr:sp macro="_xll.PtreeEvent_ObjectClick" textlink="">
      <xdr:nvSpPr>
        <xdr:cNvPr id="160" name="PTObj_DBranchName_1_19">
          <a:extLst>
            <a:ext uri="{FF2B5EF4-FFF2-40B4-BE49-F238E27FC236}">
              <a16:creationId xmlns:a16="http://schemas.microsoft.com/office/drawing/2014/main" id="{9D513302-1D78-455D-9F11-1BD23647D793}"/>
            </a:ext>
          </a:extLst>
        </xdr:cNvPr>
        <xdr:cNvSpPr txBox="1"/>
      </xdr:nvSpPr>
      <xdr:spPr>
        <a:xfrm>
          <a:off x="8098917" y="4110846"/>
          <a:ext cx="62901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Salvage Value</a:t>
          </a:r>
        </a:p>
      </xdr:txBody>
    </xdr:sp>
    <xdr:clientData/>
  </xdr:oneCellAnchor>
  <xdr:twoCellAnchor editAs="oneCell">
    <xdr:from>
      <xdr:col>4</xdr:col>
      <xdr:colOff>127</xdr:colOff>
      <xdr:row>32</xdr:row>
      <xdr:rowOff>86360</xdr:rowOff>
    </xdr:from>
    <xdr:to>
      <xdr:col>4</xdr:col>
      <xdr:colOff>183007</xdr:colOff>
      <xdr:row>33</xdr:row>
      <xdr:rowOff>86360</xdr:rowOff>
    </xdr:to>
    <xdr:sp macro="_xll.PtreeEvent_ObjectClick" textlink="">
      <xdr:nvSpPr>
        <xdr:cNvPr id="165" name="PTObj_DNode_1_12">
          <a:extLst>
            <a:ext uri="{FF2B5EF4-FFF2-40B4-BE49-F238E27FC236}">
              <a16:creationId xmlns:a16="http://schemas.microsoft.com/office/drawing/2014/main" id="{15E38C8B-69FA-4DFE-90F9-1CDA36113BD8}"/>
            </a:ext>
          </a:extLst>
        </xdr:cNvPr>
        <xdr:cNvSpPr/>
      </xdr:nvSpPr>
      <xdr:spPr>
        <a:xfrm>
          <a:off x="6294247" y="593852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276987</xdr:colOff>
      <xdr:row>32</xdr:row>
      <xdr:rowOff>87486</xdr:rowOff>
    </xdr:from>
    <xdr:ext cx="817083" cy="180627"/>
    <xdr:sp macro="_xll.PtreeEvent_ObjectClick" textlink="">
      <xdr:nvSpPr>
        <xdr:cNvPr id="168" name="PTObj_DBranchName_1_12">
          <a:extLst>
            <a:ext uri="{FF2B5EF4-FFF2-40B4-BE49-F238E27FC236}">
              <a16:creationId xmlns:a16="http://schemas.microsoft.com/office/drawing/2014/main" id="{F6B894A0-7278-4116-9389-A86E9102AA3C}"/>
            </a:ext>
          </a:extLst>
        </xdr:cNvPr>
        <xdr:cNvSpPr txBox="1"/>
      </xdr:nvSpPr>
      <xdr:spPr>
        <a:xfrm>
          <a:off x="4921377" y="5939646"/>
          <a:ext cx="817083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Year 2 (1500+200)</a:t>
          </a:r>
        </a:p>
      </xdr:txBody>
    </xdr:sp>
    <xdr:clientData/>
  </xdr:oneCellAnchor>
  <xdr:twoCellAnchor editAs="oneCell">
    <xdr:from>
      <xdr:col>5</xdr:col>
      <xdr:colOff>127</xdr:colOff>
      <xdr:row>30</xdr:row>
      <xdr:rowOff>86360</xdr:rowOff>
    </xdr:from>
    <xdr:to>
      <xdr:col>5</xdr:col>
      <xdr:colOff>183007</xdr:colOff>
      <xdr:row>31</xdr:row>
      <xdr:rowOff>86360</xdr:rowOff>
    </xdr:to>
    <xdr:sp macro="_xll.PtreeEvent_ObjectClick" textlink="">
      <xdr:nvSpPr>
        <xdr:cNvPr id="169" name="PTObj_DNode_1_20">
          <a:extLst>
            <a:ext uri="{FF2B5EF4-FFF2-40B4-BE49-F238E27FC236}">
              <a16:creationId xmlns:a16="http://schemas.microsoft.com/office/drawing/2014/main" id="{6822009F-FDBA-4E7F-A857-92A931FD0255}"/>
            </a:ext>
          </a:extLst>
        </xdr:cNvPr>
        <xdr:cNvSpPr/>
      </xdr:nvSpPr>
      <xdr:spPr>
        <a:xfrm>
          <a:off x="7822057" y="5572760"/>
          <a:ext cx="182880" cy="182880"/>
        </a:xfrm>
        <a:prstGeom prst="rect">
          <a:avLst/>
        </a:prstGeom>
        <a:solidFill>
          <a:srgbClr val="8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276987</xdr:colOff>
      <xdr:row>30</xdr:row>
      <xdr:rowOff>87487</xdr:rowOff>
    </xdr:from>
    <xdr:ext cx="557973" cy="180627"/>
    <xdr:sp macro="_xll.PtreeEvent_ObjectClick" textlink="">
      <xdr:nvSpPr>
        <xdr:cNvPr id="172" name="PTObj_DBranchName_1_20">
          <a:extLst>
            <a:ext uri="{FF2B5EF4-FFF2-40B4-BE49-F238E27FC236}">
              <a16:creationId xmlns:a16="http://schemas.microsoft.com/office/drawing/2014/main" id="{631BA8F0-3CF0-4B2E-BEBB-F60DECC83F2F}"/>
            </a:ext>
          </a:extLst>
        </xdr:cNvPr>
        <xdr:cNvSpPr txBox="1"/>
      </xdr:nvSpPr>
      <xdr:spPr>
        <a:xfrm>
          <a:off x="6571107" y="5573887"/>
          <a:ext cx="55797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Year 3 (500)</a:t>
          </a:r>
        </a:p>
      </xdr:txBody>
    </xdr:sp>
    <xdr:clientData/>
  </xdr:oneCellAnchor>
  <xdr:twoCellAnchor editAs="oneCell">
    <xdr:from>
      <xdr:col>6</xdr:col>
      <xdr:colOff>127</xdr:colOff>
      <xdr:row>28</xdr:row>
      <xdr:rowOff>86360</xdr:rowOff>
    </xdr:from>
    <xdr:to>
      <xdr:col>6</xdr:col>
      <xdr:colOff>183007</xdr:colOff>
      <xdr:row>29</xdr:row>
      <xdr:rowOff>86360</xdr:rowOff>
    </xdr:to>
    <xdr:sp macro="_xll.PtreeEvent_ObjectClick" textlink="">
      <xdr:nvSpPr>
        <xdr:cNvPr id="173" name="PTObj_DNode_1_21">
          <a:extLst>
            <a:ext uri="{FF2B5EF4-FFF2-40B4-BE49-F238E27FC236}">
              <a16:creationId xmlns:a16="http://schemas.microsoft.com/office/drawing/2014/main" id="{268CCDCB-A739-49F3-9797-E786D0521468}"/>
            </a:ext>
          </a:extLst>
        </xdr:cNvPr>
        <xdr:cNvSpPr/>
      </xdr:nvSpPr>
      <xdr:spPr>
        <a:xfrm rot="-5400000">
          <a:off x="9281287" y="520700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276987</xdr:colOff>
      <xdr:row>28</xdr:row>
      <xdr:rowOff>87487</xdr:rowOff>
    </xdr:from>
    <xdr:ext cx="629018" cy="180627"/>
    <xdr:sp macro="_xll.PtreeEvent_ObjectClick" textlink="">
      <xdr:nvSpPr>
        <xdr:cNvPr id="176" name="PTObj_DBranchName_1_21">
          <a:extLst>
            <a:ext uri="{FF2B5EF4-FFF2-40B4-BE49-F238E27FC236}">
              <a16:creationId xmlns:a16="http://schemas.microsoft.com/office/drawing/2014/main" id="{DF08526E-031F-4C53-80D4-F32A3E09A1B1}"/>
            </a:ext>
          </a:extLst>
        </xdr:cNvPr>
        <xdr:cNvSpPr txBox="1"/>
      </xdr:nvSpPr>
      <xdr:spPr>
        <a:xfrm>
          <a:off x="8098917" y="5208127"/>
          <a:ext cx="62901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Salvage Value</a:t>
          </a:r>
        </a:p>
      </xdr:txBody>
    </xdr:sp>
    <xdr:clientData/>
  </xdr:oneCellAnchor>
  <xdr:twoCellAnchor editAs="oneCell">
    <xdr:from>
      <xdr:col>5</xdr:col>
      <xdr:colOff>127</xdr:colOff>
      <xdr:row>36</xdr:row>
      <xdr:rowOff>86360</xdr:rowOff>
    </xdr:from>
    <xdr:to>
      <xdr:col>5</xdr:col>
      <xdr:colOff>183007</xdr:colOff>
      <xdr:row>37</xdr:row>
      <xdr:rowOff>86360</xdr:rowOff>
    </xdr:to>
    <xdr:sp macro="_xll.PtreeEvent_ObjectClick" textlink="">
      <xdr:nvSpPr>
        <xdr:cNvPr id="177" name="PTObj_DNode_1_22">
          <a:extLst>
            <a:ext uri="{FF2B5EF4-FFF2-40B4-BE49-F238E27FC236}">
              <a16:creationId xmlns:a16="http://schemas.microsoft.com/office/drawing/2014/main" id="{8C96A7F3-8D30-478C-AED1-61772E7DA94D}"/>
            </a:ext>
          </a:extLst>
        </xdr:cNvPr>
        <xdr:cNvSpPr/>
      </xdr:nvSpPr>
      <xdr:spPr>
        <a:xfrm>
          <a:off x="7822057" y="6670040"/>
          <a:ext cx="182880" cy="182880"/>
        </a:xfrm>
        <a:prstGeom prst="rect">
          <a:avLst/>
        </a:prstGeom>
        <a:solidFill>
          <a:srgbClr val="8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276987</xdr:colOff>
      <xdr:row>36</xdr:row>
      <xdr:rowOff>87486</xdr:rowOff>
    </xdr:from>
    <xdr:ext cx="609974" cy="180627"/>
    <xdr:sp macro="_xll.PtreeEvent_ObjectClick" textlink="">
      <xdr:nvSpPr>
        <xdr:cNvPr id="180" name="PTObj_DBranchName_1_22">
          <a:extLst>
            <a:ext uri="{FF2B5EF4-FFF2-40B4-BE49-F238E27FC236}">
              <a16:creationId xmlns:a16="http://schemas.microsoft.com/office/drawing/2014/main" id="{D9ECC77A-B871-40BE-9D6B-58E6FB33A842}"/>
            </a:ext>
          </a:extLst>
        </xdr:cNvPr>
        <xdr:cNvSpPr txBox="1"/>
      </xdr:nvSpPr>
      <xdr:spPr>
        <a:xfrm>
          <a:off x="6571107" y="6671166"/>
          <a:ext cx="60997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Year 3 (1500)</a:t>
          </a:r>
        </a:p>
      </xdr:txBody>
    </xdr:sp>
    <xdr:clientData/>
  </xdr:oneCellAnchor>
  <xdr:twoCellAnchor editAs="oneCell">
    <xdr:from>
      <xdr:col>6</xdr:col>
      <xdr:colOff>127</xdr:colOff>
      <xdr:row>34</xdr:row>
      <xdr:rowOff>86360</xdr:rowOff>
    </xdr:from>
    <xdr:to>
      <xdr:col>6</xdr:col>
      <xdr:colOff>183007</xdr:colOff>
      <xdr:row>35</xdr:row>
      <xdr:rowOff>86360</xdr:rowOff>
    </xdr:to>
    <xdr:sp macro="_xll.PtreeEvent_ObjectClick" textlink="">
      <xdr:nvSpPr>
        <xdr:cNvPr id="181" name="PTObj_DNode_1_23">
          <a:extLst>
            <a:ext uri="{FF2B5EF4-FFF2-40B4-BE49-F238E27FC236}">
              <a16:creationId xmlns:a16="http://schemas.microsoft.com/office/drawing/2014/main" id="{9512853A-A64C-472F-8C97-DA24AE3E55C2}"/>
            </a:ext>
          </a:extLst>
        </xdr:cNvPr>
        <xdr:cNvSpPr/>
      </xdr:nvSpPr>
      <xdr:spPr>
        <a:xfrm rot="-5400000">
          <a:off x="9281287" y="630428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276987</xdr:colOff>
      <xdr:row>34</xdr:row>
      <xdr:rowOff>87487</xdr:rowOff>
    </xdr:from>
    <xdr:ext cx="629018" cy="180627"/>
    <xdr:sp macro="_xll.PtreeEvent_ObjectClick" textlink="">
      <xdr:nvSpPr>
        <xdr:cNvPr id="184" name="PTObj_DBranchName_1_23">
          <a:extLst>
            <a:ext uri="{FF2B5EF4-FFF2-40B4-BE49-F238E27FC236}">
              <a16:creationId xmlns:a16="http://schemas.microsoft.com/office/drawing/2014/main" id="{E42B54B2-41F6-4FC7-B633-6B66E33887CC}"/>
            </a:ext>
          </a:extLst>
        </xdr:cNvPr>
        <xdr:cNvSpPr txBox="1"/>
      </xdr:nvSpPr>
      <xdr:spPr>
        <a:xfrm>
          <a:off x="8098917" y="6305407"/>
          <a:ext cx="62901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Salvage Value</a:t>
          </a:r>
        </a:p>
      </xdr:txBody>
    </xdr:sp>
    <xdr:clientData/>
  </xdr:oneCellAnchor>
  <xdr:twoCellAnchor editAs="oneCell">
    <xdr:from>
      <xdr:col>5</xdr:col>
      <xdr:colOff>127</xdr:colOff>
      <xdr:row>40</xdr:row>
      <xdr:rowOff>86360</xdr:rowOff>
    </xdr:from>
    <xdr:to>
      <xdr:col>5</xdr:col>
      <xdr:colOff>183007</xdr:colOff>
      <xdr:row>41</xdr:row>
      <xdr:rowOff>86360</xdr:rowOff>
    </xdr:to>
    <xdr:sp macro="_xll.PtreeEvent_ObjectClick" textlink="">
      <xdr:nvSpPr>
        <xdr:cNvPr id="185" name="PTObj_DNode_1_24">
          <a:extLst>
            <a:ext uri="{FF2B5EF4-FFF2-40B4-BE49-F238E27FC236}">
              <a16:creationId xmlns:a16="http://schemas.microsoft.com/office/drawing/2014/main" id="{F06E4429-F3D4-48D1-8C4F-ACD9753B44D1}"/>
            </a:ext>
          </a:extLst>
        </xdr:cNvPr>
        <xdr:cNvSpPr/>
      </xdr:nvSpPr>
      <xdr:spPr>
        <a:xfrm>
          <a:off x="7822057" y="7401560"/>
          <a:ext cx="182880" cy="182880"/>
        </a:xfrm>
        <a:prstGeom prst="rect">
          <a:avLst/>
        </a:prstGeom>
        <a:solidFill>
          <a:srgbClr val="8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276987</xdr:colOff>
      <xdr:row>40</xdr:row>
      <xdr:rowOff>87486</xdr:rowOff>
    </xdr:from>
    <xdr:ext cx="609974" cy="180627"/>
    <xdr:sp macro="_xll.PtreeEvent_ObjectClick" textlink="">
      <xdr:nvSpPr>
        <xdr:cNvPr id="188" name="PTObj_DBranchName_1_24">
          <a:extLst>
            <a:ext uri="{FF2B5EF4-FFF2-40B4-BE49-F238E27FC236}">
              <a16:creationId xmlns:a16="http://schemas.microsoft.com/office/drawing/2014/main" id="{CA9683A8-8705-4C65-9181-0E05972B1492}"/>
            </a:ext>
          </a:extLst>
        </xdr:cNvPr>
        <xdr:cNvSpPr txBox="1"/>
      </xdr:nvSpPr>
      <xdr:spPr>
        <a:xfrm>
          <a:off x="6571107" y="7402686"/>
          <a:ext cx="60997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Year 3 (2500)</a:t>
          </a:r>
        </a:p>
      </xdr:txBody>
    </xdr:sp>
    <xdr:clientData/>
  </xdr:oneCellAnchor>
  <xdr:twoCellAnchor editAs="oneCell">
    <xdr:from>
      <xdr:col>6</xdr:col>
      <xdr:colOff>127</xdr:colOff>
      <xdr:row>38</xdr:row>
      <xdr:rowOff>86360</xdr:rowOff>
    </xdr:from>
    <xdr:to>
      <xdr:col>6</xdr:col>
      <xdr:colOff>183007</xdr:colOff>
      <xdr:row>39</xdr:row>
      <xdr:rowOff>86360</xdr:rowOff>
    </xdr:to>
    <xdr:sp macro="_xll.PtreeEvent_ObjectClick" textlink="">
      <xdr:nvSpPr>
        <xdr:cNvPr id="189" name="PTObj_DNode_1_25">
          <a:extLst>
            <a:ext uri="{FF2B5EF4-FFF2-40B4-BE49-F238E27FC236}">
              <a16:creationId xmlns:a16="http://schemas.microsoft.com/office/drawing/2014/main" id="{72DAA3D7-C0F9-49DD-8952-9C92634B0E9C}"/>
            </a:ext>
          </a:extLst>
        </xdr:cNvPr>
        <xdr:cNvSpPr/>
      </xdr:nvSpPr>
      <xdr:spPr>
        <a:xfrm rot="-5400000">
          <a:off x="9281287" y="703580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276987</xdr:colOff>
      <xdr:row>38</xdr:row>
      <xdr:rowOff>87486</xdr:rowOff>
    </xdr:from>
    <xdr:ext cx="629018" cy="180627"/>
    <xdr:sp macro="_xll.PtreeEvent_ObjectClick" textlink="">
      <xdr:nvSpPr>
        <xdr:cNvPr id="192" name="PTObj_DBranchName_1_25">
          <a:extLst>
            <a:ext uri="{FF2B5EF4-FFF2-40B4-BE49-F238E27FC236}">
              <a16:creationId xmlns:a16="http://schemas.microsoft.com/office/drawing/2014/main" id="{639D52DD-A928-4C7B-8C73-0424648FE6A8}"/>
            </a:ext>
          </a:extLst>
        </xdr:cNvPr>
        <xdr:cNvSpPr txBox="1"/>
      </xdr:nvSpPr>
      <xdr:spPr>
        <a:xfrm>
          <a:off x="8098917" y="7036926"/>
          <a:ext cx="62901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Salvage Value</a:t>
          </a:r>
        </a:p>
      </xdr:txBody>
    </xdr:sp>
    <xdr:clientData/>
  </xdr:oneCellAnchor>
  <xdr:twoCellAnchor editAs="oneCell">
    <xdr:from>
      <xdr:col>4</xdr:col>
      <xdr:colOff>127</xdr:colOff>
      <xdr:row>46</xdr:row>
      <xdr:rowOff>86360</xdr:rowOff>
    </xdr:from>
    <xdr:to>
      <xdr:col>4</xdr:col>
      <xdr:colOff>183007</xdr:colOff>
      <xdr:row>47</xdr:row>
      <xdr:rowOff>86360</xdr:rowOff>
    </xdr:to>
    <xdr:sp macro="_xll.PtreeEvent_ObjectClick" textlink="">
      <xdr:nvSpPr>
        <xdr:cNvPr id="197" name="PTObj_DNode_1_13">
          <a:extLst>
            <a:ext uri="{FF2B5EF4-FFF2-40B4-BE49-F238E27FC236}">
              <a16:creationId xmlns:a16="http://schemas.microsoft.com/office/drawing/2014/main" id="{8C4BFEEF-0F0D-4DC5-BCDB-AB5FA5B9E852}"/>
            </a:ext>
          </a:extLst>
        </xdr:cNvPr>
        <xdr:cNvSpPr/>
      </xdr:nvSpPr>
      <xdr:spPr>
        <a:xfrm>
          <a:off x="6294247" y="849884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276987</xdr:colOff>
      <xdr:row>46</xdr:row>
      <xdr:rowOff>87486</xdr:rowOff>
    </xdr:from>
    <xdr:ext cx="817083" cy="180627"/>
    <xdr:sp macro="_xll.PtreeEvent_ObjectClick" textlink="">
      <xdr:nvSpPr>
        <xdr:cNvPr id="200" name="PTObj_DBranchName_1_13">
          <a:extLst>
            <a:ext uri="{FF2B5EF4-FFF2-40B4-BE49-F238E27FC236}">
              <a16:creationId xmlns:a16="http://schemas.microsoft.com/office/drawing/2014/main" id="{6D54217F-8D85-4944-B718-6AD387974976}"/>
            </a:ext>
          </a:extLst>
        </xdr:cNvPr>
        <xdr:cNvSpPr txBox="1"/>
      </xdr:nvSpPr>
      <xdr:spPr>
        <a:xfrm>
          <a:off x="4921377" y="8499966"/>
          <a:ext cx="81708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Year 2 (2500+200)</a:t>
          </a:r>
        </a:p>
      </xdr:txBody>
    </xdr:sp>
    <xdr:clientData/>
  </xdr:oneCellAnchor>
  <xdr:twoCellAnchor editAs="oneCell">
    <xdr:from>
      <xdr:col>5</xdr:col>
      <xdr:colOff>127</xdr:colOff>
      <xdr:row>44</xdr:row>
      <xdr:rowOff>86360</xdr:rowOff>
    </xdr:from>
    <xdr:to>
      <xdr:col>5</xdr:col>
      <xdr:colOff>183007</xdr:colOff>
      <xdr:row>45</xdr:row>
      <xdr:rowOff>86361</xdr:rowOff>
    </xdr:to>
    <xdr:sp macro="_xll.PtreeEvent_ObjectClick" textlink="">
      <xdr:nvSpPr>
        <xdr:cNvPr id="201" name="PTObj_DNode_1_26">
          <a:extLst>
            <a:ext uri="{FF2B5EF4-FFF2-40B4-BE49-F238E27FC236}">
              <a16:creationId xmlns:a16="http://schemas.microsoft.com/office/drawing/2014/main" id="{F3C53530-E2DC-4E9B-BCB2-941EC8480889}"/>
            </a:ext>
          </a:extLst>
        </xdr:cNvPr>
        <xdr:cNvSpPr/>
      </xdr:nvSpPr>
      <xdr:spPr>
        <a:xfrm>
          <a:off x="7822057" y="8133080"/>
          <a:ext cx="182880" cy="182881"/>
        </a:xfrm>
        <a:prstGeom prst="rect">
          <a:avLst/>
        </a:prstGeom>
        <a:solidFill>
          <a:srgbClr val="8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276987</xdr:colOff>
      <xdr:row>44</xdr:row>
      <xdr:rowOff>87487</xdr:rowOff>
    </xdr:from>
    <xdr:ext cx="557973" cy="180627"/>
    <xdr:sp macro="_xll.PtreeEvent_ObjectClick" textlink="">
      <xdr:nvSpPr>
        <xdr:cNvPr id="204" name="PTObj_DBranchName_1_26">
          <a:extLst>
            <a:ext uri="{FF2B5EF4-FFF2-40B4-BE49-F238E27FC236}">
              <a16:creationId xmlns:a16="http://schemas.microsoft.com/office/drawing/2014/main" id="{075F3AB3-79F8-45CF-A42D-6487CAAD4A65}"/>
            </a:ext>
          </a:extLst>
        </xdr:cNvPr>
        <xdr:cNvSpPr txBox="1"/>
      </xdr:nvSpPr>
      <xdr:spPr>
        <a:xfrm>
          <a:off x="6571107" y="8134207"/>
          <a:ext cx="55797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Year 3 (500)</a:t>
          </a:r>
        </a:p>
      </xdr:txBody>
    </xdr:sp>
    <xdr:clientData/>
  </xdr:oneCellAnchor>
  <xdr:twoCellAnchor editAs="oneCell">
    <xdr:from>
      <xdr:col>6</xdr:col>
      <xdr:colOff>127</xdr:colOff>
      <xdr:row>42</xdr:row>
      <xdr:rowOff>86360</xdr:rowOff>
    </xdr:from>
    <xdr:to>
      <xdr:col>6</xdr:col>
      <xdr:colOff>183007</xdr:colOff>
      <xdr:row>43</xdr:row>
      <xdr:rowOff>86360</xdr:rowOff>
    </xdr:to>
    <xdr:sp macro="_xll.PtreeEvent_ObjectClick" textlink="">
      <xdr:nvSpPr>
        <xdr:cNvPr id="205" name="PTObj_DNode_1_27">
          <a:extLst>
            <a:ext uri="{FF2B5EF4-FFF2-40B4-BE49-F238E27FC236}">
              <a16:creationId xmlns:a16="http://schemas.microsoft.com/office/drawing/2014/main" id="{D07AECB7-3B88-4881-BC25-76FC22343EB6}"/>
            </a:ext>
          </a:extLst>
        </xdr:cNvPr>
        <xdr:cNvSpPr/>
      </xdr:nvSpPr>
      <xdr:spPr>
        <a:xfrm rot="-5400000">
          <a:off x="9281287" y="776732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276987</xdr:colOff>
      <xdr:row>42</xdr:row>
      <xdr:rowOff>87487</xdr:rowOff>
    </xdr:from>
    <xdr:ext cx="629018" cy="180627"/>
    <xdr:sp macro="_xll.PtreeEvent_ObjectClick" textlink="">
      <xdr:nvSpPr>
        <xdr:cNvPr id="208" name="PTObj_DBranchName_1_27">
          <a:extLst>
            <a:ext uri="{FF2B5EF4-FFF2-40B4-BE49-F238E27FC236}">
              <a16:creationId xmlns:a16="http://schemas.microsoft.com/office/drawing/2014/main" id="{BFCDE628-DDDE-4AD0-BCFC-950A5B093A4F}"/>
            </a:ext>
          </a:extLst>
        </xdr:cNvPr>
        <xdr:cNvSpPr txBox="1"/>
      </xdr:nvSpPr>
      <xdr:spPr>
        <a:xfrm>
          <a:off x="8098917" y="7768447"/>
          <a:ext cx="62901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Salvage Value</a:t>
          </a:r>
        </a:p>
      </xdr:txBody>
    </xdr:sp>
    <xdr:clientData/>
  </xdr:oneCellAnchor>
  <xdr:twoCellAnchor editAs="oneCell">
    <xdr:from>
      <xdr:col>5</xdr:col>
      <xdr:colOff>127</xdr:colOff>
      <xdr:row>50</xdr:row>
      <xdr:rowOff>86360</xdr:rowOff>
    </xdr:from>
    <xdr:to>
      <xdr:col>5</xdr:col>
      <xdr:colOff>183007</xdr:colOff>
      <xdr:row>51</xdr:row>
      <xdr:rowOff>86360</xdr:rowOff>
    </xdr:to>
    <xdr:sp macro="_xll.PtreeEvent_ObjectClick" textlink="">
      <xdr:nvSpPr>
        <xdr:cNvPr id="209" name="PTObj_DNode_1_28">
          <a:extLst>
            <a:ext uri="{FF2B5EF4-FFF2-40B4-BE49-F238E27FC236}">
              <a16:creationId xmlns:a16="http://schemas.microsoft.com/office/drawing/2014/main" id="{316D150C-A795-4EDE-9D37-2124E80E26E0}"/>
            </a:ext>
          </a:extLst>
        </xdr:cNvPr>
        <xdr:cNvSpPr/>
      </xdr:nvSpPr>
      <xdr:spPr>
        <a:xfrm>
          <a:off x="7822057" y="9230360"/>
          <a:ext cx="182880" cy="182880"/>
        </a:xfrm>
        <a:prstGeom prst="rect">
          <a:avLst/>
        </a:prstGeom>
        <a:solidFill>
          <a:srgbClr val="8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276987</xdr:colOff>
      <xdr:row>50</xdr:row>
      <xdr:rowOff>87486</xdr:rowOff>
    </xdr:from>
    <xdr:ext cx="609974" cy="180627"/>
    <xdr:sp macro="_xll.PtreeEvent_ObjectClick" textlink="">
      <xdr:nvSpPr>
        <xdr:cNvPr id="212" name="PTObj_DBranchName_1_28">
          <a:extLst>
            <a:ext uri="{FF2B5EF4-FFF2-40B4-BE49-F238E27FC236}">
              <a16:creationId xmlns:a16="http://schemas.microsoft.com/office/drawing/2014/main" id="{88F5F7DC-9557-4BA6-8116-FCB935CF6604}"/>
            </a:ext>
          </a:extLst>
        </xdr:cNvPr>
        <xdr:cNvSpPr txBox="1"/>
      </xdr:nvSpPr>
      <xdr:spPr>
        <a:xfrm>
          <a:off x="6571107" y="9231486"/>
          <a:ext cx="60997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Year 3 (1500)</a:t>
          </a:r>
        </a:p>
      </xdr:txBody>
    </xdr:sp>
    <xdr:clientData/>
  </xdr:oneCellAnchor>
  <xdr:twoCellAnchor editAs="oneCell">
    <xdr:from>
      <xdr:col>6</xdr:col>
      <xdr:colOff>127</xdr:colOff>
      <xdr:row>48</xdr:row>
      <xdr:rowOff>86360</xdr:rowOff>
    </xdr:from>
    <xdr:to>
      <xdr:col>6</xdr:col>
      <xdr:colOff>183007</xdr:colOff>
      <xdr:row>49</xdr:row>
      <xdr:rowOff>86360</xdr:rowOff>
    </xdr:to>
    <xdr:sp macro="_xll.PtreeEvent_ObjectClick" textlink="">
      <xdr:nvSpPr>
        <xdr:cNvPr id="213" name="PTObj_DNode_1_29">
          <a:extLst>
            <a:ext uri="{FF2B5EF4-FFF2-40B4-BE49-F238E27FC236}">
              <a16:creationId xmlns:a16="http://schemas.microsoft.com/office/drawing/2014/main" id="{270662AD-EF94-41FD-A692-E85DA1099D28}"/>
            </a:ext>
          </a:extLst>
        </xdr:cNvPr>
        <xdr:cNvSpPr/>
      </xdr:nvSpPr>
      <xdr:spPr>
        <a:xfrm rot="-5400000">
          <a:off x="9281287" y="886460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276987</xdr:colOff>
      <xdr:row>48</xdr:row>
      <xdr:rowOff>87486</xdr:rowOff>
    </xdr:from>
    <xdr:ext cx="629018" cy="180627"/>
    <xdr:sp macro="_xll.PtreeEvent_ObjectClick" textlink="">
      <xdr:nvSpPr>
        <xdr:cNvPr id="216" name="PTObj_DBranchName_1_29">
          <a:extLst>
            <a:ext uri="{FF2B5EF4-FFF2-40B4-BE49-F238E27FC236}">
              <a16:creationId xmlns:a16="http://schemas.microsoft.com/office/drawing/2014/main" id="{E0FF6EA5-B3E2-40C0-A88E-2EED9E83B900}"/>
            </a:ext>
          </a:extLst>
        </xdr:cNvPr>
        <xdr:cNvSpPr txBox="1"/>
      </xdr:nvSpPr>
      <xdr:spPr>
        <a:xfrm>
          <a:off x="8098917" y="8865726"/>
          <a:ext cx="62901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Salvage Value</a:t>
          </a:r>
        </a:p>
      </xdr:txBody>
    </xdr:sp>
    <xdr:clientData/>
  </xdr:oneCellAnchor>
  <xdr:twoCellAnchor editAs="oneCell">
    <xdr:from>
      <xdr:col>5</xdr:col>
      <xdr:colOff>127</xdr:colOff>
      <xdr:row>54</xdr:row>
      <xdr:rowOff>86360</xdr:rowOff>
    </xdr:from>
    <xdr:to>
      <xdr:col>5</xdr:col>
      <xdr:colOff>183007</xdr:colOff>
      <xdr:row>55</xdr:row>
      <xdr:rowOff>86361</xdr:rowOff>
    </xdr:to>
    <xdr:sp macro="_xll.PtreeEvent_ObjectClick" textlink="">
      <xdr:nvSpPr>
        <xdr:cNvPr id="217" name="PTObj_DNode_1_30">
          <a:extLst>
            <a:ext uri="{FF2B5EF4-FFF2-40B4-BE49-F238E27FC236}">
              <a16:creationId xmlns:a16="http://schemas.microsoft.com/office/drawing/2014/main" id="{8BD3B954-4992-4973-8CE9-E86F8B9CB174}"/>
            </a:ext>
          </a:extLst>
        </xdr:cNvPr>
        <xdr:cNvSpPr/>
      </xdr:nvSpPr>
      <xdr:spPr>
        <a:xfrm>
          <a:off x="7822057" y="9961880"/>
          <a:ext cx="182880" cy="182881"/>
        </a:xfrm>
        <a:prstGeom prst="rect">
          <a:avLst/>
        </a:prstGeom>
        <a:solidFill>
          <a:srgbClr val="8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276987</xdr:colOff>
      <xdr:row>54</xdr:row>
      <xdr:rowOff>87487</xdr:rowOff>
    </xdr:from>
    <xdr:ext cx="609974" cy="180627"/>
    <xdr:sp macro="_xll.PtreeEvent_ObjectClick" textlink="">
      <xdr:nvSpPr>
        <xdr:cNvPr id="220" name="PTObj_DBranchName_1_30">
          <a:extLst>
            <a:ext uri="{FF2B5EF4-FFF2-40B4-BE49-F238E27FC236}">
              <a16:creationId xmlns:a16="http://schemas.microsoft.com/office/drawing/2014/main" id="{44DD2ADD-4708-4DB3-81CA-5F94E5541CCD}"/>
            </a:ext>
          </a:extLst>
        </xdr:cNvPr>
        <xdr:cNvSpPr txBox="1"/>
      </xdr:nvSpPr>
      <xdr:spPr>
        <a:xfrm>
          <a:off x="6571107" y="9963007"/>
          <a:ext cx="60997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Year 3 (2500)</a:t>
          </a:r>
        </a:p>
      </xdr:txBody>
    </xdr:sp>
    <xdr:clientData/>
  </xdr:oneCellAnchor>
  <xdr:twoCellAnchor editAs="oneCell">
    <xdr:from>
      <xdr:col>6</xdr:col>
      <xdr:colOff>127</xdr:colOff>
      <xdr:row>52</xdr:row>
      <xdr:rowOff>86360</xdr:rowOff>
    </xdr:from>
    <xdr:to>
      <xdr:col>6</xdr:col>
      <xdr:colOff>183007</xdr:colOff>
      <xdr:row>53</xdr:row>
      <xdr:rowOff>86360</xdr:rowOff>
    </xdr:to>
    <xdr:sp macro="_xll.PtreeEvent_ObjectClick" textlink="">
      <xdr:nvSpPr>
        <xdr:cNvPr id="221" name="PTObj_DNode_1_31">
          <a:extLst>
            <a:ext uri="{FF2B5EF4-FFF2-40B4-BE49-F238E27FC236}">
              <a16:creationId xmlns:a16="http://schemas.microsoft.com/office/drawing/2014/main" id="{6EF66C1C-A0F4-4539-9CD9-1ADBA27402C0}"/>
            </a:ext>
          </a:extLst>
        </xdr:cNvPr>
        <xdr:cNvSpPr/>
      </xdr:nvSpPr>
      <xdr:spPr>
        <a:xfrm rot="-5400000">
          <a:off x="9281287" y="959612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276987</xdr:colOff>
      <xdr:row>52</xdr:row>
      <xdr:rowOff>87487</xdr:rowOff>
    </xdr:from>
    <xdr:ext cx="629018" cy="180627"/>
    <xdr:sp macro="_xll.PtreeEvent_ObjectClick" textlink="">
      <xdr:nvSpPr>
        <xdr:cNvPr id="224" name="PTObj_DBranchName_1_31">
          <a:extLst>
            <a:ext uri="{FF2B5EF4-FFF2-40B4-BE49-F238E27FC236}">
              <a16:creationId xmlns:a16="http://schemas.microsoft.com/office/drawing/2014/main" id="{D997BE89-A99A-4E89-B983-4FD00EA26748}"/>
            </a:ext>
          </a:extLst>
        </xdr:cNvPr>
        <xdr:cNvSpPr txBox="1"/>
      </xdr:nvSpPr>
      <xdr:spPr>
        <a:xfrm>
          <a:off x="8098917" y="9597247"/>
          <a:ext cx="62901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Salvage Value</a:t>
          </a:r>
        </a:p>
      </xdr:txBody>
    </xdr:sp>
    <xdr:clientData/>
  </xdr:oneCellAnchor>
  <xdr:twoCellAnchor editAs="oneCell">
    <xdr:from>
      <xdr:col>3</xdr:col>
      <xdr:colOff>127</xdr:colOff>
      <xdr:row>72</xdr:row>
      <xdr:rowOff>86360</xdr:rowOff>
    </xdr:from>
    <xdr:to>
      <xdr:col>3</xdr:col>
      <xdr:colOff>183007</xdr:colOff>
      <xdr:row>73</xdr:row>
      <xdr:rowOff>86360</xdr:rowOff>
    </xdr:to>
    <xdr:sp macro="_xll.PtreeEvent_ObjectClick" textlink="">
      <xdr:nvSpPr>
        <xdr:cNvPr id="229" name="PTObj_DNode_1_9">
          <a:extLst>
            <a:ext uri="{FF2B5EF4-FFF2-40B4-BE49-F238E27FC236}">
              <a16:creationId xmlns:a16="http://schemas.microsoft.com/office/drawing/2014/main" id="{ED363073-D8C8-49CE-BC6A-8206896C2E78}"/>
            </a:ext>
          </a:extLst>
        </xdr:cNvPr>
        <xdr:cNvSpPr/>
      </xdr:nvSpPr>
      <xdr:spPr>
        <a:xfrm>
          <a:off x="4644517" y="1325372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276987</xdr:colOff>
      <xdr:row>72</xdr:row>
      <xdr:rowOff>87487</xdr:rowOff>
    </xdr:from>
    <xdr:ext cx="817083" cy="180627"/>
    <xdr:sp macro="_xll.PtreeEvent_ObjectClick" textlink="">
      <xdr:nvSpPr>
        <xdr:cNvPr id="232" name="PTObj_DBranchName_1_9">
          <a:extLst>
            <a:ext uri="{FF2B5EF4-FFF2-40B4-BE49-F238E27FC236}">
              <a16:creationId xmlns:a16="http://schemas.microsoft.com/office/drawing/2014/main" id="{D1B53CEA-7918-4BDE-AEB3-B5554E5BA404}"/>
            </a:ext>
          </a:extLst>
        </xdr:cNvPr>
        <xdr:cNvSpPr txBox="1"/>
      </xdr:nvSpPr>
      <xdr:spPr>
        <a:xfrm>
          <a:off x="3271647" y="13254847"/>
          <a:ext cx="81708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Year 1 (1500+150)</a:t>
          </a:r>
        </a:p>
      </xdr:txBody>
    </xdr:sp>
    <xdr:clientData/>
  </xdr:oneCellAnchor>
  <xdr:twoCellAnchor editAs="oneCell">
    <xdr:from>
      <xdr:col>4</xdr:col>
      <xdr:colOff>127</xdr:colOff>
      <xdr:row>62</xdr:row>
      <xdr:rowOff>86360</xdr:rowOff>
    </xdr:from>
    <xdr:to>
      <xdr:col>4</xdr:col>
      <xdr:colOff>183007</xdr:colOff>
      <xdr:row>63</xdr:row>
      <xdr:rowOff>86360</xdr:rowOff>
    </xdr:to>
    <xdr:sp macro="_xll.PtreeEvent_ObjectClick" textlink="">
      <xdr:nvSpPr>
        <xdr:cNvPr id="233" name="PTObj_DNode_1_32">
          <a:extLst>
            <a:ext uri="{FF2B5EF4-FFF2-40B4-BE49-F238E27FC236}">
              <a16:creationId xmlns:a16="http://schemas.microsoft.com/office/drawing/2014/main" id="{CC5B1268-309B-46DA-977C-0FD7853D97AF}"/>
            </a:ext>
          </a:extLst>
        </xdr:cNvPr>
        <xdr:cNvSpPr/>
      </xdr:nvSpPr>
      <xdr:spPr>
        <a:xfrm>
          <a:off x="6294247" y="1142492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276987</xdr:colOff>
      <xdr:row>62</xdr:row>
      <xdr:rowOff>87487</xdr:rowOff>
    </xdr:from>
    <xdr:ext cx="765081" cy="180627"/>
    <xdr:sp macro="_xll.PtreeEvent_ObjectClick" textlink="">
      <xdr:nvSpPr>
        <xdr:cNvPr id="236" name="PTObj_DBranchName_1_32">
          <a:extLst>
            <a:ext uri="{FF2B5EF4-FFF2-40B4-BE49-F238E27FC236}">
              <a16:creationId xmlns:a16="http://schemas.microsoft.com/office/drawing/2014/main" id="{2BF7E8EB-ABD6-4E66-BA15-FB7BA470E3BC}"/>
            </a:ext>
          </a:extLst>
        </xdr:cNvPr>
        <xdr:cNvSpPr txBox="1"/>
      </xdr:nvSpPr>
      <xdr:spPr>
        <a:xfrm>
          <a:off x="4921377" y="11426047"/>
          <a:ext cx="765081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Year 2 (500+200)</a:t>
          </a:r>
        </a:p>
      </xdr:txBody>
    </xdr:sp>
    <xdr:clientData/>
  </xdr:oneCellAnchor>
  <xdr:twoCellAnchor editAs="oneCell">
    <xdr:from>
      <xdr:col>5</xdr:col>
      <xdr:colOff>127</xdr:colOff>
      <xdr:row>60</xdr:row>
      <xdr:rowOff>86360</xdr:rowOff>
    </xdr:from>
    <xdr:to>
      <xdr:col>5</xdr:col>
      <xdr:colOff>183007</xdr:colOff>
      <xdr:row>61</xdr:row>
      <xdr:rowOff>86360</xdr:rowOff>
    </xdr:to>
    <xdr:sp macro="_xll.PtreeEvent_ObjectClick" textlink="">
      <xdr:nvSpPr>
        <xdr:cNvPr id="237" name="PTObj_DNode_1_33">
          <a:extLst>
            <a:ext uri="{FF2B5EF4-FFF2-40B4-BE49-F238E27FC236}">
              <a16:creationId xmlns:a16="http://schemas.microsoft.com/office/drawing/2014/main" id="{C6B55DBB-B146-4B78-B3BA-8B0A08163DB9}"/>
            </a:ext>
          </a:extLst>
        </xdr:cNvPr>
        <xdr:cNvSpPr/>
      </xdr:nvSpPr>
      <xdr:spPr>
        <a:xfrm>
          <a:off x="7822057" y="11059160"/>
          <a:ext cx="182880" cy="182880"/>
        </a:xfrm>
        <a:prstGeom prst="rect">
          <a:avLst/>
        </a:prstGeom>
        <a:solidFill>
          <a:srgbClr val="8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276987</xdr:colOff>
      <xdr:row>60</xdr:row>
      <xdr:rowOff>87486</xdr:rowOff>
    </xdr:from>
    <xdr:ext cx="557973" cy="180627"/>
    <xdr:sp macro="_xll.PtreeEvent_ObjectClick" textlink="">
      <xdr:nvSpPr>
        <xdr:cNvPr id="240" name="PTObj_DBranchName_1_33">
          <a:extLst>
            <a:ext uri="{FF2B5EF4-FFF2-40B4-BE49-F238E27FC236}">
              <a16:creationId xmlns:a16="http://schemas.microsoft.com/office/drawing/2014/main" id="{48D37A7C-1676-4B27-B9B6-C305C02923A8}"/>
            </a:ext>
          </a:extLst>
        </xdr:cNvPr>
        <xdr:cNvSpPr txBox="1"/>
      </xdr:nvSpPr>
      <xdr:spPr>
        <a:xfrm>
          <a:off x="6571107" y="11060286"/>
          <a:ext cx="55797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Year 3 (500)</a:t>
          </a:r>
        </a:p>
      </xdr:txBody>
    </xdr:sp>
    <xdr:clientData/>
  </xdr:oneCellAnchor>
  <xdr:twoCellAnchor editAs="oneCell">
    <xdr:from>
      <xdr:col>6</xdr:col>
      <xdr:colOff>127</xdr:colOff>
      <xdr:row>58</xdr:row>
      <xdr:rowOff>86360</xdr:rowOff>
    </xdr:from>
    <xdr:to>
      <xdr:col>6</xdr:col>
      <xdr:colOff>183007</xdr:colOff>
      <xdr:row>59</xdr:row>
      <xdr:rowOff>86360</xdr:rowOff>
    </xdr:to>
    <xdr:sp macro="_xll.PtreeEvent_ObjectClick" textlink="">
      <xdr:nvSpPr>
        <xdr:cNvPr id="241" name="PTObj_DNode_1_34">
          <a:extLst>
            <a:ext uri="{FF2B5EF4-FFF2-40B4-BE49-F238E27FC236}">
              <a16:creationId xmlns:a16="http://schemas.microsoft.com/office/drawing/2014/main" id="{300CDD5A-CDDA-419C-8B71-A8E3DBFAAF96}"/>
            </a:ext>
          </a:extLst>
        </xdr:cNvPr>
        <xdr:cNvSpPr/>
      </xdr:nvSpPr>
      <xdr:spPr>
        <a:xfrm rot="-5400000">
          <a:off x="9281287" y="1069340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276987</xdr:colOff>
      <xdr:row>58</xdr:row>
      <xdr:rowOff>87486</xdr:rowOff>
    </xdr:from>
    <xdr:ext cx="629018" cy="180627"/>
    <xdr:sp macro="_xll.PtreeEvent_ObjectClick" textlink="">
      <xdr:nvSpPr>
        <xdr:cNvPr id="244" name="PTObj_DBranchName_1_34">
          <a:extLst>
            <a:ext uri="{FF2B5EF4-FFF2-40B4-BE49-F238E27FC236}">
              <a16:creationId xmlns:a16="http://schemas.microsoft.com/office/drawing/2014/main" id="{6C3190BD-67D7-4259-A016-9EBD1D2FC45C}"/>
            </a:ext>
          </a:extLst>
        </xdr:cNvPr>
        <xdr:cNvSpPr txBox="1"/>
      </xdr:nvSpPr>
      <xdr:spPr>
        <a:xfrm>
          <a:off x="8098917" y="10694526"/>
          <a:ext cx="62901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Salvage Value</a:t>
          </a:r>
        </a:p>
      </xdr:txBody>
    </xdr:sp>
    <xdr:clientData/>
  </xdr:oneCellAnchor>
  <xdr:twoCellAnchor editAs="oneCell">
    <xdr:from>
      <xdr:col>5</xdr:col>
      <xdr:colOff>127</xdr:colOff>
      <xdr:row>66</xdr:row>
      <xdr:rowOff>86360</xdr:rowOff>
    </xdr:from>
    <xdr:to>
      <xdr:col>5</xdr:col>
      <xdr:colOff>183007</xdr:colOff>
      <xdr:row>67</xdr:row>
      <xdr:rowOff>86360</xdr:rowOff>
    </xdr:to>
    <xdr:sp macro="_xll.PtreeEvent_ObjectClick" textlink="">
      <xdr:nvSpPr>
        <xdr:cNvPr id="245" name="PTObj_DNode_1_35">
          <a:extLst>
            <a:ext uri="{FF2B5EF4-FFF2-40B4-BE49-F238E27FC236}">
              <a16:creationId xmlns:a16="http://schemas.microsoft.com/office/drawing/2014/main" id="{2B33EF18-3F3A-42D0-AD7F-484F55D7D6C1}"/>
            </a:ext>
          </a:extLst>
        </xdr:cNvPr>
        <xdr:cNvSpPr/>
      </xdr:nvSpPr>
      <xdr:spPr>
        <a:xfrm>
          <a:off x="7822057" y="12156440"/>
          <a:ext cx="182880" cy="182880"/>
        </a:xfrm>
        <a:prstGeom prst="rect">
          <a:avLst/>
        </a:prstGeom>
        <a:solidFill>
          <a:srgbClr val="8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276987</xdr:colOff>
      <xdr:row>66</xdr:row>
      <xdr:rowOff>87486</xdr:rowOff>
    </xdr:from>
    <xdr:ext cx="609974" cy="180627"/>
    <xdr:sp macro="_xll.PtreeEvent_ObjectClick" textlink="">
      <xdr:nvSpPr>
        <xdr:cNvPr id="248" name="PTObj_DBranchName_1_35">
          <a:extLst>
            <a:ext uri="{FF2B5EF4-FFF2-40B4-BE49-F238E27FC236}">
              <a16:creationId xmlns:a16="http://schemas.microsoft.com/office/drawing/2014/main" id="{5C565BDE-06FD-4C92-B9F3-49C02790460D}"/>
            </a:ext>
          </a:extLst>
        </xdr:cNvPr>
        <xdr:cNvSpPr txBox="1"/>
      </xdr:nvSpPr>
      <xdr:spPr>
        <a:xfrm>
          <a:off x="6571107" y="12157566"/>
          <a:ext cx="60997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Year 3 (1500)</a:t>
          </a:r>
        </a:p>
      </xdr:txBody>
    </xdr:sp>
    <xdr:clientData/>
  </xdr:oneCellAnchor>
  <xdr:twoCellAnchor editAs="oneCell">
    <xdr:from>
      <xdr:col>6</xdr:col>
      <xdr:colOff>126</xdr:colOff>
      <xdr:row>64</xdr:row>
      <xdr:rowOff>86361</xdr:rowOff>
    </xdr:from>
    <xdr:to>
      <xdr:col>6</xdr:col>
      <xdr:colOff>183007</xdr:colOff>
      <xdr:row>65</xdr:row>
      <xdr:rowOff>86361</xdr:rowOff>
    </xdr:to>
    <xdr:sp macro="_xll.PtreeEvent_ObjectClick" textlink="">
      <xdr:nvSpPr>
        <xdr:cNvPr id="249" name="PTObj_DNode_1_36">
          <a:extLst>
            <a:ext uri="{FF2B5EF4-FFF2-40B4-BE49-F238E27FC236}">
              <a16:creationId xmlns:a16="http://schemas.microsoft.com/office/drawing/2014/main" id="{67F3796A-8C17-4E19-BDBE-3530ACB93476}"/>
            </a:ext>
          </a:extLst>
        </xdr:cNvPr>
        <xdr:cNvSpPr/>
      </xdr:nvSpPr>
      <xdr:spPr>
        <a:xfrm rot="-5400000">
          <a:off x="9281287" y="11790680"/>
          <a:ext cx="182880" cy="182881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276987</xdr:colOff>
      <xdr:row>64</xdr:row>
      <xdr:rowOff>87487</xdr:rowOff>
    </xdr:from>
    <xdr:ext cx="629018" cy="180627"/>
    <xdr:sp macro="_xll.PtreeEvent_ObjectClick" textlink="">
      <xdr:nvSpPr>
        <xdr:cNvPr id="252" name="PTObj_DBranchName_1_36">
          <a:extLst>
            <a:ext uri="{FF2B5EF4-FFF2-40B4-BE49-F238E27FC236}">
              <a16:creationId xmlns:a16="http://schemas.microsoft.com/office/drawing/2014/main" id="{F701E0A0-02F0-482D-AE8A-98556868881F}"/>
            </a:ext>
          </a:extLst>
        </xdr:cNvPr>
        <xdr:cNvSpPr txBox="1"/>
      </xdr:nvSpPr>
      <xdr:spPr>
        <a:xfrm>
          <a:off x="8098917" y="11791807"/>
          <a:ext cx="62901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Salvage Value</a:t>
          </a:r>
        </a:p>
      </xdr:txBody>
    </xdr:sp>
    <xdr:clientData/>
  </xdr:oneCellAnchor>
  <xdr:twoCellAnchor editAs="oneCell">
    <xdr:from>
      <xdr:col>5</xdr:col>
      <xdr:colOff>127</xdr:colOff>
      <xdr:row>70</xdr:row>
      <xdr:rowOff>86360</xdr:rowOff>
    </xdr:from>
    <xdr:to>
      <xdr:col>5</xdr:col>
      <xdr:colOff>183007</xdr:colOff>
      <xdr:row>71</xdr:row>
      <xdr:rowOff>86359</xdr:rowOff>
    </xdr:to>
    <xdr:sp macro="_xll.PtreeEvent_ObjectClick" textlink="">
      <xdr:nvSpPr>
        <xdr:cNvPr id="253" name="PTObj_DNode_1_37">
          <a:extLst>
            <a:ext uri="{FF2B5EF4-FFF2-40B4-BE49-F238E27FC236}">
              <a16:creationId xmlns:a16="http://schemas.microsoft.com/office/drawing/2014/main" id="{A56B01EE-C335-4756-AB1F-18BA04206801}"/>
            </a:ext>
          </a:extLst>
        </xdr:cNvPr>
        <xdr:cNvSpPr/>
      </xdr:nvSpPr>
      <xdr:spPr>
        <a:xfrm>
          <a:off x="7822057" y="12887960"/>
          <a:ext cx="182880" cy="182879"/>
        </a:xfrm>
        <a:prstGeom prst="rect">
          <a:avLst/>
        </a:prstGeom>
        <a:solidFill>
          <a:srgbClr val="8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276987</xdr:colOff>
      <xdr:row>70</xdr:row>
      <xdr:rowOff>87486</xdr:rowOff>
    </xdr:from>
    <xdr:ext cx="609974" cy="180627"/>
    <xdr:sp macro="_xll.PtreeEvent_ObjectClick" textlink="">
      <xdr:nvSpPr>
        <xdr:cNvPr id="256" name="PTObj_DBranchName_1_37">
          <a:extLst>
            <a:ext uri="{FF2B5EF4-FFF2-40B4-BE49-F238E27FC236}">
              <a16:creationId xmlns:a16="http://schemas.microsoft.com/office/drawing/2014/main" id="{E71C41E3-A724-40B4-A5B8-BA24D4353828}"/>
            </a:ext>
          </a:extLst>
        </xdr:cNvPr>
        <xdr:cNvSpPr txBox="1"/>
      </xdr:nvSpPr>
      <xdr:spPr>
        <a:xfrm>
          <a:off x="6571107" y="12889086"/>
          <a:ext cx="60997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Year 3 (2500)</a:t>
          </a:r>
        </a:p>
      </xdr:txBody>
    </xdr:sp>
    <xdr:clientData/>
  </xdr:oneCellAnchor>
  <xdr:twoCellAnchor editAs="oneCell">
    <xdr:from>
      <xdr:col>6</xdr:col>
      <xdr:colOff>127</xdr:colOff>
      <xdr:row>68</xdr:row>
      <xdr:rowOff>86360</xdr:rowOff>
    </xdr:from>
    <xdr:to>
      <xdr:col>6</xdr:col>
      <xdr:colOff>183007</xdr:colOff>
      <xdr:row>69</xdr:row>
      <xdr:rowOff>86360</xdr:rowOff>
    </xdr:to>
    <xdr:sp macro="_xll.PtreeEvent_ObjectClick" textlink="">
      <xdr:nvSpPr>
        <xdr:cNvPr id="257" name="PTObj_DNode_1_38">
          <a:extLst>
            <a:ext uri="{FF2B5EF4-FFF2-40B4-BE49-F238E27FC236}">
              <a16:creationId xmlns:a16="http://schemas.microsoft.com/office/drawing/2014/main" id="{17529171-B6E2-40C1-83FE-B3B696EE76F1}"/>
            </a:ext>
          </a:extLst>
        </xdr:cNvPr>
        <xdr:cNvSpPr/>
      </xdr:nvSpPr>
      <xdr:spPr>
        <a:xfrm rot="-5400000">
          <a:off x="9281287" y="1252220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276987</xdr:colOff>
      <xdr:row>68</xdr:row>
      <xdr:rowOff>87486</xdr:rowOff>
    </xdr:from>
    <xdr:ext cx="629018" cy="180627"/>
    <xdr:sp macro="_xll.PtreeEvent_ObjectClick" textlink="">
      <xdr:nvSpPr>
        <xdr:cNvPr id="260" name="PTObj_DBranchName_1_38">
          <a:extLst>
            <a:ext uri="{FF2B5EF4-FFF2-40B4-BE49-F238E27FC236}">
              <a16:creationId xmlns:a16="http://schemas.microsoft.com/office/drawing/2014/main" id="{722F3AD2-DE38-46DB-BB5C-E4F7D180D9E8}"/>
            </a:ext>
          </a:extLst>
        </xdr:cNvPr>
        <xdr:cNvSpPr txBox="1"/>
      </xdr:nvSpPr>
      <xdr:spPr>
        <a:xfrm>
          <a:off x="8098917" y="12523326"/>
          <a:ext cx="62901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Salvage Value</a:t>
          </a:r>
        </a:p>
      </xdr:txBody>
    </xdr:sp>
    <xdr:clientData/>
  </xdr:oneCellAnchor>
  <xdr:twoCellAnchor editAs="oneCell">
    <xdr:from>
      <xdr:col>4</xdr:col>
      <xdr:colOff>127</xdr:colOff>
      <xdr:row>78</xdr:row>
      <xdr:rowOff>86360</xdr:rowOff>
    </xdr:from>
    <xdr:to>
      <xdr:col>4</xdr:col>
      <xdr:colOff>183007</xdr:colOff>
      <xdr:row>79</xdr:row>
      <xdr:rowOff>86360</xdr:rowOff>
    </xdr:to>
    <xdr:sp macro="_xll.PtreeEvent_ObjectClick" textlink="">
      <xdr:nvSpPr>
        <xdr:cNvPr id="261" name="PTObj_DNode_1_39">
          <a:extLst>
            <a:ext uri="{FF2B5EF4-FFF2-40B4-BE49-F238E27FC236}">
              <a16:creationId xmlns:a16="http://schemas.microsoft.com/office/drawing/2014/main" id="{FE1DEAB7-BEC2-438C-B0B1-1C4AC4DE4D71}"/>
            </a:ext>
          </a:extLst>
        </xdr:cNvPr>
        <xdr:cNvSpPr/>
      </xdr:nvSpPr>
      <xdr:spPr>
        <a:xfrm>
          <a:off x="6294247" y="1435100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276987</xdr:colOff>
      <xdr:row>78</xdr:row>
      <xdr:rowOff>87487</xdr:rowOff>
    </xdr:from>
    <xdr:ext cx="817083" cy="180627"/>
    <xdr:sp macro="_xll.PtreeEvent_ObjectClick" textlink="">
      <xdr:nvSpPr>
        <xdr:cNvPr id="264" name="PTObj_DBranchName_1_39">
          <a:extLst>
            <a:ext uri="{FF2B5EF4-FFF2-40B4-BE49-F238E27FC236}">
              <a16:creationId xmlns:a16="http://schemas.microsoft.com/office/drawing/2014/main" id="{85134E88-4605-4BEE-BFA8-4BEE8D551B63}"/>
            </a:ext>
          </a:extLst>
        </xdr:cNvPr>
        <xdr:cNvSpPr txBox="1"/>
      </xdr:nvSpPr>
      <xdr:spPr>
        <a:xfrm>
          <a:off x="4921377" y="14352127"/>
          <a:ext cx="81708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Year 2 (1500+200)</a:t>
          </a:r>
        </a:p>
      </xdr:txBody>
    </xdr:sp>
    <xdr:clientData/>
  </xdr:oneCellAnchor>
  <xdr:twoCellAnchor editAs="oneCell">
    <xdr:from>
      <xdr:col>5</xdr:col>
      <xdr:colOff>127</xdr:colOff>
      <xdr:row>76</xdr:row>
      <xdr:rowOff>86359</xdr:rowOff>
    </xdr:from>
    <xdr:to>
      <xdr:col>5</xdr:col>
      <xdr:colOff>183007</xdr:colOff>
      <xdr:row>77</xdr:row>
      <xdr:rowOff>86360</xdr:rowOff>
    </xdr:to>
    <xdr:sp macro="_xll.PtreeEvent_ObjectClick" textlink="">
      <xdr:nvSpPr>
        <xdr:cNvPr id="265" name="PTObj_DNode_1_40">
          <a:extLst>
            <a:ext uri="{FF2B5EF4-FFF2-40B4-BE49-F238E27FC236}">
              <a16:creationId xmlns:a16="http://schemas.microsoft.com/office/drawing/2014/main" id="{653F2631-EB45-4241-815B-6C72373B5CEB}"/>
            </a:ext>
          </a:extLst>
        </xdr:cNvPr>
        <xdr:cNvSpPr/>
      </xdr:nvSpPr>
      <xdr:spPr>
        <a:xfrm>
          <a:off x="7822057" y="13985239"/>
          <a:ext cx="182880" cy="182881"/>
        </a:xfrm>
        <a:prstGeom prst="rect">
          <a:avLst/>
        </a:prstGeom>
        <a:solidFill>
          <a:srgbClr val="8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276987</xdr:colOff>
      <xdr:row>76</xdr:row>
      <xdr:rowOff>87486</xdr:rowOff>
    </xdr:from>
    <xdr:ext cx="557973" cy="180627"/>
    <xdr:sp macro="_xll.PtreeEvent_ObjectClick" textlink="">
      <xdr:nvSpPr>
        <xdr:cNvPr id="268" name="PTObj_DBranchName_1_40">
          <a:extLst>
            <a:ext uri="{FF2B5EF4-FFF2-40B4-BE49-F238E27FC236}">
              <a16:creationId xmlns:a16="http://schemas.microsoft.com/office/drawing/2014/main" id="{5B562589-02BF-4DEE-8F73-1367F9FD0EBC}"/>
            </a:ext>
          </a:extLst>
        </xdr:cNvPr>
        <xdr:cNvSpPr txBox="1"/>
      </xdr:nvSpPr>
      <xdr:spPr>
        <a:xfrm>
          <a:off x="6571107" y="13986366"/>
          <a:ext cx="55797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Year 3 (500)</a:t>
          </a:r>
        </a:p>
      </xdr:txBody>
    </xdr:sp>
    <xdr:clientData/>
  </xdr:oneCellAnchor>
  <xdr:twoCellAnchor editAs="oneCell">
    <xdr:from>
      <xdr:col>6</xdr:col>
      <xdr:colOff>126</xdr:colOff>
      <xdr:row>74</xdr:row>
      <xdr:rowOff>86361</xdr:rowOff>
    </xdr:from>
    <xdr:to>
      <xdr:col>6</xdr:col>
      <xdr:colOff>183007</xdr:colOff>
      <xdr:row>75</xdr:row>
      <xdr:rowOff>86361</xdr:rowOff>
    </xdr:to>
    <xdr:sp macro="_xll.PtreeEvent_ObjectClick" textlink="">
      <xdr:nvSpPr>
        <xdr:cNvPr id="269" name="PTObj_DNode_1_41">
          <a:extLst>
            <a:ext uri="{FF2B5EF4-FFF2-40B4-BE49-F238E27FC236}">
              <a16:creationId xmlns:a16="http://schemas.microsoft.com/office/drawing/2014/main" id="{69FEDF6E-D7FC-454A-B9D3-FDF009F59E87}"/>
            </a:ext>
          </a:extLst>
        </xdr:cNvPr>
        <xdr:cNvSpPr/>
      </xdr:nvSpPr>
      <xdr:spPr>
        <a:xfrm rot="-5400000">
          <a:off x="9281287" y="13619480"/>
          <a:ext cx="182880" cy="182881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276987</xdr:colOff>
      <xdr:row>74</xdr:row>
      <xdr:rowOff>87486</xdr:rowOff>
    </xdr:from>
    <xdr:ext cx="629018" cy="180627"/>
    <xdr:sp macro="_xll.PtreeEvent_ObjectClick" textlink="">
      <xdr:nvSpPr>
        <xdr:cNvPr id="272" name="PTObj_DBranchName_1_41">
          <a:extLst>
            <a:ext uri="{FF2B5EF4-FFF2-40B4-BE49-F238E27FC236}">
              <a16:creationId xmlns:a16="http://schemas.microsoft.com/office/drawing/2014/main" id="{62A3F6C4-F04E-4945-906D-E0C0FEA6132E}"/>
            </a:ext>
          </a:extLst>
        </xdr:cNvPr>
        <xdr:cNvSpPr txBox="1"/>
      </xdr:nvSpPr>
      <xdr:spPr>
        <a:xfrm>
          <a:off x="8098917" y="13620606"/>
          <a:ext cx="62901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Salvage Value</a:t>
          </a:r>
        </a:p>
      </xdr:txBody>
    </xdr:sp>
    <xdr:clientData/>
  </xdr:oneCellAnchor>
  <xdr:twoCellAnchor editAs="oneCell">
    <xdr:from>
      <xdr:col>5</xdr:col>
      <xdr:colOff>127</xdr:colOff>
      <xdr:row>82</xdr:row>
      <xdr:rowOff>86360</xdr:rowOff>
    </xdr:from>
    <xdr:to>
      <xdr:col>5</xdr:col>
      <xdr:colOff>183007</xdr:colOff>
      <xdr:row>83</xdr:row>
      <xdr:rowOff>86360</xdr:rowOff>
    </xdr:to>
    <xdr:sp macro="_xll.PtreeEvent_ObjectClick" textlink="">
      <xdr:nvSpPr>
        <xdr:cNvPr id="273" name="PTObj_DNode_1_42">
          <a:extLst>
            <a:ext uri="{FF2B5EF4-FFF2-40B4-BE49-F238E27FC236}">
              <a16:creationId xmlns:a16="http://schemas.microsoft.com/office/drawing/2014/main" id="{A7DE251C-8E85-4945-922D-A4F3E57D6516}"/>
            </a:ext>
          </a:extLst>
        </xdr:cNvPr>
        <xdr:cNvSpPr/>
      </xdr:nvSpPr>
      <xdr:spPr>
        <a:xfrm>
          <a:off x="7822057" y="15082520"/>
          <a:ext cx="182880" cy="182880"/>
        </a:xfrm>
        <a:prstGeom prst="rect">
          <a:avLst/>
        </a:prstGeom>
        <a:solidFill>
          <a:srgbClr val="8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276987</xdr:colOff>
      <xdr:row>82</xdr:row>
      <xdr:rowOff>87487</xdr:rowOff>
    </xdr:from>
    <xdr:ext cx="609974" cy="180627"/>
    <xdr:sp macro="_xll.PtreeEvent_ObjectClick" textlink="">
      <xdr:nvSpPr>
        <xdr:cNvPr id="276" name="PTObj_DBranchName_1_42">
          <a:extLst>
            <a:ext uri="{FF2B5EF4-FFF2-40B4-BE49-F238E27FC236}">
              <a16:creationId xmlns:a16="http://schemas.microsoft.com/office/drawing/2014/main" id="{4DEA716E-4D4A-4657-AFD4-FD79F259D4A2}"/>
            </a:ext>
          </a:extLst>
        </xdr:cNvPr>
        <xdr:cNvSpPr txBox="1"/>
      </xdr:nvSpPr>
      <xdr:spPr>
        <a:xfrm>
          <a:off x="6571107" y="15083647"/>
          <a:ext cx="60997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Year 3 (1500)</a:t>
          </a:r>
        </a:p>
      </xdr:txBody>
    </xdr:sp>
    <xdr:clientData/>
  </xdr:oneCellAnchor>
  <xdr:twoCellAnchor editAs="oneCell">
    <xdr:from>
      <xdr:col>6</xdr:col>
      <xdr:colOff>127</xdr:colOff>
      <xdr:row>80</xdr:row>
      <xdr:rowOff>86361</xdr:rowOff>
    </xdr:from>
    <xdr:to>
      <xdr:col>6</xdr:col>
      <xdr:colOff>183007</xdr:colOff>
      <xdr:row>81</xdr:row>
      <xdr:rowOff>86361</xdr:rowOff>
    </xdr:to>
    <xdr:sp macro="_xll.PtreeEvent_ObjectClick" textlink="">
      <xdr:nvSpPr>
        <xdr:cNvPr id="277" name="PTObj_DNode_1_43">
          <a:extLst>
            <a:ext uri="{FF2B5EF4-FFF2-40B4-BE49-F238E27FC236}">
              <a16:creationId xmlns:a16="http://schemas.microsoft.com/office/drawing/2014/main" id="{8513BDDA-AF79-4856-829E-E74DC1F53CCC}"/>
            </a:ext>
          </a:extLst>
        </xdr:cNvPr>
        <xdr:cNvSpPr/>
      </xdr:nvSpPr>
      <xdr:spPr>
        <a:xfrm rot="-5400000">
          <a:off x="9281287" y="14716761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276987</xdr:colOff>
      <xdr:row>80</xdr:row>
      <xdr:rowOff>87486</xdr:rowOff>
    </xdr:from>
    <xdr:ext cx="629018" cy="180627"/>
    <xdr:sp macro="_xll.PtreeEvent_ObjectClick" textlink="">
      <xdr:nvSpPr>
        <xdr:cNvPr id="280" name="PTObj_DBranchName_1_43">
          <a:extLst>
            <a:ext uri="{FF2B5EF4-FFF2-40B4-BE49-F238E27FC236}">
              <a16:creationId xmlns:a16="http://schemas.microsoft.com/office/drawing/2014/main" id="{F699BCB5-E015-4FF0-8D81-191AAEA8FE30}"/>
            </a:ext>
          </a:extLst>
        </xdr:cNvPr>
        <xdr:cNvSpPr txBox="1"/>
      </xdr:nvSpPr>
      <xdr:spPr>
        <a:xfrm>
          <a:off x="8098917" y="14717886"/>
          <a:ext cx="62901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Salvage Value</a:t>
          </a:r>
        </a:p>
      </xdr:txBody>
    </xdr:sp>
    <xdr:clientData/>
  </xdr:oneCellAnchor>
  <xdr:twoCellAnchor editAs="oneCell">
    <xdr:from>
      <xdr:col>5</xdr:col>
      <xdr:colOff>127</xdr:colOff>
      <xdr:row>86</xdr:row>
      <xdr:rowOff>86359</xdr:rowOff>
    </xdr:from>
    <xdr:to>
      <xdr:col>5</xdr:col>
      <xdr:colOff>183007</xdr:colOff>
      <xdr:row>87</xdr:row>
      <xdr:rowOff>86360</xdr:rowOff>
    </xdr:to>
    <xdr:sp macro="_xll.PtreeEvent_ObjectClick" textlink="">
      <xdr:nvSpPr>
        <xdr:cNvPr id="281" name="PTObj_DNode_1_44">
          <a:extLst>
            <a:ext uri="{FF2B5EF4-FFF2-40B4-BE49-F238E27FC236}">
              <a16:creationId xmlns:a16="http://schemas.microsoft.com/office/drawing/2014/main" id="{220FBA68-ACB3-4FD2-A1EA-D1F786C7AEE3}"/>
            </a:ext>
          </a:extLst>
        </xdr:cNvPr>
        <xdr:cNvSpPr/>
      </xdr:nvSpPr>
      <xdr:spPr>
        <a:xfrm>
          <a:off x="7822057" y="15814039"/>
          <a:ext cx="182880" cy="182881"/>
        </a:xfrm>
        <a:prstGeom prst="rect">
          <a:avLst/>
        </a:prstGeom>
        <a:solidFill>
          <a:srgbClr val="8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276987</xdr:colOff>
      <xdr:row>86</xdr:row>
      <xdr:rowOff>87486</xdr:rowOff>
    </xdr:from>
    <xdr:ext cx="609974" cy="180627"/>
    <xdr:sp macro="_xll.PtreeEvent_ObjectClick" textlink="">
      <xdr:nvSpPr>
        <xdr:cNvPr id="284" name="PTObj_DBranchName_1_44">
          <a:extLst>
            <a:ext uri="{FF2B5EF4-FFF2-40B4-BE49-F238E27FC236}">
              <a16:creationId xmlns:a16="http://schemas.microsoft.com/office/drawing/2014/main" id="{3F0565B2-CB6D-42D3-8101-FA73B7416D8E}"/>
            </a:ext>
          </a:extLst>
        </xdr:cNvPr>
        <xdr:cNvSpPr txBox="1"/>
      </xdr:nvSpPr>
      <xdr:spPr>
        <a:xfrm>
          <a:off x="6571107" y="15815166"/>
          <a:ext cx="60997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Year 3 (2500)</a:t>
          </a:r>
        </a:p>
      </xdr:txBody>
    </xdr:sp>
    <xdr:clientData/>
  </xdr:oneCellAnchor>
  <xdr:twoCellAnchor editAs="oneCell">
    <xdr:from>
      <xdr:col>6</xdr:col>
      <xdr:colOff>126</xdr:colOff>
      <xdr:row>84</xdr:row>
      <xdr:rowOff>86361</xdr:rowOff>
    </xdr:from>
    <xdr:to>
      <xdr:col>6</xdr:col>
      <xdr:colOff>183007</xdr:colOff>
      <xdr:row>85</xdr:row>
      <xdr:rowOff>86361</xdr:rowOff>
    </xdr:to>
    <xdr:sp macro="_xll.PtreeEvent_ObjectClick" textlink="">
      <xdr:nvSpPr>
        <xdr:cNvPr id="285" name="PTObj_DNode_1_45">
          <a:extLst>
            <a:ext uri="{FF2B5EF4-FFF2-40B4-BE49-F238E27FC236}">
              <a16:creationId xmlns:a16="http://schemas.microsoft.com/office/drawing/2014/main" id="{E8C42CEB-663B-4EA6-A1F8-03FC517EB31D}"/>
            </a:ext>
          </a:extLst>
        </xdr:cNvPr>
        <xdr:cNvSpPr/>
      </xdr:nvSpPr>
      <xdr:spPr>
        <a:xfrm rot="-5400000">
          <a:off x="9281287" y="15448280"/>
          <a:ext cx="182880" cy="182881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276987</xdr:colOff>
      <xdr:row>84</xdr:row>
      <xdr:rowOff>87486</xdr:rowOff>
    </xdr:from>
    <xdr:ext cx="629018" cy="180627"/>
    <xdr:sp macro="_xll.PtreeEvent_ObjectClick" textlink="">
      <xdr:nvSpPr>
        <xdr:cNvPr id="288" name="PTObj_DBranchName_1_45">
          <a:extLst>
            <a:ext uri="{FF2B5EF4-FFF2-40B4-BE49-F238E27FC236}">
              <a16:creationId xmlns:a16="http://schemas.microsoft.com/office/drawing/2014/main" id="{7E9E96C1-46B5-446D-8EB5-D484DFF2B7FF}"/>
            </a:ext>
          </a:extLst>
        </xdr:cNvPr>
        <xdr:cNvSpPr txBox="1"/>
      </xdr:nvSpPr>
      <xdr:spPr>
        <a:xfrm>
          <a:off x="8098917" y="15449406"/>
          <a:ext cx="62901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Salvage Value</a:t>
          </a:r>
        </a:p>
      </xdr:txBody>
    </xdr:sp>
    <xdr:clientData/>
  </xdr:oneCellAnchor>
  <xdr:twoCellAnchor editAs="oneCell">
    <xdr:from>
      <xdr:col>4</xdr:col>
      <xdr:colOff>127</xdr:colOff>
      <xdr:row>92</xdr:row>
      <xdr:rowOff>86360</xdr:rowOff>
    </xdr:from>
    <xdr:to>
      <xdr:col>4</xdr:col>
      <xdr:colOff>183007</xdr:colOff>
      <xdr:row>93</xdr:row>
      <xdr:rowOff>86360</xdr:rowOff>
    </xdr:to>
    <xdr:sp macro="_xll.PtreeEvent_ObjectClick" textlink="">
      <xdr:nvSpPr>
        <xdr:cNvPr id="289" name="PTObj_DNode_1_46">
          <a:extLst>
            <a:ext uri="{FF2B5EF4-FFF2-40B4-BE49-F238E27FC236}">
              <a16:creationId xmlns:a16="http://schemas.microsoft.com/office/drawing/2014/main" id="{F4A1A51B-7B17-46FD-BB92-477A3F6F0E4B}"/>
            </a:ext>
          </a:extLst>
        </xdr:cNvPr>
        <xdr:cNvSpPr/>
      </xdr:nvSpPr>
      <xdr:spPr>
        <a:xfrm>
          <a:off x="6294247" y="1691132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276987</xdr:colOff>
      <xdr:row>92</xdr:row>
      <xdr:rowOff>87487</xdr:rowOff>
    </xdr:from>
    <xdr:ext cx="817083" cy="180627"/>
    <xdr:sp macro="_xll.PtreeEvent_ObjectClick" textlink="">
      <xdr:nvSpPr>
        <xdr:cNvPr id="292" name="PTObj_DBranchName_1_46">
          <a:extLst>
            <a:ext uri="{FF2B5EF4-FFF2-40B4-BE49-F238E27FC236}">
              <a16:creationId xmlns:a16="http://schemas.microsoft.com/office/drawing/2014/main" id="{78A9A3DB-600F-4C92-A069-96F2A2DE7BD7}"/>
            </a:ext>
          </a:extLst>
        </xdr:cNvPr>
        <xdr:cNvSpPr txBox="1"/>
      </xdr:nvSpPr>
      <xdr:spPr>
        <a:xfrm>
          <a:off x="4921377" y="16912447"/>
          <a:ext cx="81708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Year 2 (2500+200)</a:t>
          </a:r>
        </a:p>
      </xdr:txBody>
    </xdr:sp>
    <xdr:clientData/>
  </xdr:oneCellAnchor>
  <xdr:twoCellAnchor editAs="oneCell">
    <xdr:from>
      <xdr:col>5</xdr:col>
      <xdr:colOff>127</xdr:colOff>
      <xdr:row>90</xdr:row>
      <xdr:rowOff>86361</xdr:rowOff>
    </xdr:from>
    <xdr:to>
      <xdr:col>5</xdr:col>
      <xdr:colOff>183007</xdr:colOff>
      <xdr:row>91</xdr:row>
      <xdr:rowOff>86361</xdr:rowOff>
    </xdr:to>
    <xdr:sp macro="_xll.PtreeEvent_ObjectClick" textlink="">
      <xdr:nvSpPr>
        <xdr:cNvPr id="293" name="PTObj_DNode_1_47">
          <a:extLst>
            <a:ext uri="{FF2B5EF4-FFF2-40B4-BE49-F238E27FC236}">
              <a16:creationId xmlns:a16="http://schemas.microsoft.com/office/drawing/2014/main" id="{E73D62E1-5C42-47CC-9359-D4B7650A601A}"/>
            </a:ext>
          </a:extLst>
        </xdr:cNvPr>
        <xdr:cNvSpPr/>
      </xdr:nvSpPr>
      <xdr:spPr>
        <a:xfrm>
          <a:off x="7822057" y="16545561"/>
          <a:ext cx="182880" cy="182880"/>
        </a:xfrm>
        <a:prstGeom prst="rect">
          <a:avLst/>
        </a:prstGeom>
        <a:solidFill>
          <a:srgbClr val="8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276987</xdr:colOff>
      <xdr:row>90</xdr:row>
      <xdr:rowOff>87486</xdr:rowOff>
    </xdr:from>
    <xdr:ext cx="557973" cy="180627"/>
    <xdr:sp macro="_xll.PtreeEvent_ObjectClick" textlink="">
      <xdr:nvSpPr>
        <xdr:cNvPr id="296" name="PTObj_DBranchName_1_47">
          <a:extLst>
            <a:ext uri="{FF2B5EF4-FFF2-40B4-BE49-F238E27FC236}">
              <a16:creationId xmlns:a16="http://schemas.microsoft.com/office/drawing/2014/main" id="{1BF9CDBE-0BC0-44C1-A05A-24C71CF777F4}"/>
            </a:ext>
          </a:extLst>
        </xdr:cNvPr>
        <xdr:cNvSpPr txBox="1"/>
      </xdr:nvSpPr>
      <xdr:spPr>
        <a:xfrm>
          <a:off x="6571107" y="16546686"/>
          <a:ext cx="55797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Year 3 (500)</a:t>
          </a:r>
        </a:p>
      </xdr:txBody>
    </xdr:sp>
    <xdr:clientData/>
  </xdr:oneCellAnchor>
  <xdr:twoCellAnchor editAs="oneCell">
    <xdr:from>
      <xdr:col>6</xdr:col>
      <xdr:colOff>127</xdr:colOff>
      <xdr:row>88</xdr:row>
      <xdr:rowOff>86360</xdr:rowOff>
    </xdr:from>
    <xdr:to>
      <xdr:col>6</xdr:col>
      <xdr:colOff>183007</xdr:colOff>
      <xdr:row>89</xdr:row>
      <xdr:rowOff>86360</xdr:rowOff>
    </xdr:to>
    <xdr:sp macro="_xll.PtreeEvent_ObjectClick" textlink="">
      <xdr:nvSpPr>
        <xdr:cNvPr id="297" name="PTObj_DNode_1_48">
          <a:extLst>
            <a:ext uri="{FF2B5EF4-FFF2-40B4-BE49-F238E27FC236}">
              <a16:creationId xmlns:a16="http://schemas.microsoft.com/office/drawing/2014/main" id="{99C55BA4-2E05-47C7-B121-0B144F93171D}"/>
            </a:ext>
          </a:extLst>
        </xdr:cNvPr>
        <xdr:cNvSpPr/>
      </xdr:nvSpPr>
      <xdr:spPr>
        <a:xfrm rot="-5400000">
          <a:off x="9281287" y="1617980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276987</xdr:colOff>
      <xdr:row>88</xdr:row>
      <xdr:rowOff>87487</xdr:rowOff>
    </xdr:from>
    <xdr:ext cx="629018" cy="180627"/>
    <xdr:sp macro="_xll.PtreeEvent_ObjectClick" textlink="">
      <xdr:nvSpPr>
        <xdr:cNvPr id="300" name="PTObj_DBranchName_1_48">
          <a:extLst>
            <a:ext uri="{FF2B5EF4-FFF2-40B4-BE49-F238E27FC236}">
              <a16:creationId xmlns:a16="http://schemas.microsoft.com/office/drawing/2014/main" id="{0541935B-8CCE-4600-8F9E-5E6F68B2E501}"/>
            </a:ext>
          </a:extLst>
        </xdr:cNvPr>
        <xdr:cNvSpPr txBox="1"/>
      </xdr:nvSpPr>
      <xdr:spPr>
        <a:xfrm>
          <a:off x="8098917" y="16180927"/>
          <a:ext cx="62901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Salvage Value</a:t>
          </a:r>
        </a:p>
      </xdr:txBody>
    </xdr:sp>
    <xdr:clientData/>
  </xdr:oneCellAnchor>
  <xdr:twoCellAnchor editAs="oneCell">
    <xdr:from>
      <xdr:col>5</xdr:col>
      <xdr:colOff>127</xdr:colOff>
      <xdr:row>96</xdr:row>
      <xdr:rowOff>86359</xdr:rowOff>
    </xdr:from>
    <xdr:to>
      <xdr:col>5</xdr:col>
      <xdr:colOff>183007</xdr:colOff>
      <xdr:row>97</xdr:row>
      <xdr:rowOff>86360</xdr:rowOff>
    </xdr:to>
    <xdr:sp macro="_xll.PtreeEvent_ObjectClick" textlink="">
      <xdr:nvSpPr>
        <xdr:cNvPr id="301" name="PTObj_DNode_1_49">
          <a:extLst>
            <a:ext uri="{FF2B5EF4-FFF2-40B4-BE49-F238E27FC236}">
              <a16:creationId xmlns:a16="http://schemas.microsoft.com/office/drawing/2014/main" id="{D5F3BE2A-E860-4532-A539-42090AFB80D1}"/>
            </a:ext>
          </a:extLst>
        </xdr:cNvPr>
        <xdr:cNvSpPr/>
      </xdr:nvSpPr>
      <xdr:spPr>
        <a:xfrm>
          <a:off x="7822057" y="17642839"/>
          <a:ext cx="182880" cy="182881"/>
        </a:xfrm>
        <a:prstGeom prst="rect">
          <a:avLst/>
        </a:prstGeom>
        <a:solidFill>
          <a:srgbClr val="8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276987</xdr:colOff>
      <xdr:row>96</xdr:row>
      <xdr:rowOff>87486</xdr:rowOff>
    </xdr:from>
    <xdr:ext cx="609974" cy="180627"/>
    <xdr:sp macro="_xll.PtreeEvent_ObjectClick" textlink="">
      <xdr:nvSpPr>
        <xdr:cNvPr id="304" name="PTObj_DBranchName_1_49">
          <a:extLst>
            <a:ext uri="{FF2B5EF4-FFF2-40B4-BE49-F238E27FC236}">
              <a16:creationId xmlns:a16="http://schemas.microsoft.com/office/drawing/2014/main" id="{A85C4918-3F1C-407C-9F1C-CDA6FF057733}"/>
            </a:ext>
          </a:extLst>
        </xdr:cNvPr>
        <xdr:cNvSpPr txBox="1"/>
      </xdr:nvSpPr>
      <xdr:spPr>
        <a:xfrm>
          <a:off x="6571107" y="17643966"/>
          <a:ext cx="60997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Year 3 (1500)</a:t>
          </a:r>
        </a:p>
      </xdr:txBody>
    </xdr:sp>
    <xdr:clientData/>
  </xdr:oneCellAnchor>
  <xdr:twoCellAnchor editAs="oneCell">
    <xdr:from>
      <xdr:col>6</xdr:col>
      <xdr:colOff>126</xdr:colOff>
      <xdr:row>94</xdr:row>
      <xdr:rowOff>86361</xdr:rowOff>
    </xdr:from>
    <xdr:to>
      <xdr:col>6</xdr:col>
      <xdr:colOff>183007</xdr:colOff>
      <xdr:row>95</xdr:row>
      <xdr:rowOff>86361</xdr:rowOff>
    </xdr:to>
    <xdr:sp macro="_xll.PtreeEvent_ObjectClick" textlink="">
      <xdr:nvSpPr>
        <xdr:cNvPr id="305" name="PTObj_DNode_1_50">
          <a:extLst>
            <a:ext uri="{FF2B5EF4-FFF2-40B4-BE49-F238E27FC236}">
              <a16:creationId xmlns:a16="http://schemas.microsoft.com/office/drawing/2014/main" id="{A96D09AE-B651-4D72-A4B2-3282F8684106}"/>
            </a:ext>
          </a:extLst>
        </xdr:cNvPr>
        <xdr:cNvSpPr/>
      </xdr:nvSpPr>
      <xdr:spPr>
        <a:xfrm rot="-5400000">
          <a:off x="9281287" y="17277080"/>
          <a:ext cx="182880" cy="182881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276987</xdr:colOff>
      <xdr:row>94</xdr:row>
      <xdr:rowOff>87486</xdr:rowOff>
    </xdr:from>
    <xdr:ext cx="629018" cy="180627"/>
    <xdr:sp macro="_xll.PtreeEvent_ObjectClick" textlink="">
      <xdr:nvSpPr>
        <xdr:cNvPr id="308" name="PTObj_DBranchName_1_50">
          <a:extLst>
            <a:ext uri="{FF2B5EF4-FFF2-40B4-BE49-F238E27FC236}">
              <a16:creationId xmlns:a16="http://schemas.microsoft.com/office/drawing/2014/main" id="{6E6DF725-E396-4C57-AB80-477BDB15D9F8}"/>
            </a:ext>
          </a:extLst>
        </xdr:cNvPr>
        <xdr:cNvSpPr txBox="1"/>
      </xdr:nvSpPr>
      <xdr:spPr>
        <a:xfrm>
          <a:off x="8098917" y="17278206"/>
          <a:ext cx="62901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Salvage Value</a:t>
          </a:r>
        </a:p>
      </xdr:txBody>
    </xdr:sp>
    <xdr:clientData/>
  </xdr:oneCellAnchor>
  <xdr:twoCellAnchor editAs="oneCell">
    <xdr:from>
      <xdr:col>5</xdr:col>
      <xdr:colOff>127</xdr:colOff>
      <xdr:row>100</xdr:row>
      <xdr:rowOff>86361</xdr:rowOff>
    </xdr:from>
    <xdr:to>
      <xdr:col>5</xdr:col>
      <xdr:colOff>183007</xdr:colOff>
      <xdr:row>101</xdr:row>
      <xdr:rowOff>86361</xdr:rowOff>
    </xdr:to>
    <xdr:sp macro="_xll.PtreeEvent_ObjectClick" textlink="">
      <xdr:nvSpPr>
        <xdr:cNvPr id="309" name="PTObj_DNode_1_51">
          <a:extLst>
            <a:ext uri="{FF2B5EF4-FFF2-40B4-BE49-F238E27FC236}">
              <a16:creationId xmlns:a16="http://schemas.microsoft.com/office/drawing/2014/main" id="{946A68F8-0FE4-4FFF-B17A-38E5DCBD94B3}"/>
            </a:ext>
          </a:extLst>
        </xdr:cNvPr>
        <xdr:cNvSpPr/>
      </xdr:nvSpPr>
      <xdr:spPr>
        <a:xfrm>
          <a:off x="7822057" y="18374361"/>
          <a:ext cx="182880" cy="182880"/>
        </a:xfrm>
        <a:prstGeom prst="rect">
          <a:avLst/>
        </a:prstGeom>
        <a:solidFill>
          <a:srgbClr val="8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276987</xdr:colOff>
      <xdr:row>100</xdr:row>
      <xdr:rowOff>87486</xdr:rowOff>
    </xdr:from>
    <xdr:ext cx="609974" cy="180627"/>
    <xdr:sp macro="_xll.PtreeEvent_ObjectClick" textlink="">
      <xdr:nvSpPr>
        <xdr:cNvPr id="312" name="PTObj_DBranchName_1_51">
          <a:extLst>
            <a:ext uri="{FF2B5EF4-FFF2-40B4-BE49-F238E27FC236}">
              <a16:creationId xmlns:a16="http://schemas.microsoft.com/office/drawing/2014/main" id="{0BBBE8A9-B916-495D-8821-FBACF9B499FD}"/>
            </a:ext>
          </a:extLst>
        </xdr:cNvPr>
        <xdr:cNvSpPr txBox="1"/>
      </xdr:nvSpPr>
      <xdr:spPr>
        <a:xfrm>
          <a:off x="6571107" y="18375486"/>
          <a:ext cx="60997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Year 3 (2500)</a:t>
          </a:r>
        </a:p>
      </xdr:txBody>
    </xdr:sp>
    <xdr:clientData/>
  </xdr:oneCellAnchor>
  <xdr:twoCellAnchor editAs="oneCell">
    <xdr:from>
      <xdr:col>6</xdr:col>
      <xdr:colOff>127</xdr:colOff>
      <xdr:row>98</xdr:row>
      <xdr:rowOff>86360</xdr:rowOff>
    </xdr:from>
    <xdr:to>
      <xdr:col>6</xdr:col>
      <xdr:colOff>183007</xdr:colOff>
      <xdr:row>99</xdr:row>
      <xdr:rowOff>86360</xdr:rowOff>
    </xdr:to>
    <xdr:sp macro="_xll.PtreeEvent_ObjectClick" textlink="">
      <xdr:nvSpPr>
        <xdr:cNvPr id="313" name="PTObj_DNode_1_52">
          <a:extLst>
            <a:ext uri="{FF2B5EF4-FFF2-40B4-BE49-F238E27FC236}">
              <a16:creationId xmlns:a16="http://schemas.microsoft.com/office/drawing/2014/main" id="{01C729A5-ADDD-4986-802F-FD6D5E37D0AF}"/>
            </a:ext>
          </a:extLst>
        </xdr:cNvPr>
        <xdr:cNvSpPr/>
      </xdr:nvSpPr>
      <xdr:spPr>
        <a:xfrm rot="-5400000">
          <a:off x="9281287" y="1800860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276987</xdr:colOff>
      <xdr:row>98</xdr:row>
      <xdr:rowOff>87487</xdr:rowOff>
    </xdr:from>
    <xdr:ext cx="629018" cy="180627"/>
    <xdr:sp macro="_xll.PtreeEvent_ObjectClick" textlink="">
      <xdr:nvSpPr>
        <xdr:cNvPr id="316" name="PTObj_DBranchName_1_52">
          <a:extLst>
            <a:ext uri="{FF2B5EF4-FFF2-40B4-BE49-F238E27FC236}">
              <a16:creationId xmlns:a16="http://schemas.microsoft.com/office/drawing/2014/main" id="{33DC34E5-0A2A-4208-B429-3DA2509469A8}"/>
            </a:ext>
          </a:extLst>
        </xdr:cNvPr>
        <xdr:cNvSpPr txBox="1"/>
      </xdr:nvSpPr>
      <xdr:spPr>
        <a:xfrm>
          <a:off x="8098917" y="18009727"/>
          <a:ext cx="62901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Salvage Value</a:t>
          </a:r>
        </a:p>
      </xdr:txBody>
    </xdr:sp>
    <xdr:clientData/>
  </xdr:oneCellAnchor>
  <xdr:twoCellAnchor editAs="oneCell">
    <xdr:from>
      <xdr:col>3</xdr:col>
      <xdr:colOff>127</xdr:colOff>
      <xdr:row>116</xdr:row>
      <xdr:rowOff>86359</xdr:rowOff>
    </xdr:from>
    <xdr:to>
      <xdr:col>3</xdr:col>
      <xdr:colOff>183007</xdr:colOff>
      <xdr:row>117</xdr:row>
      <xdr:rowOff>86360</xdr:rowOff>
    </xdr:to>
    <xdr:sp macro="_xll.PtreeEvent_ObjectClick" textlink="">
      <xdr:nvSpPr>
        <xdr:cNvPr id="321" name="PTObj_DNode_1_10">
          <a:extLst>
            <a:ext uri="{FF2B5EF4-FFF2-40B4-BE49-F238E27FC236}">
              <a16:creationId xmlns:a16="http://schemas.microsoft.com/office/drawing/2014/main" id="{AE0096BC-5EDA-469E-991A-47144822B7ED}"/>
            </a:ext>
          </a:extLst>
        </xdr:cNvPr>
        <xdr:cNvSpPr/>
      </xdr:nvSpPr>
      <xdr:spPr>
        <a:xfrm>
          <a:off x="4644517" y="21300439"/>
          <a:ext cx="182880" cy="182881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276987</xdr:colOff>
      <xdr:row>116</xdr:row>
      <xdr:rowOff>87486</xdr:rowOff>
    </xdr:from>
    <xdr:ext cx="817083" cy="180627"/>
    <xdr:sp macro="_xll.PtreeEvent_ObjectClick" textlink="">
      <xdr:nvSpPr>
        <xdr:cNvPr id="324" name="PTObj_DBranchName_1_10">
          <a:extLst>
            <a:ext uri="{FF2B5EF4-FFF2-40B4-BE49-F238E27FC236}">
              <a16:creationId xmlns:a16="http://schemas.microsoft.com/office/drawing/2014/main" id="{C9DAF598-32F8-437C-BDFF-429B310353EC}"/>
            </a:ext>
          </a:extLst>
        </xdr:cNvPr>
        <xdr:cNvSpPr txBox="1"/>
      </xdr:nvSpPr>
      <xdr:spPr>
        <a:xfrm>
          <a:off x="3271647" y="21301566"/>
          <a:ext cx="81708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Year 1 (2500+150)</a:t>
          </a:r>
        </a:p>
      </xdr:txBody>
    </xdr:sp>
    <xdr:clientData/>
  </xdr:oneCellAnchor>
  <xdr:twoCellAnchor editAs="oneCell">
    <xdr:from>
      <xdr:col>4</xdr:col>
      <xdr:colOff>127</xdr:colOff>
      <xdr:row>106</xdr:row>
      <xdr:rowOff>86359</xdr:rowOff>
    </xdr:from>
    <xdr:to>
      <xdr:col>4</xdr:col>
      <xdr:colOff>183007</xdr:colOff>
      <xdr:row>107</xdr:row>
      <xdr:rowOff>86360</xdr:rowOff>
    </xdr:to>
    <xdr:sp macro="_xll.PtreeEvent_ObjectClick" textlink="">
      <xdr:nvSpPr>
        <xdr:cNvPr id="325" name="PTObj_DNode_1_53">
          <a:extLst>
            <a:ext uri="{FF2B5EF4-FFF2-40B4-BE49-F238E27FC236}">
              <a16:creationId xmlns:a16="http://schemas.microsoft.com/office/drawing/2014/main" id="{11A3B2EA-600F-45A7-B75D-29A3FBD07983}"/>
            </a:ext>
          </a:extLst>
        </xdr:cNvPr>
        <xdr:cNvSpPr/>
      </xdr:nvSpPr>
      <xdr:spPr>
        <a:xfrm>
          <a:off x="6294247" y="19471639"/>
          <a:ext cx="182880" cy="182881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276987</xdr:colOff>
      <xdr:row>106</xdr:row>
      <xdr:rowOff>87486</xdr:rowOff>
    </xdr:from>
    <xdr:ext cx="765081" cy="180627"/>
    <xdr:sp macro="_xll.PtreeEvent_ObjectClick" textlink="">
      <xdr:nvSpPr>
        <xdr:cNvPr id="328" name="PTObj_DBranchName_1_53">
          <a:extLst>
            <a:ext uri="{FF2B5EF4-FFF2-40B4-BE49-F238E27FC236}">
              <a16:creationId xmlns:a16="http://schemas.microsoft.com/office/drawing/2014/main" id="{4F04DE1D-D2CA-46A9-B25E-6A4D8CC76E5C}"/>
            </a:ext>
          </a:extLst>
        </xdr:cNvPr>
        <xdr:cNvSpPr txBox="1"/>
      </xdr:nvSpPr>
      <xdr:spPr>
        <a:xfrm>
          <a:off x="4921377" y="19472766"/>
          <a:ext cx="765081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Year 2 (500+200)</a:t>
          </a:r>
        </a:p>
      </xdr:txBody>
    </xdr:sp>
    <xdr:clientData/>
  </xdr:oneCellAnchor>
  <xdr:twoCellAnchor editAs="oneCell">
    <xdr:from>
      <xdr:col>5</xdr:col>
      <xdr:colOff>127</xdr:colOff>
      <xdr:row>104</xdr:row>
      <xdr:rowOff>86360</xdr:rowOff>
    </xdr:from>
    <xdr:to>
      <xdr:col>5</xdr:col>
      <xdr:colOff>183007</xdr:colOff>
      <xdr:row>105</xdr:row>
      <xdr:rowOff>86361</xdr:rowOff>
    </xdr:to>
    <xdr:sp macro="_xll.PtreeEvent_ObjectClick" textlink="">
      <xdr:nvSpPr>
        <xdr:cNvPr id="329" name="PTObj_DNode_1_54">
          <a:extLst>
            <a:ext uri="{FF2B5EF4-FFF2-40B4-BE49-F238E27FC236}">
              <a16:creationId xmlns:a16="http://schemas.microsoft.com/office/drawing/2014/main" id="{FC954CD6-3FED-4C4A-A201-8D3D2F040AAC}"/>
            </a:ext>
          </a:extLst>
        </xdr:cNvPr>
        <xdr:cNvSpPr/>
      </xdr:nvSpPr>
      <xdr:spPr>
        <a:xfrm>
          <a:off x="7822057" y="19105880"/>
          <a:ext cx="182880" cy="182881"/>
        </a:xfrm>
        <a:prstGeom prst="rect">
          <a:avLst/>
        </a:prstGeom>
        <a:solidFill>
          <a:srgbClr val="8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276987</xdr:colOff>
      <xdr:row>104</xdr:row>
      <xdr:rowOff>87486</xdr:rowOff>
    </xdr:from>
    <xdr:ext cx="557973" cy="180627"/>
    <xdr:sp macro="_xll.PtreeEvent_ObjectClick" textlink="">
      <xdr:nvSpPr>
        <xdr:cNvPr id="332" name="PTObj_DBranchName_1_54">
          <a:extLst>
            <a:ext uri="{FF2B5EF4-FFF2-40B4-BE49-F238E27FC236}">
              <a16:creationId xmlns:a16="http://schemas.microsoft.com/office/drawing/2014/main" id="{88FB86CF-B538-47B5-90B4-A095A7058DFE}"/>
            </a:ext>
          </a:extLst>
        </xdr:cNvPr>
        <xdr:cNvSpPr txBox="1"/>
      </xdr:nvSpPr>
      <xdr:spPr>
        <a:xfrm>
          <a:off x="6571107" y="19107006"/>
          <a:ext cx="55797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Year 3 (500)</a:t>
          </a:r>
        </a:p>
      </xdr:txBody>
    </xdr:sp>
    <xdr:clientData/>
  </xdr:oneCellAnchor>
  <xdr:twoCellAnchor editAs="oneCell">
    <xdr:from>
      <xdr:col>6</xdr:col>
      <xdr:colOff>127</xdr:colOff>
      <xdr:row>102</xdr:row>
      <xdr:rowOff>86360</xdr:rowOff>
    </xdr:from>
    <xdr:to>
      <xdr:col>6</xdr:col>
      <xdr:colOff>183007</xdr:colOff>
      <xdr:row>103</xdr:row>
      <xdr:rowOff>86360</xdr:rowOff>
    </xdr:to>
    <xdr:sp macro="_xll.PtreeEvent_ObjectClick" textlink="">
      <xdr:nvSpPr>
        <xdr:cNvPr id="333" name="PTObj_DNode_1_55">
          <a:extLst>
            <a:ext uri="{FF2B5EF4-FFF2-40B4-BE49-F238E27FC236}">
              <a16:creationId xmlns:a16="http://schemas.microsoft.com/office/drawing/2014/main" id="{2D51F2E1-25C7-4F77-BB59-B9B2CBC9586D}"/>
            </a:ext>
          </a:extLst>
        </xdr:cNvPr>
        <xdr:cNvSpPr/>
      </xdr:nvSpPr>
      <xdr:spPr>
        <a:xfrm rot="-5400000">
          <a:off x="9281287" y="1874012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276987</xdr:colOff>
      <xdr:row>102</xdr:row>
      <xdr:rowOff>87487</xdr:rowOff>
    </xdr:from>
    <xdr:ext cx="629018" cy="180627"/>
    <xdr:sp macro="_xll.PtreeEvent_ObjectClick" textlink="">
      <xdr:nvSpPr>
        <xdr:cNvPr id="336" name="PTObj_DBranchName_1_55">
          <a:extLst>
            <a:ext uri="{FF2B5EF4-FFF2-40B4-BE49-F238E27FC236}">
              <a16:creationId xmlns:a16="http://schemas.microsoft.com/office/drawing/2014/main" id="{DC29E0A8-5B5D-4757-88EC-1AEEAE46C8D6}"/>
            </a:ext>
          </a:extLst>
        </xdr:cNvPr>
        <xdr:cNvSpPr txBox="1"/>
      </xdr:nvSpPr>
      <xdr:spPr>
        <a:xfrm>
          <a:off x="8098917" y="18741247"/>
          <a:ext cx="62901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Salvage Value</a:t>
          </a:r>
        </a:p>
      </xdr:txBody>
    </xdr:sp>
    <xdr:clientData/>
  </xdr:oneCellAnchor>
  <xdr:twoCellAnchor editAs="oneCell">
    <xdr:from>
      <xdr:col>5</xdr:col>
      <xdr:colOff>127</xdr:colOff>
      <xdr:row>110</xdr:row>
      <xdr:rowOff>86361</xdr:rowOff>
    </xdr:from>
    <xdr:to>
      <xdr:col>5</xdr:col>
      <xdr:colOff>183007</xdr:colOff>
      <xdr:row>111</xdr:row>
      <xdr:rowOff>86361</xdr:rowOff>
    </xdr:to>
    <xdr:sp macro="_xll.PtreeEvent_ObjectClick" textlink="">
      <xdr:nvSpPr>
        <xdr:cNvPr id="337" name="PTObj_DNode_1_56">
          <a:extLst>
            <a:ext uri="{FF2B5EF4-FFF2-40B4-BE49-F238E27FC236}">
              <a16:creationId xmlns:a16="http://schemas.microsoft.com/office/drawing/2014/main" id="{88088BB3-8592-424E-A2B5-6336D67F310C}"/>
            </a:ext>
          </a:extLst>
        </xdr:cNvPr>
        <xdr:cNvSpPr/>
      </xdr:nvSpPr>
      <xdr:spPr>
        <a:xfrm>
          <a:off x="7822057" y="20203161"/>
          <a:ext cx="182880" cy="182880"/>
        </a:xfrm>
        <a:prstGeom prst="rect">
          <a:avLst/>
        </a:prstGeom>
        <a:solidFill>
          <a:srgbClr val="8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276987</xdr:colOff>
      <xdr:row>110</xdr:row>
      <xdr:rowOff>87486</xdr:rowOff>
    </xdr:from>
    <xdr:ext cx="609974" cy="180627"/>
    <xdr:sp macro="_xll.PtreeEvent_ObjectClick" textlink="">
      <xdr:nvSpPr>
        <xdr:cNvPr id="340" name="PTObj_DBranchName_1_56">
          <a:extLst>
            <a:ext uri="{FF2B5EF4-FFF2-40B4-BE49-F238E27FC236}">
              <a16:creationId xmlns:a16="http://schemas.microsoft.com/office/drawing/2014/main" id="{1279FFA0-6F88-437D-AF64-9DE3D42D49DD}"/>
            </a:ext>
          </a:extLst>
        </xdr:cNvPr>
        <xdr:cNvSpPr txBox="1"/>
      </xdr:nvSpPr>
      <xdr:spPr>
        <a:xfrm>
          <a:off x="6571107" y="20204286"/>
          <a:ext cx="60997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Year 3 (1500)</a:t>
          </a:r>
        </a:p>
      </xdr:txBody>
    </xdr:sp>
    <xdr:clientData/>
  </xdr:oneCellAnchor>
  <xdr:twoCellAnchor editAs="oneCell">
    <xdr:from>
      <xdr:col>6</xdr:col>
      <xdr:colOff>127</xdr:colOff>
      <xdr:row>108</xdr:row>
      <xdr:rowOff>86360</xdr:rowOff>
    </xdr:from>
    <xdr:to>
      <xdr:col>6</xdr:col>
      <xdr:colOff>183007</xdr:colOff>
      <xdr:row>109</xdr:row>
      <xdr:rowOff>86360</xdr:rowOff>
    </xdr:to>
    <xdr:sp macro="_xll.PtreeEvent_ObjectClick" textlink="">
      <xdr:nvSpPr>
        <xdr:cNvPr id="341" name="PTObj_DNode_1_57">
          <a:extLst>
            <a:ext uri="{FF2B5EF4-FFF2-40B4-BE49-F238E27FC236}">
              <a16:creationId xmlns:a16="http://schemas.microsoft.com/office/drawing/2014/main" id="{903D457F-3B92-459E-92A4-895798434521}"/>
            </a:ext>
          </a:extLst>
        </xdr:cNvPr>
        <xdr:cNvSpPr/>
      </xdr:nvSpPr>
      <xdr:spPr>
        <a:xfrm rot="-5400000">
          <a:off x="9281287" y="1983740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276987</xdr:colOff>
      <xdr:row>108</xdr:row>
      <xdr:rowOff>87487</xdr:rowOff>
    </xdr:from>
    <xdr:ext cx="629018" cy="180627"/>
    <xdr:sp macro="_xll.PtreeEvent_ObjectClick" textlink="">
      <xdr:nvSpPr>
        <xdr:cNvPr id="344" name="PTObj_DBranchName_1_57">
          <a:extLst>
            <a:ext uri="{FF2B5EF4-FFF2-40B4-BE49-F238E27FC236}">
              <a16:creationId xmlns:a16="http://schemas.microsoft.com/office/drawing/2014/main" id="{E92F4F5E-1098-434A-8CB0-F65EDADF027A}"/>
            </a:ext>
          </a:extLst>
        </xdr:cNvPr>
        <xdr:cNvSpPr txBox="1"/>
      </xdr:nvSpPr>
      <xdr:spPr>
        <a:xfrm>
          <a:off x="8098917" y="19838527"/>
          <a:ext cx="62901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Salvage Value</a:t>
          </a:r>
        </a:p>
      </xdr:txBody>
    </xdr:sp>
    <xdr:clientData/>
  </xdr:oneCellAnchor>
  <xdr:twoCellAnchor editAs="oneCell">
    <xdr:from>
      <xdr:col>5</xdr:col>
      <xdr:colOff>127</xdr:colOff>
      <xdr:row>114</xdr:row>
      <xdr:rowOff>86360</xdr:rowOff>
    </xdr:from>
    <xdr:to>
      <xdr:col>5</xdr:col>
      <xdr:colOff>183007</xdr:colOff>
      <xdr:row>115</xdr:row>
      <xdr:rowOff>86361</xdr:rowOff>
    </xdr:to>
    <xdr:sp macro="_xll.PtreeEvent_ObjectClick" textlink="">
      <xdr:nvSpPr>
        <xdr:cNvPr id="345" name="PTObj_DNode_1_58">
          <a:extLst>
            <a:ext uri="{FF2B5EF4-FFF2-40B4-BE49-F238E27FC236}">
              <a16:creationId xmlns:a16="http://schemas.microsoft.com/office/drawing/2014/main" id="{B915AFB1-8DB8-493E-B02B-8D313CB0001A}"/>
            </a:ext>
          </a:extLst>
        </xdr:cNvPr>
        <xdr:cNvSpPr/>
      </xdr:nvSpPr>
      <xdr:spPr>
        <a:xfrm>
          <a:off x="7822057" y="20934680"/>
          <a:ext cx="182880" cy="182881"/>
        </a:xfrm>
        <a:prstGeom prst="rect">
          <a:avLst/>
        </a:prstGeom>
        <a:solidFill>
          <a:srgbClr val="8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276987</xdr:colOff>
      <xdr:row>114</xdr:row>
      <xdr:rowOff>87486</xdr:rowOff>
    </xdr:from>
    <xdr:ext cx="609974" cy="180627"/>
    <xdr:sp macro="_xll.PtreeEvent_ObjectClick" textlink="">
      <xdr:nvSpPr>
        <xdr:cNvPr id="348" name="PTObj_DBranchName_1_58">
          <a:extLst>
            <a:ext uri="{FF2B5EF4-FFF2-40B4-BE49-F238E27FC236}">
              <a16:creationId xmlns:a16="http://schemas.microsoft.com/office/drawing/2014/main" id="{C3D6137B-6CD0-4B66-9D15-8FD2CC539EF1}"/>
            </a:ext>
          </a:extLst>
        </xdr:cNvPr>
        <xdr:cNvSpPr txBox="1"/>
      </xdr:nvSpPr>
      <xdr:spPr>
        <a:xfrm>
          <a:off x="6571107" y="20935806"/>
          <a:ext cx="60997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Year 3 (2500)</a:t>
          </a:r>
        </a:p>
      </xdr:txBody>
    </xdr:sp>
    <xdr:clientData/>
  </xdr:oneCellAnchor>
  <xdr:twoCellAnchor editAs="oneCell">
    <xdr:from>
      <xdr:col>6</xdr:col>
      <xdr:colOff>127</xdr:colOff>
      <xdr:row>112</xdr:row>
      <xdr:rowOff>86360</xdr:rowOff>
    </xdr:from>
    <xdr:to>
      <xdr:col>6</xdr:col>
      <xdr:colOff>183007</xdr:colOff>
      <xdr:row>113</xdr:row>
      <xdr:rowOff>86360</xdr:rowOff>
    </xdr:to>
    <xdr:sp macro="_xll.PtreeEvent_ObjectClick" textlink="">
      <xdr:nvSpPr>
        <xdr:cNvPr id="349" name="PTObj_DNode_1_59">
          <a:extLst>
            <a:ext uri="{FF2B5EF4-FFF2-40B4-BE49-F238E27FC236}">
              <a16:creationId xmlns:a16="http://schemas.microsoft.com/office/drawing/2014/main" id="{D89FFB3C-347D-4C3A-827B-53C4850F34F6}"/>
            </a:ext>
          </a:extLst>
        </xdr:cNvPr>
        <xdr:cNvSpPr/>
      </xdr:nvSpPr>
      <xdr:spPr>
        <a:xfrm rot="-5400000">
          <a:off x="9281287" y="2056892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276987</xdr:colOff>
      <xdr:row>112</xdr:row>
      <xdr:rowOff>87487</xdr:rowOff>
    </xdr:from>
    <xdr:ext cx="629018" cy="180627"/>
    <xdr:sp macro="_xll.PtreeEvent_ObjectClick" textlink="">
      <xdr:nvSpPr>
        <xdr:cNvPr id="352" name="PTObj_DBranchName_1_59">
          <a:extLst>
            <a:ext uri="{FF2B5EF4-FFF2-40B4-BE49-F238E27FC236}">
              <a16:creationId xmlns:a16="http://schemas.microsoft.com/office/drawing/2014/main" id="{32AE62DF-CF53-41DC-827F-FCACB7A52B9D}"/>
            </a:ext>
          </a:extLst>
        </xdr:cNvPr>
        <xdr:cNvSpPr txBox="1"/>
      </xdr:nvSpPr>
      <xdr:spPr>
        <a:xfrm>
          <a:off x="8098917" y="20570047"/>
          <a:ext cx="62901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Salvage Value</a:t>
          </a:r>
        </a:p>
      </xdr:txBody>
    </xdr:sp>
    <xdr:clientData/>
  </xdr:oneCellAnchor>
  <xdr:twoCellAnchor editAs="oneCell">
    <xdr:from>
      <xdr:col>4</xdr:col>
      <xdr:colOff>127</xdr:colOff>
      <xdr:row>122</xdr:row>
      <xdr:rowOff>86360</xdr:rowOff>
    </xdr:from>
    <xdr:to>
      <xdr:col>4</xdr:col>
      <xdr:colOff>183007</xdr:colOff>
      <xdr:row>123</xdr:row>
      <xdr:rowOff>86360</xdr:rowOff>
    </xdr:to>
    <xdr:sp macro="_xll.PtreeEvent_ObjectClick" textlink="">
      <xdr:nvSpPr>
        <xdr:cNvPr id="353" name="PTObj_DNode_1_60">
          <a:extLst>
            <a:ext uri="{FF2B5EF4-FFF2-40B4-BE49-F238E27FC236}">
              <a16:creationId xmlns:a16="http://schemas.microsoft.com/office/drawing/2014/main" id="{0EDDBC40-E863-458C-A4EA-1D73C0666167}"/>
            </a:ext>
          </a:extLst>
        </xdr:cNvPr>
        <xdr:cNvSpPr/>
      </xdr:nvSpPr>
      <xdr:spPr>
        <a:xfrm>
          <a:off x="6294247" y="2239772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276987</xdr:colOff>
      <xdr:row>122</xdr:row>
      <xdr:rowOff>87487</xdr:rowOff>
    </xdr:from>
    <xdr:ext cx="817083" cy="180627"/>
    <xdr:sp macro="_xll.PtreeEvent_ObjectClick" textlink="">
      <xdr:nvSpPr>
        <xdr:cNvPr id="356" name="PTObj_DBranchName_1_60">
          <a:extLst>
            <a:ext uri="{FF2B5EF4-FFF2-40B4-BE49-F238E27FC236}">
              <a16:creationId xmlns:a16="http://schemas.microsoft.com/office/drawing/2014/main" id="{FE48B492-CC42-44E9-AC76-11B693239D58}"/>
            </a:ext>
          </a:extLst>
        </xdr:cNvPr>
        <xdr:cNvSpPr txBox="1"/>
      </xdr:nvSpPr>
      <xdr:spPr>
        <a:xfrm>
          <a:off x="4921377" y="22398847"/>
          <a:ext cx="81708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Year 2 (1500+200)</a:t>
          </a:r>
        </a:p>
      </xdr:txBody>
    </xdr:sp>
    <xdr:clientData/>
  </xdr:oneCellAnchor>
  <xdr:twoCellAnchor editAs="oneCell">
    <xdr:from>
      <xdr:col>5</xdr:col>
      <xdr:colOff>127</xdr:colOff>
      <xdr:row>120</xdr:row>
      <xdr:rowOff>86361</xdr:rowOff>
    </xdr:from>
    <xdr:to>
      <xdr:col>5</xdr:col>
      <xdr:colOff>183007</xdr:colOff>
      <xdr:row>121</xdr:row>
      <xdr:rowOff>86361</xdr:rowOff>
    </xdr:to>
    <xdr:sp macro="_xll.PtreeEvent_ObjectClick" textlink="">
      <xdr:nvSpPr>
        <xdr:cNvPr id="357" name="PTObj_DNode_1_61">
          <a:extLst>
            <a:ext uri="{FF2B5EF4-FFF2-40B4-BE49-F238E27FC236}">
              <a16:creationId xmlns:a16="http://schemas.microsoft.com/office/drawing/2014/main" id="{5FA9909A-C350-4869-9764-FC1194675482}"/>
            </a:ext>
          </a:extLst>
        </xdr:cNvPr>
        <xdr:cNvSpPr/>
      </xdr:nvSpPr>
      <xdr:spPr>
        <a:xfrm>
          <a:off x="7822057" y="22031961"/>
          <a:ext cx="182880" cy="182880"/>
        </a:xfrm>
        <a:prstGeom prst="rect">
          <a:avLst/>
        </a:prstGeom>
        <a:solidFill>
          <a:srgbClr val="8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276987</xdr:colOff>
      <xdr:row>120</xdr:row>
      <xdr:rowOff>87486</xdr:rowOff>
    </xdr:from>
    <xdr:ext cx="557973" cy="180627"/>
    <xdr:sp macro="_xll.PtreeEvent_ObjectClick" textlink="">
      <xdr:nvSpPr>
        <xdr:cNvPr id="360" name="PTObj_DBranchName_1_61">
          <a:extLst>
            <a:ext uri="{FF2B5EF4-FFF2-40B4-BE49-F238E27FC236}">
              <a16:creationId xmlns:a16="http://schemas.microsoft.com/office/drawing/2014/main" id="{BAD689A6-853A-4498-B6EE-A60706FD5F3E}"/>
            </a:ext>
          </a:extLst>
        </xdr:cNvPr>
        <xdr:cNvSpPr txBox="1"/>
      </xdr:nvSpPr>
      <xdr:spPr>
        <a:xfrm>
          <a:off x="6571107" y="22033086"/>
          <a:ext cx="55797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Year 3 (500)</a:t>
          </a:r>
        </a:p>
      </xdr:txBody>
    </xdr:sp>
    <xdr:clientData/>
  </xdr:oneCellAnchor>
  <xdr:twoCellAnchor editAs="oneCell">
    <xdr:from>
      <xdr:col>6</xdr:col>
      <xdr:colOff>127</xdr:colOff>
      <xdr:row>118</xdr:row>
      <xdr:rowOff>86360</xdr:rowOff>
    </xdr:from>
    <xdr:to>
      <xdr:col>6</xdr:col>
      <xdr:colOff>183007</xdr:colOff>
      <xdr:row>119</xdr:row>
      <xdr:rowOff>86360</xdr:rowOff>
    </xdr:to>
    <xdr:sp macro="_xll.PtreeEvent_ObjectClick" textlink="">
      <xdr:nvSpPr>
        <xdr:cNvPr id="361" name="PTObj_DNode_1_62">
          <a:extLst>
            <a:ext uri="{FF2B5EF4-FFF2-40B4-BE49-F238E27FC236}">
              <a16:creationId xmlns:a16="http://schemas.microsoft.com/office/drawing/2014/main" id="{5CF6286C-8ECA-4D6E-B510-F471BACAA3C3}"/>
            </a:ext>
          </a:extLst>
        </xdr:cNvPr>
        <xdr:cNvSpPr/>
      </xdr:nvSpPr>
      <xdr:spPr>
        <a:xfrm rot="-5400000">
          <a:off x="9281287" y="2166620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276987</xdr:colOff>
      <xdr:row>118</xdr:row>
      <xdr:rowOff>87487</xdr:rowOff>
    </xdr:from>
    <xdr:ext cx="629018" cy="180627"/>
    <xdr:sp macro="_xll.PtreeEvent_ObjectClick" textlink="">
      <xdr:nvSpPr>
        <xdr:cNvPr id="364" name="PTObj_DBranchName_1_62">
          <a:extLst>
            <a:ext uri="{FF2B5EF4-FFF2-40B4-BE49-F238E27FC236}">
              <a16:creationId xmlns:a16="http://schemas.microsoft.com/office/drawing/2014/main" id="{C85E754E-D98F-4834-85A1-5BD38064DDD0}"/>
            </a:ext>
          </a:extLst>
        </xdr:cNvPr>
        <xdr:cNvSpPr txBox="1"/>
      </xdr:nvSpPr>
      <xdr:spPr>
        <a:xfrm>
          <a:off x="8098917" y="21667327"/>
          <a:ext cx="62901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Salvage Value</a:t>
          </a:r>
        </a:p>
      </xdr:txBody>
    </xdr:sp>
    <xdr:clientData/>
  </xdr:oneCellAnchor>
  <xdr:twoCellAnchor editAs="oneCell">
    <xdr:from>
      <xdr:col>5</xdr:col>
      <xdr:colOff>127</xdr:colOff>
      <xdr:row>126</xdr:row>
      <xdr:rowOff>86359</xdr:rowOff>
    </xdr:from>
    <xdr:to>
      <xdr:col>5</xdr:col>
      <xdr:colOff>183007</xdr:colOff>
      <xdr:row>127</xdr:row>
      <xdr:rowOff>86360</xdr:rowOff>
    </xdr:to>
    <xdr:sp macro="_xll.PtreeEvent_ObjectClick" textlink="">
      <xdr:nvSpPr>
        <xdr:cNvPr id="365" name="PTObj_DNode_1_63">
          <a:extLst>
            <a:ext uri="{FF2B5EF4-FFF2-40B4-BE49-F238E27FC236}">
              <a16:creationId xmlns:a16="http://schemas.microsoft.com/office/drawing/2014/main" id="{CD348BA1-12FA-48E6-8715-9D920136993D}"/>
            </a:ext>
          </a:extLst>
        </xdr:cNvPr>
        <xdr:cNvSpPr/>
      </xdr:nvSpPr>
      <xdr:spPr>
        <a:xfrm>
          <a:off x="7822057" y="23129239"/>
          <a:ext cx="182880" cy="182881"/>
        </a:xfrm>
        <a:prstGeom prst="rect">
          <a:avLst/>
        </a:prstGeom>
        <a:solidFill>
          <a:srgbClr val="8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276987</xdr:colOff>
      <xdr:row>126</xdr:row>
      <xdr:rowOff>87486</xdr:rowOff>
    </xdr:from>
    <xdr:ext cx="609974" cy="180627"/>
    <xdr:sp macro="_xll.PtreeEvent_ObjectClick" textlink="">
      <xdr:nvSpPr>
        <xdr:cNvPr id="368" name="PTObj_DBranchName_1_63">
          <a:extLst>
            <a:ext uri="{FF2B5EF4-FFF2-40B4-BE49-F238E27FC236}">
              <a16:creationId xmlns:a16="http://schemas.microsoft.com/office/drawing/2014/main" id="{D066F6D1-0D80-46C3-A6C0-5B38EB5E72D9}"/>
            </a:ext>
          </a:extLst>
        </xdr:cNvPr>
        <xdr:cNvSpPr txBox="1"/>
      </xdr:nvSpPr>
      <xdr:spPr>
        <a:xfrm>
          <a:off x="6571107" y="23130366"/>
          <a:ext cx="60997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Year 3 (1500)</a:t>
          </a:r>
        </a:p>
      </xdr:txBody>
    </xdr:sp>
    <xdr:clientData/>
  </xdr:oneCellAnchor>
  <xdr:twoCellAnchor editAs="oneCell">
    <xdr:from>
      <xdr:col>6</xdr:col>
      <xdr:colOff>126</xdr:colOff>
      <xdr:row>124</xdr:row>
      <xdr:rowOff>86361</xdr:rowOff>
    </xdr:from>
    <xdr:to>
      <xdr:col>6</xdr:col>
      <xdr:colOff>183007</xdr:colOff>
      <xdr:row>125</xdr:row>
      <xdr:rowOff>86361</xdr:rowOff>
    </xdr:to>
    <xdr:sp macro="_xll.PtreeEvent_ObjectClick" textlink="">
      <xdr:nvSpPr>
        <xdr:cNvPr id="369" name="PTObj_DNode_1_64">
          <a:extLst>
            <a:ext uri="{FF2B5EF4-FFF2-40B4-BE49-F238E27FC236}">
              <a16:creationId xmlns:a16="http://schemas.microsoft.com/office/drawing/2014/main" id="{A4226F46-C23A-4434-AF4F-6D5F5AFD8D2F}"/>
            </a:ext>
          </a:extLst>
        </xdr:cNvPr>
        <xdr:cNvSpPr/>
      </xdr:nvSpPr>
      <xdr:spPr>
        <a:xfrm rot="-5400000">
          <a:off x="9281287" y="22763480"/>
          <a:ext cx="182880" cy="182881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276987</xdr:colOff>
      <xdr:row>124</xdr:row>
      <xdr:rowOff>87486</xdr:rowOff>
    </xdr:from>
    <xdr:ext cx="629018" cy="180627"/>
    <xdr:sp macro="_xll.PtreeEvent_ObjectClick" textlink="">
      <xdr:nvSpPr>
        <xdr:cNvPr id="372" name="PTObj_DBranchName_1_64">
          <a:extLst>
            <a:ext uri="{FF2B5EF4-FFF2-40B4-BE49-F238E27FC236}">
              <a16:creationId xmlns:a16="http://schemas.microsoft.com/office/drawing/2014/main" id="{2A3E0EE2-1B6D-4972-8004-8157FC72B9FE}"/>
            </a:ext>
          </a:extLst>
        </xdr:cNvPr>
        <xdr:cNvSpPr txBox="1"/>
      </xdr:nvSpPr>
      <xdr:spPr>
        <a:xfrm>
          <a:off x="8098917" y="22764606"/>
          <a:ext cx="62901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Salvage Value</a:t>
          </a:r>
        </a:p>
      </xdr:txBody>
    </xdr:sp>
    <xdr:clientData/>
  </xdr:oneCellAnchor>
  <xdr:twoCellAnchor editAs="oneCell">
    <xdr:from>
      <xdr:col>5</xdr:col>
      <xdr:colOff>127</xdr:colOff>
      <xdr:row>130</xdr:row>
      <xdr:rowOff>86361</xdr:rowOff>
    </xdr:from>
    <xdr:to>
      <xdr:col>5</xdr:col>
      <xdr:colOff>183007</xdr:colOff>
      <xdr:row>131</xdr:row>
      <xdr:rowOff>86361</xdr:rowOff>
    </xdr:to>
    <xdr:sp macro="_xll.PtreeEvent_ObjectClick" textlink="">
      <xdr:nvSpPr>
        <xdr:cNvPr id="373" name="PTObj_DNode_1_65">
          <a:extLst>
            <a:ext uri="{FF2B5EF4-FFF2-40B4-BE49-F238E27FC236}">
              <a16:creationId xmlns:a16="http://schemas.microsoft.com/office/drawing/2014/main" id="{E5C95FD6-8874-4D48-BD54-59B1FA901142}"/>
            </a:ext>
          </a:extLst>
        </xdr:cNvPr>
        <xdr:cNvSpPr/>
      </xdr:nvSpPr>
      <xdr:spPr>
        <a:xfrm>
          <a:off x="7822057" y="23860761"/>
          <a:ext cx="182880" cy="182880"/>
        </a:xfrm>
        <a:prstGeom prst="rect">
          <a:avLst/>
        </a:prstGeom>
        <a:solidFill>
          <a:srgbClr val="8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276987</xdr:colOff>
      <xdr:row>130</xdr:row>
      <xdr:rowOff>87486</xdr:rowOff>
    </xdr:from>
    <xdr:ext cx="609974" cy="180627"/>
    <xdr:sp macro="_xll.PtreeEvent_ObjectClick" textlink="">
      <xdr:nvSpPr>
        <xdr:cNvPr id="376" name="PTObj_DBranchName_1_65">
          <a:extLst>
            <a:ext uri="{FF2B5EF4-FFF2-40B4-BE49-F238E27FC236}">
              <a16:creationId xmlns:a16="http://schemas.microsoft.com/office/drawing/2014/main" id="{08727922-6C69-4274-8A34-D8918EDE688D}"/>
            </a:ext>
          </a:extLst>
        </xdr:cNvPr>
        <xdr:cNvSpPr txBox="1"/>
      </xdr:nvSpPr>
      <xdr:spPr>
        <a:xfrm>
          <a:off x="6571107" y="23861886"/>
          <a:ext cx="60997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Year 3 (2500)</a:t>
          </a:r>
        </a:p>
      </xdr:txBody>
    </xdr:sp>
    <xdr:clientData/>
  </xdr:oneCellAnchor>
  <xdr:twoCellAnchor editAs="oneCell">
    <xdr:from>
      <xdr:col>6</xdr:col>
      <xdr:colOff>127</xdr:colOff>
      <xdr:row>128</xdr:row>
      <xdr:rowOff>86360</xdr:rowOff>
    </xdr:from>
    <xdr:to>
      <xdr:col>6</xdr:col>
      <xdr:colOff>183007</xdr:colOff>
      <xdr:row>129</xdr:row>
      <xdr:rowOff>86360</xdr:rowOff>
    </xdr:to>
    <xdr:sp macro="_xll.PtreeEvent_ObjectClick" textlink="">
      <xdr:nvSpPr>
        <xdr:cNvPr id="377" name="PTObj_DNode_1_66">
          <a:extLst>
            <a:ext uri="{FF2B5EF4-FFF2-40B4-BE49-F238E27FC236}">
              <a16:creationId xmlns:a16="http://schemas.microsoft.com/office/drawing/2014/main" id="{C5BF10D7-DF80-443E-9A37-433852A76790}"/>
            </a:ext>
          </a:extLst>
        </xdr:cNvPr>
        <xdr:cNvSpPr/>
      </xdr:nvSpPr>
      <xdr:spPr>
        <a:xfrm rot="-5400000">
          <a:off x="9281287" y="2349500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276987</xdr:colOff>
      <xdr:row>128</xdr:row>
      <xdr:rowOff>87487</xdr:rowOff>
    </xdr:from>
    <xdr:ext cx="629018" cy="180627"/>
    <xdr:sp macro="_xll.PtreeEvent_ObjectClick" textlink="">
      <xdr:nvSpPr>
        <xdr:cNvPr id="380" name="PTObj_DBranchName_1_66">
          <a:extLst>
            <a:ext uri="{FF2B5EF4-FFF2-40B4-BE49-F238E27FC236}">
              <a16:creationId xmlns:a16="http://schemas.microsoft.com/office/drawing/2014/main" id="{479A78B7-759B-4127-BD10-49D0BCF53207}"/>
            </a:ext>
          </a:extLst>
        </xdr:cNvPr>
        <xdr:cNvSpPr txBox="1"/>
      </xdr:nvSpPr>
      <xdr:spPr>
        <a:xfrm>
          <a:off x="8098917" y="23496127"/>
          <a:ext cx="62901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Salvage Value</a:t>
          </a:r>
        </a:p>
      </xdr:txBody>
    </xdr:sp>
    <xdr:clientData/>
  </xdr:oneCellAnchor>
  <xdr:twoCellAnchor editAs="oneCell">
    <xdr:from>
      <xdr:col>4</xdr:col>
      <xdr:colOff>127</xdr:colOff>
      <xdr:row>136</xdr:row>
      <xdr:rowOff>86359</xdr:rowOff>
    </xdr:from>
    <xdr:to>
      <xdr:col>4</xdr:col>
      <xdr:colOff>183007</xdr:colOff>
      <xdr:row>137</xdr:row>
      <xdr:rowOff>86360</xdr:rowOff>
    </xdr:to>
    <xdr:sp macro="_xll.PtreeEvent_ObjectClick" textlink="">
      <xdr:nvSpPr>
        <xdr:cNvPr id="381" name="PTObj_DNode_1_67">
          <a:extLst>
            <a:ext uri="{FF2B5EF4-FFF2-40B4-BE49-F238E27FC236}">
              <a16:creationId xmlns:a16="http://schemas.microsoft.com/office/drawing/2014/main" id="{C8A08877-4308-45AB-8112-ECF93DBB8ED4}"/>
            </a:ext>
          </a:extLst>
        </xdr:cNvPr>
        <xdr:cNvSpPr/>
      </xdr:nvSpPr>
      <xdr:spPr>
        <a:xfrm>
          <a:off x="6294247" y="24958039"/>
          <a:ext cx="182880" cy="182881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276987</xdr:colOff>
      <xdr:row>136</xdr:row>
      <xdr:rowOff>87486</xdr:rowOff>
    </xdr:from>
    <xdr:ext cx="817083" cy="180627"/>
    <xdr:sp macro="_xll.PtreeEvent_ObjectClick" textlink="">
      <xdr:nvSpPr>
        <xdr:cNvPr id="384" name="PTObj_DBranchName_1_67">
          <a:extLst>
            <a:ext uri="{FF2B5EF4-FFF2-40B4-BE49-F238E27FC236}">
              <a16:creationId xmlns:a16="http://schemas.microsoft.com/office/drawing/2014/main" id="{99B2DCD7-EB42-4C84-BF10-1D04DE6CD89B}"/>
            </a:ext>
          </a:extLst>
        </xdr:cNvPr>
        <xdr:cNvSpPr txBox="1"/>
      </xdr:nvSpPr>
      <xdr:spPr>
        <a:xfrm>
          <a:off x="4921377" y="24959166"/>
          <a:ext cx="81708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Year 2 (2500+200)</a:t>
          </a:r>
        </a:p>
      </xdr:txBody>
    </xdr:sp>
    <xdr:clientData/>
  </xdr:oneCellAnchor>
  <xdr:twoCellAnchor editAs="oneCell">
    <xdr:from>
      <xdr:col>5</xdr:col>
      <xdr:colOff>127</xdr:colOff>
      <xdr:row>134</xdr:row>
      <xdr:rowOff>86360</xdr:rowOff>
    </xdr:from>
    <xdr:to>
      <xdr:col>5</xdr:col>
      <xdr:colOff>183007</xdr:colOff>
      <xdr:row>135</xdr:row>
      <xdr:rowOff>86361</xdr:rowOff>
    </xdr:to>
    <xdr:sp macro="_xll.PtreeEvent_ObjectClick" textlink="">
      <xdr:nvSpPr>
        <xdr:cNvPr id="385" name="PTObj_DNode_1_68">
          <a:extLst>
            <a:ext uri="{FF2B5EF4-FFF2-40B4-BE49-F238E27FC236}">
              <a16:creationId xmlns:a16="http://schemas.microsoft.com/office/drawing/2014/main" id="{102B8917-EA28-4A2E-BDA1-615D6E3C5427}"/>
            </a:ext>
          </a:extLst>
        </xdr:cNvPr>
        <xdr:cNvSpPr/>
      </xdr:nvSpPr>
      <xdr:spPr>
        <a:xfrm>
          <a:off x="7822057" y="24592280"/>
          <a:ext cx="182880" cy="182881"/>
        </a:xfrm>
        <a:prstGeom prst="rect">
          <a:avLst/>
        </a:prstGeom>
        <a:solidFill>
          <a:srgbClr val="8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276987</xdr:colOff>
      <xdr:row>134</xdr:row>
      <xdr:rowOff>87486</xdr:rowOff>
    </xdr:from>
    <xdr:ext cx="557973" cy="180627"/>
    <xdr:sp macro="_xll.PtreeEvent_ObjectClick" textlink="">
      <xdr:nvSpPr>
        <xdr:cNvPr id="388" name="PTObj_DBranchName_1_68">
          <a:extLst>
            <a:ext uri="{FF2B5EF4-FFF2-40B4-BE49-F238E27FC236}">
              <a16:creationId xmlns:a16="http://schemas.microsoft.com/office/drawing/2014/main" id="{72F3BEAC-32B1-4DDB-8C69-996218136C22}"/>
            </a:ext>
          </a:extLst>
        </xdr:cNvPr>
        <xdr:cNvSpPr txBox="1"/>
      </xdr:nvSpPr>
      <xdr:spPr>
        <a:xfrm>
          <a:off x="6571107" y="24593406"/>
          <a:ext cx="55797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Year 3 (500)</a:t>
          </a:r>
        </a:p>
      </xdr:txBody>
    </xdr:sp>
    <xdr:clientData/>
  </xdr:oneCellAnchor>
  <xdr:twoCellAnchor editAs="oneCell">
    <xdr:from>
      <xdr:col>6</xdr:col>
      <xdr:colOff>127</xdr:colOff>
      <xdr:row>132</xdr:row>
      <xdr:rowOff>86360</xdr:rowOff>
    </xdr:from>
    <xdr:to>
      <xdr:col>6</xdr:col>
      <xdr:colOff>183007</xdr:colOff>
      <xdr:row>133</xdr:row>
      <xdr:rowOff>86360</xdr:rowOff>
    </xdr:to>
    <xdr:sp macro="_xll.PtreeEvent_ObjectClick" textlink="">
      <xdr:nvSpPr>
        <xdr:cNvPr id="389" name="PTObj_DNode_1_69">
          <a:extLst>
            <a:ext uri="{FF2B5EF4-FFF2-40B4-BE49-F238E27FC236}">
              <a16:creationId xmlns:a16="http://schemas.microsoft.com/office/drawing/2014/main" id="{ACDB79FA-9034-41EE-B7B5-6D9BF518FA56}"/>
            </a:ext>
          </a:extLst>
        </xdr:cNvPr>
        <xdr:cNvSpPr/>
      </xdr:nvSpPr>
      <xdr:spPr>
        <a:xfrm rot="-5400000">
          <a:off x="9281287" y="2422652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276987</xdr:colOff>
      <xdr:row>132</xdr:row>
      <xdr:rowOff>87487</xdr:rowOff>
    </xdr:from>
    <xdr:ext cx="629018" cy="180627"/>
    <xdr:sp macro="_xll.PtreeEvent_ObjectClick" textlink="">
      <xdr:nvSpPr>
        <xdr:cNvPr id="392" name="PTObj_DBranchName_1_69">
          <a:extLst>
            <a:ext uri="{FF2B5EF4-FFF2-40B4-BE49-F238E27FC236}">
              <a16:creationId xmlns:a16="http://schemas.microsoft.com/office/drawing/2014/main" id="{78F516C3-C5D4-43F9-AC08-A8FE9444E1D7}"/>
            </a:ext>
          </a:extLst>
        </xdr:cNvPr>
        <xdr:cNvSpPr txBox="1"/>
      </xdr:nvSpPr>
      <xdr:spPr>
        <a:xfrm>
          <a:off x="8098917" y="24227647"/>
          <a:ext cx="62901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Salvage Value</a:t>
          </a:r>
        </a:p>
      </xdr:txBody>
    </xdr:sp>
    <xdr:clientData/>
  </xdr:oneCellAnchor>
  <xdr:twoCellAnchor editAs="oneCell">
    <xdr:from>
      <xdr:col>5</xdr:col>
      <xdr:colOff>127</xdr:colOff>
      <xdr:row>140</xdr:row>
      <xdr:rowOff>86361</xdr:rowOff>
    </xdr:from>
    <xdr:to>
      <xdr:col>5</xdr:col>
      <xdr:colOff>183007</xdr:colOff>
      <xdr:row>141</xdr:row>
      <xdr:rowOff>86361</xdr:rowOff>
    </xdr:to>
    <xdr:sp macro="_xll.PtreeEvent_ObjectClick" textlink="">
      <xdr:nvSpPr>
        <xdr:cNvPr id="393" name="PTObj_DNode_1_70">
          <a:extLst>
            <a:ext uri="{FF2B5EF4-FFF2-40B4-BE49-F238E27FC236}">
              <a16:creationId xmlns:a16="http://schemas.microsoft.com/office/drawing/2014/main" id="{7630870F-F3F8-41D3-9B85-C65777DC819D}"/>
            </a:ext>
          </a:extLst>
        </xdr:cNvPr>
        <xdr:cNvSpPr/>
      </xdr:nvSpPr>
      <xdr:spPr>
        <a:xfrm>
          <a:off x="7822057" y="25689561"/>
          <a:ext cx="182880" cy="182880"/>
        </a:xfrm>
        <a:prstGeom prst="rect">
          <a:avLst/>
        </a:prstGeom>
        <a:solidFill>
          <a:srgbClr val="8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276987</xdr:colOff>
      <xdr:row>140</xdr:row>
      <xdr:rowOff>87486</xdr:rowOff>
    </xdr:from>
    <xdr:ext cx="609974" cy="180627"/>
    <xdr:sp macro="_xll.PtreeEvent_ObjectClick" textlink="">
      <xdr:nvSpPr>
        <xdr:cNvPr id="396" name="PTObj_DBranchName_1_70">
          <a:extLst>
            <a:ext uri="{FF2B5EF4-FFF2-40B4-BE49-F238E27FC236}">
              <a16:creationId xmlns:a16="http://schemas.microsoft.com/office/drawing/2014/main" id="{F45D0B47-3A13-40BA-BCA7-88A1649E6312}"/>
            </a:ext>
          </a:extLst>
        </xdr:cNvPr>
        <xdr:cNvSpPr txBox="1"/>
      </xdr:nvSpPr>
      <xdr:spPr>
        <a:xfrm>
          <a:off x="6571107" y="25690686"/>
          <a:ext cx="60997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Year 3 (1500)</a:t>
          </a:r>
        </a:p>
      </xdr:txBody>
    </xdr:sp>
    <xdr:clientData/>
  </xdr:oneCellAnchor>
  <xdr:twoCellAnchor editAs="oneCell">
    <xdr:from>
      <xdr:col>6</xdr:col>
      <xdr:colOff>127</xdr:colOff>
      <xdr:row>138</xdr:row>
      <xdr:rowOff>86360</xdr:rowOff>
    </xdr:from>
    <xdr:to>
      <xdr:col>6</xdr:col>
      <xdr:colOff>183007</xdr:colOff>
      <xdr:row>139</xdr:row>
      <xdr:rowOff>86360</xdr:rowOff>
    </xdr:to>
    <xdr:sp macro="_xll.PtreeEvent_ObjectClick" textlink="">
      <xdr:nvSpPr>
        <xdr:cNvPr id="397" name="PTObj_DNode_1_71">
          <a:extLst>
            <a:ext uri="{FF2B5EF4-FFF2-40B4-BE49-F238E27FC236}">
              <a16:creationId xmlns:a16="http://schemas.microsoft.com/office/drawing/2014/main" id="{D93BC5BF-6A9B-4ABD-BC93-73C7FCF4BF41}"/>
            </a:ext>
          </a:extLst>
        </xdr:cNvPr>
        <xdr:cNvSpPr/>
      </xdr:nvSpPr>
      <xdr:spPr>
        <a:xfrm rot="-5400000">
          <a:off x="9281287" y="2532380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276987</xdr:colOff>
      <xdr:row>138</xdr:row>
      <xdr:rowOff>87487</xdr:rowOff>
    </xdr:from>
    <xdr:ext cx="629018" cy="180627"/>
    <xdr:sp macro="_xll.PtreeEvent_ObjectClick" textlink="">
      <xdr:nvSpPr>
        <xdr:cNvPr id="400" name="PTObj_DBranchName_1_71">
          <a:extLst>
            <a:ext uri="{FF2B5EF4-FFF2-40B4-BE49-F238E27FC236}">
              <a16:creationId xmlns:a16="http://schemas.microsoft.com/office/drawing/2014/main" id="{98BC0A6A-4AE4-40F6-B105-0A491602C4F1}"/>
            </a:ext>
          </a:extLst>
        </xdr:cNvPr>
        <xdr:cNvSpPr txBox="1"/>
      </xdr:nvSpPr>
      <xdr:spPr>
        <a:xfrm>
          <a:off x="8098917" y="25324927"/>
          <a:ext cx="62901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Salvage Value</a:t>
          </a:r>
        </a:p>
      </xdr:txBody>
    </xdr:sp>
    <xdr:clientData/>
  </xdr:oneCellAnchor>
  <xdr:twoCellAnchor editAs="oneCell">
    <xdr:from>
      <xdr:col>5</xdr:col>
      <xdr:colOff>127</xdr:colOff>
      <xdr:row>144</xdr:row>
      <xdr:rowOff>86359</xdr:rowOff>
    </xdr:from>
    <xdr:to>
      <xdr:col>5</xdr:col>
      <xdr:colOff>183007</xdr:colOff>
      <xdr:row>145</xdr:row>
      <xdr:rowOff>86358</xdr:rowOff>
    </xdr:to>
    <xdr:sp macro="_xll.PtreeEvent_ObjectClick" textlink="">
      <xdr:nvSpPr>
        <xdr:cNvPr id="401" name="PTObj_DNode_1_72">
          <a:extLst>
            <a:ext uri="{FF2B5EF4-FFF2-40B4-BE49-F238E27FC236}">
              <a16:creationId xmlns:a16="http://schemas.microsoft.com/office/drawing/2014/main" id="{9FE55166-7909-42A0-B62F-1BB9D37B7163}"/>
            </a:ext>
          </a:extLst>
        </xdr:cNvPr>
        <xdr:cNvSpPr/>
      </xdr:nvSpPr>
      <xdr:spPr>
        <a:xfrm>
          <a:off x="7822057" y="26421079"/>
          <a:ext cx="182880" cy="182879"/>
        </a:xfrm>
        <a:prstGeom prst="rect">
          <a:avLst/>
        </a:prstGeom>
        <a:solidFill>
          <a:srgbClr val="8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276987</xdr:colOff>
      <xdr:row>144</xdr:row>
      <xdr:rowOff>87487</xdr:rowOff>
    </xdr:from>
    <xdr:ext cx="609974" cy="180627"/>
    <xdr:sp macro="_xll.PtreeEvent_ObjectClick" textlink="">
      <xdr:nvSpPr>
        <xdr:cNvPr id="404" name="PTObj_DBranchName_1_72">
          <a:extLst>
            <a:ext uri="{FF2B5EF4-FFF2-40B4-BE49-F238E27FC236}">
              <a16:creationId xmlns:a16="http://schemas.microsoft.com/office/drawing/2014/main" id="{CBE6C598-DF4E-4194-8378-D8841CE2F41F}"/>
            </a:ext>
          </a:extLst>
        </xdr:cNvPr>
        <xdr:cNvSpPr txBox="1"/>
      </xdr:nvSpPr>
      <xdr:spPr>
        <a:xfrm>
          <a:off x="6571107" y="26422207"/>
          <a:ext cx="60997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Year 3 (2500)</a:t>
          </a:r>
        </a:p>
      </xdr:txBody>
    </xdr:sp>
    <xdr:clientData/>
  </xdr:oneCellAnchor>
  <xdr:twoCellAnchor editAs="oneCell">
    <xdr:from>
      <xdr:col>6</xdr:col>
      <xdr:colOff>127</xdr:colOff>
      <xdr:row>142</xdr:row>
      <xdr:rowOff>86361</xdr:rowOff>
    </xdr:from>
    <xdr:to>
      <xdr:col>6</xdr:col>
      <xdr:colOff>183006</xdr:colOff>
      <xdr:row>143</xdr:row>
      <xdr:rowOff>86361</xdr:rowOff>
    </xdr:to>
    <xdr:sp macro="_xll.PtreeEvent_ObjectClick" textlink="">
      <xdr:nvSpPr>
        <xdr:cNvPr id="405" name="PTObj_DNode_1_73">
          <a:extLst>
            <a:ext uri="{FF2B5EF4-FFF2-40B4-BE49-F238E27FC236}">
              <a16:creationId xmlns:a16="http://schemas.microsoft.com/office/drawing/2014/main" id="{13367F64-8D32-467E-884A-49FFC7B2503D}"/>
            </a:ext>
          </a:extLst>
        </xdr:cNvPr>
        <xdr:cNvSpPr/>
      </xdr:nvSpPr>
      <xdr:spPr>
        <a:xfrm rot="-5400000">
          <a:off x="9281287" y="26055321"/>
          <a:ext cx="182880" cy="182879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276987</xdr:colOff>
      <xdr:row>142</xdr:row>
      <xdr:rowOff>87487</xdr:rowOff>
    </xdr:from>
    <xdr:ext cx="629018" cy="180627"/>
    <xdr:sp macro="_xll.PtreeEvent_ObjectClick" textlink="">
      <xdr:nvSpPr>
        <xdr:cNvPr id="408" name="PTObj_DBranchName_1_73">
          <a:extLst>
            <a:ext uri="{FF2B5EF4-FFF2-40B4-BE49-F238E27FC236}">
              <a16:creationId xmlns:a16="http://schemas.microsoft.com/office/drawing/2014/main" id="{3128E3B5-C7C1-4F19-A3B9-D82B094CED62}"/>
            </a:ext>
          </a:extLst>
        </xdr:cNvPr>
        <xdr:cNvSpPr txBox="1"/>
      </xdr:nvSpPr>
      <xdr:spPr>
        <a:xfrm>
          <a:off x="8098917" y="26056447"/>
          <a:ext cx="62901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Salvage Value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99F8D-E410-4BDC-8BA1-405921C9FF46}">
  <sheetPr>
    <pageSetUpPr fitToPage="1"/>
  </sheetPr>
  <dimension ref="A1:G146"/>
  <sheetViews>
    <sheetView tabSelected="1" topLeftCell="A112" workbookViewId="0">
      <selection activeCell="D1" sqref="D1"/>
    </sheetView>
  </sheetViews>
  <sheetFormatPr defaultRowHeight="14.4" x14ac:dyDescent="0.55000000000000004"/>
  <cols>
    <col min="1" max="1" width="20.3125" customWidth="1"/>
    <col min="2" max="2" width="21.05078125" customWidth="1"/>
    <col min="3" max="4" width="22.7890625" customWidth="1"/>
    <col min="5" max="5" width="21.1015625" customWidth="1"/>
    <col min="6" max="6" width="20.15625" customWidth="1"/>
    <col min="7" max="7" width="16.578125" customWidth="1"/>
  </cols>
  <sheetData>
    <row r="1" spans="1:7" ht="14.4" customHeight="1" x14ac:dyDescent="0.55000000000000004">
      <c r="F1" s="5" t="b">
        <v>1</v>
      </c>
      <c r="G1" s="4">
        <f>_xll.PTreeNodeProbability(treeCalc_1!$F$2,7)</f>
        <v>0</v>
      </c>
    </row>
    <row r="2" spans="1:7" ht="14.4" customHeight="1" x14ac:dyDescent="0.55000000000000004">
      <c r="F2" s="10">
        <v>3626</v>
      </c>
      <c r="G2" s="9">
        <f>_xll.PTreeNodeValue(treeCalc_1!$F$2,7)</f>
        <v>-9840.5999999999985</v>
      </c>
    </row>
    <row r="3" spans="1:7" ht="14.4" customHeight="1" x14ac:dyDescent="0.55000000000000004">
      <c r="E3" s="5" t="b">
        <v>1</v>
      </c>
      <c r="F3" s="8" t="s">
        <v>60</v>
      </c>
    </row>
    <row r="4" spans="1:7" ht="14.4" customHeight="1" x14ac:dyDescent="0.55000000000000004">
      <c r="E4" s="10">
        <v>-2722.2</v>
      </c>
      <c r="F4" s="11">
        <f>_xll.PTreeNodeValue(treeCalc_1!$F$2,6)</f>
        <v>-9840.5999999999985</v>
      </c>
    </row>
    <row r="5" spans="1:7" ht="14.4" customHeight="1" x14ac:dyDescent="0.55000000000000004">
      <c r="D5" s="5" t="b">
        <v>1</v>
      </c>
      <c r="E5" s="8" t="s">
        <v>57</v>
      </c>
    </row>
    <row r="6" spans="1:7" ht="14.4" customHeight="1" x14ac:dyDescent="0.55000000000000004">
      <c r="D6" s="10">
        <v>-2722.2</v>
      </c>
      <c r="E6" s="11">
        <f>_xll.PTreeNodeValue(treeCalc_1!$F$2,5)</f>
        <v>-9840.5999999999985</v>
      </c>
    </row>
    <row r="7" spans="1:7" ht="14.4" customHeight="1" x14ac:dyDescent="0.55000000000000004">
      <c r="C7" s="5" t="b">
        <v>1</v>
      </c>
      <c r="D7" s="8" t="s">
        <v>54</v>
      </c>
    </row>
    <row r="8" spans="1:7" ht="14.4" customHeight="1" x14ac:dyDescent="0.55000000000000004">
      <c r="C8" s="10">
        <v>-2522.1999999999998</v>
      </c>
      <c r="D8" s="11">
        <f>_xll.PTreeNodeValue(treeCalc_1!$F$2,4)</f>
        <v>-9840.5999999999985</v>
      </c>
    </row>
    <row r="9" spans="1:7" ht="14.4" customHeight="1" x14ac:dyDescent="0.55000000000000004">
      <c r="B9" s="7" t="b">
        <f>_xll.PTreeNodeDecision(treeCalc_1!$F$2,2)</f>
        <v>0</v>
      </c>
      <c r="C9" s="8" t="s">
        <v>51</v>
      </c>
    </row>
    <row r="10" spans="1:7" ht="14.4" customHeight="1" x14ac:dyDescent="0.55000000000000004">
      <c r="B10" s="10">
        <v>-5500</v>
      </c>
      <c r="C10" s="11">
        <f>_xll.PTreeNodeValue(treeCalc_1!$F$2,2)</f>
        <v>-9840.5999999999985</v>
      </c>
    </row>
    <row r="11" spans="1:7" ht="14.4" customHeight="1" x14ac:dyDescent="0.55000000000000004">
      <c r="A11" s="5"/>
      <c r="B11" s="6" t="s">
        <v>47</v>
      </c>
    </row>
    <row r="12" spans="1:7" ht="14.4" customHeight="1" x14ac:dyDescent="0.55000000000000004">
      <c r="A12" s="5"/>
      <c r="B12" s="12">
        <f>_xll.PTreeNodeValue(treeCalc_1!$F$2,1)</f>
        <v>-8350</v>
      </c>
    </row>
    <row r="13" spans="1:7" ht="14.4" customHeight="1" x14ac:dyDescent="0.55000000000000004">
      <c r="F13" s="5" t="b">
        <v>1</v>
      </c>
      <c r="G13" s="4">
        <f>_xll.PTreeNodeProbability(treeCalc_1!$F$2,17)</f>
        <v>8.0000000000000019E-3</v>
      </c>
    </row>
    <row r="14" spans="1:7" ht="14.4" customHeight="1" x14ac:dyDescent="0.55000000000000004">
      <c r="F14" s="17">
        <v>2000</v>
      </c>
      <c r="G14" s="18">
        <f>_xll.PTreeNodeValue(treeCalc_1!$F$2,17)</f>
        <v>-5350</v>
      </c>
    </row>
    <row r="15" spans="1:7" ht="14.4" customHeight="1" x14ac:dyDescent="0.55000000000000004">
      <c r="E15" s="16">
        <v>0.2</v>
      </c>
      <c r="F15" s="8" t="s">
        <v>60</v>
      </c>
    </row>
    <row r="16" spans="1:7" ht="14.4" customHeight="1" x14ac:dyDescent="0.55000000000000004">
      <c r="E16" s="17">
        <v>-500</v>
      </c>
      <c r="F16" s="21">
        <f>_xll.PTreeNodeValue(treeCalc_1!$F$2,14)</f>
        <v>-5350</v>
      </c>
    </row>
    <row r="17" spans="3:7" ht="14.4" customHeight="1" x14ac:dyDescent="0.55000000000000004">
      <c r="D17" s="16">
        <v>0.2</v>
      </c>
      <c r="E17" s="13" t="s">
        <v>59</v>
      </c>
    </row>
    <row r="18" spans="3:7" ht="14.4" customHeight="1" x14ac:dyDescent="0.55000000000000004">
      <c r="D18" s="17">
        <v>-700</v>
      </c>
      <c r="E18" s="19">
        <f>_xll.PTreeNodeValue(treeCalc_1!$F$2,11)</f>
        <v>-6350</v>
      </c>
    </row>
    <row r="19" spans="3:7" ht="14.4" customHeight="1" x14ac:dyDescent="0.55000000000000004">
      <c r="F19" s="5" t="b">
        <v>1</v>
      </c>
      <c r="G19" s="4">
        <f>_xll.PTreeNodeProbability(treeCalc_1!$F$2,18)</f>
        <v>2.4000000000000004E-2</v>
      </c>
    </row>
    <row r="20" spans="3:7" ht="14.4" customHeight="1" x14ac:dyDescent="0.55000000000000004">
      <c r="F20" s="20">
        <v>2000</v>
      </c>
      <c r="G20" s="18">
        <f>_xll.PTreeNodeValue(treeCalc_1!$F$2,18)</f>
        <v>-6350</v>
      </c>
    </row>
    <row r="21" spans="3:7" ht="14.4" customHeight="1" x14ac:dyDescent="0.55000000000000004">
      <c r="E21" s="17">
        <v>0.6</v>
      </c>
      <c r="F21" s="22" t="s">
        <v>60</v>
      </c>
    </row>
    <row r="22" spans="3:7" ht="14.4" customHeight="1" x14ac:dyDescent="0.55000000000000004">
      <c r="E22" s="17">
        <v>-1500</v>
      </c>
      <c r="F22" s="21">
        <f>_xll.PTreeNodeValue(treeCalc_1!$F$2,15)</f>
        <v>-6350</v>
      </c>
    </row>
    <row r="23" spans="3:7" ht="14.4" customHeight="1" x14ac:dyDescent="0.55000000000000004">
      <c r="F23" s="5" t="b">
        <v>1</v>
      </c>
      <c r="G23" s="4">
        <f>_xll.PTreeNodeProbability(treeCalc_1!$F$2,19)</f>
        <v>8.0000000000000019E-3</v>
      </c>
    </row>
    <row r="24" spans="3:7" ht="14.4" customHeight="1" x14ac:dyDescent="0.55000000000000004">
      <c r="F24" s="20">
        <v>2000</v>
      </c>
      <c r="G24" s="18">
        <f>_xll.PTreeNodeValue(treeCalc_1!$F$2,19)</f>
        <v>-7350</v>
      </c>
    </row>
    <row r="25" spans="3:7" ht="14.4" customHeight="1" x14ac:dyDescent="0.55000000000000004">
      <c r="E25" s="16">
        <v>0.2</v>
      </c>
      <c r="F25" s="22" t="s">
        <v>60</v>
      </c>
    </row>
    <row r="26" spans="3:7" ht="14.4" customHeight="1" x14ac:dyDescent="0.55000000000000004">
      <c r="E26" s="17">
        <v>-2500</v>
      </c>
      <c r="F26" s="21">
        <f>_xll.PTreeNodeValue(treeCalc_1!$F$2,16)</f>
        <v>-7350</v>
      </c>
    </row>
    <row r="27" spans="3:7" ht="14.4" customHeight="1" x14ac:dyDescent="0.55000000000000004">
      <c r="C27" s="16">
        <v>0.2</v>
      </c>
      <c r="D27" s="13" t="s">
        <v>56</v>
      </c>
    </row>
    <row r="28" spans="3:7" ht="14.4" customHeight="1" x14ac:dyDescent="0.55000000000000004">
      <c r="C28" s="17">
        <v>-650</v>
      </c>
      <c r="D28" s="19">
        <f>_xll.PTreeNodeValue(treeCalc_1!$F$2,8)</f>
        <v>-7350</v>
      </c>
    </row>
    <row r="29" spans="3:7" ht="14.4" customHeight="1" x14ac:dyDescent="0.55000000000000004">
      <c r="F29" s="5" t="b">
        <v>1</v>
      </c>
      <c r="G29" s="4">
        <f>_xll.PTreeNodeProbability(treeCalc_1!$F$2,21)</f>
        <v>2.4E-2</v>
      </c>
    </row>
    <row r="30" spans="3:7" ht="14.4" customHeight="1" x14ac:dyDescent="0.55000000000000004">
      <c r="F30" s="17">
        <v>2000</v>
      </c>
      <c r="G30" s="18">
        <f>_xll.PTreeNodeValue(treeCalc_1!$F$2,21)</f>
        <v>-6350</v>
      </c>
    </row>
    <row r="31" spans="3:7" ht="14.4" customHeight="1" x14ac:dyDescent="0.55000000000000004">
      <c r="E31" s="16">
        <v>0.2</v>
      </c>
      <c r="F31" s="22" t="s">
        <v>60</v>
      </c>
    </row>
    <row r="32" spans="3:7" ht="14.4" customHeight="1" x14ac:dyDescent="0.55000000000000004">
      <c r="E32" s="17">
        <v>-500</v>
      </c>
      <c r="F32" s="21">
        <f>_xll.PTreeNodeValue(treeCalc_1!$F$2,20)</f>
        <v>-6350</v>
      </c>
    </row>
    <row r="33" spans="4:7" ht="14.4" customHeight="1" x14ac:dyDescent="0.55000000000000004">
      <c r="D33" s="16">
        <v>0.6</v>
      </c>
      <c r="E33" s="24" t="s">
        <v>59</v>
      </c>
    </row>
    <row r="34" spans="4:7" ht="14.4" customHeight="1" x14ac:dyDescent="0.55000000000000004">
      <c r="D34" s="17">
        <v>-1700</v>
      </c>
      <c r="E34" s="19">
        <f>_xll.PTreeNodeValue(treeCalc_1!$F$2,12)</f>
        <v>-7350</v>
      </c>
    </row>
    <row r="35" spans="4:7" ht="14.4" customHeight="1" x14ac:dyDescent="0.55000000000000004">
      <c r="F35" s="5" t="b">
        <v>1</v>
      </c>
      <c r="G35" s="4">
        <f>_xll.PTreeNodeProbability(treeCalc_1!$F$2,23)</f>
        <v>7.1999999999999995E-2</v>
      </c>
    </row>
    <row r="36" spans="4:7" ht="14.4" customHeight="1" x14ac:dyDescent="0.55000000000000004">
      <c r="F36" s="20">
        <v>2000</v>
      </c>
      <c r="G36" s="18">
        <f>_xll.PTreeNodeValue(treeCalc_1!$F$2,23)</f>
        <v>-7350</v>
      </c>
    </row>
    <row r="37" spans="4:7" ht="14.4" customHeight="1" x14ac:dyDescent="0.55000000000000004">
      <c r="E37" s="16">
        <v>0.6</v>
      </c>
      <c r="F37" s="22" t="s">
        <v>60</v>
      </c>
    </row>
    <row r="38" spans="4:7" ht="14.4" customHeight="1" x14ac:dyDescent="0.55000000000000004">
      <c r="E38" s="17">
        <v>-1500</v>
      </c>
      <c r="F38" s="21">
        <f>_xll.PTreeNodeValue(treeCalc_1!$F$2,22)</f>
        <v>-7350</v>
      </c>
    </row>
    <row r="39" spans="4:7" ht="14.4" customHeight="1" x14ac:dyDescent="0.55000000000000004">
      <c r="F39" s="5" t="b">
        <v>1</v>
      </c>
      <c r="G39" s="4">
        <f>_xll.PTreeNodeProbability(treeCalc_1!$F$2,25)</f>
        <v>2.4E-2</v>
      </c>
    </row>
    <row r="40" spans="4:7" ht="14.4" customHeight="1" x14ac:dyDescent="0.55000000000000004">
      <c r="F40" s="20">
        <v>2000</v>
      </c>
      <c r="G40" s="18">
        <f>_xll.PTreeNodeValue(treeCalc_1!$F$2,25)</f>
        <v>-8350</v>
      </c>
    </row>
    <row r="41" spans="4:7" ht="14.4" customHeight="1" x14ac:dyDescent="0.55000000000000004">
      <c r="E41" s="16">
        <v>0.2</v>
      </c>
      <c r="F41" s="22" t="s">
        <v>60</v>
      </c>
    </row>
    <row r="42" spans="4:7" ht="14.4" customHeight="1" x14ac:dyDescent="0.55000000000000004">
      <c r="E42" s="17">
        <v>-2500</v>
      </c>
      <c r="F42" s="21">
        <f>_xll.PTreeNodeValue(treeCalc_1!$F$2,24)</f>
        <v>-8350</v>
      </c>
    </row>
    <row r="43" spans="4:7" ht="14.4" customHeight="1" x14ac:dyDescent="0.55000000000000004">
      <c r="F43" s="5" t="b">
        <v>1</v>
      </c>
      <c r="G43" s="4">
        <f>_xll.PTreeNodeProbability(treeCalc_1!$F$2,27)</f>
        <v>8.0000000000000019E-3</v>
      </c>
    </row>
    <row r="44" spans="4:7" ht="14.4" customHeight="1" x14ac:dyDescent="0.55000000000000004">
      <c r="F44" s="17">
        <v>2000</v>
      </c>
      <c r="G44" s="18">
        <f>_xll.PTreeNodeValue(treeCalc_1!$F$2,27)</f>
        <v>-7350</v>
      </c>
    </row>
    <row r="45" spans="4:7" ht="14.4" customHeight="1" x14ac:dyDescent="0.55000000000000004">
      <c r="E45" s="16">
        <v>0.2</v>
      </c>
      <c r="F45" s="22" t="s">
        <v>60</v>
      </c>
    </row>
    <row r="46" spans="4:7" ht="14.4" customHeight="1" x14ac:dyDescent="0.55000000000000004">
      <c r="E46" s="17">
        <v>-500</v>
      </c>
      <c r="F46" s="21">
        <f>_xll.PTreeNodeValue(treeCalc_1!$F$2,26)</f>
        <v>-7350</v>
      </c>
    </row>
    <row r="47" spans="4:7" ht="14.4" customHeight="1" x14ac:dyDescent="0.55000000000000004">
      <c r="D47" s="16">
        <v>0.2</v>
      </c>
      <c r="E47" s="24" t="s">
        <v>59</v>
      </c>
    </row>
    <row r="48" spans="4:7" ht="14.4" customHeight="1" x14ac:dyDescent="0.55000000000000004">
      <c r="D48" s="17">
        <v>-2700</v>
      </c>
      <c r="E48" s="19">
        <f>_xll.PTreeNodeValue(treeCalc_1!$F$2,13)</f>
        <v>-8350</v>
      </c>
    </row>
    <row r="49" spans="2:7" ht="14.4" customHeight="1" x14ac:dyDescent="0.55000000000000004">
      <c r="F49" s="5" t="b">
        <v>1</v>
      </c>
      <c r="G49" s="4">
        <f>_xll.PTreeNodeProbability(treeCalc_1!$F$2,29)</f>
        <v>2.4000000000000004E-2</v>
      </c>
    </row>
    <row r="50" spans="2:7" ht="14.4" customHeight="1" x14ac:dyDescent="0.55000000000000004">
      <c r="F50" s="17">
        <v>2000</v>
      </c>
      <c r="G50" s="18">
        <f>_xll.PTreeNodeValue(treeCalc_1!$F$2,29)</f>
        <v>-8350</v>
      </c>
    </row>
    <row r="51" spans="2:7" ht="14.4" customHeight="1" x14ac:dyDescent="0.55000000000000004">
      <c r="E51" s="16">
        <v>0.6</v>
      </c>
      <c r="F51" s="22" t="s">
        <v>60</v>
      </c>
    </row>
    <row r="52" spans="2:7" ht="14.4" customHeight="1" x14ac:dyDescent="0.55000000000000004">
      <c r="E52" s="17">
        <v>-1500</v>
      </c>
      <c r="F52" s="21">
        <f>_xll.PTreeNodeValue(treeCalc_1!$F$2,28)</f>
        <v>-8350</v>
      </c>
    </row>
    <row r="53" spans="2:7" ht="14.4" customHeight="1" x14ac:dyDescent="0.55000000000000004">
      <c r="F53" s="5" t="b">
        <v>1</v>
      </c>
      <c r="G53" s="4">
        <f>_xll.PTreeNodeProbability(treeCalc_1!$F$2,31)</f>
        <v>8.0000000000000019E-3</v>
      </c>
    </row>
    <row r="54" spans="2:7" ht="14.4" customHeight="1" x14ac:dyDescent="0.55000000000000004">
      <c r="F54" s="17">
        <v>2000</v>
      </c>
      <c r="G54" s="18">
        <f>_xll.PTreeNodeValue(treeCalc_1!$F$2,31)</f>
        <v>-9350</v>
      </c>
    </row>
    <row r="55" spans="2:7" ht="14.4" customHeight="1" x14ac:dyDescent="0.55000000000000004">
      <c r="E55" s="16">
        <v>0.2</v>
      </c>
      <c r="F55" s="22" t="s">
        <v>60</v>
      </c>
    </row>
    <row r="56" spans="2:7" ht="14.4" customHeight="1" x14ac:dyDescent="0.55000000000000004">
      <c r="E56" s="17">
        <v>-2500</v>
      </c>
      <c r="F56" s="21">
        <f>_xll.PTreeNodeValue(treeCalc_1!$F$2,30)</f>
        <v>-9350</v>
      </c>
    </row>
    <row r="57" spans="2:7" ht="14.4" customHeight="1" x14ac:dyDescent="0.55000000000000004">
      <c r="B57" s="7" t="b">
        <f>_xll.PTreeNodeDecision(treeCalc_1!$F$2,3)</f>
        <v>1</v>
      </c>
      <c r="C57" s="13" t="s">
        <v>53</v>
      </c>
    </row>
    <row r="58" spans="2:7" ht="14.4" customHeight="1" x14ac:dyDescent="0.55000000000000004">
      <c r="B58" s="15">
        <v>-5500</v>
      </c>
      <c r="C58" s="14">
        <f>_xll.PTreeNodeValue(treeCalc_1!$F$2,3)</f>
        <v>-8350</v>
      </c>
    </row>
    <row r="59" spans="2:7" ht="14.4" customHeight="1" x14ac:dyDescent="0.55000000000000004">
      <c r="F59" s="5" t="b">
        <v>1</v>
      </c>
      <c r="G59" s="4">
        <f>_xll.PTreeNodeProbability(treeCalc_1!$F$2,34)</f>
        <v>2.4E-2</v>
      </c>
    </row>
    <row r="60" spans="2:7" ht="14.4" customHeight="1" x14ac:dyDescent="0.55000000000000004">
      <c r="F60" s="17">
        <v>2000</v>
      </c>
      <c r="G60" s="18">
        <f>_xll.PTreeNodeValue(treeCalc_1!$F$2,34)</f>
        <v>-6350</v>
      </c>
    </row>
    <row r="61" spans="2:7" ht="14.4" customHeight="1" x14ac:dyDescent="0.55000000000000004">
      <c r="E61" s="16">
        <v>0.2</v>
      </c>
      <c r="F61" s="22" t="s">
        <v>60</v>
      </c>
    </row>
    <row r="62" spans="2:7" ht="14.4" customHeight="1" x14ac:dyDescent="0.55000000000000004">
      <c r="E62" s="17">
        <v>-500</v>
      </c>
      <c r="F62" s="21">
        <f>_xll.PTreeNodeValue(treeCalc_1!$F$2,33)</f>
        <v>-6350</v>
      </c>
    </row>
    <row r="63" spans="2:7" ht="14.4" customHeight="1" x14ac:dyDescent="0.55000000000000004">
      <c r="D63" s="16">
        <v>0.2</v>
      </c>
      <c r="E63" s="24" t="s">
        <v>59</v>
      </c>
    </row>
    <row r="64" spans="2:7" ht="14.4" customHeight="1" x14ac:dyDescent="0.55000000000000004">
      <c r="D64" s="17">
        <v>-700</v>
      </c>
      <c r="E64" s="19">
        <f>_xll.PTreeNodeValue(treeCalc_1!$F$2,32)</f>
        <v>-7350</v>
      </c>
    </row>
    <row r="65" spans="3:7" ht="14.4" customHeight="1" x14ac:dyDescent="0.55000000000000004">
      <c r="F65" s="5" t="b">
        <v>1</v>
      </c>
      <c r="G65" s="4">
        <f>_xll.PTreeNodeProbability(treeCalc_1!$F$2,36)</f>
        <v>7.1999999999999995E-2</v>
      </c>
    </row>
    <row r="66" spans="3:7" ht="14.4" customHeight="1" x14ac:dyDescent="0.55000000000000004">
      <c r="F66" s="17">
        <v>2000</v>
      </c>
      <c r="G66" s="18">
        <f>_xll.PTreeNodeValue(treeCalc_1!$F$2,36)</f>
        <v>-7350</v>
      </c>
    </row>
    <row r="67" spans="3:7" ht="14.4" customHeight="1" x14ac:dyDescent="0.55000000000000004">
      <c r="E67" s="16">
        <v>0.6</v>
      </c>
      <c r="F67" s="22" t="s">
        <v>60</v>
      </c>
    </row>
    <row r="68" spans="3:7" ht="14.4" customHeight="1" x14ac:dyDescent="0.55000000000000004">
      <c r="E68" s="17">
        <v>-1500</v>
      </c>
      <c r="F68" s="21">
        <f>_xll.PTreeNodeValue(treeCalc_1!$F$2,35)</f>
        <v>-7350</v>
      </c>
    </row>
    <row r="69" spans="3:7" ht="14.4" customHeight="1" x14ac:dyDescent="0.55000000000000004">
      <c r="F69" s="5" t="b">
        <v>1</v>
      </c>
      <c r="G69" s="4">
        <f>_xll.PTreeNodeProbability(treeCalc_1!$F$2,38)</f>
        <v>2.4E-2</v>
      </c>
    </row>
    <row r="70" spans="3:7" ht="14.4" customHeight="1" x14ac:dyDescent="0.55000000000000004">
      <c r="F70" s="17">
        <v>2000</v>
      </c>
      <c r="G70" s="18">
        <f>_xll.PTreeNodeValue(treeCalc_1!$F$2,38)</f>
        <v>-8350</v>
      </c>
    </row>
    <row r="71" spans="3:7" ht="14.4" customHeight="1" x14ac:dyDescent="0.55000000000000004">
      <c r="E71" s="16">
        <v>0.2</v>
      </c>
      <c r="F71" s="22" t="s">
        <v>60</v>
      </c>
    </row>
    <row r="72" spans="3:7" ht="14.4" customHeight="1" x14ac:dyDescent="0.55000000000000004">
      <c r="E72" s="17">
        <v>-2500</v>
      </c>
      <c r="F72" s="21">
        <f>_xll.PTreeNodeValue(treeCalc_1!$F$2,37)</f>
        <v>-8350</v>
      </c>
    </row>
    <row r="73" spans="3:7" ht="14.4" customHeight="1" x14ac:dyDescent="0.55000000000000004">
      <c r="C73" s="16">
        <v>0.6</v>
      </c>
      <c r="D73" s="24" t="s">
        <v>56</v>
      </c>
    </row>
    <row r="74" spans="3:7" ht="14.4" customHeight="1" x14ac:dyDescent="0.55000000000000004">
      <c r="C74" s="17">
        <v>-1650</v>
      </c>
      <c r="D74" s="19">
        <f>_xll.PTreeNodeValue(treeCalc_1!$F$2,9)</f>
        <v>-8350</v>
      </c>
    </row>
    <row r="75" spans="3:7" ht="14.4" customHeight="1" x14ac:dyDescent="0.55000000000000004">
      <c r="F75" s="5" t="b">
        <v>1</v>
      </c>
      <c r="G75" s="4">
        <f>_xll.PTreeNodeProbability(treeCalc_1!$F$2,41)</f>
        <v>7.1999999999999995E-2</v>
      </c>
    </row>
    <row r="76" spans="3:7" ht="14.4" customHeight="1" x14ac:dyDescent="0.55000000000000004">
      <c r="E76" s="25"/>
      <c r="F76" s="17">
        <v>2000</v>
      </c>
      <c r="G76" s="18">
        <f>_xll.PTreeNodeValue(treeCalc_1!$F$2,41)</f>
        <v>-7350</v>
      </c>
    </row>
    <row r="77" spans="3:7" ht="14.4" customHeight="1" x14ac:dyDescent="0.55000000000000004">
      <c r="E77" s="16">
        <v>0.2</v>
      </c>
      <c r="F77" s="22" t="s">
        <v>60</v>
      </c>
    </row>
    <row r="78" spans="3:7" ht="14.4" customHeight="1" x14ac:dyDescent="0.55000000000000004">
      <c r="E78" s="17">
        <v>-500</v>
      </c>
      <c r="F78" s="21">
        <f>_xll.PTreeNodeValue(treeCalc_1!$F$2,40)</f>
        <v>-7350</v>
      </c>
    </row>
    <row r="79" spans="3:7" ht="14.4" customHeight="1" x14ac:dyDescent="0.55000000000000004">
      <c r="D79" s="16">
        <v>0.6</v>
      </c>
      <c r="E79" s="24" t="s">
        <v>59</v>
      </c>
    </row>
    <row r="80" spans="3:7" ht="14.4" customHeight="1" x14ac:dyDescent="0.55000000000000004">
      <c r="D80" s="17">
        <v>-1700</v>
      </c>
      <c r="E80" s="19">
        <f>_xll.PTreeNodeValue(treeCalc_1!$F$2,39)</f>
        <v>-8350</v>
      </c>
    </row>
    <row r="81" spans="4:7" ht="14.4" customHeight="1" x14ac:dyDescent="0.55000000000000004">
      <c r="F81" s="5" t="b">
        <v>1</v>
      </c>
      <c r="G81" s="4">
        <f>_xll.PTreeNodeProbability(treeCalc_1!$F$2,43)</f>
        <v>0.216</v>
      </c>
    </row>
    <row r="82" spans="4:7" ht="14.4" customHeight="1" x14ac:dyDescent="0.55000000000000004">
      <c r="F82" s="17">
        <v>2000</v>
      </c>
      <c r="G82" s="18">
        <f>_xll.PTreeNodeValue(treeCalc_1!$F$2,43)</f>
        <v>-8350</v>
      </c>
    </row>
    <row r="83" spans="4:7" ht="14.4" customHeight="1" x14ac:dyDescent="0.55000000000000004">
      <c r="E83" s="16">
        <v>0.6</v>
      </c>
      <c r="F83" s="22" t="s">
        <v>60</v>
      </c>
    </row>
    <row r="84" spans="4:7" ht="14.4" customHeight="1" x14ac:dyDescent="0.55000000000000004">
      <c r="E84" s="17">
        <v>-1500</v>
      </c>
      <c r="F84" s="21">
        <f>_xll.PTreeNodeValue(treeCalc_1!$F$2,42)</f>
        <v>-8350</v>
      </c>
    </row>
    <row r="85" spans="4:7" ht="14.4" customHeight="1" x14ac:dyDescent="0.55000000000000004">
      <c r="F85" s="5" t="b">
        <v>1</v>
      </c>
      <c r="G85" s="4">
        <f>_xll.PTreeNodeProbability(treeCalc_1!$F$2,45)</f>
        <v>7.1999999999999995E-2</v>
      </c>
    </row>
    <row r="86" spans="4:7" ht="14.4" customHeight="1" x14ac:dyDescent="0.55000000000000004">
      <c r="F86" s="17">
        <v>2000</v>
      </c>
      <c r="G86" s="18">
        <f>_xll.PTreeNodeValue(treeCalc_1!$F$2,45)</f>
        <v>-9350</v>
      </c>
    </row>
    <row r="87" spans="4:7" ht="14.4" customHeight="1" x14ac:dyDescent="0.55000000000000004">
      <c r="E87" s="16">
        <v>0.2</v>
      </c>
      <c r="F87" s="22" t="s">
        <v>60</v>
      </c>
    </row>
    <row r="88" spans="4:7" ht="14.4" customHeight="1" x14ac:dyDescent="0.55000000000000004">
      <c r="E88" s="17">
        <v>-2500</v>
      </c>
      <c r="F88" s="21">
        <f>_xll.PTreeNodeValue(treeCalc_1!$F$2,44)</f>
        <v>-9350</v>
      </c>
    </row>
    <row r="89" spans="4:7" ht="14.4" customHeight="1" x14ac:dyDescent="0.55000000000000004">
      <c r="F89" s="5" t="b">
        <v>1</v>
      </c>
      <c r="G89" s="4">
        <f>_xll.PTreeNodeProbability(treeCalc_1!$F$2,48)</f>
        <v>2.4E-2</v>
      </c>
    </row>
    <row r="90" spans="4:7" ht="14.4" customHeight="1" x14ac:dyDescent="0.55000000000000004">
      <c r="F90" s="17">
        <v>2000</v>
      </c>
      <c r="G90" s="18">
        <f>_xll.PTreeNodeValue(treeCalc_1!$F$2,48)</f>
        <v>-8350</v>
      </c>
    </row>
    <row r="91" spans="4:7" ht="14.4" customHeight="1" x14ac:dyDescent="0.55000000000000004">
      <c r="E91" s="16">
        <v>0.2</v>
      </c>
      <c r="F91" s="22" t="s">
        <v>60</v>
      </c>
    </row>
    <row r="92" spans="4:7" ht="14.4" customHeight="1" x14ac:dyDescent="0.55000000000000004">
      <c r="E92" s="17">
        <v>-500</v>
      </c>
      <c r="F92" s="21">
        <f>_xll.PTreeNodeValue(treeCalc_1!$F$2,47)</f>
        <v>-8350</v>
      </c>
    </row>
    <row r="93" spans="4:7" ht="14.4" customHeight="1" x14ac:dyDescent="0.55000000000000004">
      <c r="D93" s="16">
        <v>0.2</v>
      </c>
      <c r="E93" s="24" t="s">
        <v>59</v>
      </c>
    </row>
    <row r="94" spans="4:7" ht="14.4" customHeight="1" x14ac:dyDescent="0.55000000000000004">
      <c r="D94" s="17">
        <v>-2700</v>
      </c>
      <c r="E94" s="19">
        <f>_xll.PTreeNodeValue(treeCalc_1!$F$2,46)</f>
        <v>-9350</v>
      </c>
    </row>
    <row r="95" spans="4:7" ht="14.4" customHeight="1" x14ac:dyDescent="0.55000000000000004">
      <c r="F95" s="5" t="b">
        <v>1</v>
      </c>
      <c r="G95" s="4">
        <f>_xll.PTreeNodeProbability(treeCalc_1!$F$2,50)</f>
        <v>7.1999999999999995E-2</v>
      </c>
    </row>
    <row r="96" spans="4:7" ht="14.4" customHeight="1" x14ac:dyDescent="0.55000000000000004">
      <c r="F96" s="17">
        <v>2000</v>
      </c>
      <c r="G96" s="18">
        <f>_xll.PTreeNodeValue(treeCalc_1!$F$2,50)</f>
        <v>-9350</v>
      </c>
    </row>
    <row r="97" spans="4:7" ht="14.4" customHeight="1" x14ac:dyDescent="0.55000000000000004">
      <c r="E97" s="16">
        <v>0.6</v>
      </c>
      <c r="F97" s="22" t="s">
        <v>60</v>
      </c>
    </row>
    <row r="98" spans="4:7" ht="14.4" customHeight="1" x14ac:dyDescent="0.55000000000000004">
      <c r="E98" s="17">
        <v>-1500</v>
      </c>
      <c r="F98" s="21">
        <f>_xll.PTreeNodeValue(treeCalc_1!$F$2,49)</f>
        <v>-9350</v>
      </c>
    </row>
    <row r="99" spans="4:7" ht="14.4" customHeight="1" x14ac:dyDescent="0.55000000000000004">
      <c r="F99" s="5" t="b">
        <v>1</v>
      </c>
      <c r="G99" s="4">
        <f>_xll.PTreeNodeProbability(treeCalc_1!$F$2,52)</f>
        <v>2.4E-2</v>
      </c>
    </row>
    <row r="100" spans="4:7" ht="14.4" customHeight="1" x14ac:dyDescent="0.55000000000000004">
      <c r="F100" s="17">
        <v>2000</v>
      </c>
      <c r="G100" s="18">
        <f>_xll.PTreeNodeValue(treeCalc_1!$F$2,52)</f>
        <v>-10350</v>
      </c>
    </row>
    <row r="101" spans="4:7" ht="14.4" customHeight="1" x14ac:dyDescent="0.55000000000000004">
      <c r="E101" s="16">
        <v>0.2</v>
      </c>
      <c r="F101" s="22" t="s">
        <v>60</v>
      </c>
    </row>
    <row r="102" spans="4:7" ht="14.4" customHeight="1" x14ac:dyDescent="0.55000000000000004">
      <c r="E102" s="17">
        <v>-2500</v>
      </c>
      <c r="F102" s="21">
        <f>_xll.PTreeNodeValue(treeCalc_1!$F$2,51)</f>
        <v>-10350</v>
      </c>
    </row>
    <row r="103" spans="4:7" ht="14.4" customHeight="1" x14ac:dyDescent="0.55000000000000004">
      <c r="F103" s="5" t="b">
        <v>1</v>
      </c>
      <c r="G103" s="4">
        <f>_xll.PTreeNodeProbability(treeCalc_1!$F$2,55)</f>
        <v>8.0000000000000019E-3</v>
      </c>
    </row>
    <row r="104" spans="4:7" ht="14.4" customHeight="1" x14ac:dyDescent="0.55000000000000004">
      <c r="F104" s="17">
        <v>2000</v>
      </c>
      <c r="G104" s="18">
        <f>_xll.PTreeNodeValue(treeCalc_1!$F$2,55)</f>
        <v>-7350</v>
      </c>
    </row>
    <row r="105" spans="4:7" ht="14.4" customHeight="1" x14ac:dyDescent="0.55000000000000004">
      <c r="E105" s="16">
        <v>0.2</v>
      </c>
      <c r="F105" s="22" t="s">
        <v>60</v>
      </c>
    </row>
    <row r="106" spans="4:7" ht="14.4" customHeight="1" x14ac:dyDescent="0.55000000000000004">
      <c r="E106" s="17">
        <v>-500</v>
      </c>
      <c r="F106" s="21">
        <f>_xll.PTreeNodeValue(treeCalc_1!$F$2,54)</f>
        <v>-7350</v>
      </c>
    </row>
    <row r="107" spans="4:7" ht="14.4" customHeight="1" x14ac:dyDescent="0.55000000000000004">
      <c r="D107" s="16">
        <v>0.2</v>
      </c>
      <c r="E107" s="24" t="s">
        <v>59</v>
      </c>
    </row>
    <row r="108" spans="4:7" ht="14.4" customHeight="1" x14ac:dyDescent="0.55000000000000004">
      <c r="D108" s="17">
        <v>-700</v>
      </c>
      <c r="E108" s="19">
        <f>_xll.PTreeNodeValue(treeCalc_1!$F$2,53)</f>
        <v>-8350</v>
      </c>
    </row>
    <row r="109" spans="4:7" ht="14.4" customHeight="1" x14ac:dyDescent="0.55000000000000004">
      <c r="F109" s="5" t="b">
        <v>1</v>
      </c>
      <c r="G109" s="4">
        <f>_xll.PTreeNodeProbability(treeCalc_1!$F$2,57)</f>
        <v>2.4000000000000004E-2</v>
      </c>
    </row>
    <row r="110" spans="4:7" ht="14.4" customHeight="1" x14ac:dyDescent="0.55000000000000004">
      <c r="F110" s="17">
        <v>2000</v>
      </c>
      <c r="G110" s="18">
        <f>_xll.PTreeNodeValue(treeCalc_1!$F$2,57)</f>
        <v>-8350</v>
      </c>
    </row>
    <row r="111" spans="4:7" ht="14.4" customHeight="1" x14ac:dyDescent="0.55000000000000004">
      <c r="E111" s="16">
        <v>0.6</v>
      </c>
      <c r="F111" s="22" t="s">
        <v>60</v>
      </c>
    </row>
    <row r="112" spans="4:7" ht="14.4" customHeight="1" x14ac:dyDescent="0.55000000000000004">
      <c r="E112" s="17">
        <v>-1500</v>
      </c>
      <c r="F112" s="21">
        <f>_xll.PTreeNodeValue(treeCalc_1!$F$2,56)</f>
        <v>-8350</v>
      </c>
    </row>
    <row r="113" spans="3:7" ht="14.4" customHeight="1" x14ac:dyDescent="0.55000000000000004">
      <c r="F113" s="5" t="b">
        <v>1</v>
      </c>
      <c r="G113" s="4">
        <f>_xll.PTreeNodeProbability(treeCalc_1!$F$2,59)</f>
        <v>8.0000000000000019E-3</v>
      </c>
    </row>
    <row r="114" spans="3:7" ht="14.4" customHeight="1" x14ac:dyDescent="0.55000000000000004">
      <c r="F114" s="17">
        <v>2000</v>
      </c>
      <c r="G114" s="18">
        <f>_xll.PTreeNodeValue(treeCalc_1!$F$2,59)</f>
        <v>-9350</v>
      </c>
    </row>
    <row r="115" spans="3:7" ht="14.4" customHeight="1" x14ac:dyDescent="0.55000000000000004">
      <c r="E115" s="16">
        <v>0.2</v>
      </c>
      <c r="F115" s="22" t="s">
        <v>60</v>
      </c>
    </row>
    <row r="116" spans="3:7" ht="14.4" customHeight="1" x14ac:dyDescent="0.55000000000000004">
      <c r="E116" s="17">
        <v>-2500</v>
      </c>
      <c r="F116" s="21">
        <f>_xll.PTreeNodeValue(treeCalc_1!$F$2,58)</f>
        <v>-9350</v>
      </c>
    </row>
    <row r="117" spans="3:7" ht="14.4" customHeight="1" x14ac:dyDescent="0.55000000000000004">
      <c r="C117" s="16">
        <v>0.2</v>
      </c>
      <c r="D117" s="24" t="s">
        <v>56</v>
      </c>
    </row>
    <row r="118" spans="3:7" ht="14.4" customHeight="1" x14ac:dyDescent="0.55000000000000004">
      <c r="C118" s="17">
        <v>-2650</v>
      </c>
      <c r="D118" s="19">
        <f>_xll.PTreeNodeValue(treeCalc_1!$F$2,10)</f>
        <v>-9350</v>
      </c>
    </row>
    <row r="119" spans="3:7" ht="14.4" customHeight="1" x14ac:dyDescent="0.55000000000000004">
      <c r="F119" s="5" t="b">
        <v>1</v>
      </c>
      <c r="G119" s="4">
        <f>_xll.PTreeNodeProbability(treeCalc_1!$F$2,62)</f>
        <v>2.4E-2</v>
      </c>
    </row>
    <row r="120" spans="3:7" ht="14.4" customHeight="1" x14ac:dyDescent="0.55000000000000004">
      <c r="F120" s="17">
        <v>2000</v>
      </c>
      <c r="G120" s="18">
        <f>_xll.PTreeNodeValue(treeCalc_1!$F$2,62)</f>
        <v>-8350</v>
      </c>
    </row>
    <row r="121" spans="3:7" ht="14.4" customHeight="1" x14ac:dyDescent="0.55000000000000004">
      <c r="E121" s="16">
        <v>0.2</v>
      </c>
      <c r="F121" s="22" t="s">
        <v>60</v>
      </c>
    </row>
    <row r="122" spans="3:7" ht="14.4" customHeight="1" x14ac:dyDescent="0.55000000000000004">
      <c r="E122" s="17">
        <v>-500</v>
      </c>
      <c r="F122" s="21">
        <f>_xll.PTreeNodeValue(treeCalc_1!$F$2,61)</f>
        <v>-8350</v>
      </c>
    </row>
    <row r="123" spans="3:7" ht="14.4" customHeight="1" x14ac:dyDescent="0.55000000000000004">
      <c r="D123" s="16">
        <v>0.6</v>
      </c>
      <c r="E123" s="24" t="s">
        <v>59</v>
      </c>
    </row>
    <row r="124" spans="3:7" ht="14.4" customHeight="1" x14ac:dyDescent="0.55000000000000004">
      <c r="D124" s="17">
        <v>-1700</v>
      </c>
      <c r="E124" s="19">
        <f>_xll.PTreeNodeValue(treeCalc_1!$F$2,60)</f>
        <v>-9350</v>
      </c>
    </row>
    <row r="125" spans="3:7" ht="14.4" customHeight="1" x14ac:dyDescent="0.55000000000000004">
      <c r="F125" s="5" t="b">
        <v>1</v>
      </c>
      <c r="G125" s="4">
        <f>_xll.PTreeNodeProbability(treeCalc_1!$F$2,64)</f>
        <v>7.1999999999999995E-2</v>
      </c>
    </row>
    <row r="126" spans="3:7" ht="14.4" customHeight="1" x14ac:dyDescent="0.55000000000000004">
      <c r="F126" s="17">
        <v>2000</v>
      </c>
      <c r="G126" s="18">
        <f>_xll.PTreeNodeValue(treeCalc_1!$F$2,64)</f>
        <v>-9350</v>
      </c>
    </row>
    <row r="127" spans="3:7" ht="14.4" customHeight="1" x14ac:dyDescent="0.55000000000000004">
      <c r="E127" s="16">
        <v>0.6</v>
      </c>
      <c r="F127" s="22" t="s">
        <v>60</v>
      </c>
    </row>
    <row r="128" spans="3:7" ht="14.4" customHeight="1" x14ac:dyDescent="0.55000000000000004">
      <c r="E128" s="17">
        <v>-1500</v>
      </c>
      <c r="F128" s="21">
        <f>_xll.PTreeNodeValue(treeCalc_1!$F$2,63)</f>
        <v>-9350</v>
      </c>
    </row>
    <row r="129" spans="4:7" ht="14.4" customHeight="1" x14ac:dyDescent="0.55000000000000004">
      <c r="F129" s="5" t="b">
        <v>1</v>
      </c>
      <c r="G129" s="4">
        <f>_xll.PTreeNodeProbability(treeCalc_1!$F$2,66)</f>
        <v>2.4E-2</v>
      </c>
    </row>
    <row r="130" spans="4:7" ht="14.4" customHeight="1" x14ac:dyDescent="0.55000000000000004">
      <c r="F130" s="17">
        <v>2000</v>
      </c>
      <c r="G130" s="18">
        <f>_xll.PTreeNodeValue(treeCalc_1!$F$2,66)</f>
        <v>-10350</v>
      </c>
    </row>
    <row r="131" spans="4:7" ht="14.4" customHeight="1" x14ac:dyDescent="0.55000000000000004">
      <c r="E131" s="16">
        <v>0.2</v>
      </c>
      <c r="F131" s="22" t="s">
        <v>60</v>
      </c>
    </row>
    <row r="132" spans="4:7" ht="14.4" customHeight="1" x14ac:dyDescent="0.55000000000000004">
      <c r="E132" s="17">
        <v>-2500</v>
      </c>
      <c r="F132" s="21">
        <f>_xll.PTreeNodeValue(treeCalc_1!$F$2,65)</f>
        <v>-10350</v>
      </c>
    </row>
    <row r="133" spans="4:7" ht="14.4" customHeight="1" x14ac:dyDescent="0.55000000000000004">
      <c r="F133" s="5" t="b">
        <v>1</v>
      </c>
      <c r="G133" s="4">
        <f>_xll.PTreeNodeProbability(treeCalc_1!$F$2,69)</f>
        <v>8.0000000000000019E-3</v>
      </c>
    </row>
    <row r="134" spans="4:7" ht="14.4" customHeight="1" x14ac:dyDescent="0.55000000000000004">
      <c r="F134" s="17">
        <v>2000</v>
      </c>
      <c r="G134" s="18">
        <f>_xll.PTreeNodeValue(treeCalc_1!$F$2,69)</f>
        <v>-9350</v>
      </c>
    </row>
    <row r="135" spans="4:7" ht="14.4" customHeight="1" x14ac:dyDescent="0.55000000000000004">
      <c r="E135" s="16">
        <v>0.2</v>
      </c>
      <c r="F135" s="22" t="s">
        <v>60</v>
      </c>
    </row>
    <row r="136" spans="4:7" ht="14.4" customHeight="1" x14ac:dyDescent="0.55000000000000004">
      <c r="E136" s="17">
        <v>-500</v>
      </c>
      <c r="F136" s="21">
        <f>_xll.PTreeNodeValue(treeCalc_1!$F$2,68)</f>
        <v>-9350</v>
      </c>
    </row>
    <row r="137" spans="4:7" ht="14.4" customHeight="1" x14ac:dyDescent="0.55000000000000004">
      <c r="D137" s="16">
        <v>0.2</v>
      </c>
      <c r="E137" s="24" t="s">
        <v>59</v>
      </c>
    </row>
    <row r="138" spans="4:7" ht="14.4" customHeight="1" x14ac:dyDescent="0.55000000000000004">
      <c r="D138" s="17">
        <v>-2700</v>
      </c>
      <c r="E138" s="19">
        <f>_xll.PTreeNodeValue(treeCalc_1!$F$2,67)</f>
        <v>-10350</v>
      </c>
    </row>
    <row r="139" spans="4:7" ht="14.4" customHeight="1" x14ac:dyDescent="0.55000000000000004">
      <c r="F139" s="5" t="b">
        <v>1</v>
      </c>
      <c r="G139" s="4">
        <f>_xll.PTreeNodeProbability(treeCalc_1!$F$2,71)</f>
        <v>2.4000000000000004E-2</v>
      </c>
    </row>
    <row r="140" spans="4:7" ht="14.4" customHeight="1" x14ac:dyDescent="0.55000000000000004">
      <c r="F140" s="17">
        <v>2000</v>
      </c>
      <c r="G140" s="18">
        <f>_xll.PTreeNodeValue(treeCalc_1!$F$2,71)</f>
        <v>-10350</v>
      </c>
    </row>
    <row r="141" spans="4:7" ht="14.4" customHeight="1" x14ac:dyDescent="0.55000000000000004">
      <c r="E141" s="16">
        <v>0.6</v>
      </c>
      <c r="F141" s="22" t="s">
        <v>60</v>
      </c>
    </row>
    <row r="142" spans="4:7" ht="14.4" customHeight="1" x14ac:dyDescent="0.55000000000000004">
      <c r="E142" s="17">
        <v>-1500</v>
      </c>
      <c r="F142" s="21">
        <f>_xll.PTreeNodeValue(treeCalc_1!$F$2,70)</f>
        <v>-10350</v>
      </c>
    </row>
    <row r="143" spans="4:7" ht="14.4" customHeight="1" x14ac:dyDescent="0.55000000000000004">
      <c r="F143" s="5" t="b">
        <v>1</v>
      </c>
      <c r="G143" s="4">
        <f>_xll.PTreeNodeProbability(treeCalc_1!$F$2,73)</f>
        <v>8.0000000000000019E-3</v>
      </c>
    </row>
    <row r="144" spans="4:7" ht="14.4" customHeight="1" x14ac:dyDescent="0.55000000000000004">
      <c r="F144" s="17">
        <v>2000</v>
      </c>
      <c r="G144" s="18">
        <f>_xll.PTreeNodeValue(treeCalc_1!$F$2,73)</f>
        <v>-11350</v>
      </c>
    </row>
    <row r="145" spans="5:6" ht="14.4" customHeight="1" x14ac:dyDescent="0.55000000000000004">
      <c r="E145" s="16">
        <v>0.2</v>
      </c>
      <c r="F145" s="22" t="s">
        <v>60</v>
      </c>
    </row>
    <row r="146" spans="5:6" ht="14.4" customHeight="1" x14ac:dyDescent="0.55000000000000004">
      <c r="E146" s="17">
        <v>-2500</v>
      </c>
      <c r="F146" s="21">
        <f>_xll.PTreeNodeValue(treeCalc_1!$F$2,72)</f>
        <v>-11350</v>
      </c>
    </row>
  </sheetData>
  <pageMargins left="0.25" right="0.25" top="0.75" bottom="0.75" header="0.3" footer="0.3"/>
  <pageSetup scale="71" fitToHeight="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5084-F5E1-42AE-B060-160BA34F715D}">
  <dimension ref="A1:P83"/>
  <sheetViews>
    <sheetView workbookViewId="0"/>
  </sheetViews>
  <sheetFormatPr defaultColWidth="15.578125" defaultRowHeight="14.4" x14ac:dyDescent="0.55000000000000004"/>
  <cols>
    <col min="1" max="16384" width="15.578125" style="2"/>
  </cols>
  <sheetData>
    <row r="1" spans="1:16" x14ac:dyDescent="0.55000000000000004">
      <c r="A1" s="2" t="s">
        <v>1</v>
      </c>
      <c r="B1" s="1" t="s">
        <v>46</v>
      </c>
      <c r="E1" s="2" t="s">
        <v>9</v>
      </c>
      <c r="F1" s="2">
        <v>3</v>
      </c>
      <c r="H1" s="2" t="s">
        <v>16</v>
      </c>
      <c r="I1" s="1" t="s">
        <v>42</v>
      </c>
      <c r="K1" s="2" t="s">
        <v>21</v>
      </c>
      <c r="L1" s="2">
        <v>100</v>
      </c>
    </row>
    <row r="2" spans="1:16" x14ac:dyDescent="0.55000000000000004">
      <c r="A2" s="2" t="s">
        <v>2</v>
      </c>
      <c r="B2" s="2" t="e">
        <f>Sheet1!#REF!</f>
        <v>#REF!</v>
      </c>
      <c r="E2" s="2" t="s">
        <v>11</v>
      </c>
      <c r="F2" s="2">
        <f>_xll.PTreeEvaluate5(B3,$L$11:$L$83,$J$11:$J$83,$K$11:$K$83,$N$11:$N$83,$G$11:$G$83,,L1)</f>
        <v>1183489</v>
      </c>
    </row>
    <row r="3" spans="1:16" x14ac:dyDescent="0.55000000000000004">
      <c r="A3" s="2" t="s">
        <v>3</v>
      </c>
      <c r="B3" s="2" t="s">
        <v>45</v>
      </c>
      <c r="E3" s="2" t="s">
        <v>12</v>
      </c>
      <c r="F3" s="1" t="s">
        <v>38</v>
      </c>
      <c r="H3" s="2" t="s">
        <v>17</v>
      </c>
      <c r="I3" s="3" t="s">
        <v>40</v>
      </c>
    </row>
    <row r="4" spans="1:16" x14ac:dyDescent="0.55000000000000004">
      <c r="A4" s="2" t="s">
        <v>4</v>
      </c>
      <c r="B4" s="2" t="s">
        <v>37</v>
      </c>
      <c r="E4" s="2" t="s">
        <v>13</v>
      </c>
      <c r="F4" s="1" t="s">
        <v>39</v>
      </c>
      <c r="H4" s="2" t="s">
        <v>18</v>
      </c>
      <c r="I4" s="1" t="s">
        <v>41</v>
      </c>
    </row>
    <row r="5" spans="1:16" x14ac:dyDescent="0.55000000000000004">
      <c r="A5" s="2" t="s">
        <v>5</v>
      </c>
      <c r="B5" s="2">
        <v>0</v>
      </c>
      <c r="E5" s="2" t="s">
        <v>14</v>
      </c>
      <c r="F5" s="1" t="s">
        <v>39</v>
      </c>
      <c r="H5" s="2" t="s">
        <v>19</v>
      </c>
      <c r="I5" s="3" t="s">
        <v>40</v>
      </c>
    </row>
    <row r="6" spans="1:16" x14ac:dyDescent="0.55000000000000004">
      <c r="A6" s="2" t="s">
        <v>6</v>
      </c>
      <c r="E6" s="2" t="s">
        <v>15</v>
      </c>
      <c r="F6" s="1" t="s">
        <v>38</v>
      </c>
      <c r="H6" s="2" t="s">
        <v>20</v>
      </c>
      <c r="I6" s="1" t="s">
        <v>41</v>
      </c>
    </row>
    <row r="7" spans="1:16" x14ac:dyDescent="0.55000000000000004">
      <c r="A7" s="2" t="s">
        <v>7</v>
      </c>
      <c r="E7" s="2" t="s">
        <v>10</v>
      </c>
      <c r="F7" s="1" t="s">
        <v>0</v>
      </c>
    </row>
    <row r="8" spans="1:16" x14ac:dyDescent="0.55000000000000004">
      <c r="A8" s="2" t="s">
        <v>8</v>
      </c>
      <c r="B8" s="2">
        <v>73</v>
      </c>
    </row>
    <row r="10" spans="1:16" x14ac:dyDescent="0.55000000000000004">
      <c r="A10" s="2" t="s">
        <v>22</v>
      </c>
      <c r="B10" s="2" t="s">
        <v>23</v>
      </c>
      <c r="C10" s="2" t="s">
        <v>24</v>
      </c>
      <c r="D10" s="2" t="s">
        <v>25</v>
      </c>
      <c r="E10" s="2" t="s">
        <v>26</v>
      </c>
      <c r="F10" s="2" t="s">
        <v>27</v>
      </c>
      <c r="G10" s="2" t="s">
        <v>28</v>
      </c>
      <c r="H10" s="2" t="s">
        <v>29</v>
      </c>
      <c r="I10" s="2" t="s">
        <v>30</v>
      </c>
      <c r="J10" s="2" t="s">
        <v>31</v>
      </c>
      <c r="K10" s="2" t="s">
        <v>32</v>
      </c>
      <c r="L10" s="2" t="s">
        <v>3</v>
      </c>
      <c r="M10" s="2" t="s">
        <v>33</v>
      </c>
      <c r="N10" s="2" t="s">
        <v>34</v>
      </c>
      <c r="O10" s="2" t="s">
        <v>35</v>
      </c>
      <c r="P10" s="2" t="s">
        <v>36</v>
      </c>
    </row>
    <row r="11" spans="1:16" x14ac:dyDescent="0.55000000000000004">
      <c r="A11" s="2">
        <f>Sheet1!$B$12</f>
        <v>-8350</v>
      </c>
      <c r="B11" s="2" t="str">
        <f>B1</f>
        <v>Which Car to Buy?</v>
      </c>
      <c r="C11" s="2">
        <v>0</v>
      </c>
      <c r="I11" s="2" t="s">
        <v>43</v>
      </c>
      <c r="J11" s="2">
        <f>Sheet1!$A$12</f>
        <v>0</v>
      </c>
      <c r="K11" s="2">
        <f>Sheet1!$A$11</f>
        <v>0</v>
      </c>
      <c r="L11" s="2" t="s">
        <v>48</v>
      </c>
      <c r="M11" s="1" t="s">
        <v>44</v>
      </c>
      <c r="O11" s="2" t="str">
        <f>Sheet1!$B$11</f>
        <v>Car Choices</v>
      </c>
      <c r="P11" s="2" t="b">
        <v>0</v>
      </c>
    </row>
    <row r="12" spans="1:16" x14ac:dyDescent="0.55000000000000004">
      <c r="A12" s="2">
        <f>Sheet1!$C$10</f>
        <v>-9840.5999999999985</v>
      </c>
      <c r="B12" s="1" t="s">
        <v>49</v>
      </c>
      <c r="C12" s="2">
        <v>0</v>
      </c>
      <c r="I12" s="2" t="s">
        <v>43</v>
      </c>
      <c r="J12" s="2">
        <f>Sheet1!$B$10</f>
        <v>-5500</v>
      </c>
      <c r="L12" s="2" t="s">
        <v>52</v>
      </c>
      <c r="M12" s="1" t="s">
        <v>44</v>
      </c>
      <c r="O12" s="2" t="str">
        <f>Sheet1!$C$9</f>
        <v>Year 1</v>
      </c>
      <c r="P12" s="2" t="b">
        <v>0</v>
      </c>
    </row>
    <row r="13" spans="1:16" x14ac:dyDescent="0.55000000000000004">
      <c r="A13" s="2">
        <f>Sheet1!$C$58</f>
        <v>-8350</v>
      </c>
      <c r="B13" s="1" t="s">
        <v>50</v>
      </c>
      <c r="C13" s="2">
        <v>0</v>
      </c>
      <c r="I13" s="2" t="s">
        <v>43</v>
      </c>
      <c r="J13" s="2">
        <f>Sheet1!$B$58</f>
        <v>-5500</v>
      </c>
      <c r="L13" s="2" t="s">
        <v>64</v>
      </c>
      <c r="M13" s="1" t="s">
        <v>44</v>
      </c>
      <c r="O13" s="2" t="str">
        <f>Sheet1!$C$57</f>
        <v>Year 1 Cost</v>
      </c>
      <c r="P13" s="2" t="b">
        <v>0</v>
      </c>
    </row>
    <row r="14" spans="1:16" x14ac:dyDescent="0.55000000000000004">
      <c r="A14" s="2">
        <f>Sheet1!$D$8</f>
        <v>-9840.5999999999985</v>
      </c>
      <c r="B14" s="1" t="s">
        <v>53</v>
      </c>
      <c r="C14" s="2">
        <v>0</v>
      </c>
      <c r="I14" s="2" t="s">
        <v>43</v>
      </c>
      <c r="J14" s="2">
        <f>Sheet1!$C$8</f>
        <v>-2522.1999999999998</v>
      </c>
      <c r="K14" s="2" t="b">
        <f>Sheet1!$C$7</f>
        <v>1</v>
      </c>
      <c r="L14" s="2" t="s">
        <v>55</v>
      </c>
      <c r="M14" s="1" t="s">
        <v>44</v>
      </c>
      <c r="O14" s="2" t="str">
        <f>Sheet1!$D$7</f>
        <v>Year 2</v>
      </c>
      <c r="P14" s="2" t="b">
        <v>0</v>
      </c>
    </row>
    <row r="15" spans="1:16" x14ac:dyDescent="0.55000000000000004">
      <c r="A15" s="2">
        <f>Sheet1!$E$6</f>
        <v>-9840.5999999999985</v>
      </c>
      <c r="B15" s="1" t="s">
        <v>56</v>
      </c>
      <c r="C15" s="2">
        <v>0</v>
      </c>
      <c r="I15" s="2" t="s">
        <v>43</v>
      </c>
      <c r="J15" s="2">
        <f>Sheet1!$D$6</f>
        <v>-2722.2</v>
      </c>
      <c r="K15" s="2" t="b">
        <f>Sheet1!$D$5</f>
        <v>1</v>
      </c>
      <c r="L15" s="2" t="s">
        <v>58</v>
      </c>
      <c r="M15" s="1" t="s">
        <v>44</v>
      </c>
      <c r="O15" s="2" t="str">
        <f>Sheet1!$E$5</f>
        <v>Year 3</v>
      </c>
      <c r="P15" s="2" t="b">
        <v>0</v>
      </c>
    </row>
    <row r="16" spans="1:16" x14ac:dyDescent="0.55000000000000004">
      <c r="A16" s="2">
        <f>Sheet1!$F$4</f>
        <v>-9840.5999999999985</v>
      </c>
      <c r="B16" s="1" t="s">
        <v>59</v>
      </c>
      <c r="C16" s="2">
        <v>0</v>
      </c>
      <c r="I16" s="2" t="s">
        <v>43</v>
      </c>
      <c r="J16" s="2">
        <f>Sheet1!$E$4</f>
        <v>-2722.2</v>
      </c>
      <c r="K16" s="2" t="b">
        <f>Sheet1!$E$3</f>
        <v>1</v>
      </c>
      <c r="L16" s="2" t="s">
        <v>62</v>
      </c>
      <c r="M16" s="1" t="s">
        <v>44</v>
      </c>
      <c r="O16" s="2" t="str">
        <f>Sheet1!$F$3</f>
        <v>Salvage</v>
      </c>
      <c r="P16" s="2" t="b">
        <v>0</v>
      </c>
    </row>
    <row r="17" spans="1:16" x14ac:dyDescent="0.55000000000000004">
      <c r="A17" s="2">
        <f>Sheet1!$G$2</f>
        <v>-9840.5999999999985</v>
      </c>
      <c r="B17" s="1" t="s">
        <v>63</v>
      </c>
      <c r="C17" s="2">
        <v>0</v>
      </c>
      <c r="H17" s="2" t="s">
        <v>43</v>
      </c>
      <c r="I17" s="2" t="s">
        <v>43</v>
      </c>
      <c r="J17" s="2">
        <f>Sheet1!$F$2</f>
        <v>3626</v>
      </c>
      <c r="K17" s="2" t="b">
        <f>Sheet1!$F$1</f>
        <v>1</v>
      </c>
      <c r="L17" s="2" t="s">
        <v>61</v>
      </c>
      <c r="M17" s="1" t="s">
        <v>44</v>
      </c>
      <c r="P17" s="2" t="b">
        <v>0</v>
      </c>
    </row>
    <row r="18" spans="1:16" x14ac:dyDescent="0.55000000000000004">
      <c r="A18" s="2">
        <f>Sheet1!$D$28</f>
        <v>-7350</v>
      </c>
      <c r="B18" s="1" t="s">
        <v>65</v>
      </c>
      <c r="C18" s="2">
        <v>0</v>
      </c>
      <c r="I18" s="2" t="s">
        <v>43</v>
      </c>
      <c r="J18" s="2">
        <f>Sheet1!$C$28</f>
        <v>-650</v>
      </c>
      <c r="K18" s="2">
        <f>Sheet1!$C$27</f>
        <v>0.2</v>
      </c>
      <c r="L18" s="2" t="s">
        <v>68</v>
      </c>
      <c r="M18" s="1" t="s">
        <v>44</v>
      </c>
      <c r="O18" s="2" t="str">
        <f>Sheet1!$D$27</f>
        <v>Year 2 Cost</v>
      </c>
      <c r="P18" s="2" t="b">
        <v>0</v>
      </c>
    </row>
    <row r="19" spans="1:16" x14ac:dyDescent="0.55000000000000004">
      <c r="A19" s="2">
        <f>Sheet1!$D$74</f>
        <v>-8350</v>
      </c>
      <c r="B19" s="1" t="s">
        <v>66</v>
      </c>
      <c r="C19" s="2">
        <v>0</v>
      </c>
      <c r="I19" s="2" t="s">
        <v>43</v>
      </c>
      <c r="J19" s="23">
        <f>Sheet1!$C$74</f>
        <v>-1650</v>
      </c>
      <c r="K19" s="2">
        <f>Sheet1!$C$73</f>
        <v>0.6</v>
      </c>
      <c r="L19" s="2" t="s">
        <v>96</v>
      </c>
      <c r="M19" s="1" t="s">
        <v>44</v>
      </c>
      <c r="O19" s="2" t="str">
        <f>Sheet1!$D$73</f>
        <v>Year 2 Cost</v>
      </c>
      <c r="P19" s="2" t="b">
        <v>0</v>
      </c>
    </row>
    <row r="20" spans="1:16" x14ac:dyDescent="0.55000000000000004">
      <c r="A20" s="2">
        <f>Sheet1!$D$118</f>
        <v>-9350</v>
      </c>
      <c r="B20" s="1" t="s">
        <v>67</v>
      </c>
      <c r="C20" s="2">
        <v>0</v>
      </c>
      <c r="I20" s="2" t="s">
        <v>43</v>
      </c>
      <c r="J20" s="23">
        <f>Sheet1!$C$118</f>
        <v>-2650</v>
      </c>
      <c r="K20" s="2">
        <f>Sheet1!$C$117</f>
        <v>0.2</v>
      </c>
      <c r="L20" s="2" t="s">
        <v>118</v>
      </c>
      <c r="M20" s="1" t="s">
        <v>44</v>
      </c>
      <c r="O20" s="2" t="str">
        <f>Sheet1!$D$117</f>
        <v>Year 2 Cost</v>
      </c>
      <c r="P20" s="2" t="b">
        <v>0</v>
      </c>
    </row>
    <row r="21" spans="1:16" x14ac:dyDescent="0.55000000000000004">
      <c r="A21" s="2">
        <f>Sheet1!$E$18</f>
        <v>-6350</v>
      </c>
      <c r="B21" s="1" t="s">
        <v>69</v>
      </c>
      <c r="C21" s="2">
        <v>0</v>
      </c>
      <c r="I21" s="2" t="s">
        <v>43</v>
      </c>
      <c r="J21" s="2">
        <f>Sheet1!$D$18</f>
        <v>-700</v>
      </c>
      <c r="K21" s="2">
        <f>Sheet1!$D$17</f>
        <v>0.2</v>
      </c>
      <c r="L21" s="2" t="s">
        <v>72</v>
      </c>
      <c r="M21" s="1" t="s">
        <v>44</v>
      </c>
      <c r="O21" s="2" t="str">
        <f>Sheet1!$E$17</f>
        <v>Year 3 Cost</v>
      </c>
      <c r="P21" s="2" t="b">
        <v>0</v>
      </c>
    </row>
    <row r="22" spans="1:16" x14ac:dyDescent="0.55000000000000004">
      <c r="A22" s="2">
        <f>Sheet1!$E$34</f>
        <v>-7350</v>
      </c>
      <c r="B22" s="1" t="s">
        <v>70</v>
      </c>
      <c r="C22" s="2">
        <v>0</v>
      </c>
      <c r="I22" s="2" t="s">
        <v>43</v>
      </c>
      <c r="J22" s="23">
        <f>Sheet1!$D$34</f>
        <v>-1700</v>
      </c>
      <c r="K22" s="2">
        <f>Sheet1!$D$33</f>
        <v>0.6</v>
      </c>
      <c r="L22" s="2" t="s">
        <v>82</v>
      </c>
      <c r="M22" s="1" t="s">
        <v>44</v>
      </c>
      <c r="O22" s="2" t="str">
        <f>Sheet1!$E$33</f>
        <v>Year 3 Cost</v>
      </c>
      <c r="P22" s="2" t="b">
        <v>0</v>
      </c>
    </row>
    <row r="23" spans="1:16" x14ac:dyDescent="0.55000000000000004">
      <c r="A23" s="2">
        <f>Sheet1!$E$48</f>
        <v>-8350</v>
      </c>
      <c r="B23" s="1" t="s">
        <v>71</v>
      </c>
      <c r="C23" s="2">
        <v>0</v>
      </c>
      <c r="I23" s="2" t="s">
        <v>43</v>
      </c>
      <c r="J23" s="23">
        <f>Sheet1!$D$48</f>
        <v>-2700</v>
      </c>
      <c r="K23" s="2">
        <f>Sheet1!$D$47</f>
        <v>0.2</v>
      </c>
      <c r="L23" s="2" t="s">
        <v>89</v>
      </c>
      <c r="M23" s="1" t="s">
        <v>44</v>
      </c>
      <c r="O23" s="2" t="str">
        <f>Sheet1!$E$47</f>
        <v>Year 3 Cost</v>
      </c>
      <c r="P23" s="2" t="b">
        <v>0</v>
      </c>
    </row>
    <row r="24" spans="1:16" x14ac:dyDescent="0.55000000000000004">
      <c r="A24" s="2">
        <f>Sheet1!$F$16</f>
        <v>-5350</v>
      </c>
      <c r="B24" s="1" t="s">
        <v>73</v>
      </c>
      <c r="C24" s="2">
        <v>0</v>
      </c>
      <c r="I24" s="2" t="s">
        <v>43</v>
      </c>
      <c r="J24" s="2">
        <f>Sheet1!$E$16</f>
        <v>-500</v>
      </c>
      <c r="K24" s="2">
        <f>Sheet1!$E$15</f>
        <v>0.2</v>
      </c>
      <c r="L24" s="2" t="s">
        <v>77</v>
      </c>
      <c r="M24" s="1" t="s">
        <v>44</v>
      </c>
      <c r="O24" s="2" t="str">
        <f>Sheet1!$F$15</f>
        <v>Salvage</v>
      </c>
      <c r="P24" s="2" t="b">
        <v>0</v>
      </c>
    </row>
    <row r="25" spans="1:16" x14ac:dyDescent="0.55000000000000004">
      <c r="A25" s="2">
        <f>Sheet1!$F$22</f>
        <v>-6350</v>
      </c>
      <c r="B25" s="1" t="s">
        <v>74</v>
      </c>
      <c r="C25" s="2">
        <v>0</v>
      </c>
      <c r="I25" s="2" t="s">
        <v>43</v>
      </c>
      <c r="J25" s="23">
        <f>Sheet1!$E$22</f>
        <v>-1500</v>
      </c>
      <c r="K25" s="2">
        <f>Sheet1!$E$21</f>
        <v>0.6</v>
      </c>
      <c r="L25" s="2" t="s">
        <v>78</v>
      </c>
      <c r="M25" s="1" t="s">
        <v>44</v>
      </c>
      <c r="O25" s="2" t="str">
        <f>Sheet1!$F$21</f>
        <v>Salvage</v>
      </c>
      <c r="P25" s="2" t="b">
        <v>0</v>
      </c>
    </row>
    <row r="26" spans="1:16" x14ac:dyDescent="0.55000000000000004">
      <c r="A26" s="2">
        <f>Sheet1!$F$26</f>
        <v>-7350</v>
      </c>
      <c r="B26" s="1" t="s">
        <v>75</v>
      </c>
      <c r="C26" s="2">
        <v>0</v>
      </c>
      <c r="I26" s="2" t="s">
        <v>43</v>
      </c>
      <c r="J26" s="23">
        <f>Sheet1!$E$26</f>
        <v>-2500</v>
      </c>
      <c r="K26" s="2">
        <f>Sheet1!$E$25</f>
        <v>0.2</v>
      </c>
      <c r="L26" s="2" t="s">
        <v>80</v>
      </c>
      <c r="M26" s="1" t="s">
        <v>44</v>
      </c>
      <c r="O26" s="2" t="str">
        <f>Sheet1!$F$25</f>
        <v>Salvage</v>
      </c>
      <c r="P26" s="2" t="b">
        <v>0</v>
      </c>
    </row>
    <row r="27" spans="1:16" x14ac:dyDescent="0.55000000000000004">
      <c r="A27" s="2">
        <f>Sheet1!$G$14</f>
        <v>-5350</v>
      </c>
      <c r="B27" s="1" t="s">
        <v>63</v>
      </c>
      <c r="C27" s="2">
        <v>0</v>
      </c>
      <c r="H27" s="2" t="s">
        <v>43</v>
      </c>
      <c r="I27" s="2" t="s">
        <v>43</v>
      </c>
      <c r="J27" s="2">
        <f>Sheet1!$F$14</f>
        <v>2000</v>
      </c>
      <c r="K27" s="2" t="b">
        <f>Sheet1!$F$13</f>
        <v>1</v>
      </c>
      <c r="L27" s="2" t="s">
        <v>76</v>
      </c>
      <c r="M27" s="1" t="s">
        <v>44</v>
      </c>
      <c r="P27" s="2" t="b">
        <v>0</v>
      </c>
    </row>
    <row r="28" spans="1:16" x14ac:dyDescent="0.55000000000000004">
      <c r="A28" s="2">
        <f>Sheet1!$G$20</f>
        <v>-6350</v>
      </c>
      <c r="B28" s="1" t="s">
        <v>63</v>
      </c>
      <c r="C28" s="2">
        <v>0</v>
      </c>
      <c r="H28" s="2" t="s">
        <v>43</v>
      </c>
      <c r="I28" s="2" t="s">
        <v>43</v>
      </c>
      <c r="J28" s="2">
        <f>Sheet1!$F$20</f>
        <v>2000</v>
      </c>
      <c r="K28" s="2" t="b">
        <f>Sheet1!$F$19</f>
        <v>1</v>
      </c>
      <c r="L28" s="2" t="s">
        <v>79</v>
      </c>
      <c r="M28" s="1" t="s">
        <v>44</v>
      </c>
      <c r="P28" s="2" t="b">
        <v>0</v>
      </c>
    </row>
    <row r="29" spans="1:16" x14ac:dyDescent="0.55000000000000004">
      <c r="A29" s="2">
        <f>Sheet1!$G$24</f>
        <v>-7350</v>
      </c>
      <c r="B29" s="1" t="s">
        <v>63</v>
      </c>
      <c r="C29" s="2">
        <v>0</v>
      </c>
      <c r="H29" s="2" t="s">
        <v>43</v>
      </c>
      <c r="I29" s="2" t="s">
        <v>43</v>
      </c>
      <c r="J29" s="2">
        <f>Sheet1!$F$24</f>
        <v>2000</v>
      </c>
      <c r="K29" s="2" t="b">
        <f>Sheet1!$F$23</f>
        <v>1</v>
      </c>
      <c r="L29" s="2" t="s">
        <v>81</v>
      </c>
      <c r="M29" s="1" t="s">
        <v>44</v>
      </c>
      <c r="P29" s="2" t="b">
        <v>0</v>
      </c>
    </row>
    <row r="30" spans="1:16" x14ac:dyDescent="0.55000000000000004">
      <c r="A30" s="2">
        <f>Sheet1!$F$32</f>
        <v>-6350</v>
      </c>
      <c r="B30" s="1" t="s">
        <v>73</v>
      </c>
      <c r="C30" s="2">
        <v>0</v>
      </c>
      <c r="I30" s="2" t="s">
        <v>43</v>
      </c>
      <c r="J30" s="2">
        <f>Sheet1!$E$32</f>
        <v>-500</v>
      </c>
      <c r="K30" s="2">
        <f>Sheet1!$E$31</f>
        <v>0.2</v>
      </c>
      <c r="L30" s="2" t="s">
        <v>83</v>
      </c>
      <c r="M30" s="1" t="s">
        <v>44</v>
      </c>
      <c r="O30" s="2" t="str">
        <f>Sheet1!$F$31</f>
        <v>Salvage</v>
      </c>
      <c r="P30" s="2" t="b">
        <v>0</v>
      </c>
    </row>
    <row r="31" spans="1:16" x14ac:dyDescent="0.55000000000000004">
      <c r="A31" s="2">
        <f>Sheet1!$G$30</f>
        <v>-6350</v>
      </c>
      <c r="B31" s="1" t="s">
        <v>63</v>
      </c>
      <c r="C31" s="2">
        <v>0</v>
      </c>
      <c r="H31" s="2" t="s">
        <v>43</v>
      </c>
      <c r="I31" s="2" t="s">
        <v>43</v>
      </c>
      <c r="J31" s="2">
        <f>Sheet1!$F$30</f>
        <v>2000</v>
      </c>
      <c r="K31" s="2" t="b">
        <f>Sheet1!$F$29</f>
        <v>1</v>
      </c>
      <c r="L31" s="2" t="s">
        <v>84</v>
      </c>
      <c r="M31" s="1" t="s">
        <v>44</v>
      </c>
      <c r="P31" s="2" t="b">
        <v>0</v>
      </c>
    </row>
    <row r="32" spans="1:16" x14ac:dyDescent="0.55000000000000004">
      <c r="A32" s="2">
        <f>Sheet1!$F$38</f>
        <v>-7350</v>
      </c>
      <c r="B32" s="1" t="s">
        <v>74</v>
      </c>
      <c r="C32" s="2">
        <v>0</v>
      </c>
      <c r="I32" s="2" t="s">
        <v>43</v>
      </c>
      <c r="J32" s="2">
        <f>Sheet1!$E$38</f>
        <v>-1500</v>
      </c>
      <c r="K32" s="2">
        <f>Sheet1!$E$37</f>
        <v>0.6</v>
      </c>
      <c r="L32" s="2" t="s">
        <v>85</v>
      </c>
      <c r="M32" s="1" t="s">
        <v>44</v>
      </c>
      <c r="O32" s="2" t="str">
        <f>Sheet1!$F$37</f>
        <v>Salvage</v>
      </c>
      <c r="P32" s="2" t="b">
        <v>0</v>
      </c>
    </row>
    <row r="33" spans="1:16" x14ac:dyDescent="0.55000000000000004">
      <c r="A33" s="2">
        <f>Sheet1!$G$36</f>
        <v>-7350</v>
      </c>
      <c r="B33" s="1" t="s">
        <v>63</v>
      </c>
      <c r="C33" s="2">
        <v>0</v>
      </c>
      <c r="H33" s="2" t="s">
        <v>43</v>
      </c>
      <c r="I33" s="2" t="s">
        <v>43</v>
      </c>
      <c r="J33" s="23">
        <f>Sheet1!$F$36</f>
        <v>2000</v>
      </c>
      <c r="K33" s="2" t="b">
        <f>Sheet1!$F$35</f>
        <v>1</v>
      </c>
      <c r="L33" s="2" t="s">
        <v>86</v>
      </c>
      <c r="M33" s="1" t="s">
        <v>44</v>
      </c>
      <c r="P33" s="2" t="b">
        <v>0</v>
      </c>
    </row>
    <row r="34" spans="1:16" x14ac:dyDescent="0.55000000000000004">
      <c r="A34" s="2">
        <f>Sheet1!$F$42</f>
        <v>-8350</v>
      </c>
      <c r="B34" s="1" t="s">
        <v>75</v>
      </c>
      <c r="C34" s="2">
        <v>0</v>
      </c>
      <c r="I34" s="2" t="s">
        <v>43</v>
      </c>
      <c r="J34" s="2">
        <f>Sheet1!$E$42</f>
        <v>-2500</v>
      </c>
      <c r="K34" s="2">
        <f>Sheet1!$E$41</f>
        <v>0.2</v>
      </c>
      <c r="L34" s="2" t="s">
        <v>87</v>
      </c>
      <c r="M34" s="1" t="s">
        <v>44</v>
      </c>
      <c r="O34" s="2" t="str">
        <f>Sheet1!$F$41</f>
        <v>Salvage</v>
      </c>
      <c r="P34" s="2" t="b">
        <v>0</v>
      </c>
    </row>
    <row r="35" spans="1:16" x14ac:dyDescent="0.55000000000000004">
      <c r="A35" s="2">
        <f>Sheet1!$G$40</f>
        <v>-8350</v>
      </c>
      <c r="B35" s="1" t="s">
        <v>63</v>
      </c>
      <c r="C35" s="2">
        <v>0</v>
      </c>
      <c r="H35" s="2" t="s">
        <v>43</v>
      </c>
      <c r="I35" s="2" t="s">
        <v>43</v>
      </c>
      <c r="J35" s="23">
        <f>Sheet1!$F$40</f>
        <v>2000</v>
      </c>
      <c r="K35" s="2" t="b">
        <f>Sheet1!$F$39</f>
        <v>1</v>
      </c>
      <c r="L35" s="2" t="s">
        <v>88</v>
      </c>
      <c r="M35" s="1" t="s">
        <v>44</v>
      </c>
      <c r="P35" s="2" t="b">
        <v>0</v>
      </c>
    </row>
    <row r="36" spans="1:16" x14ac:dyDescent="0.55000000000000004">
      <c r="A36" s="2">
        <f>Sheet1!$F$46</f>
        <v>-7350</v>
      </c>
      <c r="B36" s="1" t="s">
        <v>73</v>
      </c>
      <c r="C36" s="2">
        <v>0</v>
      </c>
      <c r="I36" s="2" t="s">
        <v>43</v>
      </c>
      <c r="J36" s="2">
        <f>Sheet1!$E$46</f>
        <v>-500</v>
      </c>
      <c r="K36" s="2">
        <f>Sheet1!$E$45</f>
        <v>0.2</v>
      </c>
      <c r="L36" s="2" t="s">
        <v>90</v>
      </c>
      <c r="M36" s="1" t="s">
        <v>44</v>
      </c>
      <c r="O36" s="2" t="str">
        <f>Sheet1!$F$45</f>
        <v>Salvage</v>
      </c>
      <c r="P36" s="2" t="b">
        <v>0</v>
      </c>
    </row>
    <row r="37" spans="1:16" x14ac:dyDescent="0.55000000000000004">
      <c r="A37" s="2">
        <f>Sheet1!$G$44</f>
        <v>-7350</v>
      </c>
      <c r="B37" s="1" t="s">
        <v>63</v>
      </c>
      <c r="C37" s="2">
        <v>0</v>
      </c>
      <c r="H37" s="2" t="s">
        <v>43</v>
      </c>
      <c r="I37" s="2" t="s">
        <v>43</v>
      </c>
      <c r="J37" s="2">
        <f>Sheet1!$F$44</f>
        <v>2000</v>
      </c>
      <c r="K37" s="2" t="b">
        <f>Sheet1!$F$43</f>
        <v>1</v>
      </c>
      <c r="L37" s="2" t="s">
        <v>91</v>
      </c>
      <c r="M37" s="1" t="s">
        <v>44</v>
      </c>
      <c r="P37" s="2" t="b">
        <v>0</v>
      </c>
    </row>
    <row r="38" spans="1:16" x14ac:dyDescent="0.55000000000000004">
      <c r="A38" s="2">
        <f>Sheet1!$F$52</f>
        <v>-8350</v>
      </c>
      <c r="B38" s="1" t="s">
        <v>74</v>
      </c>
      <c r="C38" s="2">
        <v>0</v>
      </c>
      <c r="I38" s="2" t="s">
        <v>43</v>
      </c>
      <c r="J38" s="2">
        <f>Sheet1!$E$52</f>
        <v>-1500</v>
      </c>
      <c r="K38" s="2">
        <f>Sheet1!$E$51</f>
        <v>0.6</v>
      </c>
      <c r="L38" s="2" t="s">
        <v>92</v>
      </c>
      <c r="M38" s="1" t="s">
        <v>44</v>
      </c>
      <c r="O38" s="2" t="str">
        <f>Sheet1!$F$51</f>
        <v>Salvage</v>
      </c>
      <c r="P38" s="2" t="b">
        <v>0</v>
      </c>
    </row>
    <row r="39" spans="1:16" x14ac:dyDescent="0.55000000000000004">
      <c r="A39" s="2">
        <f>Sheet1!$G$50</f>
        <v>-8350</v>
      </c>
      <c r="B39" s="1" t="s">
        <v>63</v>
      </c>
      <c r="C39" s="2">
        <v>0</v>
      </c>
      <c r="H39" s="2" t="s">
        <v>43</v>
      </c>
      <c r="I39" s="2" t="s">
        <v>43</v>
      </c>
      <c r="J39" s="23">
        <f>Sheet1!$F$50</f>
        <v>2000</v>
      </c>
      <c r="K39" s="2" t="b">
        <f>Sheet1!$F$49</f>
        <v>1</v>
      </c>
      <c r="L39" s="2" t="s">
        <v>93</v>
      </c>
      <c r="M39" s="1" t="s">
        <v>44</v>
      </c>
      <c r="P39" s="2" t="b">
        <v>0</v>
      </c>
    </row>
    <row r="40" spans="1:16" x14ac:dyDescent="0.55000000000000004">
      <c r="A40" s="2">
        <f>Sheet1!$F$56</f>
        <v>-9350</v>
      </c>
      <c r="B40" s="1" t="s">
        <v>75</v>
      </c>
      <c r="C40" s="2">
        <v>0</v>
      </c>
      <c r="I40" s="2" t="s">
        <v>43</v>
      </c>
      <c r="J40" s="2">
        <f>Sheet1!$E$56</f>
        <v>-2500</v>
      </c>
      <c r="K40" s="2">
        <f>Sheet1!$E$55</f>
        <v>0.2</v>
      </c>
      <c r="L40" s="2" t="s">
        <v>94</v>
      </c>
      <c r="M40" s="1" t="s">
        <v>44</v>
      </c>
      <c r="O40" s="2" t="str">
        <f>Sheet1!$F$55</f>
        <v>Salvage</v>
      </c>
      <c r="P40" s="2" t="b">
        <v>0</v>
      </c>
    </row>
    <row r="41" spans="1:16" x14ac:dyDescent="0.55000000000000004">
      <c r="A41" s="2">
        <f>Sheet1!$G$54</f>
        <v>-9350</v>
      </c>
      <c r="B41" s="1" t="s">
        <v>63</v>
      </c>
      <c r="C41" s="2">
        <v>0</v>
      </c>
      <c r="H41" s="2" t="s">
        <v>43</v>
      </c>
      <c r="I41" s="2" t="s">
        <v>43</v>
      </c>
      <c r="J41" s="23">
        <f>Sheet1!$F$54</f>
        <v>2000</v>
      </c>
      <c r="K41" s="2" t="b">
        <f>Sheet1!$F$53</f>
        <v>1</v>
      </c>
      <c r="L41" s="2" t="s">
        <v>95</v>
      </c>
      <c r="M41" s="1" t="s">
        <v>44</v>
      </c>
      <c r="P41" s="2" t="b">
        <v>0</v>
      </c>
    </row>
    <row r="42" spans="1:16" x14ac:dyDescent="0.55000000000000004">
      <c r="A42" s="2">
        <f>Sheet1!$E$64</f>
        <v>-7350</v>
      </c>
      <c r="B42" s="1" t="s">
        <v>69</v>
      </c>
      <c r="C42" s="2">
        <v>0</v>
      </c>
      <c r="I42" s="2" t="s">
        <v>43</v>
      </c>
      <c r="J42" s="2">
        <f>Sheet1!$D$64</f>
        <v>-700</v>
      </c>
      <c r="K42" s="2">
        <f>Sheet1!$D$63</f>
        <v>0.2</v>
      </c>
      <c r="L42" s="2" t="s">
        <v>97</v>
      </c>
      <c r="M42" s="1" t="s">
        <v>44</v>
      </c>
      <c r="O42" s="2" t="str">
        <f>Sheet1!$E$63</f>
        <v>Year 3 Cost</v>
      </c>
      <c r="P42" s="2" t="b">
        <v>0</v>
      </c>
    </row>
    <row r="43" spans="1:16" x14ac:dyDescent="0.55000000000000004">
      <c r="A43" s="2">
        <f>Sheet1!$F$62</f>
        <v>-6350</v>
      </c>
      <c r="B43" s="1" t="s">
        <v>73</v>
      </c>
      <c r="C43" s="2">
        <v>0</v>
      </c>
      <c r="I43" s="2" t="s">
        <v>43</v>
      </c>
      <c r="J43" s="2">
        <f>Sheet1!$E$62</f>
        <v>-500</v>
      </c>
      <c r="K43" s="2">
        <f>Sheet1!$E$61</f>
        <v>0.2</v>
      </c>
      <c r="L43" s="2" t="s">
        <v>98</v>
      </c>
      <c r="M43" s="1" t="s">
        <v>44</v>
      </c>
      <c r="O43" s="2" t="str">
        <f>Sheet1!$F$61</f>
        <v>Salvage</v>
      </c>
      <c r="P43" s="2" t="b">
        <v>0</v>
      </c>
    </row>
    <row r="44" spans="1:16" x14ac:dyDescent="0.55000000000000004">
      <c r="A44" s="2">
        <f>Sheet1!$G$60</f>
        <v>-6350</v>
      </c>
      <c r="B44" s="1" t="s">
        <v>63</v>
      </c>
      <c r="C44" s="2">
        <v>0</v>
      </c>
      <c r="H44" s="2" t="s">
        <v>43</v>
      </c>
      <c r="I44" s="2" t="s">
        <v>43</v>
      </c>
      <c r="J44" s="2">
        <f>Sheet1!$F$60</f>
        <v>2000</v>
      </c>
      <c r="K44" s="2" t="b">
        <f>Sheet1!$F$59</f>
        <v>1</v>
      </c>
      <c r="L44" s="2" t="s">
        <v>99</v>
      </c>
      <c r="M44" s="1" t="s">
        <v>44</v>
      </c>
      <c r="P44" s="2" t="b">
        <v>0</v>
      </c>
    </row>
    <row r="45" spans="1:16" x14ac:dyDescent="0.55000000000000004">
      <c r="A45" s="2">
        <f>Sheet1!$F$68</f>
        <v>-7350</v>
      </c>
      <c r="B45" s="1" t="s">
        <v>74</v>
      </c>
      <c r="C45" s="2">
        <v>0</v>
      </c>
      <c r="I45" s="2" t="s">
        <v>43</v>
      </c>
      <c r="J45" s="2">
        <f>Sheet1!$E$68</f>
        <v>-1500</v>
      </c>
      <c r="K45" s="2">
        <f>Sheet1!$E$67</f>
        <v>0.6</v>
      </c>
      <c r="L45" s="2" t="s">
        <v>100</v>
      </c>
      <c r="M45" s="1" t="s">
        <v>44</v>
      </c>
      <c r="O45" s="2" t="str">
        <f>Sheet1!$F$67</f>
        <v>Salvage</v>
      </c>
      <c r="P45" s="2" t="b">
        <v>0</v>
      </c>
    </row>
    <row r="46" spans="1:16" x14ac:dyDescent="0.55000000000000004">
      <c r="A46" s="2">
        <f>Sheet1!$G$66</f>
        <v>-7350</v>
      </c>
      <c r="B46" s="1" t="s">
        <v>63</v>
      </c>
      <c r="C46" s="2">
        <v>0</v>
      </c>
      <c r="H46" s="2" t="s">
        <v>43</v>
      </c>
      <c r="I46" s="2" t="s">
        <v>43</v>
      </c>
      <c r="J46" s="23">
        <f>Sheet1!$F$66</f>
        <v>2000</v>
      </c>
      <c r="K46" s="2" t="b">
        <f>Sheet1!$F$65</f>
        <v>1</v>
      </c>
      <c r="L46" s="2" t="s">
        <v>101</v>
      </c>
      <c r="M46" s="1" t="s">
        <v>44</v>
      </c>
      <c r="P46" s="2" t="b">
        <v>0</v>
      </c>
    </row>
    <row r="47" spans="1:16" x14ac:dyDescent="0.55000000000000004">
      <c r="A47" s="2">
        <f>Sheet1!$F$72</f>
        <v>-8350</v>
      </c>
      <c r="B47" s="1" t="s">
        <v>75</v>
      </c>
      <c r="C47" s="2">
        <v>0</v>
      </c>
      <c r="I47" s="2" t="s">
        <v>43</v>
      </c>
      <c r="J47" s="2">
        <f>Sheet1!$E$72</f>
        <v>-2500</v>
      </c>
      <c r="K47" s="2">
        <f>Sheet1!$E$71</f>
        <v>0.2</v>
      </c>
      <c r="L47" s="2" t="s">
        <v>102</v>
      </c>
      <c r="M47" s="1" t="s">
        <v>44</v>
      </c>
      <c r="O47" s="2" t="str">
        <f>Sheet1!$F$71</f>
        <v>Salvage</v>
      </c>
      <c r="P47" s="2" t="b">
        <v>0</v>
      </c>
    </row>
    <row r="48" spans="1:16" x14ac:dyDescent="0.55000000000000004">
      <c r="A48" s="2">
        <f>Sheet1!$G$70</f>
        <v>-8350</v>
      </c>
      <c r="B48" s="1" t="s">
        <v>63</v>
      </c>
      <c r="C48" s="2">
        <v>0</v>
      </c>
      <c r="H48" s="2" t="s">
        <v>43</v>
      </c>
      <c r="I48" s="2" t="s">
        <v>43</v>
      </c>
      <c r="J48" s="23">
        <f>Sheet1!$F$70</f>
        <v>2000</v>
      </c>
      <c r="K48" s="2" t="b">
        <f>Sheet1!$F$69</f>
        <v>1</v>
      </c>
      <c r="L48" s="2" t="s">
        <v>103</v>
      </c>
      <c r="M48" s="1" t="s">
        <v>44</v>
      </c>
      <c r="P48" s="2" t="b">
        <v>0</v>
      </c>
    </row>
    <row r="49" spans="1:16" x14ac:dyDescent="0.55000000000000004">
      <c r="A49" s="2">
        <f>Sheet1!$E$80</f>
        <v>-8350</v>
      </c>
      <c r="B49" s="1" t="s">
        <v>70</v>
      </c>
      <c r="C49" s="2">
        <v>0</v>
      </c>
      <c r="I49" s="2" t="s">
        <v>43</v>
      </c>
      <c r="J49" s="23">
        <f>Sheet1!$D$80</f>
        <v>-1700</v>
      </c>
      <c r="K49" s="2">
        <f>Sheet1!$D$79</f>
        <v>0.6</v>
      </c>
      <c r="L49" s="2" t="s">
        <v>104</v>
      </c>
      <c r="M49" s="1" t="s">
        <v>44</v>
      </c>
      <c r="O49" s="2" t="str">
        <f>Sheet1!$E$79</f>
        <v>Year 3 Cost</v>
      </c>
      <c r="P49" s="2" t="b">
        <v>0</v>
      </c>
    </row>
    <row r="50" spans="1:16" x14ac:dyDescent="0.55000000000000004">
      <c r="A50" s="2">
        <f>Sheet1!$F$78</f>
        <v>-7350</v>
      </c>
      <c r="B50" s="1" t="s">
        <v>73</v>
      </c>
      <c r="C50" s="2">
        <v>0</v>
      </c>
      <c r="I50" s="2" t="s">
        <v>43</v>
      </c>
      <c r="J50" s="23">
        <f>Sheet1!$E$78</f>
        <v>-500</v>
      </c>
      <c r="K50" s="2">
        <f>Sheet1!$E$77</f>
        <v>0.2</v>
      </c>
      <c r="L50" s="2" t="s">
        <v>105</v>
      </c>
      <c r="M50" s="1" t="s">
        <v>44</v>
      </c>
      <c r="O50" s="2" t="str">
        <f>Sheet1!$F$77</f>
        <v>Salvage</v>
      </c>
      <c r="P50" s="2" t="b">
        <v>0</v>
      </c>
    </row>
    <row r="51" spans="1:16" x14ac:dyDescent="0.55000000000000004">
      <c r="A51" s="2">
        <f>Sheet1!$G$76</f>
        <v>-7350</v>
      </c>
      <c r="B51" s="1" t="s">
        <v>63</v>
      </c>
      <c r="C51" s="2">
        <v>0</v>
      </c>
      <c r="H51" s="2" t="s">
        <v>43</v>
      </c>
      <c r="I51" s="2" t="s">
        <v>43</v>
      </c>
      <c r="J51" s="23">
        <f>Sheet1!$F$76</f>
        <v>2000</v>
      </c>
      <c r="K51" s="2" t="b">
        <f>Sheet1!$F$75</f>
        <v>1</v>
      </c>
      <c r="L51" s="2" t="s">
        <v>106</v>
      </c>
      <c r="M51" s="1" t="s">
        <v>44</v>
      </c>
      <c r="P51" s="2" t="b">
        <v>0</v>
      </c>
    </row>
    <row r="52" spans="1:16" x14ac:dyDescent="0.55000000000000004">
      <c r="A52" s="2">
        <f>Sheet1!$F$84</f>
        <v>-8350</v>
      </c>
      <c r="B52" s="1" t="s">
        <v>74</v>
      </c>
      <c r="C52" s="2">
        <v>0</v>
      </c>
      <c r="I52" s="2" t="s">
        <v>43</v>
      </c>
      <c r="J52" s="23">
        <f>Sheet1!$E$84</f>
        <v>-1500</v>
      </c>
      <c r="K52" s="2">
        <f>Sheet1!$E$83</f>
        <v>0.6</v>
      </c>
      <c r="L52" s="2" t="s">
        <v>107</v>
      </c>
      <c r="M52" s="1" t="s">
        <v>44</v>
      </c>
      <c r="O52" s="2" t="str">
        <f>Sheet1!$F$83</f>
        <v>Salvage</v>
      </c>
      <c r="P52" s="2" t="b">
        <v>0</v>
      </c>
    </row>
    <row r="53" spans="1:16" x14ac:dyDescent="0.55000000000000004">
      <c r="A53" s="2">
        <f>Sheet1!$G$82</f>
        <v>-8350</v>
      </c>
      <c r="B53" s="1" t="s">
        <v>63</v>
      </c>
      <c r="C53" s="2">
        <v>0</v>
      </c>
      <c r="H53" s="2" t="s">
        <v>43</v>
      </c>
      <c r="I53" s="2" t="s">
        <v>43</v>
      </c>
      <c r="J53" s="23">
        <f>Sheet1!$F$82</f>
        <v>2000</v>
      </c>
      <c r="K53" s="2" t="b">
        <f>Sheet1!$F$81</f>
        <v>1</v>
      </c>
      <c r="L53" s="2" t="s">
        <v>108</v>
      </c>
      <c r="M53" s="1" t="s">
        <v>44</v>
      </c>
      <c r="P53" s="2" t="b">
        <v>0</v>
      </c>
    </row>
    <row r="54" spans="1:16" x14ac:dyDescent="0.55000000000000004">
      <c r="A54" s="2">
        <f>Sheet1!$F$88</f>
        <v>-9350</v>
      </c>
      <c r="B54" s="1" t="s">
        <v>75</v>
      </c>
      <c r="C54" s="2">
        <v>0</v>
      </c>
      <c r="I54" s="2" t="s">
        <v>43</v>
      </c>
      <c r="J54" s="23">
        <f>Sheet1!$E$88</f>
        <v>-2500</v>
      </c>
      <c r="K54" s="2">
        <f>Sheet1!$E$87</f>
        <v>0.2</v>
      </c>
      <c r="L54" s="2" t="s">
        <v>109</v>
      </c>
      <c r="M54" s="1" t="s">
        <v>44</v>
      </c>
      <c r="O54" s="2" t="str">
        <f>Sheet1!$F$87</f>
        <v>Salvage</v>
      </c>
      <c r="P54" s="2" t="b">
        <v>0</v>
      </c>
    </row>
    <row r="55" spans="1:16" x14ac:dyDescent="0.55000000000000004">
      <c r="A55" s="2">
        <f>Sheet1!$G$86</f>
        <v>-9350</v>
      </c>
      <c r="B55" s="1" t="s">
        <v>63</v>
      </c>
      <c r="C55" s="2">
        <v>0</v>
      </c>
      <c r="H55" s="2" t="s">
        <v>43</v>
      </c>
      <c r="I55" s="2" t="s">
        <v>43</v>
      </c>
      <c r="J55" s="23">
        <f>Sheet1!$F$86</f>
        <v>2000</v>
      </c>
      <c r="K55" s="2" t="b">
        <f>Sheet1!$F$85</f>
        <v>1</v>
      </c>
      <c r="L55" s="2" t="s">
        <v>110</v>
      </c>
      <c r="M55" s="1" t="s">
        <v>44</v>
      </c>
      <c r="P55" s="2" t="b">
        <v>0</v>
      </c>
    </row>
    <row r="56" spans="1:16" x14ac:dyDescent="0.55000000000000004">
      <c r="A56" s="2">
        <f>Sheet1!$E$94</f>
        <v>-9350</v>
      </c>
      <c r="B56" s="1" t="s">
        <v>71</v>
      </c>
      <c r="C56" s="2">
        <v>0</v>
      </c>
      <c r="I56" s="2" t="s">
        <v>43</v>
      </c>
      <c r="J56" s="23">
        <f>Sheet1!$D$94</f>
        <v>-2700</v>
      </c>
      <c r="K56" s="2">
        <f>Sheet1!$D$93</f>
        <v>0.2</v>
      </c>
      <c r="L56" s="2" t="s">
        <v>111</v>
      </c>
      <c r="M56" s="1" t="s">
        <v>44</v>
      </c>
      <c r="O56" s="2" t="str">
        <f>Sheet1!$E$93</f>
        <v>Year 3 Cost</v>
      </c>
      <c r="P56" s="2" t="b">
        <v>0</v>
      </c>
    </row>
    <row r="57" spans="1:16" x14ac:dyDescent="0.55000000000000004">
      <c r="A57" s="2">
        <f>Sheet1!$F$92</f>
        <v>-8350</v>
      </c>
      <c r="B57" s="1" t="s">
        <v>73</v>
      </c>
      <c r="C57" s="2">
        <v>0</v>
      </c>
      <c r="I57" s="2" t="s">
        <v>43</v>
      </c>
      <c r="J57" s="23">
        <f>Sheet1!$E$92</f>
        <v>-500</v>
      </c>
      <c r="K57" s="2">
        <f>Sheet1!$E$91</f>
        <v>0.2</v>
      </c>
      <c r="L57" s="2" t="s">
        <v>112</v>
      </c>
      <c r="M57" s="1" t="s">
        <v>44</v>
      </c>
      <c r="O57" s="2" t="str">
        <f>Sheet1!$F$91</f>
        <v>Salvage</v>
      </c>
      <c r="P57" s="2" t="b">
        <v>0</v>
      </c>
    </row>
    <row r="58" spans="1:16" x14ac:dyDescent="0.55000000000000004">
      <c r="A58" s="2">
        <f>Sheet1!$G$90</f>
        <v>-8350</v>
      </c>
      <c r="B58" s="1" t="s">
        <v>63</v>
      </c>
      <c r="C58" s="2">
        <v>0</v>
      </c>
      <c r="H58" s="2" t="s">
        <v>43</v>
      </c>
      <c r="I58" s="2" t="s">
        <v>43</v>
      </c>
      <c r="J58" s="23">
        <f>Sheet1!$F$90</f>
        <v>2000</v>
      </c>
      <c r="K58" s="2" t="b">
        <f>Sheet1!$F$89</f>
        <v>1</v>
      </c>
      <c r="L58" s="2" t="s">
        <v>113</v>
      </c>
      <c r="M58" s="1" t="s">
        <v>44</v>
      </c>
      <c r="P58" s="2" t="b">
        <v>0</v>
      </c>
    </row>
    <row r="59" spans="1:16" x14ac:dyDescent="0.55000000000000004">
      <c r="A59" s="2">
        <f>Sheet1!$F$98</f>
        <v>-9350</v>
      </c>
      <c r="B59" s="1" t="s">
        <v>74</v>
      </c>
      <c r="C59" s="2">
        <v>0</v>
      </c>
      <c r="I59" s="2" t="s">
        <v>43</v>
      </c>
      <c r="J59" s="23">
        <f>Sheet1!$E$98</f>
        <v>-1500</v>
      </c>
      <c r="K59" s="2">
        <f>Sheet1!$E$97</f>
        <v>0.6</v>
      </c>
      <c r="L59" s="2" t="s">
        <v>114</v>
      </c>
      <c r="M59" s="1" t="s">
        <v>44</v>
      </c>
      <c r="O59" s="2" t="str">
        <f>Sheet1!$F$97</f>
        <v>Salvage</v>
      </c>
      <c r="P59" s="2" t="b">
        <v>0</v>
      </c>
    </row>
    <row r="60" spans="1:16" x14ac:dyDescent="0.55000000000000004">
      <c r="A60" s="2">
        <f>Sheet1!$G$96</f>
        <v>-9350</v>
      </c>
      <c r="B60" s="1" t="s">
        <v>63</v>
      </c>
      <c r="C60" s="2">
        <v>0</v>
      </c>
      <c r="H60" s="2" t="s">
        <v>43</v>
      </c>
      <c r="I60" s="2" t="s">
        <v>43</v>
      </c>
      <c r="J60" s="23">
        <f>Sheet1!$F$96</f>
        <v>2000</v>
      </c>
      <c r="K60" s="2" t="b">
        <f>Sheet1!$F$95</f>
        <v>1</v>
      </c>
      <c r="L60" s="2" t="s">
        <v>115</v>
      </c>
      <c r="M60" s="1" t="s">
        <v>44</v>
      </c>
      <c r="P60" s="2" t="b">
        <v>0</v>
      </c>
    </row>
    <row r="61" spans="1:16" x14ac:dyDescent="0.55000000000000004">
      <c r="A61" s="2">
        <f>Sheet1!$F$102</f>
        <v>-10350</v>
      </c>
      <c r="B61" s="1" t="s">
        <v>75</v>
      </c>
      <c r="C61" s="2">
        <v>0</v>
      </c>
      <c r="I61" s="2" t="s">
        <v>43</v>
      </c>
      <c r="J61" s="23">
        <f>Sheet1!$E$102</f>
        <v>-2500</v>
      </c>
      <c r="K61" s="2">
        <f>Sheet1!$E$101</f>
        <v>0.2</v>
      </c>
      <c r="L61" s="2" t="s">
        <v>116</v>
      </c>
      <c r="M61" s="1" t="s">
        <v>44</v>
      </c>
      <c r="O61" s="2" t="str">
        <f>Sheet1!$F$101</f>
        <v>Salvage</v>
      </c>
      <c r="P61" s="2" t="b">
        <v>0</v>
      </c>
    </row>
    <row r="62" spans="1:16" x14ac:dyDescent="0.55000000000000004">
      <c r="A62" s="2">
        <f>Sheet1!$G$100</f>
        <v>-10350</v>
      </c>
      <c r="B62" s="1" t="s">
        <v>63</v>
      </c>
      <c r="C62" s="2">
        <v>0</v>
      </c>
      <c r="H62" s="2" t="s">
        <v>43</v>
      </c>
      <c r="I62" s="2" t="s">
        <v>43</v>
      </c>
      <c r="J62" s="23">
        <f>Sheet1!$F$100</f>
        <v>2000</v>
      </c>
      <c r="K62" s="2" t="b">
        <f>Sheet1!$F$99</f>
        <v>1</v>
      </c>
      <c r="L62" s="2" t="s">
        <v>117</v>
      </c>
      <c r="M62" s="1" t="s">
        <v>44</v>
      </c>
      <c r="P62" s="2" t="b">
        <v>0</v>
      </c>
    </row>
    <row r="63" spans="1:16" x14ac:dyDescent="0.55000000000000004">
      <c r="A63" s="2">
        <f>Sheet1!$E$108</f>
        <v>-8350</v>
      </c>
      <c r="B63" s="1" t="s">
        <v>69</v>
      </c>
      <c r="C63" s="2">
        <v>0</v>
      </c>
      <c r="I63" s="2" t="s">
        <v>43</v>
      </c>
      <c r="J63" s="2">
        <f>Sheet1!$D$108</f>
        <v>-700</v>
      </c>
      <c r="K63" s="2">
        <f>Sheet1!$D$107</f>
        <v>0.2</v>
      </c>
      <c r="L63" s="2" t="s">
        <v>119</v>
      </c>
      <c r="M63" s="1" t="s">
        <v>44</v>
      </c>
      <c r="O63" s="2" t="str">
        <f>Sheet1!$E$107</f>
        <v>Year 3 Cost</v>
      </c>
      <c r="P63" s="2" t="b">
        <v>0</v>
      </c>
    </row>
    <row r="64" spans="1:16" x14ac:dyDescent="0.55000000000000004">
      <c r="A64" s="2">
        <f>Sheet1!$F$106</f>
        <v>-7350</v>
      </c>
      <c r="B64" s="1" t="s">
        <v>73</v>
      </c>
      <c r="C64" s="2">
        <v>0</v>
      </c>
      <c r="I64" s="2" t="s">
        <v>43</v>
      </c>
      <c r="J64" s="2">
        <f>Sheet1!$E$106</f>
        <v>-500</v>
      </c>
      <c r="K64" s="2">
        <f>Sheet1!$E$105</f>
        <v>0.2</v>
      </c>
      <c r="L64" s="2" t="s">
        <v>120</v>
      </c>
      <c r="M64" s="1" t="s">
        <v>44</v>
      </c>
      <c r="O64" s="2" t="str">
        <f>Sheet1!$F$105</f>
        <v>Salvage</v>
      </c>
      <c r="P64" s="2" t="b">
        <v>0</v>
      </c>
    </row>
    <row r="65" spans="1:16" x14ac:dyDescent="0.55000000000000004">
      <c r="A65" s="2">
        <f>Sheet1!$G$104</f>
        <v>-7350</v>
      </c>
      <c r="B65" s="1" t="s">
        <v>63</v>
      </c>
      <c r="C65" s="2">
        <v>0</v>
      </c>
      <c r="H65" s="2" t="s">
        <v>43</v>
      </c>
      <c r="I65" s="2" t="s">
        <v>43</v>
      </c>
      <c r="J65" s="2">
        <f>Sheet1!$F$104</f>
        <v>2000</v>
      </c>
      <c r="K65" s="2" t="b">
        <f>Sheet1!$F$103</f>
        <v>1</v>
      </c>
      <c r="L65" s="2" t="s">
        <v>121</v>
      </c>
      <c r="M65" s="1" t="s">
        <v>44</v>
      </c>
      <c r="P65" s="2" t="b">
        <v>0</v>
      </c>
    </row>
    <row r="66" spans="1:16" x14ac:dyDescent="0.55000000000000004">
      <c r="A66" s="2">
        <f>Sheet1!$F$112</f>
        <v>-8350</v>
      </c>
      <c r="B66" s="1" t="s">
        <v>74</v>
      </c>
      <c r="C66" s="2">
        <v>0</v>
      </c>
      <c r="I66" s="2" t="s">
        <v>43</v>
      </c>
      <c r="J66" s="2">
        <f>Sheet1!$E$112</f>
        <v>-1500</v>
      </c>
      <c r="K66" s="2">
        <f>Sheet1!$E$111</f>
        <v>0.6</v>
      </c>
      <c r="L66" s="2" t="s">
        <v>122</v>
      </c>
      <c r="M66" s="1" t="s">
        <v>44</v>
      </c>
      <c r="O66" s="2" t="str">
        <f>Sheet1!$F$111</f>
        <v>Salvage</v>
      </c>
      <c r="P66" s="2" t="b">
        <v>0</v>
      </c>
    </row>
    <row r="67" spans="1:16" x14ac:dyDescent="0.55000000000000004">
      <c r="A67" s="2">
        <f>Sheet1!$G$110</f>
        <v>-8350</v>
      </c>
      <c r="B67" s="1" t="s">
        <v>63</v>
      </c>
      <c r="C67" s="2">
        <v>0</v>
      </c>
      <c r="H67" s="2" t="s">
        <v>43</v>
      </c>
      <c r="I67" s="2" t="s">
        <v>43</v>
      </c>
      <c r="J67" s="23">
        <f>Sheet1!$F$110</f>
        <v>2000</v>
      </c>
      <c r="K67" s="2" t="b">
        <f>Sheet1!$F$109</f>
        <v>1</v>
      </c>
      <c r="L67" s="2" t="s">
        <v>123</v>
      </c>
      <c r="M67" s="1" t="s">
        <v>44</v>
      </c>
      <c r="P67" s="2" t="b">
        <v>0</v>
      </c>
    </row>
    <row r="68" spans="1:16" x14ac:dyDescent="0.55000000000000004">
      <c r="A68" s="2">
        <f>Sheet1!$F$116</f>
        <v>-9350</v>
      </c>
      <c r="B68" s="1" t="s">
        <v>75</v>
      </c>
      <c r="C68" s="2">
        <v>0</v>
      </c>
      <c r="I68" s="2" t="s">
        <v>43</v>
      </c>
      <c r="J68" s="2">
        <f>Sheet1!$E$116</f>
        <v>-2500</v>
      </c>
      <c r="K68" s="2">
        <f>Sheet1!$E$115</f>
        <v>0.2</v>
      </c>
      <c r="L68" s="2" t="s">
        <v>124</v>
      </c>
      <c r="M68" s="1" t="s">
        <v>44</v>
      </c>
      <c r="O68" s="2" t="str">
        <f>Sheet1!$F$115</f>
        <v>Salvage</v>
      </c>
      <c r="P68" s="2" t="b">
        <v>0</v>
      </c>
    </row>
    <row r="69" spans="1:16" x14ac:dyDescent="0.55000000000000004">
      <c r="A69" s="2">
        <f>Sheet1!$G$114</f>
        <v>-9350</v>
      </c>
      <c r="B69" s="1" t="s">
        <v>63</v>
      </c>
      <c r="C69" s="2">
        <v>0</v>
      </c>
      <c r="H69" s="2" t="s">
        <v>43</v>
      </c>
      <c r="I69" s="2" t="s">
        <v>43</v>
      </c>
      <c r="J69" s="23">
        <f>Sheet1!$F$114</f>
        <v>2000</v>
      </c>
      <c r="K69" s="2" t="b">
        <f>Sheet1!$F$113</f>
        <v>1</v>
      </c>
      <c r="L69" s="2" t="s">
        <v>125</v>
      </c>
      <c r="M69" s="1" t="s">
        <v>44</v>
      </c>
      <c r="P69" s="2" t="b">
        <v>0</v>
      </c>
    </row>
    <row r="70" spans="1:16" x14ac:dyDescent="0.55000000000000004">
      <c r="A70" s="2">
        <f>Sheet1!$E$124</f>
        <v>-9350</v>
      </c>
      <c r="B70" s="1" t="s">
        <v>70</v>
      </c>
      <c r="C70" s="2">
        <v>0</v>
      </c>
      <c r="I70" s="2" t="s">
        <v>43</v>
      </c>
      <c r="J70" s="23">
        <f>Sheet1!$D$124</f>
        <v>-1700</v>
      </c>
      <c r="K70" s="2">
        <f>Sheet1!$D$123</f>
        <v>0.6</v>
      </c>
      <c r="L70" s="2" t="s">
        <v>126</v>
      </c>
      <c r="M70" s="1" t="s">
        <v>44</v>
      </c>
      <c r="O70" s="2" t="str">
        <f>Sheet1!$E$123</f>
        <v>Year 3 Cost</v>
      </c>
      <c r="P70" s="2" t="b">
        <v>0</v>
      </c>
    </row>
    <row r="71" spans="1:16" x14ac:dyDescent="0.55000000000000004">
      <c r="A71" s="2">
        <f>Sheet1!$F$122</f>
        <v>-8350</v>
      </c>
      <c r="B71" s="1" t="s">
        <v>73</v>
      </c>
      <c r="C71" s="2">
        <v>0</v>
      </c>
      <c r="I71" s="2" t="s">
        <v>43</v>
      </c>
      <c r="J71" s="23">
        <f>Sheet1!$E$122</f>
        <v>-500</v>
      </c>
      <c r="K71" s="2">
        <f>Sheet1!$E$121</f>
        <v>0.2</v>
      </c>
      <c r="L71" s="2" t="s">
        <v>127</v>
      </c>
      <c r="M71" s="1" t="s">
        <v>44</v>
      </c>
      <c r="O71" s="2" t="str">
        <f>Sheet1!$F$121</f>
        <v>Salvage</v>
      </c>
      <c r="P71" s="2" t="b">
        <v>0</v>
      </c>
    </row>
    <row r="72" spans="1:16" x14ac:dyDescent="0.55000000000000004">
      <c r="A72" s="2">
        <f>Sheet1!$G$120</f>
        <v>-8350</v>
      </c>
      <c r="B72" s="1" t="s">
        <v>63</v>
      </c>
      <c r="C72" s="2">
        <v>0</v>
      </c>
      <c r="H72" s="2" t="s">
        <v>43</v>
      </c>
      <c r="I72" s="2" t="s">
        <v>43</v>
      </c>
      <c r="J72" s="23">
        <f>Sheet1!$F$120</f>
        <v>2000</v>
      </c>
      <c r="K72" s="2" t="b">
        <f>Sheet1!$F$119</f>
        <v>1</v>
      </c>
      <c r="L72" s="2" t="s">
        <v>128</v>
      </c>
      <c r="M72" s="1" t="s">
        <v>44</v>
      </c>
      <c r="P72" s="2" t="b">
        <v>0</v>
      </c>
    </row>
    <row r="73" spans="1:16" x14ac:dyDescent="0.55000000000000004">
      <c r="A73" s="2">
        <f>Sheet1!$F$128</f>
        <v>-9350</v>
      </c>
      <c r="B73" s="1" t="s">
        <v>74</v>
      </c>
      <c r="C73" s="2">
        <v>0</v>
      </c>
      <c r="I73" s="2" t="s">
        <v>43</v>
      </c>
      <c r="J73" s="23">
        <f>Sheet1!$E$128</f>
        <v>-1500</v>
      </c>
      <c r="K73" s="2">
        <f>Sheet1!$E$127</f>
        <v>0.6</v>
      </c>
      <c r="L73" s="2" t="s">
        <v>129</v>
      </c>
      <c r="M73" s="1" t="s">
        <v>44</v>
      </c>
      <c r="O73" s="2" t="str">
        <f>Sheet1!$F$127</f>
        <v>Salvage</v>
      </c>
      <c r="P73" s="2" t="b">
        <v>0</v>
      </c>
    </row>
    <row r="74" spans="1:16" x14ac:dyDescent="0.55000000000000004">
      <c r="A74" s="2">
        <f>Sheet1!$G$126</f>
        <v>-9350</v>
      </c>
      <c r="B74" s="1" t="s">
        <v>63</v>
      </c>
      <c r="C74" s="2">
        <v>0</v>
      </c>
      <c r="H74" s="2" t="s">
        <v>43</v>
      </c>
      <c r="I74" s="2" t="s">
        <v>43</v>
      </c>
      <c r="J74" s="23">
        <f>Sheet1!$F$126</f>
        <v>2000</v>
      </c>
      <c r="K74" s="2" t="b">
        <f>Sheet1!$F$125</f>
        <v>1</v>
      </c>
      <c r="L74" s="2" t="s">
        <v>130</v>
      </c>
      <c r="M74" s="1" t="s">
        <v>44</v>
      </c>
      <c r="P74" s="2" t="b">
        <v>0</v>
      </c>
    </row>
    <row r="75" spans="1:16" x14ac:dyDescent="0.55000000000000004">
      <c r="A75" s="2">
        <f>Sheet1!$F$132</f>
        <v>-10350</v>
      </c>
      <c r="B75" s="1" t="s">
        <v>75</v>
      </c>
      <c r="C75" s="2">
        <v>0</v>
      </c>
      <c r="I75" s="2" t="s">
        <v>43</v>
      </c>
      <c r="J75" s="23">
        <f>Sheet1!$E$132</f>
        <v>-2500</v>
      </c>
      <c r="K75" s="2">
        <f>Sheet1!$E$131</f>
        <v>0.2</v>
      </c>
      <c r="L75" s="2" t="s">
        <v>131</v>
      </c>
      <c r="M75" s="1" t="s">
        <v>44</v>
      </c>
      <c r="O75" s="2" t="str">
        <f>Sheet1!$F$131</f>
        <v>Salvage</v>
      </c>
      <c r="P75" s="2" t="b">
        <v>0</v>
      </c>
    </row>
    <row r="76" spans="1:16" x14ac:dyDescent="0.55000000000000004">
      <c r="A76" s="2">
        <f>Sheet1!$G$130</f>
        <v>-10350</v>
      </c>
      <c r="B76" s="1" t="s">
        <v>63</v>
      </c>
      <c r="C76" s="2">
        <v>0</v>
      </c>
      <c r="H76" s="2" t="s">
        <v>43</v>
      </c>
      <c r="I76" s="2" t="s">
        <v>43</v>
      </c>
      <c r="J76" s="23">
        <f>Sheet1!$F$130</f>
        <v>2000</v>
      </c>
      <c r="K76" s="2" t="b">
        <f>Sheet1!$F$129</f>
        <v>1</v>
      </c>
      <c r="L76" s="2" t="s">
        <v>132</v>
      </c>
      <c r="M76" s="1" t="s">
        <v>44</v>
      </c>
      <c r="P76" s="2" t="b">
        <v>0</v>
      </c>
    </row>
    <row r="77" spans="1:16" x14ac:dyDescent="0.55000000000000004">
      <c r="A77" s="2">
        <f>Sheet1!$E$138</f>
        <v>-10350</v>
      </c>
      <c r="B77" s="1" t="s">
        <v>71</v>
      </c>
      <c r="C77" s="2">
        <v>0</v>
      </c>
      <c r="I77" s="2" t="s">
        <v>43</v>
      </c>
      <c r="J77" s="23">
        <f>Sheet1!$D$138</f>
        <v>-2700</v>
      </c>
      <c r="K77" s="2">
        <f>Sheet1!$D$137</f>
        <v>0.2</v>
      </c>
      <c r="L77" s="2" t="s">
        <v>133</v>
      </c>
      <c r="M77" s="1" t="s">
        <v>44</v>
      </c>
      <c r="O77" s="2" t="str">
        <f>Sheet1!$E$137</f>
        <v>Year 3 Cost</v>
      </c>
      <c r="P77" s="2" t="b">
        <v>0</v>
      </c>
    </row>
    <row r="78" spans="1:16" x14ac:dyDescent="0.55000000000000004">
      <c r="A78" s="2">
        <f>Sheet1!$F$136</f>
        <v>-9350</v>
      </c>
      <c r="B78" s="1" t="s">
        <v>73</v>
      </c>
      <c r="C78" s="2">
        <v>0</v>
      </c>
      <c r="I78" s="2" t="s">
        <v>43</v>
      </c>
      <c r="J78" s="23">
        <f>Sheet1!$E$136</f>
        <v>-500</v>
      </c>
      <c r="K78" s="2">
        <f>Sheet1!$E$135</f>
        <v>0.2</v>
      </c>
      <c r="L78" s="2" t="s">
        <v>134</v>
      </c>
      <c r="M78" s="1" t="s">
        <v>44</v>
      </c>
      <c r="O78" s="2" t="str">
        <f>Sheet1!$F$135</f>
        <v>Salvage</v>
      </c>
      <c r="P78" s="2" t="b">
        <v>0</v>
      </c>
    </row>
    <row r="79" spans="1:16" x14ac:dyDescent="0.55000000000000004">
      <c r="A79" s="2">
        <f>Sheet1!$G$134</f>
        <v>-9350</v>
      </c>
      <c r="B79" s="1" t="s">
        <v>63</v>
      </c>
      <c r="C79" s="2">
        <v>0</v>
      </c>
      <c r="H79" s="2" t="s">
        <v>43</v>
      </c>
      <c r="I79" s="2" t="s">
        <v>43</v>
      </c>
      <c r="J79" s="23">
        <f>Sheet1!$F$134</f>
        <v>2000</v>
      </c>
      <c r="K79" s="2" t="b">
        <f>Sheet1!$F$133</f>
        <v>1</v>
      </c>
      <c r="L79" s="2" t="s">
        <v>135</v>
      </c>
      <c r="M79" s="1" t="s">
        <v>44</v>
      </c>
      <c r="P79" s="2" t="b">
        <v>0</v>
      </c>
    </row>
    <row r="80" spans="1:16" x14ac:dyDescent="0.55000000000000004">
      <c r="A80" s="2">
        <f>Sheet1!$F$142</f>
        <v>-10350</v>
      </c>
      <c r="B80" s="1" t="s">
        <v>74</v>
      </c>
      <c r="C80" s="2">
        <v>0</v>
      </c>
      <c r="I80" s="2" t="s">
        <v>43</v>
      </c>
      <c r="J80" s="23">
        <f>Sheet1!$E$142</f>
        <v>-1500</v>
      </c>
      <c r="K80" s="2">
        <f>Sheet1!$E$141</f>
        <v>0.6</v>
      </c>
      <c r="L80" s="2" t="s">
        <v>136</v>
      </c>
      <c r="M80" s="1" t="s">
        <v>44</v>
      </c>
      <c r="O80" s="2" t="str">
        <f>Sheet1!$F$141</f>
        <v>Salvage</v>
      </c>
      <c r="P80" s="2" t="b">
        <v>0</v>
      </c>
    </row>
    <row r="81" spans="1:16" x14ac:dyDescent="0.55000000000000004">
      <c r="A81" s="2">
        <f>Sheet1!$G$140</f>
        <v>-10350</v>
      </c>
      <c r="B81" s="1" t="s">
        <v>63</v>
      </c>
      <c r="C81" s="2">
        <v>0</v>
      </c>
      <c r="H81" s="2" t="s">
        <v>43</v>
      </c>
      <c r="I81" s="2" t="s">
        <v>43</v>
      </c>
      <c r="J81" s="23">
        <f>Sheet1!$F$140</f>
        <v>2000</v>
      </c>
      <c r="K81" s="2" t="b">
        <f>Sheet1!$F$139</f>
        <v>1</v>
      </c>
      <c r="L81" s="2" t="s">
        <v>137</v>
      </c>
      <c r="M81" s="1" t="s">
        <v>44</v>
      </c>
      <c r="P81" s="2" t="b">
        <v>0</v>
      </c>
    </row>
    <row r="82" spans="1:16" x14ac:dyDescent="0.55000000000000004">
      <c r="A82" s="2">
        <f>Sheet1!$F$146</f>
        <v>-11350</v>
      </c>
      <c r="B82" s="1" t="s">
        <v>75</v>
      </c>
      <c r="C82" s="2">
        <v>0</v>
      </c>
      <c r="I82" s="2" t="s">
        <v>43</v>
      </c>
      <c r="J82" s="23">
        <f>Sheet1!$E$146</f>
        <v>-2500</v>
      </c>
      <c r="K82" s="2">
        <f>Sheet1!$E$145</f>
        <v>0.2</v>
      </c>
      <c r="L82" s="2" t="s">
        <v>138</v>
      </c>
      <c r="M82" s="1" t="s">
        <v>44</v>
      </c>
      <c r="O82" s="2" t="str">
        <f>Sheet1!$F$145</f>
        <v>Salvage</v>
      </c>
      <c r="P82" s="2" t="b">
        <v>0</v>
      </c>
    </row>
    <row r="83" spans="1:16" x14ac:dyDescent="0.55000000000000004">
      <c r="A83" s="2">
        <f>Sheet1!$G$144</f>
        <v>-11350</v>
      </c>
      <c r="B83" s="1" t="s">
        <v>63</v>
      </c>
      <c r="C83" s="2">
        <v>0</v>
      </c>
      <c r="H83" s="2" t="s">
        <v>43</v>
      </c>
      <c r="I83" s="2" t="s">
        <v>43</v>
      </c>
      <c r="J83" s="23">
        <f>Sheet1!$F$144</f>
        <v>2000</v>
      </c>
      <c r="K83" s="2" t="b">
        <f>Sheet1!$F$143</f>
        <v>1</v>
      </c>
      <c r="L83" s="2" t="s">
        <v>139</v>
      </c>
      <c r="M83" s="1" t="s">
        <v>44</v>
      </c>
      <c r="P83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treeCalc_1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Rushabh Barbhaya</dc:creator>
  <cp:lastModifiedBy>Rushabh Barbhaya</cp:lastModifiedBy>
  <cp:lastPrinted>2019-02-14T01:59:08Z</cp:lastPrinted>
  <dcterms:created xsi:type="dcterms:W3CDTF">2019-02-14T01:31:20Z</dcterms:created>
  <dcterms:modified xsi:type="dcterms:W3CDTF">2019-02-14T02:08:46Z</dcterms:modified>
</cp:coreProperties>
</file>