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SYS 660 Decision Making via Risk Analysis\Midterm\"/>
    </mc:Choice>
  </mc:AlternateContent>
  <xr:revisionPtr revIDLastSave="0" documentId="13_ncr:1_{DABC5EF7-E053-4A37-B168-DEE190B1E65D}" xr6:coauthVersionLast="41" xr6:coauthVersionMax="41" xr10:uidLastSave="{00000000-0000-0000-0000-000000000000}"/>
  <bookViews>
    <workbookView xWindow="-96" yWindow="-96" windowWidth="23232" windowHeight="12552" activeTab="3" xr2:uid="{801AE423-2553-42B0-810C-82EAFFBBDE34}"/>
  </bookViews>
  <sheets>
    <sheet name="Rejult page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0" i="3" l="1"/>
  <c r="U40" i="3"/>
  <c r="T40" i="3"/>
  <c r="S40" i="3"/>
  <c r="R40" i="3"/>
  <c r="Q40" i="3"/>
  <c r="P40" i="3"/>
  <c r="O40" i="3"/>
  <c r="N40" i="3"/>
  <c r="M40" i="3"/>
  <c r="V39" i="3"/>
  <c r="U39" i="3"/>
  <c r="T39" i="3"/>
  <c r="S39" i="3"/>
  <c r="R39" i="3"/>
  <c r="Q39" i="3"/>
  <c r="P39" i="3"/>
  <c r="O39" i="3"/>
  <c r="N39" i="3"/>
  <c r="M39" i="3"/>
  <c r="V38" i="3"/>
  <c r="U38" i="3"/>
  <c r="T38" i="3"/>
  <c r="S38" i="3"/>
  <c r="R38" i="3"/>
  <c r="Q38" i="3"/>
  <c r="P38" i="3"/>
  <c r="O38" i="3"/>
  <c r="N38" i="3"/>
  <c r="M38" i="3"/>
  <c r="V37" i="3"/>
  <c r="U37" i="3"/>
  <c r="T37" i="3"/>
  <c r="S37" i="3"/>
  <c r="R37" i="3"/>
  <c r="Q37" i="3"/>
  <c r="P37" i="3"/>
  <c r="O37" i="3"/>
  <c r="N37" i="3"/>
  <c r="M37" i="3"/>
  <c r="V36" i="3"/>
  <c r="U36" i="3"/>
  <c r="T36" i="3"/>
  <c r="S36" i="3"/>
  <c r="R36" i="3"/>
  <c r="Q36" i="3"/>
  <c r="P36" i="3"/>
  <c r="O36" i="3"/>
  <c r="N36" i="3"/>
  <c r="M36" i="3"/>
  <c r="V35" i="3"/>
  <c r="U35" i="3"/>
  <c r="T35" i="3"/>
  <c r="S35" i="3"/>
  <c r="R35" i="3"/>
  <c r="Q35" i="3"/>
  <c r="P35" i="3"/>
  <c r="O35" i="3"/>
  <c r="N35" i="3"/>
  <c r="M35" i="3"/>
  <c r="V34" i="3"/>
  <c r="U34" i="3"/>
  <c r="T34" i="3"/>
  <c r="S34" i="3"/>
  <c r="R34" i="3"/>
  <c r="Q34" i="3"/>
  <c r="P34" i="3"/>
  <c r="O34" i="3"/>
  <c r="N34" i="3"/>
  <c r="M34" i="3"/>
  <c r="V33" i="3"/>
  <c r="U33" i="3"/>
  <c r="T33" i="3"/>
  <c r="S33" i="3"/>
  <c r="R33" i="3"/>
  <c r="Q33" i="3"/>
  <c r="P33" i="3"/>
  <c r="O33" i="3"/>
  <c r="N33" i="3"/>
  <c r="M33" i="3"/>
  <c r="V32" i="3"/>
  <c r="U32" i="3"/>
  <c r="T32" i="3"/>
  <c r="S32" i="3"/>
  <c r="R32" i="3"/>
  <c r="Q32" i="3"/>
  <c r="P32" i="3"/>
  <c r="O32" i="3"/>
  <c r="N32" i="3"/>
  <c r="M32" i="3"/>
  <c r="V31" i="3"/>
  <c r="U31" i="3"/>
  <c r="T31" i="3"/>
  <c r="S31" i="3"/>
  <c r="R31" i="3"/>
  <c r="Q31" i="3"/>
  <c r="P31" i="3"/>
  <c r="O31" i="3"/>
  <c r="N31" i="3"/>
  <c r="M31" i="3"/>
  <c r="V30" i="3"/>
  <c r="U30" i="3"/>
  <c r="T30" i="3"/>
  <c r="S30" i="3"/>
  <c r="R30" i="3"/>
  <c r="Q30" i="3"/>
  <c r="P30" i="3"/>
  <c r="O30" i="3"/>
  <c r="N30" i="3"/>
  <c r="M30" i="3"/>
  <c r="L22" i="4"/>
  <c r="C5" i="4"/>
  <c r="D5" i="4"/>
  <c r="E5" i="4"/>
  <c r="F5" i="4"/>
  <c r="G5" i="4"/>
  <c r="H5" i="4"/>
  <c r="I5" i="4"/>
  <c r="J5" i="4"/>
  <c r="K5" i="4"/>
  <c r="B5" i="4"/>
  <c r="C4" i="4"/>
  <c r="D4" i="4"/>
  <c r="E4" i="4"/>
  <c r="F4" i="4"/>
  <c r="G4" i="4"/>
  <c r="H4" i="4"/>
  <c r="I4" i="4"/>
  <c r="J4" i="4"/>
  <c r="K4" i="4"/>
  <c r="B4" i="4"/>
  <c r="C66" i="3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C65" i="3"/>
  <c r="L64" i="3"/>
  <c r="K64" i="3"/>
  <c r="J64" i="3"/>
  <c r="I64" i="3"/>
  <c r="H64" i="3"/>
  <c r="G64" i="3"/>
  <c r="F64" i="3"/>
  <c r="E64" i="3"/>
  <c r="D64" i="3"/>
  <c r="C64" i="3"/>
  <c r="L63" i="3"/>
  <c r="K63" i="3"/>
  <c r="J63" i="3"/>
  <c r="I63" i="3"/>
  <c r="H63" i="3"/>
  <c r="G63" i="3"/>
  <c r="F63" i="3"/>
  <c r="E63" i="3"/>
  <c r="D63" i="3"/>
  <c r="C63" i="3"/>
  <c r="L62" i="3"/>
  <c r="K62" i="3"/>
  <c r="J62" i="3"/>
  <c r="I62" i="3"/>
  <c r="H62" i="3"/>
  <c r="G62" i="3"/>
  <c r="F62" i="3"/>
  <c r="E62" i="3"/>
  <c r="D62" i="3"/>
  <c r="C62" i="3"/>
  <c r="L61" i="3"/>
  <c r="K61" i="3"/>
  <c r="J61" i="3"/>
  <c r="I61" i="3"/>
  <c r="H61" i="3"/>
  <c r="G61" i="3"/>
  <c r="F61" i="3"/>
  <c r="E61" i="3"/>
  <c r="D61" i="3"/>
  <c r="C61" i="3"/>
  <c r="L60" i="3"/>
  <c r="K60" i="3"/>
  <c r="J60" i="3"/>
  <c r="I60" i="3"/>
  <c r="H60" i="3"/>
  <c r="G60" i="3"/>
  <c r="F60" i="3"/>
  <c r="E60" i="3"/>
  <c r="D60" i="3"/>
  <c r="C60" i="3"/>
  <c r="L59" i="3"/>
  <c r="K59" i="3"/>
  <c r="J59" i="3"/>
  <c r="I59" i="3"/>
  <c r="H59" i="3"/>
  <c r="G59" i="3"/>
  <c r="F59" i="3"/>
  <c r="E59" i="3"/>
  <c r="D59" i="3"/>
  <c r="C59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K56" i="3"/>
  <c r="J56" i="3"/>
  <c r="I56" i="3"/>
  <c r="H56" i="3"/>
  <c r="G56" i="3"/>
  <c r="F56" i="3"/>
  <c r="E56" i="3"/>
  <c r="D56" i="3"/>
  <c r="C56" i="3"/>
  <c r="E50" i="3"/>
  <c r="G46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  <c r="L46" i="3"/>
  <c r="K46" i="3"/>
  <c r="J46" i="3"/>
  <c r="I46" i="3"/>
  <c r="H46" i="3"/>
  <c r="F46" i="3"/>
  <c r="E46" i="3"/>
  <c r="D46" i="3"/>
  <c r="C46" i="3"/>
  <c r="L45" i="3"/>
  <c r="K45" i="3"/>
  <c r="J45" i="3"/>
  <c r="I45" i="3"/>
  <c r="H45" i="3"/>
  <c r="G45" i="3"/>
  <c r="F45" i="3"/>
  <c r="E45" i="3"/>
  <c r="D45" i="3"/>
  <c r="C45" i="3"/>
  <c r="L44" i="3"/>
  <c r="K44" i="3"/>
  <c r="J44" i="3"/>
  <c r="I44" i="3"/>
  <c r="H44" i="3"/>
  <c r="G44" i="3"/>
  <c r="F44" i="3"/>
  <c r="E44" i="3"/>
  <c r="D44" i="3"/>
  <c r="C44" i="3"/>
  <c r="L43" i="3"/>
  <c r="K43" i="3"/>
  <c r="J43" i="3"/>
  <c r="I43" i="3"/>
  <c r="H43" i="3"/>
  <c r="G43" i="3"/>
  <c r="F43" i="3"/>
  <c r="E43" i="3"/>
  <c r="D43" i="3"/>
  <c r="C43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" i="4" s="1"/>
  <c r="J30" i="3"/>
  <c r="H30" i="3"/>
  <c r="G30" i="3"/>
  <c r="F30" i="3"/>
  <c r="E30" i="3"/>
  <c r="D30" i="3"/>
  <c r="C30" i="3"/>
  <c r="I30" i="3"/>
  <c r="C17" i="3"/>
  <c r="C18" i="3"/>
  <c r="C19" i="3"/>
  <c r="C20" i="3"/>
  <c r="C21" i="3"/>
  <c r="C22" i="3"/>
  <c r="C23" i="3"/>
  <c r="C24" i="3"/>
  <c r="C25" i="3"/>
  <c r="C16" i="3"/>
  <c r="D16" i="3" s="1"/>
  <c r="C4" i="3"/>
  <c r="C5" i="3"/>
  <c r="C6" i="3"/>
  <c r="C7" i="3"/>
  <c r="C8" i="3"/>
  <c r="C9" i="3"/>
  <c r="C10" i="3"/>
  <c r="C11" i="3"/>
  <c r="C12" i="3"/>
  <c r="C3" i="3"/>
  <c r="F1" i="2"/>
  <c r="K3" i="4" l="1"/>
  <c r="B3" i="4"/>
  <c r="B22" i="4" s="1"/>
  <c r="F3" i="4"/>
  <c r="C3" i="4"/>
  <c r="C22" i="4" s="1"/>
  <c r="E3" i="4"/>
  <c r="G3" i="4"/>
  <c r="H3" i="4"/>
  <c r="D3" i="4"/>
  <c r="I3" i="4"/>
  <c r="A62" i="2"/>
  <c r="K22" i="4" l="1"/>
  <c r="K25" i="4" s="1"/>
  <c r="C12" i="4"/>
  <c r="B48" i="2"/>
  <c r="B47" i="2"/>
  <c r="B60" i="2" s="1"/>
  <c r="B46" i="2"/>
  <c r="B59" i="2" s="1"/>
  <c r="B45" i="2"/>
  <c r="B58" i="2" s="1"/>
  <c r="B44" i="2"/>
  <c r="B57" i="2" s="1"/>
  <c r="B43" i="2"/>
  <c r="B56" i="2" s="1"/>
  <c r="B42" i="2"/>
  <c r="B55" i="2" s="1"/>
  <c r="B41" i="2"/>
  <c r="B54" i="2" s="1"/>
  <c r="B40" i="2"/>
  <c r="B53" i="2" s="1"/>
  <c r="B39" i="2"/>
  <c r="B52" i="2" s="1"/>
  <c r="B38" i="2"/>
  <c r="B51" i="2" s="1"/>
  <c r="B37" i="2"/>
  <c r="B50" i="2" s="1"/>
  <c r="G3" i="2"/>
  <c r="H3" i="2" s="1"/>
  <c r="N48" i="2"/>
  <c r="N47" i="2"/>
  <c r="N60" i="2" s="1"/>
  <c r="N46" i="2"/>
  <c r="N59" i="2" s="1"/>
  <c r="N45" i="2"/>
  <c r="N58" i="2" s="1"/>
  <c r="N44" i="2"/>
  <c r="N57" i="2" s="1"/>
  <c r="N43" i="2"/>
  <c r="N56" i="2" s="1"/>
  <c r="N42" i="2"/>
  <c r="N55" i="2" s="1"/>
  <c r="N41" i="2"/>
  <c r="N54" i="2" s="1"/>
  <c r="N40" i="2"/>
  <c r="N53" i="2" s="1"/>
  <c r="N39" i="2"/>
  <c r="N52" i="2" s="1"/>
  <c r="N38" i="2"/>
  <c r="N51" i="2" s="1"/>
  <c r="N37" i="2"/>
  <c r="N50" i="2" s="1"/>
  <c r="M48" i="2"/>
  <c r="M47" i="2"/>
  <c r="M60" i="2" s="1"/>
  <c r="M46" i="2"/>
  <c r="M59" i="2" s="1"/>
  <c r="M45" i="2"/>
  <c r="M58" i="2" s="1"/>
  <c r="M44" i="2"/>
  <c r="M57" i="2" s="1"/>
  <c r="M43" i="2"/>
  <c r="M56" i="2" s="1"/>
  <c r="M42" i="2"/>
  <c r="M55" i="2" s="1"/>
  <c r="M41" i="2"/>
  <c r="M54" i="2" s="1"/>
  <c r="M40" i="2"/>
  <c r="M53" i="2" s="1"/>
  <c r="M39" i="2"/>
  <c r="M52" i="2" s="1"/>
  <c r="M38" i="2"/>
  <c r="M51" i="2" s="1"/>
  <c r="M37" i="2"/>
  <c r="M50" i="2" s="1"/>
  <c r="E37" i="2"/>
  <c r="E50" i="2" s="1"/>
  <c r="L48" i="2"/>
  <c r="K48" i="2"/>
  <c r="J48" i="2"/>
  <c r="I48" i="2"/>
  <c r="H48" i="2"/>
  <c r="G48" i="2"/>
  <c r="F48" i="2"/>
  <c r="E48" i="2"/>
  <c r="L47" i="2"/>
  <c r="L60" i="2" s="1"/>
  <c r="K47" i="2"/>
  <c r="K60" i="2" s="1"/>
  <c r="J47" i="2"/>
  <c r="J60" i="2" s="1"/>
  <c r="I47" i="2"/>
  <c r="I60" i="2" s="1"/>
  <c r="H47" i="2"/>
  <c r="H60" i="2" s="1"/>
  <c r="G47" i="2"/>
  <c r="G60" i="2" s="1"/>
  <c r="F47" i="2"/>
  <c r="F60" i="2" s="1"/>
  <c r="E47" i="2"/>
  <c r="E60" i="2" s="1"/>
  <c r="L46" i="2"/>
  <c r="L59" i="2" s="1"/>
  <c r="K46" i="2"/>
  <c r="K59" i="2" s="1"/>
  <c r="J46" i="2"/>
  <c r="J59" i="2" s="1"/>
  <c r="I46" i="2"/>
  <c r="I59" i="2" s="1"/>
  <c r="H46" i="2"/>
  <c r="H59" i="2" s="1"/>
  <c r="G46" i="2"/>
  <c r="G59" i="2" s="1"/>
  <c r="F46" i="2"/>
  <c r="F59" i="2" s="1"/>
  <c r="E46" i="2"/>
  <c r="E59" i="2" s="1"/>
  <c r="L45" i="2"/>
  <c r="L58" i="2" s="1"/>
  <c r="K45" i="2"/>
  <c r="K58" i="2" s="1"/>
  <c r="J45" i="2"/>
  <c r="J58" i="2" s="1"/>
  <c r="I45" i="2"/>
  <c r="I58" i="2" s="1"/>
  <c r="H45" i="2"/>
  <c r="H58" i="2" s="1"/>
  <c r="G45" i="2"/>
  <c r="G58" i="2" s="1"/>
  <c r="F45" i="2"/>
  <c r="F58" i="2" s="1"/>
  <c r="E45" i="2"/>
  <c r="E58" i="2" s="1"/>
  <c r="L44" i="2"/>
  <c r="L57" i="2" s="1"/>
  <c r="K44" i="2"/>
  <c r="K57" i="2" s="1"/>
  <c r="J44" i="2"/>
  <c r="J57" i="2" s="1"/>
  <c r="I44" i="2"/>
  <c r="I57" i="2" s="1"/>
  <c r="H44" i="2"/>
  <c r="H57" i="2" s="1"/>
  <c r="G44" i="2"/>
  <c r="G57" i="2" s="1"/>
  <c r="F44" i="2"/>
  <c r="F57" i="2" s="1"/>
  <c r="E44" i="2"/>
  <c r="E57" i="2" s="1"/>
  <c r="L43" i="2"/>
  <c r="L56" i="2" s="1"/>
  <c r="K43" i="2"/>
  <c r="K56" i="2" s="1"/>
  <c r="J43" i="2"/>
  <c r="J56" i="2" s="1"/>
  <c r="I43" i="2"/>
  <c r="I56" i="2" s="1"/>
  <c r="H43" i="2"/>
  <c r="H56" i="2" s="1"/>
  <c r="G43" i="2"/>
  <c r="G56" i="2" s="1"/>
  <c r="F43" i="2"/>
  <c r="F56" i="2" s="1"/>
  <c r="E43" i="2"/>
  <c r="E56" i="2" s="1"/>
  <c r="L42" i="2"/>
  <c r="L55" i="2" s="1"/>
  <c r="K42" i="2"/>
  <c r="K55" i="2" s="1"/>
  <c r="J42" i="2"/>
  <c r="J55" i="2" s="1"/>
  <c r="I42" i="2"/>
  <c r="I55" i="2" s="1"/>
  <c r="H42" i="2"/>
  <c r="H55" i="2" s="1"/>
  <c r="G42" i="2"/>
  <c r="G55" i="2" s="1"/>
  <c r="F42" i="2"/>
  <c r="F55" i="2" s="1"/>
  <c r="E42" i="2"/>
  <c r="E55" i="2" s="1"/>
  <c r="L41" i="2"/>
  <c r="L54" i="2" s="1"/>
  <c r="K41" i="2"/>
  <c r="K54" i="2" s="1"/>
  <c r="J41" i="2"/>
  <c r="J54" i="2" s="1"/>
  <c r="I41" i="2"/>
  <c r="I54" i="2" s="1"/>
  <c r="H41" i="2"/>
  <c r="H54" i="2" s="1"/>
  <c r="G41" i="2"/>
  <c r="G54" i="2" s="1"/>
  <c r="F41" i="2"/>
  <c r="F54" i="2" s="1"/>
  <c r="E41" i="2"/>
  <c r="E54" i="2" s="1"/>
  <c r="L40" i="2"/>
  <c r="L53" i="2" s="1"/>
  <c r="K40" i="2"/>
  <c r="K53" i="2" s="1"/>
  <c r="J40" i="2"/>
  <c r="J53" i="2" s="1"/>
  <c r="I40" i="2"/>
  <c r="I53" i="2" s="1"/>
  <c r="H40" i="2"/>
  <c r="H53" i="2" s="1"/>
  <c r="G40" i="2"/>
  <c r="G53" i="2" s="1"/>
  <c r="F40" i="2"/>
  <c r="F53" i="2" s="1"/>
  <c r="E40" i="2"/>
  <c r="E53" i="2" s="1"/>
  <c r="L39" i="2"/>
  <c r="L52" i="2" s="1"/>
  <c r="K39" i="2"/>
  <c r="K52" i="2" s="1"/>
  <c r="J39" i="2"/>
  <c r="J52" i="2" s="1"/>
  <c r="I39" i="2"/>
  <c r="I52" i="2" s="1"/>
  <c r="H39" i="2"/>
  <c r="H52" i="2" s="1"/>
  <c r="G39" i="2"/>
  <c r="G52" i="2" s="1"/>
  <c r="F39" i="2"/>
  <c r="F52" i="2" s="1"/>
  <c r="E39" i="2"/>
  <c r="E52" i="2" s="1"/>
  <c r="L38" i="2"/>
  <c r="L51" i="2" s="1"/>
  <c r="K38" i="2"/>
  <c r="K51" i="2" s="1"/>
  <c r="J38" i="2"/>
  <c r="J51" i="2" s="1"/>
  <c r="I38" i="2"/>
  <c r="I51" i="2" s="1"/>
  <c r="H38" i="2"/>
  <c r="H51" i="2" s="1"/>
  <c r="G38" i="2"/>
  <c r="G51" i="2" s="1"/>
  <c r="F38" i="2"/>
  <c r="F51" i="2" s="1"/>
  <c r="E38" i="2"/>
  <c r="E51" i="2" s="1"/>
  <c r="L37" i="2"/>
  <c r="L50" i="2" s="1"/>
  <c r="K37" i="2"/>
  <c r="K50" i="2" s="1"/>
  <c r="J37" i="2"/>
  <c r="J50" i="2" s="1"/>
  <c r="I37" i="2"/>
  <c r="I50" i="2" s="1"/>
  <c r="H37" i="2"/>
  <c r="H50" i="2" s="1"/>
  <c r="G37" i="2"/>
  <c r="G50" i="2" s="1"/>
  <c r="F37" i="2"/>
  <c r="F50" i="2" s="1"/>
  <c r="D37" i="2"/>
  <c r="D50" i="2" s="1"/>
  <c r="D48" i="2"/>
  <c r="D47" i="2"/>
  <c r="D60" i="2" s="1"/>
  <c r="D46" i="2"/>
  <c r="D59" i="2" s="1"/>
  <c r="D45" i="2"/>
  <c r="D58" i="2" s="1"/>
  <c r="D44" i="2"/>
  <c r="D57" i="2" s="1"/>
  <c r="D43" i="2"/>
  <c r="D56" i="2" s="1"/>
  <c r="D42" i="2"/>
  <c r="D55" i="2" s="1"/>
  <c r="D41" i="2"/>
  <c r="D54" i="2" s="1"/>
  <c r="D40" i="2"/>
  <c r="D53" i="2" s="1"/>
  <c r="D39" i="2"/>
  <c r="D52" i="2" s="1"/>
  <c r="D38" i="2"/>
  <c r="D51" i="2" s="1"/>
  <c r="C37" i="2"/>
  <c r="C50" i="2" s="1"/>
  <c r="C38" i="2"/>
  <c r="C51" i="2" s="1"/>
  <c r="C39" i="2"/>
  <c r="C52" i="2" s="1"/>
  <c r="C40" i="2"/>
  <c r="C53" i="2" s="1"/>
  <c r="C41" i="2"/>
  <c r="C54" i="2" s="1"/>
  <c r="C42" i="2"/>
  <c r="C55" i="2" s="1"/>
  <c r="C43" i="2"/>
  <c r="C56" i="2" s="1"/>
  <c r="C44" i="2"/>
  <c r="C57" i="2" s="1"/>
  <c r="C45" i="2"/>
  <c r="C58" i="2" s="1"/>
  <c r="C46" i="2"/>
  <c r="C59" i="2" s="1"/>
  <c r="C47" i="2"/>
  <c r="C60" i="2" s="1"/>
  <c r="C48" i="2"/>
  <c r="G4" i="2"/>
  <c r="H4" i="2" s="1"/>
  <c r="B4" i="3" s="1"/>
  <c r="G5" i="2"/>
  <c r="H5" i="2" s="1"/>
  <c r="B5" i="3" s="1"/>
  <c r="G6" i="2"/>
  <c r="H6" i="2" s="1"/>
  <c r="B6" i="3" s="1"/>
  <c r="G7" i="2"/>
  <c r="H7" i="2" s="1"/>
  <c r="B7" i="3" s="1"/>
  <c r="G8" i="2"/>
  <c r="H8" i="2" s="1"/>
  <c r="B8" i="3" s="1"/>
  <c r="G9" i="2"/>
  <c r="H9" i="2" s="1"/>
  <c r="B9" i="3" s="1"/>
  <c r="G10" i="2"/>
  <c r="H10" i="2" s="1"/>
  <c r="B10" i="3" s="1"/>
  <c r="G11" i="2"/>
  <c r="H11" i="2" s="1"/>
  <c r="B11" i="3" s="1"/>
  <c r="G12" i="2"/>
  <c r="H12" i="2" s="1"/>
  <c r="B12" i="3" s="1"/>
  <c r="B4" i="2"/>
  <c r="C4" i="2" s="1"/>
  <c r="B5" i="2"/>
  <c r="D5" i="2" s="1"/>
  <c r="B6" i="2"/>
  <c r="C6" i="2" s="1"/>
  <c r="B7" i="2"/>
  <c r="B8" i="2"/>
  <c r="C8" i="2" s="1"/>
  <c r="B9" i="2"/>
  <c r="C9" i="2" s="1"/>
  <c r="B10" i="2"/>
  <c r="D10" i="2" s="1"/>
  <c r="B11" i="2"/>
  <c r="C11" i="2" s="1"/>
  <c r="B12" i="2"/>
  <c r="D12" i="2" s="1"/>
  <c r="B3" i="2"/>
  <c r="D3" i="2" s="1"/>
  <c r="D7" i="2"/>
  <c r="C35" i="1"/>
  <c r="C34" i="1"/>
  <c r="C39" i="1"/>
  <c r="C33" i="1"/>
  <c r="C38" i="1"/>
  <c r="C37" i="1"/>
  <c r="C32" i="1"/>
  <c r="C31" i="1"/>
  <c r="C36" i="1"/>
  <c r="C30" i="1"/>
  <c r="E27" i="1"/>
  <c r="E25" i="1"/>
  <c r="E24" i="1"/>
  <c r="E22" i="1"/>
  <c r="E23" i="1"/>
  <c r="E20" i="1"/>
  <c r="E26" i="1"/>
  <c r="E19" i="1"/>
  <c r="E18" i="1"/>
  <c r="E21" i="1"/>
  <c r="D19" i="1"/>
  <c r="D20" i="1"/>
  <c r="D21" i="1"/>
  <c r="D22" i="1"/>
  <c r="D23" i="1"/>
  <c r="D24" i="1"/>
  <c r="D25" i="1"/>
  <c r="D26" i="1"/>
  <c r="D27" i="1"/>
  <c r="D18" i="1"/>
  <c r="E7" i="1"/>
  <c r="E8" i="1"/>
  <c r="E9" i="1"/>
  <c r="E10" i="1"/>
  <c r="E11" i="1"/>
  <c r="E12" i="1"/>
  <c r="E13" i="1"/>
  <c r="E14" i="1"/>
  <c r="E15" i="1"/>
  <c r="E6" i="1"/>
  <c r="C7" i="1"/>
  <c r="C8" i="1"/>
  <c r="C9" i="1"/>
  <c r="C10" i="1"/>
  <c r="C11" i="1"/>
  <c r="C12" i="1"/>
  <c r="C13" i="1"/>
  <c r="C14" i="1"/>
  <c r="C15" i="1"/>
  <c r="C6" i="1"/>
  <c r="C3" i="1"/>
  <c r="I3" i="2" l="1"/>
  <c r="B3" i="3"/>
  <c r="D3" i="3" s="1"/>
  <c r="B61" i="2"/>
  <c r="B62" i="2" s="1"/>
  <c r="D6" i="2"/>
  <c r="N61" i="2"/>
  <c r="N62" i="2" s="1"/>
  <c r="I4" i="2"/>
  <c r="I5" i="2" s="1"/>
  <c r="I6" i="2" s="1"/>
  <c r="I7" i="2" s="1"/>
  <c r="I8" i="2" s="1"/>
  <c r="I9" i="2" s="1"/>
  <c r="I10" i="2" s="1"/>
  <c r="I11" i="2" s="1"/>
  <c r="I12" i="2" s="1"/>
  <c r="F13" i="2"/>
  <c r="M61" i="2"/>
  <c r="M62" i="2" s="1"/>
  <c r="F61" i="2"/>
  <c r="F62" i="2" s="1"/>
  <c r="G61" i="2"/>
  <c r="G62" i="2" s="1"/>
  <c r="E61" i="2"/>
  <c r="E62" i="2" s="1"/>
  <c r="H61" i="2"/>
  <c r="H62" i="2" s="1"/>
  <c r="I61" i="2"/>
  <c r="I62" i="2" s="1"/>
  <c r="J61" i="2"/>
  <c r="J62" i="2" s="1"/>
  <c r="K61" i="2"/>
  <c r="K62" i="2" s="1"/>
  <c r="C61" i="2"/>
  <c r="C62" i="2" s="1"/>
  <c r="H13" i="2"/>
  <c r="L61" i="2"/>
  <c r="L62" i="2" s="1"/>
  <c r="D61" i="2"/>
  <c r="D62" i="2" s="1"/>
  <c r="C12" i="2"/>
  <c r="D4" i="2"/>
  <c r="D9" i="2"/>
  <c r="C7" i="2"/>
  <c r="D8" i="2"/>
  <c r="C5" i="2"/>
  <c r="C10" i="2"/>
  <c r="D11" i="2"/>
  <c r="C3" i="2"/>
  <c r="D13" i="2" l="1"/>
  <c r="D15" i="2" s="1"/>
  <c r="E15" i="2" s="1"/>
  <c r="E3" i="2" l="1"/>
  <c r="E12" i="2"/>
  <c r="E5" i="2"/>
  <c r="E10" i="2"/>
  <c r="E7" i="2"/>
  <c r="E9" i="2"/>
  <c r="E8" i="2"/>
  <c r="E11" i="2"/>
  <c r="E4" i="2"/>
  <c r="E6" i="2"/>
  <c r="E13" i="2" l="1"/>
</calcChain>
</file>

<file path=xl/sharedStrings.xml><?xml version="1.0" encoding="utf-8"?>
<sst xmlns="http://schemas.openxmlformats.org/spreadsheetml/2006/main" count="361" uniqueCount="237">
  <si>
    <t xml:space="preserve">Discount Rate </t>
  </si>
  <si>
    <t>Budget</t>
  </si>
  <si>
    <t>Economy</t>
  </si>
  <si>
    <t>or less</t>
  </si>
  <si>
    <t>Average</t>
  </si>
  <si>
    <t>Credit</t>
  </si>
  <si>
    <t>Model</t>
  </si>
  <si>
    <t>Purchase Cost</t>
  </si>
  <si>
    <t>Adjusted Cost</t>
  </si>
  <si>
    <t>Insurance Cost</t>
  </si>
  <si>
    <t>Adjusted Insurance</t>
  </si>
  <si>
    <t>Toyota Corolla</t>
  </si>
  <si>
    <t>Trade-in Vehicles</t>
  </si>
  <si>
    <t>Insurance</t>
  </si>
  <si>
    <t>Milage</t>
  </si>
  <si>
    <t>Milage (mpg)</t>
  </si>
  <si>
    <t>Ford Explorer 4WD</t>
  </si>
  <si>
    <t>Ford F150 Pickup 2WD</t>
  </si>
  <si>
    <t>Jeep Grand Cherokee 4WD</t>
  </si>
  <si>
    <t>Ford Explorer 2WD</t>
  </si>
  <si>
    <t>Dodge Caravan 2WD</t>
  </si>
  <si>
    <t>Jeep Cherokee 4WD</t>
  </si>
  <si>
    <t>Chevrolet Blazer 4WD</t>
  </si>
  <si>
    <t>Chevrolet C1500 Pickup 2WD</t>
  </si>
  <si>
    <t>Ford F150 Pickup 4WD</t>
  </si>
  <si>
    <t>Ford Windstar FWD Van</t>
  </si>
  <si>
    <t>Honda Civic</t>
  </si>
  <si>
    <t>Toyota Camry</t>
  </si>
  <si>
    <t>Ford Focus</t>
  </si>
  <si>
    <t>Hyundai Elantra</t>
  </si>
  <si>
    <t>Nissan Versa</t>
  </si>
  <si>
    <t>Toyota Prius</t>
  </si>
  <si>
    <t>Honda Accord</t>
  </si>
  <si>
    <t>Honda Fit</t>
  </si>
  <si>
    <t>Ford Escape</t>
  </si>
  <si>
    <t>lambda</t>
  </si>
  <si>
    <t>People</t>
  </si>
  <si>
    <t>Number of Cars</t>
  </si>
  <si>
    <t>Share of Vehicles by Annual Miles of Travel and Vehicle Age, 2017 NHTS</t>
  </si>
  <si>
    <t>Vehicle age (years)</t>
  </si>
  <si>
    <t xml:space="preserve">Annual vehicle miles </t>
  </si>
  <si>
    <t>of travel</t>
  </si>
  <si>
    <t>&lt; 1,000 miles</t>
  </si>
  <si>
    <t>1 - 2,000 miles</t>
  </si>
  <si>
    <t>2 - 4,000 miles</t>
  </si>
  <si>
    <t>4 - 6,000 miles</t>
  </si>
  <si>
    <t>6 - 8,000 miles</t>
  </si>
  <si>
    <t>8 - 10,000 miles</t>
  </si>
  <si>
    <t>10 - 12,000 miles</t>
  </si>
  <si>
    <t>12 - 15,000 miles</t>
  </si>
  <si>
    <t>15 - 20,000 miles</t>
  </si>
  <si>
    <t>20 - 30,000 miles</t>
  </si>
  <si>
    <t>&gt;30,000 miles</t>
  </si>
  <si>
    <t>All</t>
  </si>
  <si>
    <t>c_0001</t>
  </si>
  <si>
    <t>c_0002</t>
  </si>
  <si>
    <t>c_0003</t>
  </si>
  <si>
    <t>c_0004</t>
  </si>
  <si>
    <t>c_0005</t>
  </si>
  <si>
    <t>c_0006</t>
  </si>
  <si>
    <t>c_0007</t>
  </si>
  <si>
    <t>c_0008</t>
  </si>
  <si>
    <t>c_0009</t>
  </si>
  <si>
    <t>c_0010</t>
  </si>
  <si>
    <t>c_0011</t>
  </si>
  <si>
    <t>c_0101</t>
  </si>
  <si>
    <t>c_0202</t>
  </si>
  <si>
    <t>c_0303</t>
  </si>
  <si>
    <t>c_0404</t>
  </si>
  <si>
    <t>c_0505</t>
  </si>
  <si>
    <t>c_0606</t>
  </si>
  <si>
    <t>c_0707</t>
  </si>
  <si>
    <t>c_0808</t>
  </si>
  <si>
    <t>c_0909</t>
  </si>
  <si>
    <t>c_0111</t>
  </si>
  <si>
    <t>c_0102</t>
  </si>
  <si>
    <t>c_0103</t>
  </si>
  <si>
    <t>c_0104</t>
  </si>
  <si>
    <t>c_0105</t>
  </si>
  <si>
    <t>c_0106</t>
  </si>
  <si>
    <t>c_0107</t>
  </si>
  <si>
    <t>c_0108</t>
  </si>
  <si>
    <t>c_0109</t>
  </si>
  <si>
    <t>c_0110</t>
  </si>
  <si>
    <t>c_0201</t>
  </si>
  <si>
    <t>c_0203</t>
  </si>
  <si>
    <t>c_0204</t>
  </si>
  <si>
    <t>c_0205</t>
  </si>
  <si>
    <t>c_0206</t>
  </si>
  <si>
    <t>c_0207</t>
  </si>
  <si>
    <t>c_0208</t>
  </si>
  <si>
    <t>c_0209</t>
  </si>
  <si>
    <t>c_0210</t>
  </si>
  <si>
    <t>c_0211</t>
  </si>
  <si>
    <t>c_0301</t>
  </si>
  <si>
    <t>c_0401</t>
  </si>
  <si>
    <t>c_0501</t>
  </si>
  <si>
    <t>c_0601</t>
  </si>
  <si>
    <t>c_0701</t>
  </si>
  <si>
    <t>c_0801</t>
  </si>
  <si>
    <t>c_0901</t>
  </si>
  <si>
    <t>c_1001</t>
  </si>
  <si>
    <t>c_1101</t>
  </si>
  <si>
    <t>c_1201</t>
  </si>
  <si>
    <t>c_0302</t>
  </si>
  <si>
    <t>c_0402</t>
  </si>
  <si>
    <t>c_0502</t>
  </si>
  <si>
    <t>c_0602</t>
  </si>
  <si>
    <t>c_0702</t>
  </si>
  <si>
    <t>c_0802</t>
  </si>
  <si>
    <t>c_0902</t>
  </si>
  <si>
    <t>c_1002</t>
  </si>
  <si>
    <t>c_1102</t>
  </si>
  <si>
    <t>c_1202</t>
  </si>
  <si>
    <t>c_0403</t>
  </si>
  <si>
    <t>c_0503</t>
  </si>
  <si>
    <t>c_0603</t>
  </si>
  <si>
    <t>c_0703</t>
  </si>
  <si>
    <t>c_0803</t>
  </si>
  <si>
    <t>c_0903</t>
  </si>
  <si>
    <t>c_1003</t>
  </si>
  <si>
    <t>c_1103</t>
  </si>
  <si>
    <t>c_1203</t>
  </si>
  <si>
    <t>c_0304</t>
  </si>
  <si>
    <t>c_0504</t>
  </si>
  <si>
    <t>c_0604</t>
  </si>
  <si>
    <t>c_0704</t>
  </si>
  <si>
    <t>c_0804</t>
  </si>
  <si>
    <t>c_0904</t>
  </si>
  <si>
    <t>c_1004</t>
  </si>
  <si>
    <t>c_1104</t>
  </si>
  <si>
    <t>c_1204</t>
  </si>
  <si>
    <t>c_0305</t>
  </si>
  <si>
    <t>c_0405</t>
  </si>
  <si>
    <t>c_0605</t>
  </si>
  <si>
    <t>c_0705</t>
  </si>
  <si>
    <t>c_0805</t>
  </si>
  <si>
    <t>c_0905</t>
  </si>
  <si>
    <t>c_1005</t>
  </si>
  <si>
    <t>c_1105</t>
  </si>
  <si>
    <t>c_1205</t>
  </si>
  <si>
    <t>c_0306</t>
  </si>
  <si>
    <t>c_0406</t>
  </si>
  <si>
    <t>c_0506</t>
  </si>
  <si>
    <t>c_0706</t>
  </si>
  <si>
    <t>c_0806</t>
  </si>
  <si>
    <t>c_0906</t>
  </si>
  <si>
    <t>c_1006</t>
  </si>
  <si>
    <t>c_1106</t>
  </si>
  <si>
    <t>c_1206</t>
  </si>
  <si>
    <t>c_0307</t>
  </si>
  <si>
    <t>c_0407</t>
  </si>
  <si>
    <t>c_0507</t>
  </si>
  <si>
    <t>c_0607</t>
  </si>
  <si>
    <t>c_0807</t>
  </si>
  <si>
    <t>c_0907</t>
  </si>
  <si>
    <t>c_1007</t>
  </si>
  <si>
    <t>c_1107</t>
  </si>
  <si>
    <t>c_1207</t>
  </si>
  <si>
    <t>c_0308</t>
  </si>
  <si>
    <t>c_0408</t>
  </si>
  <si>
    <t>c_0508</t>
  </si>
  <si>
    <t>c_0608</t>
  </si>
  <si>
    <t>c_0708</t>
  </si>
  <si>
    <t>c_0908</t>
  </si>
  <si>
    <t>c_1008</t>
  </si>
  <si>
    <t>c_1108</t>
  </si>
  <si>
    <t>c_1208</t>
  </si>
  <si>
    <t>c_0309</t>
  </si>
  <si>
    <t>c_0409</t>
  </si>
  <si>
    <t>c_0509</t>
  </si>
  <si>
    <t>c_0609</t>
  </si>
  <si>
    <t>c_0709</t>
  </si>
  <si>
    <t>c_0809</t>
  </si>
  <si>
    <t>c_1009</t>
  </si>
  <si>
    <t>c_1109</t>
  </si>
  <si>
    <t>c_1209</t>
  </si>
  <si>
    <t>c_0310</t>
  </si>
  <si>
    <t>c_0410</t>
  </si>
  <si>
    <t>c_0510</t>
  </si>
  <si>
    <t>c_0610</t>
  </si>
  <si>
    <t>c_0710</t>
  </si>
  <si>
    <t>c_0810</t>
  </si>
  <si>
    <t>c_0910</t>
  </si>
  <si>
    <t>c_1010</t>
  </si>
  <si>
    <t>c_1110</t>
  </si>
  <si>
    <t>c_1210</t>
  </si>
  <si>
    <t>c_0311</t>
  </si>
  <si>
    <t>c_0411</t>
  </si>
  <si>
    <t>c_0511</t>
  </si>
  <si>
    <t>c_0611</t>
  </si>
  <si>
    <t>c_0711</t>
  </si>
  <si>
    <t>c_0811</t>
  </si>
  <si>
    <t>c_0911</t>
  </si>
  <si>
    <t>c_1011</t>
  </si>
  <si>
    <t>c_1111</t>
  </si>
  <si>
    <t>c_1211</t>
  </si>
  <si>
    <t>Number</t>
  </si>
  <si>
    <t>Number of Car</t>
  </si>
  <si>
    <t>Range</t>
  </si>
  <si>
    <t>Year_0</t>
  </si>
  <si>
    <t>Year_1</t>
  </si>
  <si>
    <t>Year_2</t>
  </si>
  <si>
    <t>Year_3</t>
  </si>
  <si>
    <t>Year_4</t>
  </si>
  <si>
    <t>Year_5</t>
  </si>
  <si>
    <t>Year_6</t>
  </si>
  <si>
    <t>Year_7</t>
  </si>
  <si>
    <t>Year_8</t>
  </si>
  <si>
    <t>Year_9</t>
  </si>
  <si>
    <t>Year_10</t>
  </si>
  <si>
    <t>Year_11</t>
  </si>
  <si>
    <t>Year_12</t>
  </si>
  <si>
    <t>Percentages</t>
  </si>
  <si>
    <t>Rounded of</t>
  </si>
  <si>
    <t>Cum Sum</t>
  </si>
  <si>
    <t>Car No</t>
  </si>
  <si>
    <t>Adjusted Econ</t>
  </si>
  <si>
    <t>Old Cars</t>
  </si>
  <si>
    <t>New Car</t>
  </si>
  <si>
    <t>Miles Driven</t>
  </si>
  <si>
    <t>Year 0</t>
  </si>
  <si>
    <t>Year 1</t>
  </si>
  <si>
    <t>range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</si>
  <si>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</si>
  <si>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</si>
  <si>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</si>
  <si>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</si>
  <si>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</si>
  <si>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</si>
  <si>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</si>
  <si>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</si>
  <si>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</si>
  <si>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</si>
  <si>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</si>
  <si>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% cars</t>
  </si>
  <si>
    <t>Number cars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</si>
</sst>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44" fontId="0" fillId="0" borderId="0" xfId="2" applyFont="1"/>
    <xf numFmtId="8" fontId="0" fillId="0" borderId="0" xfId="2" applyNumberFormat="1" applyFont="1"/>
    <xf numFmtId="2" fontId="0" fillId="0" borderId="0" xfId="2" applyNumberFormat="1" applyFont="1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  <xf numFmtId="10" fontId="0" fillId="0" borderId="0" xfId="3" applyNumberFormat="1" applyFont="1"/>
    <xf numFmtId="10" fontId="0" fillId="0" borderId="0" xfId="0" applyNumberFormat="1"/>
    <xf numFmtId="43" fontId="0" fillId="0" borderId="0" xfId="0" applyNumberForma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39" fontId="0" fillId="0" borderId="0" xfId="0" applyNumberFormat="1"/>
    <xf numFmtId="0" fontId="2" fillId="2" borderId="1" xfId="4" applyAlignment="1">
      <alignment vertical="center"/>
    </xf>
    <xf numFmtId="43" fontId="2" fillId="2" borderId="1" xfId="4" applyNumberFormat="1"/>
    <xf numFmtId="43" fontId="3" fillId="3" borderId="0" xfId="5" applyNumberForma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6"/>
    <xf numFmtId="0" fontId="3" fillId="3" borderId="5" xfId="5" applyBorder="1" applyAlignment="1">
      <alignment horizontal="center" vertical="center"/>
    </xf>
    <xf numFmtId="0" fontId="3" fillId="3" borderId="6" xfId="5" applyBorder="1" applyAlignment="1">
      <alignment horizontal="center" vertical="center"/>
    </xf>
    <xf numFmtId="0" fontId="3" fillId="3" borderId="7" xfId="5" applyBorder="1" applyAlignment="1">
      <alignment horizontal="center" vertical="center"/>
    </xf>
    <xf numFmtId="0" fontId="1" fillId="4" borderId="8" xfId="6" applyBorder="1"/>
    <xf numFmtId="0" fontId="1" fillId="4" borderId="9" xfId="6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3" fillId="3" borderId="5" xfId="5" applyBorder="1"/>
    <xf numFmtId="0" fontId="3" fillId="3" borderId="6" xfId="5" applyBorder="1"/>
    <xf numFmtId="0" fontId="3" fillId="3" borderId="7" xfId="5" applyBorder="1"/>
  </cellXfs>
  <cellStyles count="7">
    <cellStyle name="40% - Accent2" xfId="6" builtinId="35"/>
    <cellStyle name="Accent2" xfId="5" builtinId="33"/>
    <cellStyle name="Check Cell" xfId="4" builtinId="23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46CE-2DC6-46AC-A4FA-A30971DD7427}">
  <dimension ref="A1:U34"/>
  <sheetViews>
    <sheetView workbookViewId="0">
      <selection activeCell="C12" sqref="C12"/>
    </sheetView>
  </sheetViews>
  <sheetFormatPr defaultRowHeight="14.4" x14ac:dyDescent="0.55000000000000004"/>
  <cols>
    <col min="1" max="1" width="6.62890625" bestFit="1" customWidth="1"/>
    <col min="2" max="2" width="14.3125" bestFit="1" customWidth="1"/>
    <col min="3" max="3" width="13.3125" bestFit="1" customWidth="1"/>
    <col min="4" max="4" width="12.05078125" bestFit="1" customWidth="1"/>
    <col min="5" max="5" width="10.68359375" bestFit="1" customWidth="1"/>
    <col min="6" max="6" width="13.734375" bestFit="1" customWidth="1"/>
    <col min="7" max="7" width="11.26171875" bestFit="1" customWidth="1"/>
    <col min="8" max="8" width="10.83984375" customWidth="1"/>
    <col min="9" max="9" width="12.15625" customWidth="1"/>
    <col min="10" max="10" width="9.68359375" bestFit="1" customWidth="1"/>
    <col min="11" max="12" width="16.83984375" bestFit="1" customWidth="1"/>
    <col min="13" max="13" width="18.89453125" bestFit="1" customWidth="1"/>
    <col min="14" max="14" width="22.83984375" customWidth="1"/>
    <col min="15" max="15" width="16.26171875" bestFit="1" customWidth="1"/>
    <col min="16" max="17" width="17.41796875" bestFit="1" customWidth="1"/>
    <col min="18" max="18" width="18.734375" bestFit="1" customWidth="1"/>
    <col min="19" max="19" width="24.5234375" bestFit="1" customWidth="1"/>
    <col min="20" max="20" width="18.89453125" bestFit="1" customWidth="1"/>
    <col min="21" max="21" width="20.47265625" bestFit="1" customWidth="1"/>
  </cols>
  <sheetData>
    <row r="1" spans="1:21" x14ac:dyDescent="0.55000000000000004">
      <c r="B1" s="33" t="s">
        <v>219</v>
      </c>
      <c r="C1" s="34"/>
      <c r="D1" s="34"/>
      <c r="E1" s="34"/>
      <c r="F1" s="34"/>
      <c r="G1" s="34"/>
      <c r="H1" s="34"/>
      <c r="I1" s="34"/>
      <c r="J1" s="34"/>
      <c r="K1" s="35"/>
      <c r="L1" s="43"/>
      <c r="M1" s="44"/>
      <c r="N1" s="44"/>
      <c r="O1" s="44"/>
      <c r="P1" s="44"/>
      <c r="Q1" s="44"/>
      <c r="R1" s="44"/>
      <c r="S1" s="44"/>
      <c r="T1" s="44"/>
      <c r="U1" s="45"/>
    </row>
    <row r="2" spans="1:21" x14ac:dyDescent="0.55000000000000004">
      <c r="B2" s="36" t="s">
        <v>11</v>
      </c>
      <c r="C2" s="32" t="s">
        <v>26</v>
      </c>
      <c r="D2" s="32" t="s">
        <v>27</v>
      </c>
      <c r="E2" s="32" t="s">
        <v>28</v>
      </c>
      <c r="F2" s="32" t="s">
        <v>29</v>
      </c>
      <c r="G2" s="32" t="s">
        <v>30</v>
      </c>
      <c r="H2" s="32" t="s">
        <v>31</v>
      </c>
      <c r="I2" s="32" t="s">
        <v>32</v>
      </c>
      <c r="J2" s="32" t="s">
        <v>33</v>
      </c>
      <c r="K2" s="37" t="s">
        <v>34</v>
      </c>
      <c r="L2" s="36" t="s">
        <v>16</v>
      </c>
      <c r="M2" s="32" t="s">
        <v>17</v>
      </c>
      <c r="N2" s="32" t="s">
        <v>18</v>
      </c>
      <c r="O2" s="32" t="s">
        <v>19</v>
      </c>
      <c r="P2" s="32" t="s">
        <v>20</v>
      </c>
      <c r="Q2" s="32" t="s">
        <v>21</v>
      </c>
      <c r="R2" s="32" t="s">
        <v>22</v>
      </c>
      <c r="S2" s="32" t="s">
        <v>23</v>
      </c>
      <c r="T2" s="32" t="s">
        <v>24</v>
      </c>
      <c r="U2" s="37" t="s">
        <v>25</v>
      </c>
    </row>
    <row r="3" spans="1:21" x14ac:dyDescent="0.55000000000000004">
      <c r="A3" s="37" t="s">
        <v>221</v>
      </c>
      <c r="B3">
        <f>SUM(Sheet3!C30:C40)</f>
        <v>193232.00000000003</v>
      </c>
      <c r="C3">
        <f>SUM(Sheet3!D30:D40)</f>
        <v>138023</v>
      </c>
      <c r="D3">
        <f>SUM(Sheet3!E30:E40)</f>
        <v>96616.000000000015</v>
      </c>
      <c r="E3">
        <f>SUM(Sheet3!F30:F40)</f>
        <v>69011</v>
      </c>
      <c r="F3">
        <f>SUM(Sheet3!G30:G40)</f>
        <v>55209</v>
      </c>
      <c r="G3">
        <f>SUM(Sheet3!H30:H40)</f>
        <v>41407</v>
      </c>
      <c r="H3">
        <f>SUM(Sheet3!I30:I40)</f>
        <v>27605</v>
      </c>
      <c r="I3">
        <f>SUM(Sheet3!J30:J40)</f>
        <v>27605</v>
      </c>
      <c r="J3">
        <f>SUM(Sheet3!K30:K40)</f>
        <v>20703</v>
      </c>
      <c r="K3">
        <f>SUM(Sheet3!L30:L40)</f>
        <v>20703</v>
      </c>
      <c r="L3" s="38"/>
      <c r="U3" s="39"/>
    </row>
    <row r="4" spans="1:21" x14ac:dyDescent="0.55000000000000004">
      <c r="A4" s="37" t="s">
        <v>222</v>
      </c>
      <c r="B4">
        <f>SUM(Sheet3!C43:C53)</f>
        <v>3111035200</v>
      </c>
      <c r="C4">
        <f>SUM(Sheet3!D43:D53)</f>
        <v>2222170300</v>
      </c>
      <c r="D4">
        <f>SUM(Sheet3!E43:E53)</f>
        <v>1555517600</v>
      </c>
      <c r="E4">
        <f>SUM(Sheet3!F43:F53)</f>
        <v>1111077100</v>
      </c>
      <c r="F4">
        <f>SUM(Sheet3!G43:G53)</f>
        <v>888864900</v>
      </c>
      <c r="G4">
        <f>SUM(Sheet3!H43:H53)</f>
        <v>666652700</v>
      </c>
      <c r="H4">
        <f>SUM(Sheet3!I43:I53)</f>
        <v>444440500</v>
      </c>
      <c r="I4">
        <f>SUM(Sheet3!J43:J53)</f>
        <v>444440500</v>
      </c>
      <c r="J4">
        <f>SUM(Sheet3!K43:K53)</f>
        <v>333318300</v>
      </c>
      <c r="K4">
        <f>SUM(Sheet3!L43:L53)</f>
        <v>333318300</v>
      </c>
      <c r="L4" s="38"/>
      <c r="U4" s="39"/>
    </row>
    <row r="5" spans="1:21" x14ac:dyDescent="0.55000000000000004">
      <c r="A5" s="37" t="s">
        <v>224</v>
      </c>
      <c r="B5">
        <f>SUM(Sheet3!C56:C66)</f>
        <v>2881089120</v>
      </c>
      <c r="C5">
        <f>SUM(Sheet3!D56:D66)</f>
        <v>2057922930</v>
      </c>
      <c r="D5">
        <f>SUM(Sheet3!E56:E66)</f>
        <v>1440544560</v>
      </c>
      <c r="E5">
        <f>SUM(Sheet3!F56:F66)</f>
        <v>1028954010</v>
      </c>
      <c r="F5">
        <f>SUM(Sheet3!G56:G66)</f>
        <v>823166190</v>
      </c>
      <c r="G5">
        <f>SUM(Sheet3!H56:H66)</f>
        <v>617378370</v>
      </c>
      <c r="H5">
        <f>SUM(Sheet3!I56:I66)</f>
        <v>411590550</v>
      </c>
      <c r="I5">
        <f>SUM(Sheet3!J56:J66)</f>
        <v>411590550</v>
      </c>
      <c r="J5">
        <f>SUM(Sheet3!K56:K66)</f>
        <v>308681730</v>
      </c>
      <c r="K5">
        <f>SUM(Sheet3!L56:L66)</f>
        <v>308681730</v>
      </c>
      <c r="L5" s="38"/>
      <c r="U5" s="39"/>
    </row>
    <row r="6" spans="1:21" x14ac:dyDescent="0.55000000000000004">
      <c r="A6" s="32" t="s">
        <v>225</v>
      </c>
      <c r="B6" s="38"/>
      <c r="K6" s="39"/>
      <c r="L6" s="38"/>
      <c r="U6" s="39"/>
    </row>
    <row r="7" spans="1:21" x14ac:dyDescent="0.55000000000000004">
      <c r="A7" s="32" t="s">
        <v>226</v>
      </c>
      <c r="B7" s="38"/>
      <c r="K7" s="39"/>
      <c r="L7" s="38"/>
      <c r="U7" s="39"/>
    </row>
    <row r="8" spans="1:21" x14ac:dyDescent="0.55000000000000004">
      <c r="A8" s="32" t="s">
        <v>227</v>
      </c>
      <c r="B8" s="38"/>
      <c r="K8" s="39"/>
      <c r="L8" s="38"/>
      <c r="U8" s="39"/>
    </row>
    <row r="9" spans="1:21" x14ac:dyDescent="0.55000000000000004">
      <c r="A9" s="32" t="s">
        <v>228</v>
      </c>
      <c r="B9" s="38"/>
      <c r="K9" s="39"/>
      <c r="L9" s="38"/>
      <c r="U9" s="39"/>
    </row>
    <row r="10" spans="1:21" x14ac:dyDescent="0.55000000000000004">
      <c r="A10" s="32" t="s">
        <v>229</v>
      </c>
      <c r="B10" s="38"/>
      <c r="K10" s="39"/>
      <c r="L10" s="38"/>
      <c r="U10" s="39"/>
    </row>
    <row r="11" spans="1:21" x14ac:dyDescent="0.55000000000000004">
      <c r="A11" s="32" t="s">
        <v>230</v>
      </c>
      <c r="B11" s="38"/>
      <c r="K11" s="39"/>
      <c r="L11" s="38"/>
      <c r="U11" s="39"/>
    </row>
    <row r="12" spans="1:21" x14ac:dyDescent="0.55000000000000004">
      <c r="A12" s="32" t="s">
        <v>231</v>
      </c>
      <c r="B12" s="38"/>
      <c r="C12">
        <f>SUM(B3:K3)</f>
        <v>690114</v>
      </c>
      <c r="K12" s="39"/>
      <c r="L12" s="38"/>
      <c r="U12" s="39"/>
    </row>
    <row r="13" spans="1:21" x14ac:dyDescent="0.55000000000000004">
      <c r="A13" s="32" t="s">
        <v>232</v>
      </c>
      <c r="B13" s="38"/>
      <c r="K13" s="39"/>
      <c r="L13" s="38"/>
      <c r="U13" s="39"/>
    </row>
    <row r="14" spans="1:21" x14ac:dyDescent="0.55000000000000004">
      <c r="A14" s="32" t="s">
        <v>233</v>
      </c>
      <c r="B14" s="38"/>
      <c r="K14" s="39"/>
      <c r="L14" s="38"/>
      <c r="U14" s="39"/>
    </row>
    <row r="15" spans="1:21" ht="14.7" thickBot="1" x14ac:dyDescent="0.6">
      <c r="A15" s="32" t="s">
        <v>234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1"/>
      <c r="U15" s="42"/>
    </row>
    <row r="19" spans="1:21" ht="14.7" thickBot="1" x14ac:dyDescent="0.6"/>
    <row r="20" spans="1:21" x14ac:dyDescent="0.55000000000000004">
      <c r="B20" s="33" t="s">
        <v>219</v>
      </c>
      <c r="C20" s="34"/>
      <c r="D20" s="34"/>
      <c r="E20" s="34"/>
      <c r="F20" s="34"/>
      <c r="G20" s="34"/>
      <c r="H20" s="34"/>
      <c r="I20" s="34"/>
      <c r="J20" s="34"/>
      <c r="K20" s="35"/>
      <c r="L20" s="43"/>
      <c r="M20" s="44"/>
      <c r="N20" s="44"/>
      <c r="O20" s="44"/>
      <c r="P20" s="44"/>
      <c r="Q20" s="44"/>
      <c r="R20" s="44"/>
      <c r="S20" s="44"/>
      <c r="T20" s="44"/>
      <c r="U20" s="45"/>
    </row>
    <row r="21" spans="1:21" x14ac:dyDescent="0.55000000000000004">
      <c r="B21" s="36" t="s">
        <v>11</v>
      </c>
      <c r="C21" s="32" t="s">
        <v>26</v>
      </c>
      <c r="D21" s="32" t="s">
        <v>27</v>
      </c>
      <c r="E21" s="32" t="s">
        <v>28</v>
      </c>
      <c r="F21" s="32" t="s">
        <v>29</v>
      </c>
      <c r="G21" s="32" t="s">
        <v>30</v>
      </c>
      <c r="H21" s="32" t="s">
        <v>31</v>
      </c>
      <c r="I21" s="32" t="s">
        <v>32</v>
      </c>
      <c r="J21" s="32" t="s">
        <v>33</v>
      </c>
      <c r="K21" s="37" t="s">
        <v>34</v>
      </c>
      <c r="L21" s="36" t="s">
        <v>16</v>
      </c>
      <c r="M21" s="32" t="s">
        <v>17</v>
      </c>
      <c r="N21" s="32" t="s">
        <v>18</v>
      </c>
      <c r="O21" s="32" t="s">
        <v>19</v>
      </c>
      <c r="P21" s="32" t="s">
        <v>20</v>
      </c>
      <c r="Q21" s="32" t="s">
        <v>21</v>
      </c>
      <c r="R21" s="32" t="s">
        <v>22</v>
      </c>
      <c r="S21" s="32" t="s">
        <v>23</v>
      </c>
      <c r="T21" s="32" t="s">
        <v>24</v>
      </c>
      <c r="U21" s="37" t="s">
        <v>25</v>
      </c>
    </row>
    <row r="22" spans="1:21" x14ac:dyDescent="0.55000000000000004">
      <c r="A22" s="37" t="s">
        <v>221</v>
      </c>
      <c r="B22" s="8">
        <f>B3/Sheet1!C30</f>
        <v>7026.6181818181831</v>
      </c>
      <c r="C22" s="8">
        <f>C3/Sheet1!C31</f>
        <v>5049.6219512195121</v>
      </c>
      <c r="K22" s="12">
        <f>SUM(B22:J22)</f>
        <v>12076.240133037696</v>
      </c>
      <c r="L22" s="8">
        <f>SUM(M22:U22)</f>
        <v>82739812639</v>
      </c>
      <c r="O22">
        <v>82739812639</v>
      </c>
    </row>
    <row r="23" spans="1:21" x14ac:dyDescent="0.55000000000000004">
      <c r="A23" s="37" t="s">
        <v>222</v>
      </c>
    </row>
    <row r="24" spans="1:21" x14ac:dyDescent="0.55000000000000004">
      <c r="A24" s="37" t="s">
        <v>224</v>
      </c>
    </row>
    <row r="25" spans="1:21" x14ac:dyDescent="0.55000000000000004">
      <c r="A25" s="32" t="s">
        <v>225</v>
      </c>
      <c r="K25" s="12">
        <f>L22-K22</f>
        <v>82739800562.759872</v>
      </c>
    </row>
    <row r="26" spans="1:21" x14ac:dyDescent="0.55000000000000004">
      <c r="A26" s="32" t="s">
        <v>226</v>
      </c>
    </row>
    <row r="27" spans="1:21" x14ac:dyDescent="0.55000000000000004">
      <c r="A27" s="32" t="s">
        <v>227</v>
      </c>
    </row>
    <row r="28" spans="1:21" x14ac:dyDescent="0.55000000000000004">
      <c r="A28" s="32" t="s">
        <v>228</v>
      </c>
    </row>
    <row r="29" spans="1:21" x14ac:dyDescent="0.55000000000000004">
      <c r="A29" s="32" t="s">
        <v>229</v>
      </c>
    </row>
    <row r="30" spans="1:21" x14ac:dyDescent="0.55000000000000004">
      <c r="A30" s="32" t="s">
        <v>230</v>
      </c>
    </row>
    <row r="31" spans="1:21" x14ac:dyDescent="0.55000000000000004">
      <c r="A31" s="32" t="s">
        <v>231</v>
      </c>
    </row>
    <row r="32" spans="1:21" x14ac:dyDescent="0.55000000000000004">
      <c r="A32" s="32" t="s">
        <v>232</v>
      </c>
    </row>
    <row r="33" spans="1:1" x14ac:dyDescent="0.55000000000000004">
      <c r="A33" s="32" t="s">
        <v>233</v>
      </c>
    </row>
    <row r="34" spans="1:1" x14ac:dyDescent="0.55000000000000004">
      <c r="A34" s="32" t="s">
        <v>234</v>
      </c>
    </row>
  </sheetData>
  <mergeCells count="4">
    <mergeCell ref="B1:K1"/>
    <mergeCell ref="L1:U1"/>
    <mergeCell ref="B20:K20"/>
    <mergeCell ref="L20:U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CA0-2CF0-46F8-A3E9-07791BF0E102}">
  <dimension ref="A1:J39"/>
  <sheetViews>
    <sheetView workbookViewId="0">
      <selection activeCell="A29" sqref="A29:C39"/>
    </sheetView>
  </sheetViews>
  <sheetFormatPr defaultRowHeight="14.4" x14ac:dyDescent="0.55000000000000004"/>
  <cols>
    <col min="1" max="1" width="12.26171875" bestFit="1" customWidth="1"/>
    <col min="2" max="2" width="13.734375" bestFit="1" customWidth="1"/>
    <col min="3" max="3" width="16.20703125" bestFit="1" customWidth="1"/>
    <col min="4" max="4" width="12.20703125" bestFit="1" customWidth="1"/>
    <col min="5" max="5" width="15.68359375" bestFit="1" customWidth="1"/>
  </cols>
  <sheetData>
    <row r="1" spans="1:10" x14ac:dyDescent="0.55000000000000004">
      <c r="A1" t="s">
        <v>0</v>
      </c>
      <c r="B1" s="1">
        <v>0.05</v>
      </c>
      <c r="H1" t="s">
        <v>2</v>
      </c>
      <c r="I1">
        <v>18</v>
      </c>
      <c r="J1" t="s">
        <v>3</v>
      </c>
    </row>
    <row r="2" spans="1:10" x14ac:dyDescent="0.55000000000000004">
      <c r="B2">
        <v>2009</v>
      </c>
      <c r="C2">
        <v>2019</v>
      </c>
    </row>
    <row r="3" spans="1:10" x14ac:dyDescent="0.55000000000000004">
      <c r="A3" t="s">
        <v>1</v>
      </c>
      <c r="B3" s="2">
        <v>3000000000</v>
      </c>
      <c r="C3" s="3">
        <f>FV(B1,10,,-B3)</f>
        <v>4886683880.332325</v>
      </c>
      <c r="H3" t="s">
        <v>4</v>
      </c>
      <c r="I3" t="s">
        <v>5</v>
      </c>
    </row>
    <row r="4" spans="1:10" x14ac:dyDescent="0.55000000000000004">
      <c r="H4">
        <v>18</v>
      </c>
    </row>
    <row r="5" spans="1:10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14</v>
      </c>
      <c r="H5">
        <v>17</v>
      </c>
    </row>
    <row r="6" spans="1:10" x14ac:dyDescent="0.55000000000000004">
      <c r="A6" t="s">
        <v>11</v>
      </c>
      <c r="B6" s="4">
        <v>17250</v>
      </c>
      <c r="C6" s="5">
        <f>FV($B$1,10,,-B6)</f>
        <v>28098.432311910867</v>
      </c>
      <c r="D6" s="4">
        <v>1523</v>
      </c>
      <c r="E6" s="5">
        <f>FV($B$1,10,,-D6)</f>
        <v>2480.8065165820435</v>
      </c>
      <c r="H6">
        <v>16</v>
      </c>
    </row>
    <row r="7" spans="1:10" x14ac:dyDescent="0.55000000000000004">
      <c r="A7" t="s">
        <v>26</v>
      </c>
      <c r="B7" s="4">
        <v>17055</v>
      </c>
      <c r="C7" s="5">
        <f t="shared" ref="C7:C15" si="0">FV($B$1,10,,-B7)</f>
        <v>27780.797859689264</v>
      </c>
      <c r="D7" s="4">
        <v>1528</v>
      </c>
      <c r="E7" s="5">
        <f t="shared" ref="E7:E15" si="1">FV($B$1,10,,-D7)</f>
        <v>2488.9509897159305</v>
      </c>
      <c r="H7">
        <v>15</v>
      </c>
    </row>
    <row r="8" spans="1:10" x14ac:dyDescent="0.55000000000000004">
      <c r="A8" t="s">
        <v>27</v>
      </c>
      <c r="B8" s="4">
        <v>25575</v>
      </c>
      <c r="C8" s="5">
        <f t="shared" si="0"/>
        <v>41658.980079833069</v>
      </c>
      <c r="D8" s="4">
        <v>1632</v>
      </c>
      <c r="E8" s="5">
        <f t="shared" si="1"/>
        <v>2658.3560309007848</v>
      </c>
      <c r="H8">
        <v>14</v>
      </c>
      <c r="I8" s="2">
        <v>3500</v>
      </c>
    </row>
    <row r="9" spans="1:10" x14ac:dyDescent="0.55000000000000004">
      <c r="A9" t="s">
        <v>28</v>
      </c>
      <c r="B9" s="4">
        <v>16400</v>
      </c>
      <c r="C9" s="5">
        <f t="shared" si="0"/>
        <v>26713.871879150043</v>
      </c>
      <c r="D9" s="4">
        <v>1507</v>
      </c>
      <c r="E9" s="5">
        <f t="shared" si="1"/>
        <v>2454.7442025536043</v>
      </c>
      <c r="H9">
        <v>13</v>
      </c>
      <c r="I9" s="2">
        <v>3500</v>
      </c>
    </row>
    <row r="10" spans="1:10" x14ac:dyDescent="0.55000000000000004">
      <c r="A10" t="s">
        <v>29</v>
      </c>
      <c r="B10" s="4">
        <v>15120</v>
      </c>
      <c r="C10" s="5">
        <f t="shared" si="0"/>
        <v>24628.886756874916</v>
      </c>
      <c r="D10" s="4">
        <v>1594</v>
      </c>
      <c r="E10" s="5">
        <f t="shared" si="1"/>
        <v>2596.4580350832421</v>
      </c>
      <c r="H10">
        <v>12</v>
      </c>
      <c r="I10" s="2">
        <v>3500</v>
      </c>
    </row>
    <row r="11" spans="1:10" x14ac:dyDescent="0.55000000000000004">
      <c r="A11" t="s">
        <v>30</v>
      </c>
      <c r="B11" s="4">
        <v>16100</v>
      </c>
      <c r="C11" s="5">
        <f t="shared" si="0"/>
        <v>26225.203491116808</v>
      </c>
      <c r="D11" s="4">
        <v>1519</v>
      </c>
      <c r="E11" s="5">
        <f t="shared" si="1"/>
        <v>2474.2909380749338</v>
      </c>
      <c r="H11">
        <v>11</v>
      </c>
      <c r="I11" s="2">
        <v>3500</v>
      </c>
    </row>
    <row r="12" spans="1:10" x14ac:dyDescent="0.55000000000000004">
      <c r="A12" t="s">
        <v>31</v>
      </c>
      <c r="B12" s="4">
        <v>23375</v>
      </c>
      <c r="C12" s="5">
        <f t="shared" si="0"/>
        <v>38075.4119009227</v>
      </c>
      <c r="D12" s="4">
        <v>1627</v>
      </c>
      <c r="E12" s="5">
        <f t="shared" si="1"/>
        <v>2650.2115577668974</v>
      </c>
      <c r="H12">
        <v>10</v>
      </c>
      <c r="I12" s="2">
        <v>3500</v>
      </c>
    </row>
    <row r="13" spans="1:10" x14ac:dyDescent="0.55000000000000004">
      <c r="A13" t="s">
        <v>32</v>
      </c>
      <c r="B13" s="4">
        <v>23705</v>
      </c>
      <c r="C13" s="5">
        <f t="shared" si="0"/>
        <v>38612.947127759253</v>
      </c>
      <c r="D13" s="4">
        <v>1544</v>
      </c>
      <c r="E13" s="5">
        <f t="shared" si="1"/>
        <v>2515.0133037443698</v>
      </c>
      <c r="H13">
        <v>9</v>
      </c>
      <c r="I13" s="2">
        <v>3500</v>
      </c>
    </row>
    <row r="14" spans="1:10" x14ac:dyDescent="0.55000000000000004">
      <c r="A14" t="s">
        <v>33</v>
      </c>
      <c r="B14" s="4">
        <v>17110</v>
      </c>
      <c r="C14" s="5">
        <f t="shared" si="0"/>
        <v>27870.387064162027</v>
      </c>
      <c r="D14" s="4">
        <v>1433</v>
      </c>
      <c r="E14" s="5">
        <f t="shared" si="1"/>
        <v>2334.2060001720738</v>
      </c>
      <c r="H14">
        <v>8</v>
      </c>
      <c r="I14" s="2">
        <v>4500</v>
      </c>
    </row>
    <row r="15" spans="1:10" x14ac:dyDescent="0.55000000000000004">
      <c r="A15" t="s">
        <v>34</v>
      </c>
      <c r="B15" s="4">
        <v>24465</v>
      </c>
      <c r="C15" s="5">
        <f t="shared" si="0"/>
        <v>39850.907044110107</v>
      </c>
      <c r="D15" s="4">
        <v>1346</v>
      </c>
      <c r="E15" s="5">
        <f t="shared" si="1"/>
        <v>2192.4921676424365</v>
      </c>
      <c r="H15">
        <v>7</v>
      </c>
      <c r="I15" s="2">
        <v>4500</v>
      </c>
    </row>
    <row r="16" spans="1:10" x14ac:dyDescent="0.55000000000000004">
      <c r="H16">
        <v>6</v>
      </c>
      <c r="I16" s="2">
        <v>4500</v>
      </c>
    </row>
    <row r="17" spans="1:9" x14ac:dyDescent="0.55000000000000004">
      <c r="A17" t="s">
        <v>197</v>
      </c>
      <c r="B17" t="s">
        <v>12</v>
      </c>
      <c r="C17" t="s">
        <v>13</v>
      </c>
      <c r="D17" t="s">
        <v>8</v>
      </c>
      <c r="E17" t="s">
        <v>15</v>
      </c>
      <c r="H17">
        <v>5</v>
      </c>
      <c r="I17" s="2">
        <v>4500</v>
      </c>
    </row>
    <row r="18" spans="1:9" x14ac:dyDescent="0.55000000000000004">
      <c r="A18">
        <v>1</v>
      </c>
      <c r="B18" t="s">
        <v>16</v>
      </c>
      <c r="C18" s="4">
        <v>1050</v>
      </c>
      <c r="D18" s="3">
        <f>FV($B$1,10,,-C18)</f>
        <v>1710.3393581163136</v>
      </c>
      <c r="E18" s="6">
        <f>AVERAGE(16,15,15,14)</f>
        <v>15</v>
      </c>
      <c r="H18">
        <v>4</v>
      </c>
      <c r="I18" s="2">
        <v>4500</v>
      </c>
    </row>
    <row r="19" spans="1:9" x14ac:dyDescent="0.55000000000000004">
      <c r="A19">
        <v>2</v>
      </c>
      <c r="B19" t="s">
        <v>17</v>
      </c>
      <c r="C19" s="4">
        <v>1200</v>
      </c>
      <c r="D19" s="3">
        <f t="shared" ref="D19:D27" si="2">FV($B$1,10,,-C19)</f>
        <v>1954.6735521329299</v>
      </c>
      <c r="E19" s="6">
        <f>AVERAGE(17,16,15,14,14,13)</f>
        <v>14.833333333333334</v>
      </c>
      <c r="H19">
        <v>3</v>
      </c>
      <c r="I19" s="2">
        <v>4500</v>
      </c>
    </row>
    <row r="20" spans="1:9" x14ac:dyDescent="0.55000000000000004">
      <c r="A20">
        <v>3</v>
      </c>
      <c r="B20" t="s">
        <v>18</v>
      </c>
      <c r="C20" s="4">
        <v>1050</v>
      </c>
      <c r="D20" s="3">
        <f t="shared" si="2"/>
        <v>1710.3393581163136</v>
      </c>
      <c r="E20" s="7">
        <f>AVERAGE(16,15)</f>
        <v>15.5</v>
      </c>
      <c r="H20">
        <v>2</v>
      </c>
      <c r="I20" s="2">
        <v>4500</v>
      </c>
    </row>
    <row r="21" spans="1:9" x14ac:dyDescent="0.55000000000000004">
      <c r="A21">
        <v>4</v>
      </c>
      <c r="B21" t="s">
        <v>19</v>
      </c>
      <c r="C21" s="4">
        <v>1100</v>
      </c>
      <c r="D21" s="3">
        <f t="shared" si="2"/>
        <v>1791.7840894551857</v>
      </c>
      <c r="E21" s="7">
        <f>AVERAGE(18,16,16,15)</f>
        <v>16.25</v>
      </c>
      <c r="H21">
        <v>1</v>
      </c>
      <c r="I21" s="2">
        <v>4500</v>
      </c>
    </row>
    <row r="22" spans="1:9" x14ac:dyDescent="0.55000000000000004">
      <c r="A22">
        <v>5</v>
      </c>
      <c r="B22" t="s">
        <v>20</v>
      </c>
      <c r="C22" s="4">
        <v>980</v>
      </c>
      <c r="D22" s="3">
        <f t="shared" si="2"/>
        <v>1596.3167342418928</v>
      </c>
      <c r="E22" s="7">
        <f>AVERAGE(20,19,18,18,18,17)</f>
        <v>18.333333333333332</v>
      </c>
      <c r="H22">
        <v>0</v>
      </c>
      <c r="I22" s="2">
        <v>4500</v>
      </c>
    </row>
    <row r="23" spans="1:9" x14ac:dyDescent="0.55000000000000004">
      <c r="A23">
        <v>6</v>
      </c>
      <c r="B23" t="s">
        <v>21</v>
      </c>
      <c r="C23" s="4">
        <v>1050</v>
      </c>
      <c r="D23" s="3">
        <f t="shared" si="2"/>
        <v>1710.3393581163136</v>
      </c>
      <c r="E23" s="7">
        <f>AVERAGE(16,17,17)</f>
        <v>16.666666666666668</v>
      </c>
    </row>
    <row r="24" spans="1:9" x14ac:dyDescent="0.55000000000000004">
      <c r="A24">
        <v>7</v>
      </c>
      <c r="B24" t="s">
        <v>22</v>
      </c>
      <c r="C24" s="4">
        <v>1050</v>
      </c>
      <c r="D24" s="3">
        <f t="shared" si="2"/>
        <v>1710.3393581163136</v>
      </c>
      <c r="E24" s="7">
        <f>AVERAGE(16,14)</f>
        <v>15</v>
      </c>
    </row>
    <row r="25" spans="1:9" x14ac:dyDescent="0.55000000000000004">
      <c r="A25">
        <v>8</v>
      </c>
      <c r="B25" t="s">
        <v>23</v>
      </c>
      <c r="C25" s="4">
        <v>950</v>
      </c>
      <c r="D25" s="3">
        <f t="shared" si="2"/>
        <v>1547.4498954385695</v>
      </c>
      <c r="E25" s="7">
        <f>AVERAGE(15,14)</f>
        <v>14.5</v>
      </c>
    </row>
    <row r="26" spans="1:9" x14ac:dyDescent="0.55000000000000004">
      <c r="A26">
        <v>9</v>
      </c>
      <c r="B26" t="s">
        <v>24</v>
      </c>
      <c r="C26" s="4">
        <v>980</v>
      </c>
      <c r="D26" s="3">
        <f t="shared" si="2"/>
        <v>1596.3167342418928</v>
      </c>
      <c r="E26" s="7">
        <f>AVERAGE(14,14,15,15,13)</f>
        <v>14.2</v>
      </c>
    </row>
    <row r="27" spans="1:9" x14ac:dyDescent="0.55000000000000004">
      <c r="A27">
        <v>10</v>
      </c>
      <c r="B27" t="s">
        <v>25</v>
      </c>
      <c r="C27" s="4">
        <v>990</v>
      </c>
      <c r="D27" s="3">
        <f t="shared" si="2"/>
        <v>1612.6056805096671</v>
      </c>
      <c r="E27" s="7">
        <f>AVERAGE(18,17)</f>
        <v>17.5</v>
      </c>
    </row>
    <row r="29" spans="1:9" x14ac:dyDescent="0.55000000000000004">
      <c r="A29" t="s">
        <v>197</v>
      </c>
      <c r="B29" t="s">
        <v>6</v>
      </c>
      <c r="C29" t="s">
        <v>15</v>
      </c>
    </row>
    <row r="30" spans="1:9" x14ac:dyDescent="0.55000000000000004">
      <c r="A30">
        <v>1</v>
      </c>
      <c r="B30" t="s">
        <v>11</v>
      </c>
      <c r="C30" s="7">
        <f>AVERAGE(30,30,25,25)</f>
        <v>27.5</v>
      </c>
    </row>
    <row r="31" spans="1:9" x14ac:dyDescent="0.55000000000000004">
      <c r="A31">
        <v>2</v>
      </c>
      <c r="B31" t="s">
        <v>26</v>
      </c>
      <c r="C31" s="7">
        <f>AVERAGE(29,29,24)</f>
        <v>27.333333333333332</v>
      </c>
    </row>
    <row r="32" spans="1:9" x14ac:dyDescent="0.55000000000000004">
      <c r="A32">
        <v>3</v>
      </c>
      <c r="B32" t="s">
        <v>27</v>
      </c>
      <c r="C32" s="7">
        <f>AVERAGE(25,25,23)</f>
        <v>24.333333333333332</v>
      </c>
    </row>
    <row r="33" spans="1:3" x14ac:dyDescent="0.55000000000000004">
      <c r="A33">
        <v>4</v>
      </c>
      <c r="B33" t="s">
        <v>28</v>
      </c>
      <c r="C33" s="7">
        <f>AVERAGE(27,28)</f>
        <v>27.5</v>
      </c>
    </row>
    <row r="34" spans="1:3" x14ac:dyDescent="0.55000000000000004">
      <c r="A34">
        <v>5</v>
      </c>
      <c r="B34" t="s">
        <v>29</v>
      </c>
      <c r="C34" s="7">
        <f>AVERAGE(28,27)</f>
        <v>27.5</v>
      </c>
    </row>
    <row r="35" spans="1:3" x14ac:dyDescent="0.55000000000000004">
      <c r="A35">
        <v>6</v>
      </c>
      <c r="B35" t="s">
        <v>30</v>
      </c>
      <c r="C35" s="7">
        <f>AVERAGE(29,29,28,28,27)</f>
        <v>28.2</v>
      </c>
    </row>
    <row r="36" spans="1:3" x14ac:dyDescent="0.55000000000000004">
      <c r="A36">
        <v>7</v>
      </c>
      <c r="B36" t="s">
        <v>31</v>
      </c>
      <c r="C36" s="7">
        <f>AVERAGE(46)</f>
        <v>46</v>
      </c>
    </row>
    <row r="37" spans="1:3" x14ac:dyDescent="0.55000000000000004">
      <c r="A37">
        <v>8</v>
      </c>
      <c r="B37" t="s">
        <v>32</v>
      </c>
      <c r="C37" s="7">
        <f>AVERAGE(25,24,22)</f>
        <v>23.666666666666668</v>
      </c>
    </row>
    <row r="38" spans="1:3" x14ac:dyDescent="0.55000000000000004">
      <c r="A38">
        <v>9</v>
      </c>
      <c r="B38" t="s">
        <v>33</v>
      </c>
      <c r="C38" s="7">
        <f>AVERAGE(31,30,29)</f>
        <v>30</v>
      </c>
    </row>
    <row r="39" spans="1:3" x14ac:dyDescent="0.55000000000000004">
      <c r="A39">
        <v>10</v>
      </c>
      <c r="B39" t="s">
        <v>34</v>
      </c>
      <c r="C39" s="7">
        <f>AVERAGE(24,23,21,21,20)</f>
        <v>21.8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7CDE-5F52-4F73-8333-A975667C0ED7}">
  <dimension ref="A1:N74"/>
  <sheetViews>
    <sheetView topLeftCell="A16" zoomScale="80" zoomScaleNormal="80" workbookViewId="0">
      <selection activeCell="B37" sqref="B37:N47"/>
    </sheetView>
  </sheetViews>
  <sheetFormatPr defaultRowHeight="14.4" x14ac:dyDescent="0.55000000000000004"/>
  <cols>
    <col min="1" max="1" width="17.68359375" bestFit="1" customWidth="1"/>
    <col min="2" max="14" width="11.89453125" bestFit="1" customWidth="1"/>
  </cols>
  <sheetData>
    <row r="1" spans="1:10" x14ac:dyDescent="0.55000000000000004">
      <c r="A1" t="s">
        <v>35</v>
      </c>
      <c r="B1" s="9">
        <v>1</v>
      </c>
      <c r="E1" t="s">
        <v>36</v>
      </c>
      <c r="F1" s="8">
        <f>690114</f>
        <v>690114</v>
      </c>
    </row>
    <row r="2" spans="1:10" x14ac:dyDescent="0.55000000000000004">
      <c r="A2" t="s">
        <v>198</v>
      </c>
      <c r="F2" t="s">
        <v>213</v>
      </c>
      <c r="G2" t="s">
        <v>37</v>
      </c>
      <c r="H2" t="s">
        <v>214</v>
      </c>
      <c r="I2" t="s">
        <v>215</v>
      </c>
    </row>
    <row r="3" spans="1:10" x14ac:dyDescent="0.55000000000000004">
      <c r="A3">
        <v>1</v>
      </c>
      <c r="B3">
        <f>_xlfn.EXPON.DIST(A3,0.4,FALSE)</f>
        <v>0.26812801841425576</v>
      </c>
      <c r="C3">
        <f>B3*100</f>
        <v>26.812801841425575</v>
      </c>
      <c r="D3" s="10">
        <f>B3</f>
        <v>0.26812801841425576</v>
      </c>
      <c r="E3" s="11">
        <f>D3+$E$15</f>
        <v>0.28828783423324161</v>
      </c>
      <c r="F3" s="1">
        <v>0.28000000000000003</v>
      </c>
      <c r="G3" s="25">
        <f>F3*$F$1</f>
        <v>193231.92</v>
      </c>
      <c r="H3" s="8">
        <f>ROUND(G3,0)</f>
        <v>193232</v>
      </c>
      <c r="I3" s="12">
        <f>H3</f>
        <v>193232</v>
      </c>
      <c r="J3" s="25"/>
    </row>
    <row r="4" spans="1:10" x14ac:dyDescent="0.55000000000000004">
      <c r="A4">
        <v>2</v>
      </c>
      <c r="B4">
        <f t="shared" ref="B4:B12" si="0">_xlfn.EXPON.DIST(A4,0.4,FALSE)</f>
        <v>0.17973158564688863</v>
      </c>
      <c r="C4">
        <f t="shared" ref="C4:C12" si="1">B4*100</f>
        <v>17.973158564688863</v>
      </c>
      <c r="D4" s="10">
        <f t="shared" ref="D4:D12" si="2">B4</f>
        <v>0.17973158564688863</v>
      </c>
      <c r="E4" s="11">
        <f t="shared" ref="E4:E12" si="3">D4+$E$15</f>
        <v>0.19989140146587445</v>
      </c>
      <c r="F4" s="1">
        <v>0.2</v>
      </c>
      <c r="G4" s="25">
        <f t="shared" ref="G4:G12" si="4">F4*$F$1</f>
        <v>138022.80000000002</v>
      </c>
      <c r="H4" s="8">
        <f t="shared" ref="H4:H12" si="5">ROUND(G4,0)</f>
        <v>138023</v>
      </c>
      <c r="I4" s="12">
        <f>H4+I3</f>
        <v>331255</v>
      </c>
      <c r="J4" s="25"/>
    </row>
    <row r="5" spans="1:10" x14ac:dyDescent="0.55000000000000004">
      <c r="A5">
        <v>3</v>
      </c>
      <c r="B5">
        <f t="shared" si="0"/>
        <v>0.12047768476488081</v>
      </c>
      <c r="C5">
        <f t="shared" si="1"/>
        <v>12.047768476488081</v>
      </c>
      <c r="D5" s="10">
        <f t="shared" si="2"/>
        <v>0.12047768476488081</v>
      </c>
      <c r="E5" s="11">
        <f t="shared" si="3"/>
        <v>0.14063750058386665</v>
      </c>
      <c r="F5" s="1">
        <v>0.14000000000000001</v>
      </c>
      <c r="G5" s="25">
        <f t="shared" si="4"/>
        <v>96615.96</v>
      </c>
      <c r="H5" s="8">
        <f t="shared" si="5"/>
        <v>96616</v>
      </c>
      <c r="I5" s="12">
        <f t="shared" ref="I5:I12" si="6">H5+I4</f>
        <v>427871</v>
      </c>
      <c r="J5" s="25"/>
    </row>
    <row r="6" spans="1:10" x14ac:dyDescent="0.55000000000000004">
      <c r="A6">
        <v>4</v>
      </c>
      <c r="B6">
        <f t="shared" si="0"/>
        <v>8.0758607197862153E-2</v>
      </c>
      <c r="C6">
        <f t="shared" si="1"/>
        <v>8.0758607197862151</v>
      </c>
      <c r="D6" s="10">
        <f t="shared" si="2"/>
        <v>8.0758607197862153E-2</v>
      </c>
      <c r="E6" s="11">
        <f t="shared" si="3"/>
        <v>0.10091842301684797</v>
      </c>
      <c r="F6" s="1">
        <v>0.1</v>
      </c>
      <c r="G6" s="25">
        <f t="shared" si="4"/>
        <v>69011.400000000009</v>
      </c>
      <c r="H6" s="8">
        <f t="shared" si="5"/>
        <v>69011</v>
      </c>
      <c r="I6" s="12">
        <f t="shared" si="6"/>
        <v>496882</v>
      </c>
      <c r="J6" s="25"/>
    </row>
    <row r="7" spans="1:10" x14ac:dyDescent="0.55000000000000004">
      <c r="A7">
        <v>5</v>
      </c>
      <c r="B7">
        <f t="shared" si="0"/>
        <v>5.4134113294645084E-2</v>
      </c>
      <c r="C7">
        <f t="shared" si="1"/>
        <v>5.4134113294645081</v>
      </c>
      <c r="D7" s="10">
        <f t="shared" si="2"/>
        <v>5.4134113294645084E-2</v>
      </c>
      <c r="E7" s="11">
        <f t="shared" si="3"/>
        <v>7.4293929113630919E-2</v>
      </c>
      <c r="F7" s="1">
        <v>0.08</v>
      </c>
      <c r="G7" s="25">
        <f t="shared" si="4"/>
        <v>55209.120000000003</v>
      </c>
      <c r="H7" s="8">
        <f t="shared" si="5"/>
        <v>55209</v>
      </c>
      <c r="I7" s="12">
        <f t="shared" si="6"/>
        <v>552091</v>
      </c>
      <c r="J7" s="25"/>
    </row>
    <row r="8" spans="1:10" x14ac:dyDescent="0.55000000000000004">
      <c r="A8">
        <v>6</v>
      </c>
      <c r="B8">
        <f t="shared" si="0"/>
        <v>3.6287181315764992E-2</v>
      </c>
      <c r="C8">
        <f t="shared" si="1"/>
        <v>3.6287181315764991</v>
      </c>
      <c r="D8" s="10">
        <f t="shared" si="2"/>
        <v>3.6287181315764992E-2</v>
      </c>
      <c r="E8" s="11">
        <f t="shared" si="3"/>
        <v>5.644699713475082E-2</v>
      </c>
      <c r="F8" s="1">
        <v>0.06</v>
      </c>
      <c r="G8" s="25">
        <f t="shared" si="4"/>
        <v>41406.839999999997</v>
      </c>
      <c r="H8" s="8">
        <f t="shared" si="5"/>
        <v>41407</v>
      </c>
      <c r="I8" s="12">
        <f t="shared" si="6"/>
        <v>593498</v>
      </c>
      <c r="J8" s="25"/>
    </row>
    <row r="9" spans="1:10" x14ac:dyDescent="0.55000000000000004">
      <c r="A9">
        <v>7</v>
      </c>
      <c r="B9">
        <f t="shared" si="0"/>
        <v>2.4324025050087184E-2</v>
      </c>
      <c r="C9">
        <f t="shared" si="1"/>
        <v>2.4324025050087181</v>
      </c>
      <c r="D9" s="10">
        <f t="shared" si="2"/>
        <v>2.4324025050087184E-2</v>
      </c>
      <c r="E9" s="11">
        <f t="shared" si="3"/>
        <v>4.4483840869073012E-2</v>
      </c>
      <c r="F9" s="1">
        <v>0.04</v>
      </c>
      <c r="G9" s="25">
        <f t="shared" si="4"/>
        <v>27604.560000000001</v>
      </c>
      <c r="H9" s="8">
        <f t="shared" si="5"/>
        <v>27605</v>
      </c>
      <c r="I9" s="12">
        <f t="shared" si="6"/>
        <v>621103</v>
      </c>
      <c r="J9" s="25"/>
    </row>
    <row r="10" spans="1:10" x14ac:dyDescent="0.55000000000000004">
      <c r="A10">
        <v>8</v>
      </c>
      <c r="B10">
        <f t="shared" si="0"/>
        <v>1.6304881591346486E-2</v>
      </c>
      <c r="C10">
        <f t="shared" si="1"/>
        <v>1.6304881591346485</v>
      </c>
      <c r="D10" s="10">
        <f t="shared" si="2"/>
        <v>1.6304881591346486E-2</v>
      </c>
      <c r="E10" s="11">
        <f t="shared" si="3"/>
        <v>3.6464697410332314E-2</v>
      </c>
      <c r="F10" s="1">
        <v>0.04</v>
      </c>
      <c r="G10" s="25">
        <f t="shared" si="4"/>
        <v>27604.560000000001</v>
      </c>
      <c r="H10" s="8">
        <f t="shared" si="5"/>
        <v>27605</v>
      </c>
      <c r="I10" s="12">
        <f t="shared" si="6"/>
        <v>648708</v>
      </c>
      <c r="J10" s="25"/>
    </row>
    <row r="11" spans="1:10" x14ac:dyDescent="0.55000000000000004">
      <c r="A11">
        <v>9</v>
      </c>
      <c r="B11">
        <f t="shared" si="0"/>
        <v>1.0929488978917025E-2</v>
      </c>
      <c r="C11">
        <f t="shared" si="1"/>
        <v>1.0929488978917026</v>
      </c>
      <c r="D11" s="10">
        <f t="shared" si="2"/>
        <v>1.0929488978917025E-2</v>
      </c>
      <c r="E11" s="11">
        <f t="shared" si="3"/>
        <v>3.1089304797902853E-2</v>
      </c>
      <c r="F11" s="1">
        <v>0.03</v>
      </c>
      <c r="G11" s="25">
        <f t="shared" si="4"/>
        <v>20703.419999999998</v>
      </c>
      <c r="H11" s="8">
        <f t="shared" si="5"/>
        <v>20703</v>
      </c>
      <c r="I11" s="12">
        <f t="shared" si="6"/>
        <v>669411</v>
      </c>
      <c r="J11" s="25"/>
    </row>
    <row r="12" spans="1:10" x14ac:dyDescent="0.55000000000000004">
      <c r="A12">
        <v>10</v>
      </c>
      <c r="B12">
        <f t="shared" si="0"/>
        <v>7.3262555554936722E-3</v>
      </c>
      <c r="C12">
        <f t="shared" si="1"/>
        <v>0.73262555554936726</v>
      </c>
      <c r="D12" s="10">
        <f t="shared" si="2"/>
        <v>7.3262555554936722E-3</v>
      </c>
      <c r="E12" s="11">
        <f t="shared" si="3"/>
        <v>2.74860713744795E-2</v>
      </c>
      <c r="F12" s="1">
        <v>0.03</v>
      </c>
      <c r="G12" s="25">
        <f t="shared" si="4"/>
        <v>20703.419999999998</v>
      </c>
      <c r="H12" s="8">
        <f t="shared" si="5"/>
        <v>20703</v>
      </c>
      <c r="I12" s="12">
        <f t="shared" si="6"/>
        <v>690114</v>
      </c>
      <c r="J12" s="25"/>
    </row>
    <row r="13" spans="1:10" x14ac:dyDescent="0.55000000000000004">
      <c r="D13" s="11">
        <f>SUM(D3:D12)</f>
        <v>0.79840184181014173</v>
      </c>
      <c r="E13" s="11">
        <f>SUM(E3:E12)</f>
        <v>0.99999999999999989</v>
      </c>
      <c r="F13" s="1">
        <f>SUM(F3:F12)</f>
        <v>1.0000000000000002</v>
      </c>
      <c r="G13" s="25"/>
      <c r="H13" s="8">
        <f>SUM(H3:H12)</f>
        <v>690114</v>
      </c>
      <c r="J13" s="25"/>
    </row>
    <row r="15" spans="1:10" x14ac:dyDescent="0.55000000000000004">
      <c r="D15" s="11">
        <f>1-D13</f>
        <v>0.20159815818985827</v>
      </c>
      <c r="E15" s="10">
        <f>D15/10</f>
        <v>2.0159815818985828E-2</v>
      </c>
    </row>
    <row r="18" spans="1:14" x14ac:dyDescent="0.55000000000000004">
      <c r="A18" s="29" t="s">
        <v>38</v>
      </c>
      <c r="B18" s="29"/>
      <c r="C18" s="29"/>
      <c r="D18" s="29"/>
      <c r="E18" s="29"/>
      <c r="F18" s="29"/>
      <c r="G18" s="29"/>
      <c r="H18" s="29"/>
    </row>
    <row r="19" spans="1:14" ht="14.7" thickBot="1" x14ac:dyDescent="0.6">
      <c r="A19" s="19"/>
      <c r="B19" s="24"/>
      <c r="C19" s="24"/>
      <c r="D19" s="24"/>
      <c r="E19" s="24"/>
      <c r="F19" s="24"/>
      <c r="G19" s="24"/>
      <c r="H19" s="24"/>
    </row>
    <row r="20" spans="1:14" x14ac:dyDescent="0.55000000000000004">
      <c r="A20" s="13"/>
      <c r="B20" s="30" t="s">
        <v>39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4" x14ac:dyDescent="0.55000000000000004">
      <c r="A21" s="14" t="s">
        <v>40</v>
      </c>
      <c r="C21" s="15"/>
      <c r="D21" s="13"/>
      <c r="E21" s="13"/>
      <c r="F21" s="13"/>
      <c r="G21" s="13"/>
      <c r="H21" s="13"/>
      <c r="I21" s="13"/>
    </row>
    <row r="22" spans="1:14" x14ac:dyDescent="0.55000000000000004">
      <c r="A22" s="16" t="s">
        <v>41</v>
      </c>
      <c r="B22" s="17">
        <v>0</v>
      </c>
      <c r="C22" s="17">
        <v>1</v>
      </c>
      <c r="D22" s="17">
        <v>2</v>
      </c>
      <c r="E22" s="17">
        <v>3</v>
      </c>
      <c r="F22" s="17">
        <v>4</v>
      </c>
      <c r="G22" s="17">
        <v>5</v>
      </c>
      <c r="H22" s="17">
        <v>6</v>
      </c>
      <c r="I22" s="17">
        <v>7</v>
      </c>
      <c r="J22" s="17">
        <v>8</v>
      </c>
      <c r="K22" s="17">
        <v>9</v>
      </c>
      <c r="L22" s="17">
        <v>10</v>
      </c>
      <c r="M22" s="17">
        <v>11</v>
      </c>
      <c r="N22" s="23">
        <v>12</v>
      </c>
    </row>
    <row r="23" spans="1:14" x14ac:dyDescent="0.55000000000000004">
      <c r="A23" s="14" t="s">
        <v>42</v>
      </c>
      <c r="B23" s="18">
        <v>0.02</v>
      </c>
      <c r="C23" s="18">
        <v>0.02</v>
      </c>
      <c r="D23" s="18">
        <v>0.02</v>
      </c>
      <c r="E23" s="18">
        <v>0.02</v>
      </c>
      <c r="F23" s="18">
        <v>0.03</v>
      </c>
      <c r="G23" s="18">
        <v>0.03</v>
      </c>
      <c r="H23" s="18">
        <v>0.03</v>
      </c>
      <c r="I23" s="18">
        <v>0.03</v>
      </c>
      <c r="J23" s="18">
        <v>0.05</v>
      </c>
      <c r="K23" s="18">
        <v>0.04</v>
      </c>
      <c r="L23" s="18">
        <v>0.05</v>
      </c>
      <c r="M23" s="18">
        <v>0.06</v>
      </c>
      <c r="N23" s="18">
        <v>0.06</v>
      </c>
    </row>
    <row r="24" spans="1:14" x14ac:dyDescent="0.55000000000000004">
      <c r="A24" s="14" t="s">
        <v>43</v>
      </c>
      <c r="B24" s="18">
        <v>0.02</v>
      </c>
      <c r="C24" s="18">
        <v>0.02</v>
      </c>
      <c r="D24" s="18">
        <v>0.02</v>
      </c>
      <c r="E24" s="18">
        <v>0.03</v>
      </c>
      <c r="F24" s="18">
        <v>0.03</v>
      </c>
      <c r="G24" s="18">
        <v>0.02</v>
      </c>
      <c r="H24" s="18">
        <v>0.03</v>
      </c>
      <c r="I24" s="18">
        <v>0.03</v>
      </c>
      <c r="J24" s="18">
        <v>0.04</v>
      </c>
      <c r="K24" s="18">
        <v>0.03</v>
      </c>
      <c r="L24" s="18">
        <v>0.04</v>
      </c>
      <c r="M24" s="18">
        <v>0.05</v>
      </c>
      <c r="N24" s="18">
        <v>0.05</v>
      </c>
    </row>
    <row r="25" spans="1:14" x14ac:dyDescent="0.55000000000000004">
      <c r="A25" s="14" t="s">
        <v>44</v>
      </c>
      <c r="B25" s="18">
        <v>7.0000000000000007E-2</v>
      </c>
      <c r="C25" s="18">
        <v>7.0000000000000007E-2</v>
      </c>
      <c r="D25" s="18">
        <v>0.08</v>
      </c>
      <c r="E25" s="18">
        <v>7.0000000000000007E-2</v>
      </c>
      <c r="F25" s="18">
        <v>0.06</v>
      </c>
      <c r="G25" s="18">
        <v>7.0000000000000007E-2</v>
      </c>
      <c r="H25" s="18">
        <v>7.0000000000000007E-2</v>
      </c>
      <c r="I25" s="18">
        <v>7.0000000000000007E-2</v>
      </c>
      <c r="J25" s="18">
        <v>0.09</v>
      </c>
      <c r="K25" s="18">
        <v>0.09</v>
      </c>
      <c r="L25" s="18">
        <v>0.08</v>
      </c>
      <c r="M25" s="18">
        <v>0.12</v>
      </c>
      <c r="N25" s="18">
        <v>0.12</v>
      </c>
    </row>
    <row r="26" spans="1:14" x14ac:dyDescent="0.55000000000000004">
      <c r="A26" s="14" t="s">
        <v>45</v>
      </c>
      <c r="B26" s="18">
        <v>0.09</v>
      </c>
      <c r="C26" s="18">
        <v>0.09</v>
      </c>
      <c r="D26" s="18">
        <v>0.11</v>
      </c>
      <c r="E26" s="18">
        <v>0.11</v>
      </c>
      <c r="F26" s="18">
        <v>0.08</v>
      </c>
      <c r="G26" s="18">
        <v>0.08</v>
      </c>
      <c r="H26" s="18">
        <v>0.09</v>
      </c>
      <c r="I26" s="18">
        <v>0.1</v>
      </c>
      <c r="J26" s="18">
        <v>0.1</v>
      </c>
      <c r="K26" s="18">
        <v>0.12</v>
      </c>
      <c r="L26" s="18">
        <v>0.11</v>
      </c>
      <c r="M26" s="18">
        <v>0.13</v>
      </c>
      <c r="N26" s="18">
        <v>0.13</v>
      </c>
    </row>
    <row r="27" spans="1:14" x14ac:dyDescent="0.55000000000000004">
      <c r="A27" s="14" t="s">
        <v>46</v>
      </c>
      <c r="B27" s="18">
        <v>0.1</v>
      </c>
      <c r="C27" s="18">
        <v>0.1</v>
      </c>
      <c r="D27" s="18">
        <v>0.1</v>
      </c>
      <c r="E27" s="18">
        <v>0.11</v>
      </c>
      <c r="F27" s="18">
        <v>0.1</v>
      </c>
      <c r="G27" s="18">
        <v>0.11</v>
      </c>
      <c r="H27" s="18">
        <v>0.11</v>
      </c>
      <c r="I27" s="18">
        <v>0.11</v>
      </c>
      <c r="J27" s="18">
        <v>0.13</v>
      </c>
      <c r="K27" s="18">
        <v>0.12</v>
      </c>
      <c r="L27" s="18">
        <v>0.12</v>
      </c>
      <c r="M27" s="18">
        <v>0.13</v>
      </c>
      <c r="N27" s="18">
        <v>0.13</v>
      </c>
    </row>
    <row r="28" spans="1:14" x14ac:dyDescent="0.55000000000000004">
      <c r="A28" s="14" t="s">
        <v>47</v>
      </c>
      <c r="B28" s="18">
        <v>0.11</v>
      </c>
      <c r="C28" s="18">
        <v>0.11</v>
      </c>
      <c r="D28" s="18">
        <v>0.13</v>
      </c>
      <c r="E28" s="18">
        <v>0.12</v>
      </c>
      <c r="F28" s="18">
        <v>0.12</v>
      </c>
      <c r="G28" s="18">
        <v>0.13</v>
      </c>
      <c r="H28" s="18">
        <v>0.12</v>
      </c>
      <c r="I28" s="18">
        <v>0.13</v>
      </c>
      <c r="J28" s="18">
        <v>0.12</v>
      </c>
      <c r="K28" s="18">
        <v>0.11</v>
      </c>
      <c r="L28" s="18">
        <v>0.12</v>
      </c>
      <c r="M28" s="18">
        <v>0.12</v>
      </c>
      <c r="N28" s="18">
        <v>0.12</v>
      </c>
    </row>
    <row r="29" spans="1:14" x14ac:dyDescent="0.55000000000000004">
      <c r="A29" s="14" t="s">
        <v>48</v>
      </c>
      <c r="B29" s="18">
        <v>0.11</v>
      </c>
      <c r="C29" s="18">
        <v>0.11</v>
      </c>
      <c r="D29" s="18">
        <v>0.11</v>
      </c>
      <c r="E29" s="18">
        <v>0.12</v>
      </c>
      <c r="F29" s="18">
        <v>0.11</v>
      </c>
      <c r="G29" s="18">
        <v>0.12</v>
      </c>
      <c r="H29" s="18">
        <v>0.12</v>
      </c>
      <c r="I29" s="18">
        <v>0.12</v>
      </c>
      <c r="J29" s="18">
        <v>0.1</v>
      </c>
      <c r="K29" s="18">
        <v>0.11</v>
      </c>
      <c r="L29" s="18">
        <v>0.1</v>
      </c>
      <c r="M29" s="18">
        <v>0.1</v>
      </c>
      <c r="N29" s="18">
        <v>0.1</v>
      </c>
    </row>
    <row r="30" spans="1:14" x14ac:dyDescent="0.55000000000000004">
      <c r="A30" s="14" t="s">
        <v>49</v>
      </c>
      <c r="B30" s="18">
        <v>0.14000000000000001</v>
      </c>
      <c r="C30" s="18">
        <v>0.14000000000000001</v>
      </c>
      <c r="D30" s="18">
        <v>0.13</v>
      </c>
      <c r="E30" s="18">
        <v>0.15</v>
      </c>
      <c r="F30" s="18">
        <v>0.15</v>
      </c>
      <c r="G30" s="18">
        <v>0.13</v>
      </c>
      <c r="H30" s="18">
        <v>0.15</v>
      </c>
      <c r="I30" s="18">
        <v>0.14000000000000001</v>
      </c>
      <c r="J30" s="18">
        <v>0.13</v>
      </c>
      <c r="K30" s="18">
        <v>0.13</v>
      </c>
      <c r="L30" s="18">
        <v>0.13</v>
      </c>
      <c r="M30" s="18">
        <v>0.11</v>
      </c>
      <c r="N30" s="18">
        <v>0.11</v>
      </c>
    </row>
    <row r="31" spans="1:14" x14ac:dyDescent="0.55000000000000004">
      <c r="A31" s="14" t="s">
        <v>50</v>
      </c>
      <c r="B31" s="18">
        <v>0.15</v>
      </c>
      <c r="C31" s="18">
        <v>0.15</v>
      </c>
      <c r="D31" s="18">
        <v>0.15</v>
      </c>
      <c r="E31" s="18">
        <v>0.14000000000000001</v>
      </c>
      <c r="F31" s="18">
        <v>0.17</v>
      </c>
      <c r="G31" s="18">
        <v>0.16</v>
      </c>
      <c r="H31" s="18">
        <v>0.13</v>
      </c>
      <c r="I31" s="18">
        <v>0.14000000000000001</v>
      </c>
      <c r="J31" s="18">
        <v>0.12</v>
      </c>
      <c r="K31" s="18">
        <v>0.13</v>
      </c>
      <c r="L31" s="18">
        <v>0.12</v>
      </c>
      <c r="M31" s="18">
        <v>0.1</v>
      </c>
      <c r="N31" s="18">
        <v>0.1</v>
      </c>
    </row>
    <row r="32" spans="1:14" x14ac:dyDescent="0.55000000000000004">
      <c r="A32" s="14" t="s">
        <v>51</v>
      </c>
      <c r="B32" s="18">
        <v>0.13</v>
      </c>
      <c r="C32" s="18">
        <v>0.13</v>
      </c>
      <c r="D32" s="18">
        <v>0.1</v>
      </c>
      <c r="E32" s="18">
        <v>0.11</v>
      </c>
      <c r="F32" s="18">
        <v>0.11</v>
      </c>
      <c r="G32" s="18">
        <v>0.12</v>
      </c>
      <c r="H32" s="18">
        <v>0.11</v>
      </c>
      <c r="I32" s="18">
        <v>0.09</v>
      </c>
      <c r="J32" s="18">
        <v>0.09</v>
      </c>
      <c r="K32" s="18">
        <v>0.09</v>
      </c>
      <c r="L32" s="18">
        <v>0.1</v>
      </c>
      <c r="M32" s="18">
        <v>0.06</v>
      </c>
      <c r="N32" s="18">
        <v>0.06</v>
      </c>
    </row>
    <row r="33" spans="1:14" x14ac:dyDescent="0.55000000000000004">
      <c r="A33" s="16" t="s">
        <v>52</v>
      </c>
      <c r="B33" s="20">
        <v>0.06</v>
      </c>
      <c r="C33" s="20">
        <v>0.06</v>
      </c>
      <c r="D33" s="20">
        <v>0.05</v>
      </c>
      <c r="E33" s="20">
        <v>0.03</v>
      </c>
      <c r="F33" s="20">
        <v>0.04</v>
      </c>
      <c r="G33" s="20">
        <v>0.04</v>
      </c>
      <c r="H33" s="20">
        <v>0.04</v>
      </c>
      <c r="I33" s="20">
        <v>0.04</v>
      </c>
      <c r="J33" s="20">
        <v>0.03</v>
      </c>
      <c r="K33" s="20">
        <v>0.04</v>
      </c>
      <c r="L33" s="20">
        <v>0.03</v>
      </c>
      <c r="M33" s="20">
        <v>0.03</v>
      </c>
      <c r="N33" s="20">
        <v>0.03</v>
      </c>
    </row>
    <row r="34" spans="1:14" ht="14.7" thickBot="1" x14ac:dyDescent="0.6">
      <c r="A34" s="21" t="s">
        <v>53</v>
      </c>
      <c r="B34" s="22">
        <v>1</v>
      </c>
      <c r="C34" s="22">
        <v>1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</row>
    <row r="35" spans="1:14" x14ac:dyDescent="0.55000000000000004">
      <c r="E35" s="1"/>
    </row>
    <row r="37" spans="1:14" x14ac:dyDescent="0.55000000000000004">
      <c r="A37" s="14" t="s">
        <v>42</v>
      </c>
      <c r="B37" s="12">
        <f t="shared" ref="B37" si="7">B23*$F$1</f>
        <v>13802.28</v>
      </c>
      <c r="C37" s="12">
        <f t="shared" ref="C37:D47" si="8">C23*$F$1</f>
        <v>13802.28</v>
      </c>
      <c r="D37" s="12">
        <f>D23*$F$1</f>
        <v>13802.28</v>
      </c>
      <c r="E37" s="12">
        <f>E23*$F$1</f>
        <v>13802.28</v>
      </c>
      <c r="F37" s="12">
        <f t="shared" ref="F37:L37" si="9">F23*$F$1</f>
        <v>20703.419999999998</v>
      </c>
      <c r="G37" s="12">
        <f t="shared" si="9"/>
        <v>20703.419999999998</v>
      </c>
      <c r="H37" s="12">
        <f t="shared" si="9"/>
        <v>20703.419999999998</v>
      </c>
      <c r="I37" s="12">
        <f t="shared" si="9"/>
        <v>20703.419999999998</v>
      </c>
      <c r="J37" s="12">
        <f t="shared" si="9"/>
        <v>34505.700000000004</v>
      </c>
      <c r="K37" s="12">
        <f t="shared" si="9"/>
        <v>27604.560000000001</v>
      </c>
      <c r="L37" s="28">
        <f t="shared" si="9"/>
        <v>34505.700000000004</v>
      </c>
      <c r="M37" s="12">
        <f t="shared" ref="M37:N37" si="10">M23*$F$1</f>
        <v>41406.839999999997</v>
      </c>
      <c r="N37" s="12">
        <f t="shared" si="10"/>
        <v>41406.839999999997</v>
      </c>
    </row>
    <row r="38" spans="1:14" x14ac:dyDescent="0.55000000000000004">
      <c r="A38" s="14" t="s">
        <v>43</v>
      </c>
      <c r="B38" s="12">
        <f t="shared" ref="B38" si="11">B24*$F$1</f>
        <v>13802.28</v>
      </c>
      <c r="C38" s="12">
        <f t="shared" si="8"/>
        <v>13802.28</v>
      </c>
      <c r="D38" s="12">
        <f t="shared" si="8"/>
        <v>13802.28</v>
      </c>
      <c r="E38" s="12">
        <f t="shared" ref="E38:L38" si="12">E24*$F$1</f>
        <v>20703.419999999998</v>
      </c>
      <c r="F38" s="12">
        <f t="shared" si="12"/>
        <v>20703.419999999998</v>
      </c>
      <c r="G38" s="12">
        <f t="shared" si="12"/>
        <v>13802.28</v>
      </c>
      <c r="H38" s="12">
        <f t="shared" si="12"/>
        <v>20703.419999999998</v>
      </c>
      <c r="I38" s="12">
        <f t="shared" si="12"/>
        <v>20703.419999999998</v>
      </c>
      <c r="J38" s="28">
        <f t="shared" si="12"/>
        <v>27604.560000000001</v>
      </c>
      <c r="K38" s="12">
        <f t="shared" si="12"/>
        <v>20703.419999999998</v>
      </c>
      <c r="L38" s="12">
        <f t="shared" si="12"/>
        <v>27604.560000000001</v>
      </c>
      <c r="M38" s="12">
        <f t="shared" ref="M38:N38" si="13">M24*$F$1</f>
        <v>34505.700000000004</v>
      </c>
      <c r="N38" s="12">
        <f t="shared" si="13"/>
        <v>34505.700000000004</v>
      </c>
    </row>
    <row r="39" spans="1:14" x14ac:dyDescent="0.55000000000000004">
      <c r="A39" s="14" t="s">
        <v>44</v>
      </c>
      <c r="B39" s="12">
        <f t="shared" ref="B39" si="14">B25*$F$1</f>
        <v>48307.98</v>
      </c>
      <c r="C39" s="12">
        <f t="shared" si="8"/>
        <v>48307.98</v>
      </c>
      <c r="D39" s="12">
        <f t="shared" si="8"/>
        <v>55209.120000000003</v>
      </c>
      <c r="E39" s="12">
        <f t="shared" ref="E39:L39" si="15">E25*$F$1</f>
        <v>48307.98</v>
      </c>
      <c r="F39" s="12">
        <f t="shared" si="15"/>
        <v>41406.839999999997</v>
      </c>
      <c r="G39" s="12">
        <f t="shared" si="15"/>
        <v>48307.98</v>
      </c>
      <c r="H39" s="12">
        <f t="shared" si="15"/>
        <v>48307.98</v>
      </c>
      <c r="I39" s="12">
        <f t="shared" si="15"/>
        <v>48307.98</v>
      </c>
      <c r="J39" s="12">
        <f t="shared" si="15"/>
        <v>62110.259999999995</v>
      </c>
      <c r="K39" s="12">
        <f t="shared" si="15"/>
        <v>62110.259999999995</v>
      </c>
      <c r="L39" s="12">
        <f t="shared" si="15"/>
        <v>55209.120000000003</v>
      </c>
      <c r="M39" s="12">
        <f t="shared" ref="M39:N39" si="16">M25*$F$1</f>
        <v>82813.679999999993</v>
      </c>
      <c r="N39" s="12">
        <f t="shared" si="16"/>
        <v>82813.679999999993</v>
      </c>
    </row>
    <row r="40" spans="1:14" x14ac:dyDescent="0.55000000000000004">
      <c r="A40" s="14" t="s">
        <v>45</v>
      </c>
      <c r="B40" s="12">
        <f t="shared" ref="B40" si="17">B26*$F$1</f>
        <v>62110.259999999995</v>
      </c>
      <c r="C40" s="12">
        <f t="shared" si="8"/>
        <v>62110.259999999995</v>
      </c>
      <c r="D40" s="12">
        <f t="shared" si="8"/>
        <v>75912.539999999994</v>
      </c>
      <c r="E40" s="12">
        <f t="shared" ref="E40:L40" si="18">E26*$F$1</f>
        <v>75912.539999999994</v>
      </c>
      <c r="F40" s="12">
        <f t="shared" si="18"/>
        <v>55209.120000000003</v>
      </c>
      <c r="G40" s="12">
        <f t="shared" si="18"/>
        <v>55209.120000000003</v>
      </c>
      <c r="H40" s="12">
        <f t="shared" si="18"/>
        <v>62110.259999999995</v>
      </c>
      <c r="I40" s="12">
        <f t="shared" si="18"/>
        <v>69011.400000000009</v>
      </c>
      <c r="J40" s="12">
        <f t="shared" si="18"/>
        <v>69011.400000000009</v>
      </c>
      <c r="K40" s="12">
        <f t="shared" si="18"/>
        <v>82813.679999999993</v>
      </c>
      <c r="L40" s="12">
        <f t="shared" si="18"/>
        <v>75912.539999999994</v>
      </c>
      <c r="M40" s="12">
        <f t="shared" ref="M40:N40" si="19">M26*$F$1</f>
        <v>89714.82</v>
      </c>
      <c r="N40" s="12">
        <f t="shared" si="19"/>
        <v>89714.82</v>
      </c>
    </row>
    <row r="41" spans="1:14" x14ac:dyDescent="0.55000000000000004">
      <c r="A41" s="14" t="s">
        <v>46</v>
      </c>
      <c r="B41" s="12">
        <f t="shared" ref="B41" si="20">B27*$F$1</f>
        <v>69011.400000000009</v>
      </c>
      <c r="C41" s="12">
        <f t="shared" si="8"/>
        <v>69011.400000000009</v>
      </c>
      <c r="D41" s="12">
        <f t="shared" si="8"/>
        <v>69011.400000000009</v>
      </c>
      <c r="E41" s="12">
        <f t="shared" ref="E41:L41" si="21">E27*$F$1</f>
        <v>75912.539999999994</v>
      </c>
      <c r="F41" s="12">
        <f t="shared" si="21"/>
        <v>69011.400000000009</v>
      </c>
      <c r="G41" s="12">
        <f t="shared" si="21"/>
        <v>75912.539999999994</v>
      </c>
      <c r="H41" s="12">
        <f t="shared" si="21"/>
        <v>75912.539999999994</v>
      </c>
      <c r="I41" s="12">
        <f t="shared" si="21"/>
        <v>75912.539999999994</v>
      </c>
      <c r="J41" s="12">
        <f t="shared" si="21"/>
        <v>89714.82</v>
      </c>
      <c r="K41" s="12">
        <f t="shared" si="21"/>
        <v>82813.679999999993</v>
      </c>
      <c r="L41" s="12">
        <f t="shared" si="21"/>
        <v>82813.679999999993</v>
      </c>
      <c r="M41" s="12">
        <f t="shared" ref="M41:N41" si="22">M27*$F$1</f>
        <v>89714.82</v>
      </c>
      <c r="N41" s="12">
        <f t="shared" si="22"/>
        <v>89714.82</v>
      </c>
    </row>
    <row r="42" spans="1:14" x14ac:dyDescent="0.55000000000000004">
      <c r="A42" s="14" t="s">
        <v>47</v>
      </c>
      <c r="B42" s="12">
        <f t="shared" ref="B42" si="23">B28*$F$1</f>
        <v>75912.539999999994</v>
      </c>
      <c r="C42" s="12">
        <f t="shared" si="8"/>
        <v>75912.539999999994</v>
      </c>
      <c r="D42" s="12">
        <f t="shared" si="8"/>
        <v>89714.82</v>
      </c>
      <c r="E42" s="12">
        <f t="shared" ref="E42:L42" si="24">E28*$F$1</f>
        <v>82813.679999999993</v>
      </c>
      <c r="F42" s="12">
        <f t="shared" si="24"/>
        <v>82813.679999999993</v>
      </c>
      <c r="G42" s="12">
        <f t="shared" si="24"/>
        <v>89714.82</v>
      </c>
      <c r="H42" s="12">
        <f t="shared" si="24"/>
        <v>82813.679999999993</v>
      </c>
      <c r="I42" s="12">
        <f t="shared" si="24"/>
        <v>89714.82</v>
      </c>
      <c r="J42" s="12">
        <f t="shared" si="24"/>
        <v>82813.679999999993</v>
      </c>
      <c r="K42" s="12">
        <f t="shared" si="24"/>
        <v>75912.539999999994</v>
      </c>
      <c r="L42" s="12">
        <f t="shared" si="24"/>
        <v>82813.679999999993</v>
      </c>
      <c r="M42" s="12">
        <f t="shared" ref="M42:N42" si="25">M28*$F$1</f>
        <v>82813.679999999993</v>
      </c>
      <c r="N42" s="12">
        <f t="shared" si="25"/>
        <v>82813.679999999993</v>
      </c>
    </row>
    <row r="43" spans="1:14" x14ac:dyDescent="0.55000000000000004">
      <c r="A43" s="14" t="s">
        <v>48</v>
      </c>
      <c r="B43" s="12">
        <f t="shared" ref="B43" si="26">B29*$F$1</f>
        <v>75912.539999999994</v>
      </c>
      <c r="C43" s="12">
        <f t="shared" si="8"/>
        <v>75912.539999999994</v>
      </c>
      <c r="D43" s="12">
        <f t="shared" si="8"/>
        <v>75912.539999999994</v>
      </c>
      <c r="E43" s="12">
        <f t="shared" ref="E43:L43" si="27">E29*$F$1</f>
        <v>82813.679999999993</v>
      </c>
      <c r="F43" s="12">
        <f t="shared" si="27"/>
        <v>75912.539999999994</v>
      </c>
      <c r="G43" s="12">
        <f t="shared" si="27"/>
        <v>82813.679999999993</v>
      </c>
      <c r="H43" s="12">
        <f t="shared" si="27"/>
        <v>82813.679999999993</v>
      </c>
      <c r="I43" s="12">
        <f t="shared" si="27"/>
        <v>82813.679999999993</v>
      </c>
      <c r="J43" s="12">
        <f t="shared" si="27"/>
        <v>69011.400000000009</v>
      </c>
      <c r="K43" s="12">
        <f t="shared" si="27"/>
        <v>75912.539999999994</v>
      </c>
      <c r="L43" s="12">
        <f t="shared" si="27"/>
        <v>69011.400000000009</v>
      </c>
      <c r="M43" s="12">
        <f t="shared" ref="M43:N43" si="28">M29*$F$1</f>
        <v>69011.400000000009</v>
      </c>
      <c r="N43" s="12">
        <f t="shared" si="28"/>
        <v>69011.400000000009</v>
      </c>
    </row>
    <row r="44" spans="1:14" x14ac:dyDescent="0.55000000000000004">
      <c r="A44" s="14" t="s">
        <v>49</v>
      </c>
      <c r="B44" s="12">
        <f t="shared" ref="B44" si="29">B30*$F$1</f>
        <v>96615.96</v>
      </c>
      <c r="C44" s="12">
        <f t="shared" si="8"/>
        <v>96615.96</v>
      </c>
      <c r="D44" s="12">
        <f t="shared" si="8"/>
        <v>89714.82</v>
      </c>
      <c r="E44" s="12">
        <f t="shared" ref="E44:L44" si="30">E30*$F$1</f>
        <v>103517.09999999999</v>
      </c>
      <c r="F44" s="12">
        <f t="shared" si="30"/>
        <v>103517.09999999999</v>
      </c>
      <c r="G44" s="12">
        <f t="shared" si="30"/>
        <v>89714.82</v>
      </c>
      <c r="H44" s="12">
        <f t="shared" si="30"/>
        <v>103517.09999999999</v>
      </c>
      <c r="I44" s="12">
        <f t="shared" si="30"/>
        <v>96615.96</v>
      </c>
      <c r="J44" s="12">
        <f t="shared" si="30"/>
        <v>89714.82</v>
      </c>
      <c r="K44" s="12">
        <f t="shared" si="30"/>
        <v>89714.82</v>
      </c>
      <c r="L44" s="12">
        <f t="shared" si="30"/>
        <v>89714.82</v>
      </c>
      <c r="M44" s="12">
        <f t="shared" ref="M44:N44" si="31">M30*$F$1</f>
        <v>75912.539999999994</v>
      </c>
      <c r="N44" s="12">
        <f t="shared" si="31"/>
        <v>75912.539999999994</v>
      </c>
    </row>
    <row r="45" spans="1:14" x14ac:dyDescent="0.55000000000000004">
      <c r="A45" s="14" t="s">
        <v>50</v>
      </c>
      <c r="B45" s="12">
        <f t="shared" ref="B45" si="32">B31*$F$1</f>
        <v>103517.09999999999</v>
      </c>
      <c r="C45" s="12">
        <f t="shared" si="8"/>
        <v>103517.09999999999</v>
      </c>
      <c r="D45" s="12">
        <f t="shared" si="8"/>
        <v>103517.09999999999</v>
      </c>
      <c r="E45" s="12">
        <f t="shared" ref="E45:L45" si="33">E31*$F$1</f>
        <v>96615.96</v>
      </c>
      <c r="F45" s="12">
        <f t="shared" si="33"/>
        <v>117319.38</v>
      </c>
      <c r="G45" s="12">
        <f t="shared" si="33"/>
        <v>110418.24000000001</v>
      </c>
      <c r="H45" s="12">
        <f t="shared" si="33"/>
        <v>89714.82</v>
      </c>
      <c r="I45" s="12">
        <f t="shared" si="33"/>
        <v>96615.96</v>
      </c>
      <c r="J45" s="12">
        <f t="shared" si="33"/>
        <v>82813.679999999993</v>
      </c>
      <c r="K45" s="12">
        <f t="shared" si="33"/>
        <v>89714.82</v>
      </c>
      <c r="L45" s="12">
        <f t="shared" si="33"/>
        <v>82813.679999999993</v>
      </c>
      <c r="M45" s="12">
        <f t="shared" ref="M45:N45" si="34">M31*$F$1</f>
        <v>69011.400000000009</v>
      </c>
      <c r="N45" s="12">
        <f t="shared" si="34"/>
        <v>69011.400000000009</v>
      </c>
    </row>
    <row r="46" spans="1:14" x14ac:dyDescent="0.55000000000000004">
      <c r="A46" s="14" t="s">
        <v>51</v>
      </c>
      <c r="B46" s="12">
        <f t="shared" ref="B46" si="35">B32*$F$1</f>
        <v>89714.82</v>
      </c>
      <c r="C46" s="12">
        <f t="shared" si="8"/>
        <v>89714.82</v>
      </c>
      <c r="D46" s="12">
        <f t="shared" si="8"/>
        <v>69011.400000000009</v>
      </c>
      <c r="E46" s="12">
        <f t="shared" ref="E46:L46" si="36">E32*$F$1</f>
        <v>75912.539999999994</v>
      </c>
      <c r="F46" s="12">
        <f t="shared" si="36"/>
        <v>75912.539999999994</v>
      </c>
      <c r="G46" s="12">
        <f t="shared" si="36"/>
        <v>82813.679999999993</v>
      </c>
      <c r="H46" s="12">
        <f t="shared" si="36"/>
        <v>75912.539999999994</v>
      </c>
      <c r="I46" s="12">
        <f t="shared" si="36"/>
        <v>62110.259999999995</v>
      </c>
      <c r="J46" s="12">
        <f t="shared" si="36"/>
        <v>62110.259999999995</v>
      </c>
      <c r="K46" s="12">
        <f t="shared" si="36"/>
        <v>62110.259999999995</v>
      </c>
      <c r="L46" s="12">
        <f t="shared" si="36"/>
        <v>69011.400000000009</v>
      </c>
      <c r="M46" s="12">
        <f t="shared" ref="M46:N46" si="37">M32*$F$1</f>
        <v>41406.839999999997</v>
      </c>
      <c r="N46" s="12">
        <f t="shared" si="37"/>
        <v>41406.839999999997</v>
      </c>
    </row>
    <row r="47" spans="1:14" ht="14.7" thickBot="1" x14ac:dyDescent="0.6">
      <c r="A47" s="16" t="s">
        <v>52</v>
      </c>
      <c r="B47" s="12">
        <f t="shared" ref="B47" si="38">B33*$F$1</f>
        <v>41406.839999999997</v>
      </c>
      <c r="C47" s="12">
        <f t="shared" si="8"/>
        <v>41406.839999999997</v>
      </c>
      <c r="D47" s="12">
        <f t="shared" si="8"/>
        <v>34505.700000000004</v>
      </c>
      <c r="E47" s="12">
        <f t="shared" ref="E47:L47" si="39">E33*$F$1</f>
        <v>20703.419999999998</v>
      </c>
      <c r="F47" s="12">
        <f t="shared" si="39"/>
        <v>27604.560000000001</v>
      </c>
      <c r="G47" s="12">
        <f t="shared" si="39"/>
        <v>27604.560000000001</v>
      </c>
      <c r="H47" s="12">
        <f t="shared" si="39"/>
        <v>27604.560000000001</v>
      </c>
      <c r="I47" s="12">
        <f t="shared" si="39"/>
        <v>27604.560000000001</v>
      </c>
      <c r="J47" s="12">
        <f t="shared" si="39"/>
        <v>20703.419999999998</v>
      </c>
      <c r="K47" s="12">
        <f t="shared" si="39"/>
        <v>27604.560000000001</v>
      </c>
      <c r="L47" s="12">
        <f t="shared" si="39"/>
        <v>20703.419999999998</v>
      </c>
      <c r="M47" s="12">
        <f t="shared" ref="M47:N47" si="40">M33*$F$1</f>
        <v>20703.419999999998</v>
      </c>
      <c r="N47" s="12">
        <f t="shared" si="40"/>
        <v>20703.419999999998</v>
      </c>
    </row>
    <row r="48" spans="1:14" ht="15" thickTop="1" thickBot="1" x14ac:dyDescent="0.6">
      <c r="A48" s="26" t="s">
        <v>53</v>
      </c>
      <c r="B48" s="27">
        <f>B34*$F$1</f>
        <v>690114</v>
      </c>
      <c r="C48" s="27">
        <f>C34*$F$1</f>
        <v>690114</v>
      </c>
      <c r="D48" s="27">
        <f>D34*$F$1</f>
        <v>690114</v>
      </c>
      <c r="E48" s="27">
        <f t="shared" ref="E48:L48" si="41">E34*$F$1</f>
        <v>690114</v>
      </c>
      <c r="F48" s="27">
        <f t="shared" si="41"/>
        <v>690114</v>
      </c>
      <c r="G48" s="27">
        <f t="shared" si="41"/>
        <v>690114</v>
      </c>
      <c r="H48" s="27">
        <f t="shared" si="41"/>
        <v>690114</v>
      </c>
      <c r="I48" s="27">
        <f t="shared" si="41"/>
        <v>690114</v>
      </c>
      <c r="J48" s="27">
        <f t="shared" si="41"/>
        <v>690114</v>
      </c>
      <c r="K48" s="27">
        <f t="shared" si="41"/>
        <v>690114</v>
      </c>
      <c r="L48" s="27">
        <f t="shared" si="41"/>
        <v>690114</v>
      </c>
      <c r="M48" s="27">
        <f t="shared" ref="M48:N48" si="42">M34*$F$1</f>
        <v>690114</v>
      </c>
      <c r="N48" s="27">
        <f t="shared" si="42"/>
        <v>690114</v>
      </c>
    </row>
    <row r="49" spans="1:14" ht="14.7" thickTop="1" x14ac:dyDescent="0.55000000000000004">
      <c r="A49" s="14" t="s">
        <v>199</v>
      </c>
      <c r="B49" s="12" t="s">
        <v>200</v>
      </c>
      <c r="C49" s="12" t="s">
        <v>201</v>
      </c>
      <c r="D49" s="12" t="s">
        <v>202</v>
      </c>
      <c r="E49" s="12" t="s">
        <v>203</v>
      </c>
      <c r="F49" s="12" t="s">
        <v>204</v>
      </c>
      <c r="G49" s="12" t="s">
        <v>205</v>
      </c>
      <c r="H49" s="12" t="s">
        <v>206</v>
      </c>
      <c r="I49" s="12" t="s">
        <v>207</v>
      </c>
      <c r="J49" s="12" t="s">
        <v>208</v>
      </c>
      <c r="K49" s="12" t="s">
        <v>209</v>
      </c>
      <c r="L49" s="12" t="s">
        <v>210</v>
      </c>
      <c r="M49" s="12" t="s">
        <v>211</v>
      </c>
      <c r="N49" s="12" t="s">
        <v>212</v>
      </c>
    </row>
    <row r="50" spans="1:14" x14ac:dyDescent="0.55000000000000004">
      <c r="A50" s="14" t="s">
        <v>42</v>
      </c>
      <c r="B50" s="12">
        <f>ROUND(B37,0)</f>
        <v>13802</v>
      </c>
      <c r="C50" s="12">
        <f>ROUND(C37,0)</f>
        <v>13802</v>
      </c>
      <c r="D50" s="12">
        <f t="shared" ref="D50:L50" si="43">ROUND(D37,0)</f>
        <v>13802</v>
      </c>
      <c r="E50" s="12">
        <f t="shared" si="43"/>
        <v>13802</v>
      </c>
      <c r="F50" s="12">
        <f t="shared" si="43"/>
        <v>20703</v>
      </c>
      <c r="G50" s="12">
        <f t="shared" si="43"/>
        <v>20703</v>
      </c>
      <c r="H50" s="12">
        <f t="shared" si="43"/>
        <v>20703</v>
      </c>
      <c r="I50" s="12">
        <f t="shared" si="43"/>
        <v>20703</v>
      </c>
      <c r="J50" s="12">
        <f t="shared" si="43"/>
        <v>34506</v>
      </c>
      <c r="K50" s="12">
        <f t="shared" si="43"/>
        <v>27605</v>
      </c>
      <c r="L50" s="12">
        <f t="shared" si="43"/>
        <v>34506</v>
      </c>
      <c r="M50" s="12">
        <f t="shared" ref="M50:N50" si="44">ROUND(M37,0)</f>
        <v>41407</v>
      </c>
      <c r="N50" s="12">
        <f t="shared" si="44"/>
        <v>41407</v>
      </c>
    </row>
    <row r="51" spans="1:14" x14ac:dyDescent="0.55000000000000004">
      <c r="A51" s="14" t="s">
        <v>43</v>
      </c>
      <c r="B51" s="12">
        <f t="shared" ref="B51" si="45">ROUND(B38,0)</f>
        <v>13802</v>
      </c>
      <c r="C51" s="12">
        <f t="shared" ref="C51:L60" si="46">ROUND(C38,0)</f>
        <v>13802</v>
      </c>
      <c r="D51" s="12">
        <f t="shared" si="46"/>
        <v>13802</v>
      </c>
      <c r="E51" s="12">
        <f t="shared" si="46"/>
        <v>20703</v>
      </c>
      <c r="F51" s="12">
        <f t="shared" si="46"/>
        <v>20703</v>
      </c>
      <c r="G51" s="12">
        <f t="shared" si="46"/>
        <v>13802</v>
      </c>
      <c r="H51" s="12">
        <f t="shared" si="46"/>
        <v>20703</v>
      </c>
      <c r="I51" s="12">
        <f t="shared" si="46"/>
        <v>20703</v>
      </c>
      <c r="J51" s="12">
        <f t="shared" si="46"/>
        <v>27605</v>
      </c>
      <c r="K51" s="12">
        <f t="shared" si="46"/>
        <v>20703</v>
      </c>
      <c r="L51" s="12">
        <f t="shared" si="46"/>
        <v>27605</v>
      </c>
      <c r="M51" s="12">
        <f t="shared" ref="M51:N51" si="47">ROUND(M38,0)</f>
        <v>34506</v>
      </c>
      <c r="N51" s="12">
        <f t="shared" si="47"/>
        <v>34506</v>
      </c>
    </row>
    <row r="52" spans="1:14" x14ac:dyDescent="0.55000000000000004">
      <c r="A52" s="14" t="s">
        <v>44</v>
      </c>
      <c r="B52" s="12">
        <f t="shared" ref="B52" si="48">ROUND(B39,0)</f>
        <v>48308</v>
      </c>
      <c r="C52" s="12">
        <f t="shared" si="46"/>
        <v>48308</v>
      </c>
      <c r="D52" s="12">
        <f t="shared" si="46"/>
        <v>55209</v>
      </c>
      <c r="E52" s="12">
        <f t="shared" si="46"/>
        <v>48308</v>
      </c>
      <c r="F52" s="12">
        <f t="shared" si="46"/>
        <v>41407</v>
      </c>
      <c r="G52" s="12">
        <f t="shared" si="46"/>
        <v>48308</v>
      </c>
      <c r="H52" s="12">
        <f t="shared" si="46"/>
        <v>48308</v>
      </c>
      <c r="I52" s="12">
        <f t="shared" si="46"/>
        <v>48308</v>
      </c>
      <c r="J52" s="12">
        <f t="shared" si="46"/>
        <v>62110</v>
      </c>
      <c r="K52" s="12">
        <f t="shared" si="46"/>
        <v>62110</v>
      </c>
      <c r="L52" s="12">
        <f t="shared" si="46"/>
        <v>55209</v>
      </c>
      <c r="M52" s="12">
        <f t="shared" ref="M52:N52" si="49">ROUND(M39,0)</f>
        <v>82814</v>
      </c>
      <c r="N52" s="12">
        <f t="shared" si="49"/>
        <v>82814</v>
      </c>
    </row>
    <row r="53" spans="1:14" x14ac:dyDescent="0.55000000000000004">
      <c r="A53" s="14" t="s">
        <v>45</v>
      </c>
      <c r="B53" s="12">
        <f t="shared" ref="B53" si="50">ROUND(B40,0)</f>
        <v>62110</v>
      </c>
      <c r="C53" s="12">
        <f t="shared" si="46"/>
        <v>62110</v>
      </c>
      <c r="D53" s="12">
        <f t="shared" si="46"/>
        <v>75913</v>
      </c>
      <c r="E53" s="12">
        <f t="shared" si="46"/>
        <v>75913</v>
      </c>
      <c r="F53" s="12">
        <f t="shared" si="46"/>
        <v>55209</v>
      </c>
      <c r="G53" s="12">
        <f t="shared" si="46"/>
        <v>55209</v>
      </c>
      <c r="H53" s="12">
        <f t="shared" si="46"/>
        <v>62110</v>
      </c>
      <c r="I53" s="12">
        <f t="shared" si="46"/>
        <v>69011</v>
      </c>
      <c r="J53" s="12">
        <f t="shared" si="46"/>
        <v>69011</v>
      </c>
      <c r="K53" s="12">
        <f t="shared" si="46"/>
        <v>82814</v>
      </c>
      <c r="L53" s="12">
        <f t="shared" si="46"/>
        <v>75913</v>
      </c>
      <c r="M53" s="12">
        <f t="shared" ref="M53:N53" si="51">ROUND(M40,0)</f>
        <v>89715</v>
      </c>
      <c r="N53" s="12">
        <f t="shared" si="51"/>
        <v>89715</v>
      </c>
    </row>
    <row r="54" spans="1:14" x14ac:dyDescent="0.55000000000000004">
      <c r="A54" s="14" t="s">
        <v>46</v>
      </c>
      <c r="B54" s="12">
        <f t="shared" ref="B54" si="52">ROUND(B41,0)</f>
        <v>69011</v>
      </c>
      <c r="C54" s="12">
        <f t="shared" si="46"/>
        <v>69011</v>
      </c>
      <c r="D54" s="12">
        <f t="shared" si="46"/>
        <v>69011</v>
      </c>
      <c r="E54" s="12">
        <f t="shared" si="46"/>
        <v>75913</v>
      </c>
      <c r="F54" s="12">
        <f t="shared" si="46"/>
        <v>69011</v>
      </c>
      <c r="G54" s="12">
        <f t="shared" si="46"/>
        <v>75913</v>
      </c>
      <c r="H54" s="12">
        <f t="shared" si="46"/>
        <v>75913</v>
      </c>
      <c r="I54" s="12">
        <f t="shared" si="46"/>
        <v>75913</v>
      </c>
      <c r="J54" s="12">
        <f t="shared" si="46"/>
        <v>89715</v>
      </c>
      <c r="K54" s="12">
        <f t="shared" si="46"/>
        <v>82814</v>
      </c>
      <c r="L54" s="12">
        <f t="shared" si="46"/>
        <v>82814</v>
      </c>
      <c r="M54" s="12">
        <f t="shared" ref="M54:N54" si="53">ROUND(M41,0)</f>
        <v>89715</v>
      </c>
      <c r="N54" s="12">
        <f t="shared" si="53"/>
        <v>89715</v>
      </c>
    </row>
    <row r="55" spans="1:14" x14ac:dyDescent="0.55000000000000004">
      <c r="A55" s="14" t="s">
        <v>47</v>
      </c>
      <c r="B55" s="12">
        <f t="shared" ref="B55" si="54">ROUND(B42,0)</f>
        <v>75913</v>
      </c>
      <c r="C55" s="12">
        <f t="shared" si="46"/>
        <v>75913</v>
      </c>
      <c r="D55" s="12">
        <f t="shared" si="46"/>
        <v>89715</v>
      </c>
      <c r="E55" s="12">
        <f t="shared" si="46"/>
        <v>82814</v>
      </c>
      <c r="F55" s="12">
        <f t="shared" si="46"/>
        <v>82814</v>
      </c>
      <c r="G55" s="12">
        <f t="shared" si="46"/>
        <v>89715</v>
      </c>
      <c r="H55" s="12">
        <f t="shared" si="46"/>
        <v>82814</v>
      </c>
      <c r="I55" s="12">
        <f t="shared" si="46"/>
        <v>89715</v>
      </c>
      <c r="J55" s="12">
        <f t="shared" si="46"/>
        <v>82814</v>
      </c>
      <c r="K55" s="12">
        <f t="shared" si="46"/>
        <v>75913</v>
      </c>
      <c r="L55" s="12">
        <f t="shared" si="46"/>
        <v>82814</v>
      </c>
      <c r="M55" s="12">
        <f t="shared" ref="M55:N55" si="55">ROUND(M42,0)</f>
        <v>82814</v>
      </c>
      <c r="N55" s="12">
        <f t="shared" si="55"/>
        <v>82814</v>
      </c>
    </row>
    <row r="56" spans="1:14" x14ac:dyDescent="0.55000000000000004">
      <c r="A56" s="14" t="s">
        <v>48</v>
      </c>
      <c r="B56" s="12">
        <f t="shared" ref="B56" si="56">ROUND(B43,0)</f>
        <v>75913</v>
      </c>
      <c r="C56" s="12">
        <f t="shared" si="46"/>
        <v>75913</v>
      </c>
      <c r="D56" s="12">
        <f t="shared" si="46"/>
        <v>75913</v>
      </c>
      <c r="E56" s="12">
        <f t="shared" si="46"/>
        <v>82814</v>
      </c>
      <c r="F56" s="12">
        <f t="shared" si="46"/>
        <v>75913</v>
      </c>
      <c r="G56" s="12">
        <f t="shared" si="46"/>
        <v>82814</v>
      </c>
      <c r="H56" s="12">
        <f t="shared" si="46"/>
        <v>82814</v>
      </c>
      <c r="I56" s="12">
        <f t="shared" si="46"/>
        <v>82814</v>
      </c>
      <c r="J56" s="12">
        <f t="shared" si="46"/>
        <v>69011</v>
      </c>
      <c r="K56" s="12">
        <f t="shared" si="46"/>
        <v>75913</v>
      </c>
      <c r="L56" s="12">
        <f t="shared" si="46"/>
        <v>69011</v>
      </c>
      <c r="M56" s="12">
        <f t="shared" ref="M56:N56" si="57">ROUND(M43,0)</f>
        <v>69011</v>
      </c>
      <c r="N56" s="12">
        <f t="shared" si="57"/>
        <v>69011</v>
      </c>
    </row>
    <row r="57" spans="1:14" x14ac:dyDescent="0.55000000000000004">
      <c r="A57" s="14" t="s">
        <v>49</v>
      </c>
      <c r="B57" s="12">
        <f t="shared" ref="B57" si="58">ROUND(B44,0)</f>
        <v>96616</v>
      </c>
      <c r="C57" s="12">
        <f t="shared" si="46"/>
        <v>96616</v>
      </c>
      <c r="D57" s="12">
        <f t="shared" si="46"/>
        <v>89715</v>
      </c>
      <c r="E57" s="12">
        <f t="shared" si="46"/>
        <v>103517</v>
      </c>
      <c r="F57" s="12">
        <f t="shared" si="46"/>
        <v>103517</v>
      </c>
      <c r="G57" s="12">
        <f t="shared" si="46"/>
        <v>89715</v>
      </c>
      <c r="H57" s="12">
        <f t="shared" si="46"/>
        <v>103517</v>
      </c>
      <c r="I57" s="12">
        <f t="shared" si="46"/>
        <v>96616</v>
      </c>
      <c r="J57" s="12">
        <f t="shared" si="46"/>
        <v>89715</v>
      </c>
      <c r="K57" s="12">
        <f t="shared" si="46"/>
        <v>89715</v>
      </c>
      <c r="L57" s="12">
        <f t="shared" si="46"/>
        <v>89715</v>
      </c>
      <c r="M57" s="12">
        <f t="shared" ref="M57:N57" si="59">ROUND(M44,0)</f>
        <v>75913</v>
      </c>
      <c r="N57" s="12">
        <f t="shared" si="59"/>
        <v>75913</v>
      </c>
    </row>
    <row r="58" spans="1:14" x14ac:dyDescent="0.55000000000000004">
      <c r="A58" s="14" t="s">
        <v>50</v>
      </c>
      <c r="B58" s="12">
        <f t="shared" ref="B58" si="60">ROUND(B45,0)</f>
        <v>103517</v>
      </c>
      <c r="C58" s="12">
        <f t="shared" si="46"/>
        <v>103517</v>
      </c>
      <c r="D58" s="12">
        <f t="shared" si="46"/>
        <v>103517</v>
      </c>
      <c r="E58" s="12">
        <f t="shared" si="46"/>
        <v>96616</v>
      </c>
      <c r="F58" s="12">
        <f t="shared" si="46"/>
        <v>117319</v>
      </c>
      <c r="G58" s="12">
        <f t="shared" si="46"/>
        <v>110418</v>
      </c>
      <c r="H58" s="12">
        <f t="shared" si="46"/>
        <v>89715</v>
      </c>
      <c r="I58" s="12">
        <f t="shared" si="46"/>
        <v>96616</v>
      </c>
      <c r="J58" s="12">
        <f t="shared" si="46"/>
        <v>82814</v>
      </c>
      <c r="K58" s="12">
        <f t="shared" si="46"/>
        <v>89715</v>
      </c>
      <c r="L58" s="12">
        <f t="shared" si="46"/>
        <v>82814</v>
      </c>
      <c r="M58" s="12">
        <f t="shared" ref="M58:N58" si="61">ROUND(M45,0)</f>
        <v>69011</v>
      </c>
      <c r="N58" s="12">
        <f t="shared" si="61"/>
        <v>69011</v>
      </c>
    </row>
    <row r="59" spans="1:14" x14ac:dyDescent="0.55000000000000004">
      <c r="A59" s="14" t="s">
        <v>51</v>
      </c>
      <c r="B59" s="12">
        <f t="shared" ref="B59" si="62">ROUND(B46,0)</f>
        <v>89715</v>
      </c>
      <c r="C59" s="12">
        <f t="shared" si="46"/>
        <v>89715</v>
      </c>
      <c r="D59" s="12">
        <f t="shared" si="46"/>
        <v>69011</v>
      </c>
      <c r="E59" s="12">
        <f t="shared" si="46"/>
        <v>75913</v>
      </c>
      <c r="F59" s="12">
        <f t="shared" si="46"/>
        <v>75913</v>
      </c>
      <c r="G59" s="12">
        <f t="shared" si="46"/>
        <v>82814</v>
      </c>
      <c r="H59" s="12">
        <f t="shared" si="46"/>
        <v>75913</v>
      </c>
      <c r="I59" s="12">
        <f t="shared" si="46"/>
        <v>62110</v>
      </c>
      <c r="J59" s="12">
        <f t="shared" si="46"/>
        <v>62110</v>
      </c>
      <c r="K59" s="12">
        <f t="shared" si="46"/>
        <v>62110</v>
      </c>
      <c r="L59" s="12">
        <f t="shared" si="46"/>
        <v>69011</v>
      </c>
      <c r="M59" s="12">
        <f t="shared" ref="M59:N59" si="63">ROUND(M46,0)</f>
        <v>41407</v>
      </c>
      <c r="N59" s="12">
        <f t="shared" si="63"/>
        <v>41407</v>
      </c>
    </row>
    <row r="60" spans="1:14" ht="14.7" thickBot="1" x14ac:dyDescent="0.6">
      <c r="A60" s="16" t="s">
        <v>52</v>
      </c>
      <c r="B60" s="12">
        <f>ROUND(B47,0)+1</f>
        <v>41408</v>
      </c>
      <c r="C60" s="12">
        <f>ROUND(C47,0)+1</f>
        <v>41408</v>
      </c>
      <c r="D60" s="12">
        <f>ROUND(D47,0)+1</f>
        <v>34507</v>
      </c>
      <c r="E60" s="12">
        <f t="shared" si="46"/>
        <v>20703</v>
      </c>
      <c r="F60" s="12">
        <f t="shared" si="46"/>
        <v>27605</v>
      </c>
      <c r="G60" s="12">
        <f t="shared" si="46"/>
        <v>27605</v>
      </c>
      <c r="H60" s="12">
        <f t="shared" si="46"/>
        <v>27605</v>
      </c>
      <c r="I60" s="12">
        <f t="shared" si="46"/>
        <v>27605</v>
      </c>
      <c r="J60" s="12">
        <f t="shared" si="46"/>
        <v>20703</v>
      </c>
      <c r="K60" s="12">
        <f t="shared" si="46"/>
        <v>27605</v>
      </c>
      <c r="L60" s="12">
        <f t="shared" si="46"/>
        <v>20703</v>
      </c>
      <c r="M60" s="12">
        <f t="shared" ref="M60:N60" si="64">ROUND(M47,0)</f>
        <v>20703</v>
      </c>
      <c r="N60" s="12">
        <f t="shared" si="64"/>
        <v>20703</v>
      </c>
    </row>
    <row r="61" spans="1:14" ht="15" thickTop="1" thickBot="1" x14ac:dyDescent="0.6">
      <c r="A61" s="26" t="s">
        <v>53</v>
      </c>
      <c r="B61" s="27">
        <f>SUM(B50:B60)</f>
        <v>690115</v>
      </c>
      <c r="C61" s="27">
        <f>SUM(C50:C60)</f>
        <v>690115</v>
      </c>
      <c r="D61" s="27">
        <f>SUM(D50:D60)</f>
        <v>690115</v>
      </c>
      <c r="E61" s="27">
        <f t="shared" ref="E61:N61" si="65">SUM(E50:E60)</f>
        <v>697016</v>
      </c>
      <c r="F61" s="27">
        <f t="shared" si="65"/>
        <v>690114</v>
      </c>
      <c r="G61" s="27">
        <f t="shared" si="65"/>
        <v>697016</v>
      </c>
      <c r="H61" s="27">
        <f t="shared" si="65"/>
        <v>690115</v>
      </c>
      <c r="I61" s="27">
        <f t="shared" si="65"/>
        <v>690114</v>
      </c>
      <c r="J61" s="27">
        <f t="shared" si="65"/>
        <v>690114</v>
      </c>
      <c r="K61" s="27">
        <f t="shared" si="65"/>
        <v>697017</v>
      </c>
      <c r="L61" s="27">
        <f t="shared" si="65"/>
        <v>690115</v>
      </c>
      <c r="M61" s="27">
        <f t="shared" si="65"/>
        <v>697016</v>
      </c>
      <c r="N61" s="27">
        <f t="shared" si="65"/>
        <v>697016</v>
      </c>
    </row>
    <row r="62" spans="1:14" ht="14.7" thickTop="1" x14ac:dyDescent="0.55000000000000004">
      <c r="A62" s="12">
        <f>ROUND(F1,0)</f>
        <v>690114</v>
      </c>
      <c r="B62" s="12">
        <f>B61-$A$62</f>
        <v>1</v>
      </c>
      <c r="C62" s="12">
        <f t="shared" ref="C62:N62" si="66">C61-$A$62</f>
        <v>1</v>
      </c>
      <c r="D62" s="12">
        <f t="shared" si="66"/>
        <v>1</v>
      </c>
      <c r="E62" s="12">
        <f t="shared" si="66"/>
        <v>6902</v>
      </c>
      <c r="F62" s="12">
        <f t="shared" si="66"/>
        <v>0</v>
      </c>
      <c r="G62" s="12">
        <f t="shared" si="66"/>
        <v>6902</v>
      </c>
      <c r="H62" s="12">
        <f t="shared" si="66"/>
        <v>1</v>
      </c>
      <c r="I62" s="12">
        <f t="shared" si="66"/>
        <v>0</v>
      </c>
      <c r="J62" s="12">
        <f t="shared" si="66"/>
        <v>0</v>
      </c>
      <c r="K62" s="12">
        <f t="shared" si="66"/>
        <v>6903</v>
      </c>
      <c r="L62" s="12">
        <f t="shared" si="66"/>
        <v>1</v>
      </c>
      <c r="M62" s="12">
        <f t="shared" si="66"/>
        <v>6902</v>
      </c>
      <c r="N62" s="12">
        <f t="shared" si="66"/>
        <v>6902</v>
      </c>
    </row>
    <row r="64" spans="1:14" x14ac:dyDescent="0.55000000000000004">
      <c r="A64" t="s">
        <v>54</v>
      </c>
      <c r="B64" t="s">
        <v>65</v>
      </c>
      <c r="C64" t="s">
        <v>84</v>
      </c>
      <c r="D64" t="s">
        <v>94</v>
      </c>
      <c r="E64" t="s">
        <v>95</v>
      </c>
      <c r="F64" t="s">
        <v>96</v>
      </c>
      <c r="G64" t="s">
        <v>97</v>
      </c>
      <c r="H64" t="s">
        <v>98</v>
      </c>
      <c r="I64" t="s">
        <v>99</v>
      </c>
      <c r="J64" t="s">
        <v>100</v>
      </c>
      <c r="K64" t="s">
        <v>101</v>
      </c>
      <c r="L64" t="s">
        <v>102</v>
      </c>
      <c r="M64" t="s">
        <v>103</v>
      </c>
    </row>
    <row r="65" spans="1:13" x14ac:dyDescent="0.55000000000000004">
      <c r="A65" t="s">
        <v>55</v>
      </c>
      <c r="B65" t="s">
        <v>75</v>
      </c>
      <c r="C65" t="s">
        <v>66</v>
      </c>
      <c r="D65" t="s">
        <v>104</v>
      </c>
      <c r="E65" t="s">
        <v>105</v>
      </c>
      <c r="F65" t="s">
        <v>106</v>
      </c>
      <c r="G65" t="s">
        <v>107</v>
      </c>
      <c r="H65" t="s">
        <v>108</v>
      </c>
      <c r="I65" t="s">
        <v>109</v>
      </c>
      <c r="J65" t="s">
        <v>110</v>
      </c>
      <c r="K65" t="s">
        <v>111</v>
      </c>
      <c r="L65" t="s">
        <v>112</v>
      </c>
      <c r="M65" t="s">
        <v>113</v>
      </c>
    </row>
    <row r="66" spans="1:13" x14ac:dyDescent="0.55000000000000004">
      <c r="A66" t="s">
        <v>56</v>
      </c>
      <c r="B66" t="s">
        <v>76</v>
      </c>
      <c r="C66" t="s">
        <v>85</v>
      </c>
      <c r="D66" t="s">
        <v>67</v>
      </c>
      <c r="E66" t="s">
        <v>114</v>
      </c>
      <c r="F66" t="s">
        <v>115</v>
      </c>
      <c r="G66" t="s">
        <v>116</v>
      </c>
      <c r="H66" t="s">
        <v>117</v>
      </c>
      <c r="I66" t="s">
        <v>118</v>
      </c>
      <c r="J66" t="s">
        <v>119</v>
      </c>
      <c r="K66" t="s">
        <v>120</v>
      </c>
      <c r="L66" t="s">
        <v>121</v>
      </c>
      <c r="M66" t="s">
        <v>122</v>
      </c>
    </row>
    <row r="67" spans="1:13" x14ac:dyDescent="0.55000000000000004">
      <c r="A67" t="s">
        <v>57</v>
      </c>
      <c r="B67" t="s">
        <v>77</v>
      </c>
      <c r="C67" t="s">
        <v>86</v>
      </c>
      <c r="D67" t="s">
        <v>123</v>
      </c>
      <c r="E67" t="s">
        <v>68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t="s">
        <v>131</v>
      </c>
    </row>
    <row r="68" spans="1:13" x14ac:dyDescent="0.55000000000000004">
      <c r="A68" t="s">
        <v>58</v>
      </c>
      <c r="B68" t="s">
        <v>78</v>
      </c>
      <c r="C68" t="s">
        <v>87</v>
      </c>
      <c r="D68" t="s">
        <v>132</v>
      </c>
      <c r="E68" t="s">
        <v>133</v>
      </c>
      <c r="F68" t="s">
        <v>69</v>
      </c>
      <c r="G68" t="s">
        <v>134</v>
      </c>
      <c r="H68" t="s">
        <v>135</v>
      </c>
      <c r="I68" t="s">
        <v>136</v>
      </c>
      <c r="J68" t="s">
        <v>137</v>
      </c>
      <c r="K68" t="s">
        <v>138</v>
      </c>
      <c r="L68" t="s">
        <v>139</v>
      </c>
      <c r="M68" t="s">
        <v>140</v>
      </c>
    </row>
    <row r="69" spans="1:13" x14ac:dyDescent="0.55000000000000004">
      <c r="A69" t="s">
        <v>59</v>
      </c>
      <c r="B69" t="s">
        <v>79</v>
      </c>
      <c r="C69" t="s">
        <v>88</v>
      </c>
      <c r="D69" t="s">
        <v>141</v>
      </c>
      <c r="E69" t="s">
        <v>142</v>
      </c>
      <c r="F69" t="s">
        <v>143</v>
      </c>
      <c r="G69" t="s">
        <v>70</v>
      </c>
      <c r="H69" t="s">
        <v>144</v>
      </c>
      <c r="I69" t="s">
        <v>145</v>
      </c>
      <c r="J69" t="s">
        <v>146</v>
      </c>
      <c r="K69" t="s">
        <v>147</v>
      </c>
      <c r="L69" t="s">
        <v>148</v>
      </c>
      <c r="M69" t="s">
        <v>149</v>
      </c>
    </row>
    <row r="70" spans="1:13" x14ac:dyDescent="0.55000000000000004">
      <c r="A70" t="s">
        <v>60</v>
      </c>
      <c r="B70" t="s">
        <v>80</v>
      </c>
      <c r="C70" t="s">
        <v>89</v>
      </c>
      <c r="D70" t="s">
        <v>150</v>
      </c>
      <c r="E70" t="s">
        <v>151</v>
      </c>
      <c r="F70" t="s">
        <v>152</v>
      </c>
      <c r="G70" t="s">
        <v>153</v>
      </c>
      <c r="H70" t="s">
        <v>71</v>
      </c>
      <c r="I70" t="s">
        <v>154</v>
      </c>
      <c r="J70" t="s">
        <v>155</v>
      </c>
      <c r="K70" t="s">
        <v>156</v>
      </c>
      <c r="L70" t="s">
        <v>157</v>
      </c>
      <c r="M70" t="s">
        <v>158</v>
      </c>
    </row>
    <row r="71" spans="1:13" x14ac:dyDescent="0.55000000000000004">
      <c r="A71" t="s">
        <v>61</v>
      </c>
      <c r="B71" t="s">
        <v>81</v>
      </c>
      <c r="C71" t="s">
        <v>90</v>
      </c>
      <c r="D71" t="s">
        <v>159</v>
      </c>
      <c r="E71" t="s">
        <v>160</v>
      </c>
      <c r="F71" t="s">
        <v>161</v>
      </c>
      <c r="G71" t="s">
        <v>162</v>
      </c>
      <c r="H71" t="s">
        <v>163</v>
      </c>
      <c r="I71" t="s">
        <v>72</v>
      </c>
      <c r="J71" t="s">
        <v>164</v>
      </c>
      <c r="K71" t="s">
        <v>165</v>
      </c>
      <c r="L71" t="s">
        <v>166</v>
      </c>
      <c r="M71" t="s">
        <v>167</v>
      </c>
    </row>
    <row r="72" spans="1:13" x14ac:dyDescent="0.55000000000000004">
      <c r="A72" t="s">
        <v>62</v>
      </c>
      <c r="B72" t="s">
        <v>82</v>
      </c>
      <c r="C72" t="s">
        <v>91</v>
      </c>
      <c r="D72" t="s">
        <v>168</v>
      </c>
      <c r="E72" t="s">
        <v>169</v>
      </c>
      <c r="F72" t="s">
        <v>170</v>
      </c>
      <c r="G72" t="s">
        <v>171</v>
      </c>
      <c r="H72" t="s">
        <v>172</v>
      </c>
      <c r="I72" t="s">
        <v>173</v>
      </c>
      <c r="J72" t="s">
        <v>73</v>
      </c>
      <c r="K72" t="s">
        <v>174</v>
      </c>
      <c r="L72" t="s">
        <v>175</v>
      </c>
      <c r="M72" t="s">
        <v>176</v>
      </c>
    </row>
    <row r="73" spans="1:13" x14ac:dyDescent="0.55000000000000004">
      <c r="A73" t="s">
        <v>63</v>
      </c>
      <c r="B73" t="s">
        <v>83</v>
      </c>
      <c r="C73" t="s">
        <v>92</v>
      </c>
      <c r="D73" t="s">
        <v>177</v>
      </c>
      <c r="E73" t="s">
        <v>178</v>
      </c>
      <c r="F73" t="s">
        <v>179</v>
      </c>
      <c r="G73" t="s">
        <v>180</v>
      </c>
      <c r="H73" t="s">
        <v>181</v>
      </c>
      <c r="I73" t="s">
        <v>182</v>
      </c>
      <c r="J73" t="s">
        <v>183</v>
      </c>
      <c r="K73" t="s">
        <v>184</v>
      </c>
      <c r="L73" t="s">
        <v>185</v>
      </c>
      <c r="M73" t="s">
        <v>186</v>
      </c>
    </row>
    <row r="74" spans="1:13" x14ac:dyDescent="0.55000000000000004">
      <c r="A74" t="s">
        <v>64</v>
      </c>
      <c r="B74" t="s">
        <v>74</v>
      </c>
      <c r="C74" t="s">
        <v>93</v>
      </c>
      <c r="D74" t="s">
        <v>187</v>
      </c>
      <c r="E74" t="s">
        <v>188</v>
      </c>
      <c r="F74" t="s">
        <v>189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t="s">
        <v>195</v>
      </c>
      <c r="M74" t="s">
        <v>196</v>
      </c>
    </row>
  </sheetData>
  <mergeCells count="2">
    <mergeCell ref="A18:H18"/>
    <mergeCell ref="B20:L2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86A-1F32-436B-BE56-DD37C76F525E}">
  <dimension ref="A1:V66"/>
  <sheetViews>
    <sheetView tabSelected="1" topLeftCell="A12" workbookViewId="0">
      <selection activeCell="C28" sqref="C28:L28"/>
    </sheetView>
  </sheetViews>
  <sheetFormatPr defaultRowHeight="14.4" x14ac:dyDescent="0.55000000000000004"/>
  <cols>
    <col min="1" max="1" width="6.26171875" bestFit="1" customWidth="1"/>
    <col min="2" max="2" width="13.62890625" bestFit="1" customWidth="1"/>
    <col min="3" max="3" width="12.68359375" bestFit="1" customWidth="1"/>
    <col min="4" max="4" width="12.578125" bestFit="1" customWidth="1"/>
    <col min="5" max="5" width="12.05078125" bestFit="1" customWidth="1"/>
    <col min="6" max="6" width="9.68359375" bestFit="1" customWidth="1"/>
    <col min="7" max="7" width="13.734375" bestFit="1" customWidth="1"/>
    <col min="8" max="8" width="11.26171875" bestFit="1" customWidth="1"/>
    <col min="9" max="9" width="10.83984375" bestFit="1" customWidth="1"/>
    <col min="10" max="10" width="12.15625" bestFit="1" customWidth="1"/>
    <col min="11" max="11" width="8.62890625" bestFit="1" customWidth="1"/>
    <col min="12" max="12" width="10.47265625" bestFit="1" customWidth="1"/>
  </cols>
  <sheetData>
    <row r="1" spans="1:5" x14ac:dyDescent="0.55000000000000004">
      <c r="A1" s="31" t="s">
        <v>218</v>
      </c>
      <c r="B1" s="31"/>
      <c r="C1" s="31"/>
      <c r="D1" s="31"/>
      <c r="E1" s="31"/>
    </row>
    <row r="2" spans="1:5" x14ac:dyDescent="0.55000000000000004">
      <c r="A2" t="s">
        <v>216</v>
      </c>
      <c r="B2" t="s">
        <v>37</v>
      </c>
      <c r="C2" t="s">
        <v>4</v>
      </c>
      <c r="D2" t="s">
        <v>217</v>
      </c>
      <c r="E2" t="s">
        <v>220</v>
      </c>
    </row>
    <row r="3" spans="1:5" x14ac:dyDescent="0.55000000000000004">
      <c r="A3">
        <v>1</v>
      </c>
      <c r="B3" s="12">
        <f>Sheet2!H3</f>
        <v>193232</v>
      </c>
      <c r="C3" s="7">
        <f>Sheet1!E18</f>
        <v>15</v>
      </c>
      <c r="D3" s="12">
        <f>SUMPRODUCT(C3:C12,B3:B12)/Sheet2!F1</f>
        <v>15.559331042890497</v>
      </c>
    </row>
    <row r="4" spans="1:5" x14ac:dyDescent="0.55000000000000004">
      <c r="A4">
        <v>2</v>
      </c>
      <c r="B4" s="12">
        <f>Sheet2!H4</f>
        <v>138023</v>
      </c>
      <c r="C4" s="7">
        <f>Sheet1!E19</f>
        <v>14.833333333333334</v>
      </c>
    </row>
    <row r="5" spans="1:5" x14ac:dyDescent="0.55000000000000004">
      <c r="A5">
        <v>3</v>
      </c>
      <c r="B5" s="12">
        <f>Sheet2!H5</f>
        <v>96616</v>
      </c>
      <c r="C5" s="7">
        <f>Sheet1!E20</f>
        <v>15.5</v>
      </c>
    </row>
    <row r="6" spans="1:5" x14ac:dyDescent="0.55000000000000004">
      <c r="A6">
        <v>4</v>
      </c>
      <c r="B6" s="12">
        <f>Sheet2!H6</f>
        <v>69011</v>
      </c>
      <c r="C6" s="7">
        <f>Sheet1!E21</f>
        <v>16.25</v>
      </c>
    </row>
    <row r="7" spans="1:5" x14ac:dyDescent="0.55000000000000004">
      <c r="A7">
        <v>5</v>
      </c>
      <c r="B7" s="12">
        <f>Sheet2!H7</f>
        <v>55209</v>
      </c>
      <c r="C7" s="7">
        <f>Sheet1!E22</f>
        <v>18.333333333333332</v>
      </c>
    </row>
    <row r="8" spans="1:5" x14ac:dyDescent="0.55000000000000004">
      <c r="A8">
        <v>6</v>
      </c>
      <c r="B8" s="12">
        <f>Sheet2!H8</f>
        <v>41407</v>
      </c>
      <c r="C8" s="7">
        <f>Sheet1!E23</f>
        <v>16.666666666666668</v>
      </c>
    </row>
    <row r="9" spans="1:5" x14ac:dyDescent="0.55000000000000004">
      <c r="A9">
        <v>7</v>
      </c>
      <c r="B9" s="12">
        <f>Sheet2!H9</f>
        <v>27605</v>
      </c>
      <c r="C9" s="7">
        <f>Sheet1!E24</f>
        <v>15</v>
      </c>
    </row>
    <row r="10" spans="1:5" x14ac:dyDescent="0.55000000000000004">
      <c r="A10">
        <v>8</v>
      </c>
      <c r="B10" s="12">
        <f>Sheet2!H10</f>
        <v>27605</v>
      </c>
      <c r="C10" s="7">
        <f>Sheet1!E25</f>
        <v>14.5</v>
      </c>
    </row>
    <row r="11" spans="1:5" x14ac:dyDescent="0.55000000000000004">
      <c r="A11">
        <v>9</v>
      </c>
      <c r="B11" s="12">
        <f>Sheet2!H11</f>
        <v>20703</v>
      </c>
      <c r="C11" s="7">
        <f>Sheet1!E26</f>
        <v>14.2</v>
      </c>
    </row>
    <row r="12" spans="1:5" x14ac:dyDescent="0.55000000000000004">
      <c r="A12">
        <v>10</v>
      </c>
      <c r="B12" s="12">
        <f>Sheet2!H12</f>
        <v>20703</v>
      </c>
      <c r="C12" s="7">
        <f>Sheet1!E27</f>
        <v>17.5</v>
      </c>
    </row>
    <row r="14" spans="1:5" x14ac:dyDescent="0.55000000000000004">
      <c r="A14" s="31" t="s">
        <v>219</v>
      </c>
      <c r="B14" s="31"/>
      <c r="C14" s="31"/>
      <c r="D14" s="31"/>
    </row>
    <row r="15" spans="1:5" x14ac:dyDescent="0.55000000000000004">
      <c r="A15" t="s">
        <v>216</v>
      </c>
      <c r="B15" t="s">
        <v>37</v>
      </c>
      <c r="C15" t="s">
        <v>4</v>
      </c>
      <c r="D15" t="s">
        <v>217</v>
      </c>
      <c r="E15" t="s">
        <v>220</v>
      </c>
    </row>
    <row r="16" spans="1:5" x14ac:dyDescent="0.55000000000000004">
      <c r="A16">
        <v>1</v>
      </c>
      <c r="B16">
        <v>193232</v>
      </c>
      <c r="C16" s="7">
        <f>Sheet1!C30</f>
        <v>27.5</v>
      </c>
      <c r="D16" s="12">
        <f>SUMPRODUCT(C16:C25,B16:B25)/Sheet2!F1</f>
        <v>27.556011229062634</v>
      </c>
    </row>
    <row r="17" spans="1:22" x14ac:dyDescent="0.55000000000000004">
      <c r="A17">
        <v>2</v>
      </c>
      <c r="B17">
        <v>138023</v>
      </c>
      <c r="C17" s="7">
        <f>Sheet1!C31</f>
        <v>27.333333333333332</v>
      </c>
    </row>
    <row r="18" spans="1:22" x14ac:dyDescent="0.55000000000000004">
      <c r="A18">
        <v>3</v>
      </c>
      <c r="B18">
        <v>96616</v>
      </c>
      <c r="C18" s="7">
        <f>Sheet1!C32</f>
        <v>24.333333333333332</v>
      </c>
    </row>
    <row r="19" spans="1:22" x14ac:dyDescent="0.55000000000000004">
      <c r="A19">
        <v>4</v>
      </c>
      <c r="B19">
        <v>69011</v>
      </c>
      <c r="C19" s="7">
        <f>Sheet1!C33</f>
        <v>27.5</v>
      </c>
    </row>
    <row r="20" spans="1:22" x14ac:dyDescent="0.55000000000000004">
      <c r="A20">
        <v>5</v>
      </c>
      <c r="B20">
        <v>55209</v>
      </c>
      <c r="C20" s="7">
        <f>Sheet1!C34</f>
        <v>27.5</v>
      </c>
    </row>
    <row r="21" spans="1:22" x14ac:dyDescent="0.55000000000000004">
      <c r="A21">
        <v>6</v>
      </c>
      <c r="B21">
        <v>41407</v>
      </c>
      <c r="C21" s="7">
        <f>Sheet1!C35</f>
        <v>28.2</v>
      </c>
    </row>
    <row r="22" spans="1:22" x14ac:dyDescent="0.55000000000000004">
      <c r="A22">
        <v>7</v>
      </c>
      <c r="B22">
        <v>27605</v>
      </c>
      <c r="C22" s="7">
        <f>Sheet1!C36</f>
        <v>46</v>
      </c>
    </row>
    <row r="23" spans="1:22" x14ac:dyDescent="0.55000000000000004">
      <c r="A23">
        <v>8</v>
      </c>
      <c r="B23">
        <v>27605</v>
      </c>
      <c r="C23" s="7">
        <f>Sheet1!C37</f>
        <v>23.666666666666668</v>
      </c>
    </row>
    <row r="24" spans="1:22" x14ac:dyDescent="0.55000000000000004">
      <c r="A24">
        <v>9</v>
      </c>
      <c r="B24">
        <v>20703</v>
      </c>
      <c r="C24" s="7">
        <f>Sheet1!C38</f>
        <v>30</v>
      </c>
    </row>
    <row r="25" spans="1:22" x14ac:dyDescent="0.55000000000000004">
      <c r="A25">
        <v>10</v>
      </c>
      <c r="B25">
        <v>20703</v>
      </c>
      <c r="C25" s="7">
        <f>Sheet1!C39</f>
        <v>21.8</v>
      </c>
    </row>
    <row r="27" spans="1:22" x14ac:dyDescent="0.55000000000000004">
      <c r="B27" t="s">
        <v>221</v>
      </c>
      <c r="C27" t="s">
        <v>220</v>
      </c>
    </row>
    <row r="28" spans="1:22" x14ac:dyDescent="0.55000000000000004">
      <c r="B28" t="s">
        <v>236</v>
      </c>
      <c r="C28">
        <v>193232</v>
      </c>
      <c r="D28">
        <v>138023</v>
      </c>
      <c r="E28">
        <v>96616</v>
      </c>
      <c r="F28">
        <v>69011</v>
      </c>
      <c r="G28">
        <v>55209</v>
      </c>
      <c r="H28">
        <v>41407</v>
      </c>
      <c r="I28">
        <v>27605</v>
      </c>
      <c r="J28">
        <v>27605</v>
      </c>
      <c r="K28">
        <v>20703</v>
      </c>
      <c r="L28">
        <v>20703</v>
      </c>
      <c r="M28">
        <v>193232</v>
      </c>
      <c r="N28">
        <v>138023</v>
      </c>
      <c r="O28">
        <v>96616</v>
      </c>
      <c r="P28">
        <v>69011</v>
      </c>
      <c r="Q28">
        <v>55209</v>
      </c>
      <c r="R28">
        <v>41407</v>
      </c>
      <c r="S28">
        <v>27605</v>
      </c>
      <c r="T28">
        <v>27605</v>
      </c>
      <c r="U28">
        <v>20703</v>
      </c>
      <c r="V28">
        <v>20703</v>
      </c>
    </row>
    <row r="29" spans="1:22" x14ac:dyDescent="0.55000000000000004">
      <c r="A29" t="s">
        <v>223</v>
      </c>
      <c r="B29" t="s">
        <v>235</v>
      </c>
      <c r="C29" t="s">
        <v>11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31</v>
      </c>
      <c r="J29" t="s">
        <v>32</v>
      </c>
      <c r="K29" t="s">
        <v>33</v>
      </c>
      <c r="L29" t="s">
        <v>34</v>
      </c>
      <c r="M29" s="36" t="s">
        <v>16</v>
      </c>
      <c r="N29" s="32" t="s">
        <v>17</v>
      </c>
      <c r="O29" s="32" t="s">
        <v>18</v>
      </c>
      <c r="P29" s="32" t="s">
        <v>19</v>
      </c>
      <c r="Q29" s="32" t="s">
        <v>20</v>
      </c>
      <c r="R29" s="32" t="s">
        <v>21</v>
      </c>
      <c r="S29" s="32" t="s">
        <v>22</v>
      </c>
      <c r="T29" s="32" t="s">
        <v>23</v>
      </c>
      <c r="U29" s="32" t="s">
        <v>24</v>
      </c>
      <c r="V29" s="37" t="s">
        <v>25</v>
      </c>
    </row>
    <row r="30" spans="1:22" x14ac:dyDescent="0.55000000000000004">
      <c r="A30">
        <v>1</v>
      </c>
      <c r="B30" s="18">
        <v>0.02</v>
      </c>
      <c r="C30">
        <f t="shared" ref="C30:R46" si="0">C$28*$B30*$A30</f>
        <v>3864.64</v>
      </c>
      <c r="D30">
        <f t="shared" si="0"/>
        <v>2760.46</v>
      </c>
      <c r="E30">
        <f t="shared" si="0"/>
        <v>1932.32</v>
      </c>
      <c r="F30">
        <f t="shared" si="0"/>
        <v>1380.22</v>
      </c>
      <c r="G30">
        <f t="shared" si="0"/>
        <v>1104.18</v>
      </c>
      <c r="H30">
        <f t="shared" si="0"/>
        <v>828.14</v>
      </c>
      <c r="I30">
        <f>I$28*$B30*$A30</f>
        <v>552.1</v>
      </c>
      <c r="J30">
        <f t="shared" ref="J30:L40" si="1">J$28*$B30*$A30</f>
        <v>552.1</v>
      </c>
      <c r="K30">
        <f t="shared" si="1"/>
        <v>414.06</v>
      </c>
      <c r="L30">
        <f t="shared" si="1"/>
        <v>414.06</v>
      </c>
      <c r="M30">
        <f t="shared" si="0"/>
        <v>3864.64</v>
      </c>
      <c r="N30">
        <f t="shared" si="0"/>
        <v>2760.46</v>
      </c>
      <c r="O30">
        <f t="shared" si="0"/>
        <v>1932.32</v>
      </c>
      <c r="P30">
        <f t="shared" si="0"/>
        <v>1380.22</v>
      </c>
      <c r="Q30">
        <f t="shared" si="0"/>
        <v>1104.18</v>
      </c>
      <c r="R30">
        <f t="shared" si="0"/>
        <v>828.14</v>
      </c>
      <c r="S30">
        <f>S$28*$B30*$A30</f>
        <v>552.1</v>
      </c>
      <c r="T30">
        <f t="shared" ref="T30:V40" si="2">T$28*$B30*$A30</f>
        <v>552.1</v>
      </c>
      <c r="U30">
        <f t="shared" si="2"/>
        <v>414.06</v>
      </c>
      <c r="V30">
        <f t="shared" si="2"/>
        <v>414.06</v>
      </c>
    </row>
    <row r="31" spans="1:22" x14ac:dyDescent="0.55000000000000004">
      <c r="A31">
        <v>1</v>
      </c>
      <c r="B31" s="18">
        <v>0.02</v>
      </c>
      <c r="C31">
        <f t="shared" si="0"/>
        <v>3864.64</v>
      </c>
      <c r="D31">
        <f t="shared" si="0"/>
        <v>2760.46</v>
      </c>
      <c r="E31">
        <f t="shared" si="0"/>
        <v>1932.32</v>
      </c>
      <c r="F31">
        <f t="shared" si="0"/>
        <v>1380.22</v>
      </c>
      <c r="G31">
        <f t="shared" si="0"/>
        <v>1104.18</v>
      </c>
      <c r="H31">
        <f t="shared" si="0"/>
        <v>828.14</v>
      </c>
      <c r="I31">
        <f t="shared" si="0"/>
        <v>552.1</v>
      </c>
      <c r="J31">
        <f t="shared" si="1"/>
        <v>552.1</v>
      </c>
      <c r="K31">
        <f t="shared" si="1"/>
        <v>414.06</v>
      </c>
      <c r="L31">
        <f t="shared" si="1"/>
        <v>414.06</v>
      </c>
      <c r="M31">
        <f t="shared" si="0"/>
        <v>3864.64</v>
      </c>
      <c r="N31">
        <f t="shared" si="0"/>
        <v>2760.46</v>
      </c>
      <c r="O31">
        <f t="shared" si="0"/>
        <v>1932.32</v>
      </c>
      <c r="P31">
        <f t="shared" si="0"/>
        <v>1380.22</v>
      </c>
      <c r="Q31">
        <f t="shared" si="0"/>
        <v>1104.18</v>
      </c>
      <c r="R31">
        <f t="shared" si="0"/>
        <v>828.14</v>
      </c>
      <c r="S31">
        <f t="shared" ref="M31:V40" si="3">S$28*$B31*$A31</f>
        <v>552.1</v>
      </c>
      <c r="T31">
        <f t="shared" si="2"/>
        <v>552.1</v>
      </c>
      <c r="U31">
        <f t="shared" si="2"/>
        <v>414.06</v>
      </c>
      <c r="V31">
        <f t="shared" si="2"/>
        <v>414.06</v>
      </c>
    </row>
    <row r="32" spans="1:22" x14ac:dyDescent="0.55000000000000004">
      <c r="A32">
        <v>1</v>
      </c>
      <c r="B32" s="18">
        <v>7.0000000000000007E-2</v>
      </c>
      <c r="C32">
        <f t="shared" si="0"/>
        <v>13526.240000000002</v>
      </c>
      <c r="D32">
        <f t="shared" si="0"/>
        <v>9661.61</v>
      </c>
      <c r="E32">
        <f t="shared" si="0"/>
        <v>6763.1200000000008</v>
      </c>
      <c r="F32">
        <f t="shared" si="0"/>
        <v>4830.7700000000004</v>
      </c>
      <c r="G32">
        <f t="shared" si="0"/>
        <v>3864.6300000000006</v>
      </c>
      <c r="H32">
        <f t="shared" si="0"/>
        <v>2898.4900000000002</v>
      </c>
      <c r="I32">
        <f t="shared" si="0"/>
        <v>1932.3500000000001</v>
      </c>
      <c r="J32">
        <f t="shared" si="1"/>
        <v>1932.3500000000001</v>
      </c>
      <c r="K32">
        <f t="shared" si="1"/>
        <v>1449.21</v>
      </c>
      <c r="L32">
        <f t="shared" si="1"/>
        <v>1449.21</v>
      </c>
      <c r="M32">
        <f t="shared" si="3"/>
        <v>13526.240000000002</v>
      </c>
      <c r="N32">
        <f t="shared" si="3"/>
        <v>9661.61</v>
      </c>
      <c r="O32">
        <f t="shared" si="3"/>
        <v>6763.1200000000008</v>
      </c>
      <c r="P32">
        <f t="shared" si="3"/>
        <v>4830.7700000000004</v>
      </c>
      <c r="Q32">
        <f t="shared" si="3"/>
        <v>3864.6300000000006</v>
      </c>
      <c r="R32">
        <f t="shared" si="3"/>
        <v>2898.4900000000002</v>
      </c>
      <c r="S32">
        <f t="shared" si="3"/>
        <v>1932.3500000000001</v>
      </c>
      <c r="T32">
        <f t="shared" si="2"/>
        <v>1932.3500000000001</v>
      </c>
      <c r="U32">
        <f t="shared" si="2"/>
        <v>1449.21</v>
      </c>
      <c r="V32">
        <f t="shared" si="2"/>
        <v>1449.21</v>
      </c>
    </row>
    <row r="33" spans="1:22" x14ac:dyDescent="0.55000000000000004">
      <c r="A33">
        <v>1</v>
      </c>
      <c r="B33" s="18">
        <v>0.09</v>
      </c>
      <c r="C33">
        <f t="shared" si="0"/>
        <v>17390.88</v>
      </c>
      <c r="D33">
        <f t="shared" si="0"/>
        <v>12422.07</v>
      </c>
      <c r="E33">
        <f t="shared" si="0"/>
        <v>8695.44</v>
      </c>
      <c r="F33">
        <f t="shared" si="0"/>
        <v>6210.99</v>
      </c>
      <c r="G33">
        <f t="shared" si="0"/>
        <v>4968.8099999999995</v>
      </c>
      <c r="H33">
        <f t="shared" si="0"/>
        <v>3726.6299999999997</v>
      </c>
      <c r="I33">
        <f t="shared" si="0"/>
        <v>2484.4499999999998</v>
      </c>
      <c r="J33">
        <f t="shared" si="1"/>
        <v>2484.4499999999998</v>
      </c>
      <c r="K33">
        <f t="shared" si="1"/>
        <v>1863.27</v>
      </c>
      <c r="L33">
        <f t="shared" si="1"/>
        <v>1863.27</v>
      </c>
      <c r="M33">
        <f t="shared" si="3"/>
        <v>17390.88</v>
      </c>
      <c r="N33">
        <f t="shared" si="3"/>
        <v>12422.07</v>
      </c>
      <c r="O33">
        <f t="shared" si="3"/>
        <v>8695.44</v>
      </c>
      <c r="P33">
        <f t="shared" si="3"/>
        <v>6210.99</v>
      </c>
      <c r="Q33">
        <f t="shared" si="3"/>
        <v>4968.8099999999995</v>
      </c>
      <c r="R33">
        <f t="shared" si="3"/>
        <v>3726.6299999999997</v>
      </c>
      <c r="S33">
        <f t="shared" si="3"/>
        <v>2484.4499999999998</v>
      </c>
      <c r="T33">
        <f t="shared" si="2"/>
        <v>2484.4499999999998</v>
      </c>
      <c r="U33">
        <f t="shared" si="2"/>
        <v>1863.27</v>
      </c>
      <c r="V33">
        <f t="shared" si="2"/>
        <v>1863.27</v>
      </c>
    </row>
    <row r="34" spans="1:22" x14ac:dyDescent="0.55000000000000004">
      <c r="A34">
        <v>1</v>
      </c>
      <c r="B34" s="18">
        <v>0.1</v>
      </c>
      <c r="C34">
        <f t="shared" si="0"/>
        <v>19323.2</v>
      </c>
      <c r="D34">
        <f t="shared" si="0"/>
        <v>13802.300000000001</v>
      </c>
      <c r="E34">
        <f t="shared" si="0"/>
        <v>9661.6</v>
      </c>
      <c r="F34">
        <f t="shared" si="0"/>
        <v>6901.1</v>
      </c>
      <c r="G34">
        <f t="shared" si="0"/>
        <v>5520.9000000000005</v>
      </c>
      <c r="H34">
        <f t="shared" si="0"/>
        <v>4140.7</v>
      </c>
      <c r="I34">
        <f t="shared" si="0"/>
        <v>2760.5</v>
      </c>
      <c r="J34">
        <f t="shared" si="1"/>
        <v>2760.5</v>
      </c>
      <c r="K34">
        <f t="shared" si="1"/>
        <v>2070.3000000000002</v>
      </c>
      <c r="L34">
        <f t="shared" si="1"/>
        <v>2070.3000000000002</v>
      </c>
      <c r="M34">
        <f t="shared" si="3"/>
        <v>19323.2</v>
      </c>
      <c r="N34">
        <f t="shared" si="3"/>
        <v>13802.300000000001</v>
      </c>
      <c r="O34">
        <f t="shared" si="3"/>
        <v>9661.6</v>
      </c>
      <c r="P34">
        <f t="shared" si="3"/>
        <v>6901.1</v>
      </c>
      <c r="Q34">
        <f t="shared" si="3"/>
        <v>5520.9000000000005</v>
      </c>
      <c r="R34">
        <f t="shared" si="3"/>
        <v>4140.7</v>
      </c>
      <c r="S34">
        <f t="shared" si="3"/>
        <v>2760.5</v>
      </c>
      <c r="T34">
        <f t="shared" si="2"/>
        <v>2760.5</v>
      </c>
      <c r="U34">
        <f t="shared" si="2"/>
        <v>2070.3000000000002</v>
      </c>
      <c r="V34">
        <f t="shared" si="2"/>
        <v>2070.3000000000002</v>
      </c>
    </row>
    <row r="35" spans="1:22" x14ac:dyDescent="0.55000000000000004">
      <c r="A35">
        <v>1</v>
      </c>
      <c r="B35" s="18">
        <v>0.11</v>
      </c>
      <c r="C35">
        <f t="shared" si="0"/>
        <v>21255.52</v>
      </c>
      <c r="D35">
        <f t="shared" si="0"/>
        <v>15182.53</v>
      </c>
      <c r="E35">
        <f t="shared" si="0"/>
        <v>10627.76</v>
      </c>
      <c r="F35">
        <f t="shared" si="0"/>
        <v>7591.21</v>
      </c>
      <c r="G35">
        <f t="shared" si="0"/>
        <v>6072.99</v>
      </c>
      <c r="H35">
        <f t="shared" si="0"/>
        <v>4554.7700000000004</v>
      </c>
      <c r="I35">
        <f t="shared" si="0"/>
        <v>3036.55</v>
      </c>
      <c r="J35">
        <f t="shared" si="1"/>
        <v>3036.55</v>
      </c>
      <c r="K35">
        <f t="shared" si="1"/>
        <v>2277.33</v>
      </c>
      <c r="L35">
        <f t="shared" si="1"/>
        <v>2277.33</v>
      </c>
      <c r="M35">
        <f t="shared" si="3"/>
        <v>21255.52</v>
      </c>
      <c r="N35">
        <f t="shared" si="3"/>
        <v>15182.53</v>
      </c>
      <c r="O35">
        <f t="shared" si="3"/>
        <v>10627.76</v>
      </c>
      <c r="P35">
        <f t="shared" si="3"/>
        <v>7591.21</v>
      </c>
      <c r="Q35">
        <f t="shared" si="3"/>
        <v>6072.99</v>
      </c>
      <c r="R35">
        <f t="shared" si="3"/>
        <v>4554.7700000000004</v>
      </c>
      <c r="S35">
        <f t="shared" si="3"/>
        <v>3036.55</v>
      </c>
      <c r="T35">
        <f t="shared" si="2"/>
        <v>3036.55</v>
      </c>
      <c r="U35">
        <f t="shared" si="2"/>
        <v>2277.33</v>
      </c>
      <c r="V35">
        <f t="shared" si="2"/>
        <v>2277.33</v>
      </c>
    </row>
    <row r="36" spans="1:22" x14ac:dyDescent="0.55000000000000004">
      <c r="A36">
        <v>1</v>
      </c>
      <c r="B36" s="18">
        <v>0.11</v>
      </c>
      <c r="C36">
        <f t="shared" si="0"/>
        <v>21255.52</v>
      </c>
      <c r="D36">
        <f t="shared" si="0"/>
        <v>15182.53</v>
      </c>
      <c r="E36">
        <f t="shared" si="0"/>
        <v>10627.76</v>
      </c>
      <c r="F36">
        <f t="shared" si="0"/>
        <v>7591.21</v>
      </c>
      <c r="G36">
        <f t="shared" si="0"/>
        <v>6072.99</v>
      </c>
      <c r="H36">
        <f t="shared" si="0"/>
        <v>4554.7700000000004</v>
      </c>
      <c r="I36">
        <f t="shared" si="0"/>
        <v>3036.55</v>
      </c>
      <c r="J36">
        <f t="shared" si="1"/>
        <v>3036.55</v>
      </c>
      <c r="K36">
        <f t="shared" si="1"/>
        <v>2277.33</v>
      </c>
      <c r="L36">
        <f t="shared" si="1"/>
        <v>2277.33</v>
      </c>
      <c r="M36">
        <f t="shared" si="3"/>
        <v>21255.52</v>
      </c>
      <c r="N36">
        <f t="shared" si="3"/>
        <v>15182.53</v>
      </c>
      <c r="O36">
        <f t="shared" si="3"/>
        <v>10627.76</v>
      </c>
      <c r="P36">
        <f t="shared" si="3"/>
        <v>7591.21</v>
      </c>
      <c r="Q36">
        <f t="shared" si="3"/>
        <v>6072.99</v>
      </c>
      <c r="R36">
        <f t="shared" si="3"/>
        <v>4554.7700000000004</v>
      </c>
      <c r="S36">
        <f t="shared" si="3"/>
        <v>3036.55</v>
      </c>
      <c r="T36">
        <f t="shared" si="2"/>
        <v>3036.55</v>
      </c>
      <c r="U36">
        <f t="shared" si="2"/>
        <v>2277.33</v>
      </c>
      <c r="V36">
        <f t="shared" si="2"/>
        <v>2277.33</v>
      </c>
    </row>
    <row r="37" spans="1:22" x14ac:dyDescent="0.55000000000000004">
      <c r="A37">
        <v>1</v>
      </c>
      <c r="B37" s="18">
        <v>0.14000000000000001</v>
      </c>
      <c r="C37">
        <f t="shared" si="0"/>
        <v>27052.480000000003</v>
      </c>
      <c r="D37">
        <f t="shared" si="0"/>
        <v>19323.22</v>
      </c>
      <c r="E37">
        <f t="shared" si="0"/>
        <v>13526.240000000002</v>
      </c>
      <c r="F37">
        <f t="shared" si="0"/>
        <v>9661.5400000000009</v>
      </c>
      <c r="G37">
        <f t="shared" si="0"/>
        <v>7729.2600000000011</v>
      </c>
      <c r="H37">
        <f t="shared" si="0"/>
        <v>5796.9800000000005</v>
      </c>
      <c r="I37">
        <f t="shared" si="0"/>
        <v>3864.7000000000003</v>
      </c>
      <c r="J37">
        <f t="shared" si="1"/>
        <v>3864.7000000000003</v>
      </c>
      <c r="K37">
        <f t="shared" si="1"/>
        <v>2898.42</v>
      </c>
      <c r="L37">
        <f t="shared" si="1"/>
        <v>2898.42</v>
      </c>
      <c r="M37">
        <f t="shared" si="3"/>
        <v>27052.480000000003</v>
      </c>
      <c r="N37">
        <f t="shared" si="3"/>
        <v>19323.22</v>
      </c>
      <c r="O37">
        <f t="shared" si="3"/>
        <v>13526.240000000002</v>
      </c>
      <c r="P37">
        <f t="shared" si="3"/>
        <v>9661.5400000000009</v>
      </c>
      <c r="Q37">
        <f t="shared" si="3"/>
        <v>7729.2600000000011</v>
      </c>
      <c r="R37">
        <f t="shared" si="3"/>
        <v>5796.9800000000005</v>
      </c>
      <c r="S37">
        <f t="shared" si="3"/>
        <v>3864.7000000000003</v>
      </c>
      <c r="T37">
        <f t="shared" si="2"/>
        <v>3864.7000000000003</v>
      </c>
      <c r="U37">
        <f t="shared" si="2"/>
        <v>2898.42</v>
      </c>
      <c r="V37">
        <f t="shared" si="2"/>
        <v>2898.42</v>
      </c>
    </row>
    <row r="38" spans="1:22" x14ac:dyDescent="0.55000000000000004">
      <c r="A38">
        <v>1</v>
      </c>
      <c r="B38" s="18">
        <v>0.15</v>
      </c>
      <c r="C38">
        <f t="shared" si="0"/>
        <v>28984.799999999999</v>
      </c>
      <c r="D38">
        <f t="shared" si="0"/>
        <v>20703.45</v>
      </c>
      <c r="E38">
        <f t="shared" si="0"/>
        <v>14492.4</v>
      </c>
      <c r="F38">
        <f t="shared" si="0"/>
        <v>10351.65</v>
      </c>
      <c r="G38">
        <f t="shared" si="0"/>
        <v>8281.35</v>
      </c>
      <c r="H38">
        <f t="shared" si="0"/>
        <v>6211.05</v>
      </c>
      <c r="I38">
        <f t="shared" si="0"/>
        <v>4140.75</v>
      </c>
      <c r="J38">
        <f t="shared" si="1"/>
        <v>4140.75</v>
      </c>
      <c r="K38">
        <f t="shared" si="1"/>
        <v>3105.45</v>
      </c>
      <c r="L38">
        <f t="shared" si="1"/>
        <v>3105.45</v>
      </c>
      <c r="M38">
        <f t="shared" si="3"/>
        <v>28984.799999999999</v>
      </c>
      <c r="N38">
        <f t="shared" si="3"/>
        <v>20703.45</v>
      </c>
      <c r="O38">
        <f t="shared" si="3"/>
        <v>14492.4</v>
      </c>
      <c r="P38">
        <f t="shared" si="3"/>
        <v>10351.65</v>
      </c>
      <c r="Q38">
        <f t="shared" si="3"/>
        <v>8281.35</v>
      </c>
      <c r="R38">
        <f t="shared" si="3"/>
        <v>6211.05</v>
      </c>
      <c r="S38">
        <f t="shared" si="3"/>
        <v>4140.75</v>
      </c>
      <c r="T38">
        <f t="shared" si="2"/>
        <v>4140.75</v>
      </c>
      <c r="U38">
        <f t="shared" si="2"/>
        <v>3105.45</v>
      </c>
      <c r="V38">
        <f t="shared" si="2"/>
        <v>3105.45</v>
      </c>
    </row>
    <row r="39" spans="1:22" x14ac:dyDescent="0.55000000000000004">
      <c r="A39">
        <v>1</v>
      </c>
      <c r="B39" s="18">
        <v>0.13</v>
      </c>
      <c r="C39">
        <f t="shared" si="0"/>
        <v>25120.16</v>
      </c>
      <c r="D39">
        <f t="shared" si="0"/>
        <v>17942.990000000002</v>
      </c>
      <c r="E39">
        <f t="shared" si="0"/>
        <v>12560.08</v>
      </c>
      <c r="F39">
        <f t="shared" si="0"/>
        <v>8971.43</v>
      </c>
      <c r="G39">
        <f t="shared" si="0"/>
        <v>7177.17</v>
      </c>
      <c r="H39">
        <f t="shared" si="0"/>
        <v>5382.91</v>
      </c>
      <c r="I39">
        <f t="shared" si="0"/>
        <v>3588.65</v>
      </c>
      <c r="J39">
        <f t="shared" si="1"/>
        <v>3588.65</v>
      </c>
      <c r="K39">
        <f t="shared" si="1"/>
        <v>2691.39</v>
      </c>
      <c r="L39">
        <f t="shared" si="1"/>
        <v>2691.39</v>
      </c>
      <c r="M39">
        <f t="shared" si="3"/>
        <v>25120.16</v>
      </c>
      <c r="N39">
        <f t="shared" si="3"/>
        <v>17942.990000000002</v>
      </c>
      <c r="O39">
        <f t="shared" si="3"/>
        <v>12560.08</v>
      </c>
      <c r="P39">
        <f t="shared" si="3"/>
        <v>8971.43</v>
      </c>
      <c r="Q39">
        <f t="shared" si="3"/>
        <v>7177.17</v>
      </c>
      <c r="R39">
        <f t="shared" si="3"/>
        <v>5382.91</v>
      </c>
      <c r="S39">
        <f t="shared" si="3"/>
        <v>3588.65</v>
      </c>
      <c r="T39">
        <f t="shared" si="2"/>
        <v>3588.65</v>
      </c>
      <c r="U39">
        <f t="shared" si="2"/>
        <v>2691.39</v>
      </c>
      <c r="V39">
        <f t="shared" si="2"/>
        <v>2691.39</v>
      </c>
    </row>
    <row r="40" spans="1:22" x14ac:dyDescent="0.55000000000000004">
      <c r="A40">
        <v>1</v>
      </c>
      <c r="B40" s="20">
        <v>0.06</v>
      </c>
      <c r="C40">
        <f t="shared" si="0"/>
        <v>11593.92</v>
      </c>
      <c r="D40">
        <f t="shared" si="0"/>
        <v>8281.3799999999992</v>
      </c>
      <c r="E40">
        <f t="shared" si="0"/>
        <v>5796.96</v>
      </c>
      <c r="F40">
        <f t="shared" si="0"/>
        <v>4140.66</v>
      </c>
      <c r="G40">
        <f t="shared" si="0"/>
        <v>3312.54</v>
      </c>
      <c r="H40">
        <f t="shared" si="0"/>
        <v>2484.42</v>
      </c>
      <c r="I40">
        <f t="shared" si="0"/>
        <v>1656.3</v>
      </c>
      <c r="J40">
        <f t="shared" si="1"/>
        <v>1656.3</v>
      </c>
      <c r="K40">
        <f t="shared" si="1"/>
        <v>1242.18</v>
      </c>
      <c r="L40">
        <f t="shared" si="1"/>
        <v>1242.18</v>
      </c>
      <c r="M40">
        <f t="shared" si="3"/>
        <v>11593.92</v>
      </c>
      <c r="N40">
        <f t="shared" si="3"/>
        <v>8281.3799999999992</v>
      </c>
      <c r="O40">
        <f t="shared" si="3"/>
        <v>5796.96</v>
      </c>
      <c r="P40">
        <f t="shared" si="3"/>
        <v>4140.66</v>
      </c>
      <c r="Q40">
        <f t="shared" si="3"/>
        <v>3312.54</v>
      </c>
      <c r="R40">
        <f t="shared" si="3"/>
        <v>2484.42</v>
      </c>
      <c r="S40">
        <f t="shared" si="3"/>
        <v>1656.3</v>
      </c>
      <c r="T40">
        <f t="shared" si="2"/>
        <v>1656.3</v>
      </c>
      <c r="U40">
        <f t="shared" si="2"/>
        <v>1242.18</v>
      </c>
      <c r="V40">
        <f t="shared" si="2"/>
        <v>1242.18</v>
      </c>
    </row>
    <row r="41" spans="1:22" x14ac:dyDescent="0.55000000000000004">
      <c r="B41" s="18"/>
    </row>
    <row r="42" spans="1:22" x14ac:dyDescent="0.55000000000000004">
      <c r="B42" t="s">
        <v>222</v>
      </c>
    </row>
    <row r="43" spans="1:22" x14ac:dyDescent="0.55000000000000004">
      <c r="A43">
        <v>1000</v>
      </c>
      <c r="B43" s="18">
        <v>0.02</v>
      </c>
      <c r="C43">
        <f t="shared" si="0"/>
        <v>3864640</v>
      </c>
      <c r="D43">
        <f t="shared" si="0"/>
        <v>2760460</v>
      </c>
      <c r="E43">
        <f t="shared" si="0"/>
        <v>1932320</v>
      </c>
      <c r="F43">
        <f t="shared" si="0"/>
        <v>1380220</v>
      </c>
      <c r="G43">
        <f t="shared" si="0"/>
        <v>1104180</v>
      </c>
      <c r="H43">
        <f t="shared" si="0"/>
        <v>828140</v>
      </c>
      <c r="I43">
        <f t="shared" si="0"/>
        <v>552100</v>
      </c>
      <c r="J43">
        <f t="shared" si="0"/>
        <v>552100</v>
      </c>
      <c r="K43">
        <f t="shared" si="0"/>
        <v>414060</v>
      </c>
      <c r="L43">
        <f t="shared" si="0"/>
        <v>414060</v>
      </c>
    </row>
    <row r="44" spans="1:22" x14ac:dyDescent="0.55000000000000004">
      <c r="A44">
        <v>2000</v>
      </c>
      <c r="B44" s="18">
        <v>0.02</v>
      </c>
      <c r="C44">
        <f t="shared" si="0"/>
        <v>7729280</v>
      </c>
      <c r="D44">
        <f t="shared" si="0"/>
        <v>5520920</v>
      </c>
      <c r="E44">
        <f t="shared" si="0"/>
        <v>3864640</v>
      </c>
      <c r="F44">
        <f t="shared" si="0"/>
        <v>2760440</v>
      </c>
      <c r="G44">
        <f t="shared" si="0"/>
        <v>2208360</v>
      </c>
      <c r="H44">
        <f t="shared" si="0"/>
        <v>1656280</v>
      </c>
      <c r="I44">
        <f t="shared" si="0"/>
        <v>1104200</v>
      </c>
      <c r="J44">
        <f t="shared" si="0"/>
        <v>1104200</v>
      </c>
      <c r="K44">
        <f t="shared" si="0"/>
        <v>828120</v>
      </c>
      <c r="L44">
        <f t="shared" si="0"/>
        <v>828120</v>
      </c>
    </row>
    <row r="45" spans="1:22" x14ac:dyDescent="0.55000000000000004">
      <c r="A45">
        <v>4000</v>
      </c>
      <c r="B45" s="18">
        <v>7.0000000000000007E-2</v>
      </c>
      <c r="C45">
        <f t="shared" si="0"/>
        <v>54104960.000000007</v>
      </c>
      <c r="D45">
        <f t="shared" si="0"/>
        <v>38646440</v>
      </c>
      <c r="E45">
        <f t="shared" si="0"/>
        <v>27052480.000000004</v>
      </c>
      <c r="F45">
        <f t="shared" si="0"/>
        <v>19323080</v>
      </c>
      <c r="G45">
        <f t="shared" si="0"/>
        <v>15458520.000000002</v>
      </c>
      <c r="H45">
        <f t="shared" si="0"/>
        <v>11593960.000000002</v>
      </c>
      <c r="I45">
        <f t="shared" si="0"/>
        <v>7729400.0000000009</v>
      </c>
      <c r="J45">
        <f t="shared" si="0"/>
        <v>7729400.0000000009</v>
      </c>
      <c r="K45">
        <f t="shared" si="0"/>
        <v>5796840</v>
      </c>
      <c r="L45">
        <f t="shared" si="0"/>
        <v>5796840</v>
      </c>
    </row>
    <row r="46" spans="1:22" x14ac:dyDescent="0.55000000000000004">
      <c r="A46">
        <v>6000</v>
      </c>
      <c r="B46" s="18">
        <v>0.09</v>
      </c>
      <c r="C46">
        <f t="shared" si="0"/>
        <v>104345280</v>
      </c>
      <c r="D46">
        <f t="shared" si="0"/>
        <v>74532420</v>
      </c>
      <c r="E46">
        <f t="shared" si="0"/>
        <v>52172640</v>
      </c>
      <c r="F46">
        <f t="shared" si="0"/>
        <v>37265940</v>
      </c>
      <c r="G46">
        <f>G$28*$B46*$A46</f>
        <v>29812859.999999996</v>
      </c>
      <c r="H46">
        <f t="shared" si="0"/>
        <v>22359779.999999996</v>
      </c>
      <c r="I46">
        <f t="shared" si="0"/>
        <v>14906699.999999998</v>
      </c>
      <c r="J46">
        <f t="shared" si="0"/>
        <v>14906699.999999998</v>
      </c>
      <c r="K46">
        <f t="shared" si="0"/>
        <v>11179620</v>
      </c>
      <c r="L46">
        <f t="shared" si="0"/>
        <v>11179620</v>
      </c>
    </row>
    <row r="47" spans="1:22" x14ac:dyDescent="0.55000000000000004">
      <c r="A47">
        <v>8000</v>
      </c>
      <c r="B47" s="18">
        <v>0.1</v>
      </c>
      <c r="C47">
        <f t="shared" ref="C47:L53" si="4">C$28*$B47*$A47</f>
        <v>154585600</v>
      </c>
      <c r="D47">
        <f t="shared" si="4"/>
        <v>110418400.00000001</v>
      </c>
      <c r="E47">
        <f t="shared" si="4"/>
        <v>77292800</v>
      </c>
      <c r="F47">
        <f t="shared" si="4"/>
        <v>55208800</v>
      </c>
      <c r="G47">
        <f t="shared" si="4"/>
        <v>44167200.000000007</v>
      </c>
      <c r="H47">
        <f t="shared" si="4"/>
        <v>33125600</v>
      </c>
      <c r="I47">
        <f t="shared" si="4"/>
        <v>22084000</v>
      </c>
      <c r="J47">
        <f t="shared" si="4"/>
        <v>22084000</v>
      </c>
      <c r="K47">
        <f t="shared" si="4"/>
        <v>16562400.000000002</v>
      </c>
      <c r="L47">
        <f t="shared" si="4"/>
        <v>16562400.000000002</v>
      </c>
    </row>
    <row r="48" spans="1:22" x14ac:dyDescent="0.55000000000000004">
      <c r="A48">
        <v>10000</v>
      </c>
      <c r="B48" s="18">
        <v>0.11</v>
      </c>
      <c r="C48">
        <f t="shared" si="4"/>
        <v>212555200</v>
      </c>
      <c r="D48">
        <f t="shared" si="4"/>
        <v>151825300</v>
      </c>
      <c r="E48">
        <f t="shared" si="4"/>
        <v>106277600</v>
      </c>
      <c r="F48">
        <f t="shared" si="4"/>
        <v>75912100</v>
      </c>
      <c r="G48">
        <f t="shared" si="4"/>
        <v>60729900</v>
      </c>
      <c r="H48">
        <f t="shared" si="4"/>
        <v>45547700.000000007</v>
      </c>
      <c r="I48">
        <f t="shared" si="4"/>
        <v>30365500</v>
      </c>
      <c r="J48">
        <f t="shared" si="4"/>
        <v>30365500</v>
      </c>
      <c r="K48">
        <f t="shared" si="4"/>
        <v>22773300</v>
      </c>
      <c r="L48">
        <f t="shared" si="4"/>
        <v>22773300</v>
      </c>
    </row>
    <row r="49" spans="1:12" x14ac:dyDescent="0.55000000000000004">
      <c r="A49">
        <v>12000</v>
      </c>
      <c r="B49" s="18">
        <v>0.11</v>
      </c>
      <c r="C49">
        <f t="shared" si="4"/>
        <v>255066240</v>
      </c>
      <c r="D49">
        <f t="shared" si="4"/>
        <v>182190360</v>
      </c>
      <c r="E49">
        <f t="shared" si="4"/>
        <v>127533120</v>
      </c>
      <c r="F49">
        <f t="shared" si="4"/>
        <v>91094520</v>
      </c>
      <c r="G49">
        <f t="shared" si="4"/>
        <v>72875880</v>
      </c>
      <c r="H49">
        <f t="shared" si="4"/>
        <v>54657240.000000007</v>
      </c>
      <c r="I49">
        <f t="shared" si="4"/>
        <v>36438600</v>
      </c>
      <c r="J49">
        <f t="shared" si="4"/>
        <v>36438600</v>
      </c>
      <c r="K49">
        <f t="shared" si="4"/>
        <v>27327960</v>
      </c>
      <c r="L49">
        <f t="shared" si="4"/>
        <v>27327960</v>
      </c>
    </row>
    <row r="50" spans="1:12" x14ac:dyDescent="0.55000000000000004">
      <c r="A50">
        <v>15000</v>
      </c>
      <c r="B50" s="18">
        <v>0.14000000000000001</v>
      </c>
      <c r="C50">
        <f t="shared" si="4"/>
        <v>405787200.00000006</v>
      </c>
      <c r="D50">
        <f t="shared" si="4"/>
        <v>289848300</v>
      </c>
      <c r="E50">
        <f>E$28*$B50*$A50</f>
        <v>202893600.00000003</v>
      </c>
      <c r="F50">
        <f t="shared" si="4"/>
        <v>144923100</v>
      </c>
      <c r="G50">
        <f t="shared" si="4"/>
        <v>115938900.00000001</v>
      </c>
      <c r="H50">
        <f t="shared" si="4"/>
        <v>86954700</v>
      </c>
      <c r="I50">
        <f t="shared" si="4"/>
        <v>57970500.000000007</v>
      </c>
      <c r="J50">
        <f t="shared" si="4"/>
        <v>57970500.000000007</v>
      </c>
      <c r="K50">
        <f t="shared" si="4"/>
        <v>43476300</v>
      </c>
      <c r="L50">
        <f t="shared" si="4"/>
        <v>43476300</v>
      </c>
    </row>
    <row r="51" spans="1:12" x14ac:dyDescent="0.55000000000000004">
      <c r="A51">
        <v>20000</v>
      </c>
      <c r="B51" s="18">
        <v>0.15</v>
      </c>
      <c r="C51">
        <f t="shared" si="4"/>
        <v>579696000</v>
      </c>
      <c r="D51">
        <f t="shared" si="4"/>
        <v>414069000</v>
      </c>
      <c r="E51">
        <f t="shared" si="4"/>
        <v>289848000</v>
      </c>
      <c r="F51">
        <f t="shared" si="4"/>
        <v>207033000</v>
      </c>
      <c r="G51">
        <f t="shared" si="4"/>
        <v>165627000</v>
      </c>
      <c r="H51">
        <f t="shared" si="4"/>
        <v>124221000</v>
      </c>
      <c r="I51">
        <f t="shared" si="4"/>
        <v>82815000</v>
      </c>
      <c r="J51">
        <f t="shared" si="4"/>
        <v>82815000</v>
      </c>
      <c r="K51">
        <f t="shared" si="4"/>
        <v>62109000</v>
      </c>
      <c r="L51">
        <f t="shared" si="4"/>
        <v>62109000</v>
      </c>
    </row>
    <row r="52" spans="1:12" x14ac:dyDescent="0.55000000000000004">
      <c r="A52">
        <v>30000</v>
      </c>
      <c r="B52" s="18">
        <v>0.13</v>
      </c>
      <c r="C52">
        <f t="shared" si="4"/>
        <v>753604800</v>
      </c>
      <c r="D52">
        <f t="shared" si="4"/>
        <v>538289700</v>
      </c>
      <c r="E52">
        <f t="shared" si="4"/>
        <v>376802400</v>
      </c>
      <c r="F52">
        <f t="shared" si="4"/>
        <v>269142900</v>
      </c>
      <c r="G52">
        <f t="shared" si="4"/>
        <v>215315100</v>
      </c>
      <c r="H52">
        <f t="shared" si="4"/>
        <v>161487300</v>
      </c>
      <c r="I52">
        <f t="shared" si="4"/>
        <v>107659500</v>
      </c>
      <c r="J52">
        <f t="shared" si="4"/>
        <v>107659500</v>
      </c>
      <c r="K52">
        <f t="shared" si="4"/>
        <v>80741700</v>
      </c>
      <c r="L52">
        <f t="shared" si="4"/>
        <v>80741700</v>
      </c>
    </row>
    <row r="53" spans="1:12" x14ac:dyDescent="0.55000000000000004">
      <c r="A53">
        <v>50000</v>
      </c>
      <c r="B53" s="20">
        <v>0.06</v>
      </c>
      <c r="C53">
        <f t="shared" si="4"/>
        <v>579696000</v>
      </c>
      <c r="D53">
        <f t="shared" si="4"/>
        <v>414068999.99999994</v>
      </c>
      <c r="E53">
        <f t="shared" si="4"/>
        <v>289848000</v>
      </c>
      <c r="F53">
        <f t="shared" si="4"/>
        <v>207033000</v>
      </c>
      <c r="G53">
        <f t="shared" si="4"/>
        <v>165627000</v>
      </c>
      <c r="H53">
        <f t="shared" si="4"/>
        <v>124221000</v>
      </c>
      <c r="I53">
        <f t="shared" si="4"/>
        <v>82815000</v>
      </c>
      <c r="J53">
        <f t="shared" si="4"/>
        <v>82815000</v>
      </c>
      <c r="K53">
        <f t="shared" si="4"/>
        <v>62109000</v>
      </c>
      <c r="L53">
        <f t="shared" si="4"/>
        <v>62109000</v>
      </c>
    </row>
    <row r="55" spans="1:12" x14ac:dyDescent="0.55000000000000004">
      <c r="B55" t="s">
        <v>224</v>
      </c>
    </row>
    <row r="56" spans="1:12" x14ac:dyDescent="0.55000000000000004">
      <c r="A56">
        <v>1000</v>
      </c>
      <c r="B56" s="18">
        <v>0.02</v>
      </c>
      <c r="C56">
        <f t="shared" ref="C56:L66" si="5">C$28*$B56*$A56</f>
        <v>3864640</v>
      </c>
      <c r="D56">
        <f t="shared" si="5"/>
        <v>2760460</v>
      </c>
      <c r="E56">
        <f t="shared" si="5"/>
        <v>1932320</v>
      </c>
      <c r="F56">
        <f t="shared" si="5"/>
        <v>1380220</v>
      </c>
      <c r="G56">
        <f t="shared" si="5"/>
        <v>1104180</v>
      </c>
      <c r="H56">
        <f t="shared" si="5"/>
        <v>828140</v>
      </c>
      <c r="I56">
        <f t="shared" si="5"/>
        <v>552100</v>
      </c>
      <c r="J56">
        <f t="shared" si="5"/>
        <v>552100</v>
      </c>
      <c r="K56">
        <f t="shared" si="5"/>
        <v>414060</v>
      </c>
      <c r="L56">
        <f t="shared" si="5"/>
        <v>414060</v>
      </c>
    </row>
    <row r="57" spans="1:12" x14ac:dyDescent="0.55000000000000004">
      <c r="A57">
        <v>2000</v>
      </c>
      <c r="B57" s="18">
        <v>0.02</v>
      </c>
      <c r="C57">
        <f t="shared" si="5"/>
        <v>7729280</v>
      </c>
      <c r="D57">
        <f t="shared" si="5"/>
        <v>5520920</v>
      </c>
      <c r="E57">
        <f t="shared" si="5"/>
        <v>3864640</v>
      </c>
      <c r="F57">
        <f t="shared" si="5"/>
        <v>2760440</v>
      </c>
      <c r="G57">
        <f t="shared" si="5"/>
        <v>2208360</v>
      </c>
      <c r="H57">
        <f t="shared" si="5"/>
        <v>1656280</v>
      </c>
      <c r="I57">
        <f t="shared" si="5"/>
        <v>1104200</v>
      </c>
      <c r="J57">
        <f t="shared" si="5"/>
        <v>1104200</v>
      </c>
      <c r="K57">
        <f t="shared" si="5"/>
        <v>828120</v>
      </c>
      <c r="L57">
        <f t="shared" si="5"/>
        <v>828120</v>
      </c>
    </row>
    <row r="58" spans="1:12" x14ac:dyDescent="0.55000000000000004">
      <c r="A58">
        <v>4000</v>
      </c>
      <c r="B58" s="18">
        <v>0.08</v>
      </c>
      <c r="C58">
        <f t="shared" si="5"/>
        <v>61834240</v>
      </c>
      <c r="D58">
        <f t="shared" si="5"/>
        <v>44167360</v>
      </c>
      <c r="E58">
        <f t="shared" si="5"/>
        <v>30917120</v>
      </c>
      <c r="F58">
        <f t="shared" si="5"/>
        <v>22083520</v>
      </c>
      <c r="G58">
        <f t="shared" si="5"/>
        <v>17666880</v>
      </c>
      <c r="H58">
        <f t="shared" si="5"/>
        <v>13250240</v>
      </c>
      <c r="I58">
        <f t="shared" si="5"/>
        <v>8833600</v>
      </c>
      <c r="J58">
        <f t="shared" si="5"/>
        <v>8833600</v>
      </c>
      <c r="K58">
        <f t="shared" si="5"/>
        <v>6624960</v>
      </c>
      <c r="L58">
        <f t="shared" si="5"/>
        <v>6624960</v>
      </c>
    </row>
    <row r="59" spans="1:12" x14ac:dyDescent="0.55000000000000004">
      <c r="A59">
        <v>6000</v>
      </c>
      <c r="B59" s="18">
        <v>0.11</v>
      </c>
      <c r="C59">
        <f t="shared" si="5"/>
        <v>127533120</v>
      </c>
      <c r="D59">
        <f t="shared" si="5"/>
        <v>91095180</v>
      </c>
      <c r="E59">
        <f t="shared" si="5"/>
        <v>63766560</v>
      </c>
      <c r="F59">
        <f t="shared" si="5"/>
        <v>45547260</v>
      </c>
      <c r="G59">
        <f t="shared" si="5"/>
        <v>36437940</v>
      </c>
      <c r="H59">
        <f t="shared" si="5"/>
        <v>27328620.000000004</v>
      </c>
      <c r="I59">
        <f t="shared" si="5"/>
        <v>18219300</v>
      </c>
      <c r="J59">
        <f t="shared" si="5"/>
        <v>18219300</v>
      </c>
      <c r="K59">
        <f t="shared" si="5"/>
        <v>13663980</v>
      </c>
      <c r="L59">
        <f t="shared" si="5"/>
        <v>13663980</v>
      </c>
    </row>
    <row r="60" spans="1:12" x14ac:dyDescent="0.55000000000000004">
      <c r="A60">
        <v>8000</v>
      </c>
      <c r="B60" s="18">
        <v>0.1</v>
      </c>
      <c r="C60">
        <f t="shared" si="5"/>
        <v>154585600</v>
      </c>
      <c r="D60">
        <f t="shared" si="5"/>
        <v>110418400.00000001</v>
      </c>
      <c r="E60">
        <f t="shared" si="5"/>
        <v>77292800</v>
      </c>
      <c r="F60">
        <f t="shared" si="5"/>
        <v>55208800</v>
      </c>
      <c r="G60">
        <f t="shared" si="5"/>
        <v>44167200.000000007</v>
      </c>
      <c r="H60">
        <f t="shared" si="5"/>
        <v>33125600</v>
      </c>
      <c r="I60">
        <f t="shared" si="5"/>
        <v>22084000</v>
      </c>
      <c r="J60">
        <f t="shared" si="5"/>
        <v>22084000</v>
      </c>
      <c r="K60">
        <f t="shared" si="5"/>
        <v>16562400.000000002</v>
      </c>
      <c r="L60">
        <f t="shared" si="5"/>
        <v>16562400.000000002</v>
      </c>
    </row>
    <row r="61" spans="1:12" x14ac:dyDescent="0.55000000000000004">
      <c r="A61">
        <v>10000</v>
      </c>
      <c r="B61" s="18">
        <v>0.13</v>
      </c>
      <c r="C61">
        <f t="shared" si="5"/>
        <v>251201600</v>
      </c>
      <c r="D61">
        <f t="shared" si="5"/>
        <v>179429900.00000003</v>
      </c>
      <c r="E61">
        <f t="shared" si="5"/>
        <v>125600800</v>
      </c>
      <c r="F61">
        <f t="shared" si="5"/>
        <v>89714300</v>
      </c>
      <c r="G61">
        <f t="shared" si="5"/>
        <v>71771700</v>
      </c>
      <c r="H61">
        <f t="shared" si="5"/>
        <v>53829100</v>
      </c>
      <c r="I61">
        <f t="shared" si="5"/>
        <v>35886500</v>
      </c>
      <c r="J61">
        <f t="shared" si="5"/>
        <v>35886500</v>
      </c>
      <c r="K61">
        <f t="shared" si="5"/>
        <v>26913900</v>
      </c>
      <c r="L61">
        <f t="shared" si="5"/>
        <v>26913900</v>
      </c>
    </row>
    <row r="62" spans="1:12" x14ac:dyDescent="0.55000000000000004">
      <c r="A62">
        <v>12000</v>
      </c>
      <c r="B62" s="18">
        <v>0.11</v>
      </c>
      <c r="C62">
        <f t="shared" si="5"/>
        <v>255066240</v>
      </c>
      <c r="D62">
        <f t="shared" si="5"/>
        <v>182190360</v>
      </c>
      <c r="E62">
        <f t="shared" si="5"/>
        <v>127533120</v>
      </c>
      <c r="F62">
        <f t="shared" si="5"/>
        <v>91094520</v>
      </c>
      <c r="G62">
        <f t="shared" si="5"/>
        <v>72875880</v>
      </c>
      <c r="H62">
        <f t="shared" si="5"/>
        <v>54657240.000000007</v>
      </c>
      <c r="I62">
        <f t="shared" si="5"/>
        <v>36438600</v>
      </c>
      <c r="J62">
        <f t="shared" si="5"/>
        <v>36438600</v>
      </c>
      <c r="K62">
        <f t="shared" si="5"/>
        <v>27327960</v>
      </c>
      <c r="L62">
        <f t="shared" si="5"/>
        <v>27327960</v>
      </c>
    </row>
    <row r="63" spans="1:12" x14ac:dyDescent="0.55000000000000004">
      <c r="A63">
        <v>15000</v>
      </c>
      <c r="B63" s="18">
        <v>0.13</v>
      </c>
      <c r="C63">
        <f t="shared" si="5"/>
        <v>376802400</v>
      </c>
      <c r="D63">
        <f t="shared" si="5"/>
        <v>269144850</v>
      </c>
      <c r="E63">
        <f t="shared" si="5"/>
        <v>188401200</v>
      </c>
      <c r="F63">
        <f t="shared" si="5"/>
        <v>134571450</v>
      </c>
      <c r="G63">
        <f t="shared" si="5"/>
        <v>107657550</v>
      </c>
      <c r="H63">
        <f t="shared" si="5"/>
        <v>80743650</v>
      </c>
      <c r="I63">
        <f t="shared" si="5"/>
        <v>53829750</v>
      </c>
      <c r="J63">
        <f t="shared" si="5"/>
        <v>53829750</v>
      </c>
      <c r="K63">
        <f t="shared" si="5"/>
        <v>40370850</v>
      </c>
      <c r="L63">
        <f t="shared" si="5"/>
        <v>40370850</v>
      </c>
    </row>
    <row r="64" spans="1:12" x14ac:dyDescent="0.55000000000000004">
      <c r="A64">
        <v>20000</v>
      </c>
      <c r="B64" s="18">
        <v>0.15</v>
      </c>
      <c r="C64">
        <f t="shared" si="5"/>
        <v>579696000</v>
      </c>
      <c r="D64">
        <f t="shared" si="5"/>
        <v>414069000</v>
      </c>
      <c r="E64">
        <f t="shared" si="5"/>
        <v>289848000</v>
      </c>
      <c r="F64">
        <f t="shared" si="5"/>
        <v>207033000</v>
      </c>
      <c r="G64">
        <f t="shared" si="5"/>
        <v>165627000</v>
      </c>
      <c r="H64">
        <f t="shared" si="5"/>
        <v>124221000</v>
      </c>
      <c r="I64">
        <f t="shared" si="5"/>
        <v>82815000</v>
      </c>
      <c r="J64">
        <f t="shared" si="5"/>
        <v>82815000</v>
      </c>
      <c r="K64">
        <f t="shared" si="5"/>
        <v>62109000</v>
      </c>
      <c r="L64">
        <f t="shared" si="5"/>
        <v>62109000</v>
      </c>
    </row>
    <row r="65" spans="1:12" x14ac:dyDescent="0.55000000000000004">
      <c r="A65">
        <v>30000</v>
      </c>
      <c r="B65" s="18">
        <v>0.1</v>
      </c>
      <c r="C65">
        <f t="shared" si="5"/>
        <v>579696000</v>
      </c>
      <c r="D65">
        <f t="shared" si="5"/>
        <v>414069000.00000006</v>
      </c>
      <c r="E65">
        <f t="shared" si="5"/>
        <v>289848000</v>
      </c>
      <c r="F65">
        <f t="shared" si="5"/>
        <v>207033000</v>
      </c>
      <c r="G65">
        <f t="shared" si="5"/>
        <v>165627000.00000003</v>
      </c>
      <c r="H65">
        <f t="shared" si="5"/>
        <v>124221000</v>
      </c>
      <c r="I65">
        <f t="shared" si="5"/>
        <v>82815000</v>
      </c>
      <c r="J65">
        <f t="shared" si="5"/>
        <v>82815000</v>
      </c>
      <c r="K65">
        <f t="shared" si="5"/>
        <v>62109000.000000007</v>
      </c>
      <c r="L65">
        <f t="shared" si="5"/>
        <v>62109000.000000007</v>
      </c>
    </row>
    <row r="66" spans="1:12" x14ac:dyDescent="0.55000000000000004">
      <c r="A66">
        <v>50000</v>
      </c>
      <c r="B66" s="20">
        <v>0.05</v>
      </c>
      <c r="C66">
        <f>C$28*$B66*$A66</f>
        <v>483080000</v>
      </c>
      <c r="D66">
        <f t="shared" si="5"/>
        <v>345057500</v>
      </c>
      <c r="E66">
        <f t="shared" si="5"/>
        <v>241540000</v>
      </c>
      <c r="F66">
        <f t="shared" si="5"/>
        <v>172527500</v>
      </c>
      <c r="G66">
        <f t="shared" si="5"/>
        <v>138022500</v>
      </c>
      <c r="H66">
        <f t="shared" si="5"/>
        <v>103517500</v>
      </c>
      <c r="I66">
        <f t="shared" si="5"/>
        <v>69012500</v>
      </c>
      <c r="J66">
        <f t="shared" si="5"/>
        <v>69012500</v>
      </c>
      <c r="K66">
        <f t="shared" si="5"/>
        <v>51757500.000000007</v>
      </c>
      <c r="L66">
        <f t="shared" si="5"/>
        <v>51757500.000000007</v>
      </c>
    </row>
  </sheetData>
  <mergeCells count="2">
    <mergeCell ref="A1:E1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Rejult page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2019-03-24T22:56:58Z</dcterms:created>
  <dcterms:modified xsi:type="dcterms:W3CDTF">2019-03-30T11:51:08Z</dcterms:modified>
</cp:coreProperties>
</file>