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Midterm\Final Files\"/>
    </mc:Choice>
  </mc:AlternateContent>
  <xr:revisionPtr revIDLastSave="0" documentId="13_ncr:1_{278D820B-60F4-43BC-8ADB-688676D919FD}" xr6:coauthVersionLast="41" xr6:coauthVersionMax="41" xr10:uidLastSave="{00000000-0000-0000-0000-000000000000}"/>
  <bookViews>
    <workbookView xWindow="-96" yWindow="-96" windowWidth="23232" windowHeight="12552" xr2:uid="{0691D186-C7D8-4DA3-819E-E91F9B5041C2}"/>
  </bookViews>
  <sheets>
    <sheet name="Question 4 Solution" sheetId="5" r:id="rId1"/>
    <sheet name="Borrowed Funds Calculation" sheetId="1" r:id="rId2"/>
    <sheet name="Transfer Sheet" sheetId="3" r:id="rId3"/>
    <sheet name="Flow Statement" sheetId="4" r:id="rId4"/>
    <sheet name="Waste Shee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5" l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12" i="5" l="1"/>
  <c r="V12" i="5"/>
  <c r="U12" i="5"/>
  <c r="T12" i="5"/>
  <c r="S12" i="5"/>
  <c r="R12" i="5"/>
  <c r="Q12" i="5"/>
  <c r="P12" i="5"/>
  <c r="O12" i="5"/>
  <c r="N12" i="5"/>
  <c r="O11" i="5"/>
  <c r="P11" i="5"/>
  <c r="Q11" i="5"/>
  <c r="R11" i="5"/>
  <c r="S11" i="5"/>
  <c r="T11" i="5"/>
  <c r="U11" i="5"/>
  <c r="V11" i="5"/>
  <c r="W11" i="5"/>
  <c r="N11" i="5"/>
  <c r="W10" i="5"/>
  <c r="V10" i="5"/>
  <c r="U10" i="5"/>
  <c r="T10" i="5"/>
  <c r="S10" i="5"/>
  <c r="R10" i="5"/>
  <c r="Q10" i="5"/>
  <c r="P10" i="5"/>
  <c r="O10" i="5"/>
  <c r="N10" i="5"/>
  <c r="M2" i="5"/>
  <c r="B53" i="5" l="1"/>
  <c r="B62" i="5"/>
  <c r="B74" i="5"/>
  <c r="E53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C62" i="5"/>
  <c r="D62" i="5"/>
  <c r="E62" i="5"/>
  <c r="F62" i="5"/>
  <c r="G62" i="5"/>
  <c r="H62" i="5"/>
  <c r="I62" i="5"/>
  <c r="J62" i="5"/>
  <c r="K62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C66" i="5"/>
  <c r="D66" i="5"/>
  <c r="E66" i="5"/>
  <c r="F66" i="5"/>
  <c r="G66" i="5"/>
  <c r="H66" i="5"/>
  <c r="I66" i="5"/>
  <c r="J66" i="5"/>
  <c r="K66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J74" i="5"/>
  <c r="H73" i="5"/>
  <c r="I73" i="5"/>
  <c r="C74" i="5"/>
  <c r="D74" i="5"/>
  <c r="E74" i="5"/>
  <c r="F74" i="5"/>
  <c r="G74" i="5"/>
  <c r="H74" i="5"/>
  <c r="I74" i="5"/>
  <c r="K74" i="5"/>
  <c r="C75" i="5"/>
  <c r="D75" i="5"/>
  <c r="E75" i="5"/>
  <c r="F75" i="5"/>
  <c r="G75" i="5"/>
  <c r="H75" i="5"/>
  <c r="I75" i="5"/>
  <c r="K75" i="5"/>
  <c r="C76" i="5"/>
  <c r="D76" i="5"/>
  <c r="E76" i="5"/>
  <c r="F76" i="5"/>
  <c r="G76" i="5"/>
  <c r="H76" i="5"/>
  <c r="I76" i="5"/>
  <c r="K76" i="5"/>
  <c r="C77" i="5"/>
  <c r="D77" i="5"/>
  <c r="E77" i="5"/>
  <c r="F77" i="5"/>
  <c r="G77" i="5"/>
  <c r="H77" i="5"/>
  <c r="I77" i="5"/>
  <c r="K77" i="5"/>
  <c r="C78" i="5"/>
  <c r="D78" i="5"/>
  <c r="E78" i="5"/>
  <c r="F78" i="5"/>
  <c r="G78" i="5"/>
  <c r="H78" i="5"/>
  <c r="I78" i="5"/>
  <c r="K78" i="5"/>
  <c r="C79" i="5"/>
  <c r="D79" i="5"/>
  <c r="E79" i="5"/>
  <c r="F79" i="5"/>
  <c r="G79" i="5"/>
  <c r="H79" i="5"/>
  <c r="I79" i="5"/>
  <c r="K79" i="5"/>
  <c r="C80" i="5"/>
  <c r="D80" i="5"/>
  <c r="E80" i="5"/>
  <c r="F80" i="5"/>
  <c r="G80" i="5"/>
  <c r="H80" i="5"/>
  <c r="I80" i="5"/>
  <c r="K80" i="5"/>
  <c r="I81" i="5"/>
  <c r="C82" i="5"/>
  <c r="D82" i="5"/>
  <c r="E82" i="5"/>
  <c r="F82" i="5"/>
  <c r="G82" i="5"/>
  <c r="H82" i="5"/>
  <c r="I82" i="5"/>
  <c r="K82" i="5"/>
  <c r="K13" i="5"/>
  <c r="J13" i="5"/>
  <c r="I13" i="5"/>
  <c r="H13" i="5"/>
  <c r="G13" i="5"/>
  <c r="F13" i="5"/>
  <c r="E13" i="5"/>
  <c r="D13" i="5"/>
  <c r="C13" i="5"/>
  <c r="B13" i="5"/>
  <c r="B52" i="5" l="1"/>
  <c r="B51" i="5"/>
  <c r="B50" i="5"/>
  <c r="B49" i="5"/>
  <c r="B56" i="5"/>
  <c r="B48" i="5"/>
  <c r="B55" i="5"/>
  <c r="B54" i="5"/>
  <c r="B67" i="5"/>
  <c r="B63" i="5"/>
  <c r="B66" i="5"/>
  <c r="B77" i="5"/>
  <c r="B80" i="5"/>
  <c r="B79" i="5"/>
  <c r="B73" i="5"/>
  <c r="B78" i="5"/>
  <c r="B76" i="5"/>
  <c r="B75" i="5"/>
  <c r="B81" i="5"/>
  <c r="B82" i="5"/>
  <c r="J77" i="5"/>
  <c r="J82" i="5"/>
  <c r="J80" i="5"/>
  <c r="J76" i="5"/>
  <c r="J79" i="5"/>
  <c r="J75" i="5"/>
  <c r="J78" i="5"/>
  <c r="G73" i="5"/>
  <c r="F73" i="5"/>
  <c r="E73" i="5"/>
  <c r="D73" i="5"/>
  <c r="K73" i="5"/>
  <c r="C73" i="5"/>
  <c r="J73" i="5"/>
  <c r="H81" i="5"/>
  <c r="G81" i="5"/>
  <c r="F81" i="5"/>
  <c r="E81" i="5"/>
  <c r="D81" i="5"/>
  <c r="K81" i="5"/>
  <c r="C81" i="5"/>
  <c r="J81" i="5"/>
  <c r="M6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P22" i="5" l="1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Q21" i="5"/>
  <c r="P21" i="5"/>
  <c r="O22" i="5"/>
  <c r="O23" i="5"/>
  <c r="O24" i="5"/>
  <c r="O25" i="5"/>
  <c r="O26" i="5"/>
  <c r="O27" i="5"/>
  <c r="O28" i="5"/>
  <c r="O29" i="5"/>
  <c r="O30" i="5"/>
  <c r="O21" i="5"/>
  <c r="O17" i="5"/>
  <c r="P17" i="5"/>
  <c r="Q17" i="5"/>
  <c r="R17" i="5"/>
  <c r="S17" i="5"/>
  <c r="T17" i="5"/>
  <c r="U17" i="5"/>
  <c r="V17" i="5"/>
  <c r="W17" i="5"/>
  <c r="N17" i="5"/>
  <c r="O16" i="5"/>
  <c r="P16" i="5"/>
  <c r="Q16" i="5"/>
  <c r="R16" i="5"/>
  <c r="S16" i="5"/>
  <c r="T16" i="5"/>
  <c r="U16" i="5"/>
  <c r="V16" i="5"/>
  <c r="W16" i="5"/>
  <c r="N16" i="5"/>
  <c r="O15" i="5"/>
  <c r="P15" i="5"/>
  <c r="Q15" i="5"/>
  <c r="R15" i="5"/>
  <c r="S15" i="5"/>
  <c r="T15" i="5"/>
  <c r="U15" i="5"/>
  <c r="V15" i="5"/>
  <c r="W15" i="5"/>
  <c r="N15" i="5"/>
  <c r="C76" i="1"/>
  <c r="D76" i="1"/>
  <c r="E76" i="1"/>
  <c r="F76" i="1"/>
  <c r="G76" i="1"/>
  <c r="H76" i="1"/>
  <c r="I76" i="1"/>
  <c r="J76" i="1"/>
  <c r="K76" i="1"/>
  <c r="B76" i="1"/>
  <c r="C75" i="1"/>
  <c r="D75" i="1"/>
  <c r="E75" i="1"/>
  <c r="F75" i="1"/>
  <c r="G75" i="1"/>
  <c r="H75" i="1"/>
  <c r="I75" i="1"/>
  <c r="J75" i="1"/>
  <c r="K75" i="1"/>
  <c r="B75" i="1"/>
  <c r="C74" i="1"/>
  <c r="D74" i="1"/>
  <c r="E74" i="1"/>
  <c r="F74" i="1"/>
  <c r="G74" i="1"/>
  <c r="H74" i="1"/>
  <c r="I74" i="1"/>
  <c r="J74" i="1"/>
  <c r="K74" i="1"/>
  <c r="B74" i="1"/>
  <c r="H60" i="1"/>
  <c r="H61" i="1"/>
  <c r="H62" i="1"/>
  <c r="H63" i="1"/>
  <c r="H64" i="1"/>
  <c r="H65" i="1"/>
  <c r="H66" i="1"/>
  <c r="H67" i="1"/>
  <c r="H68" i="1"/>
  <c r="H59" i="1"/>
  <c r="G60" i="1"/>
  <c r="G61" i="1"/>
  <c r="G62" i="1"/>
  <c r="G63" i="1"/>
  <c r="G64" i="1"/>
  <c r="G65" i="1"/>
  <c r="G66" i="1"/>
  <c r="G67" i="1"/>
  <c r="G68" i="1"/>
  <c r="G59" i="1"/>
  <c r="F60" i="1"/>
  <c r="F61" i="1"/>
  <c r="F62" i="1"/>
  <c r="F63" i="1"/>
  <c r="F64" i="1"/>
  <c r="F65" i="1"/>
  <c r="F66" i="1"/>
  <c r="F67" i="1"/>
  <c r="F68" i="1"/>
  <c r="F59" i="1"/>
  <c r="W40" i="1" l="1"/>
  <c r="V40" i="1"/>
  <c r="U40" i="1"/>
  <c r="T40" i="1"/>
  <c r="S40" i="1"/>
  <c r="R40" i="1"/>
  <c r="Q40" i="1"/>
  <c r="P40" i="1"/>
  <c r="O40" i="1"/>
  <c r="N40" i="1"/>
  <c r="W26" i="1"/>
  <c r="V26" i="1"/>
  <c r="U26" i="1"/>
  <c r="T26" i="1"/>
  <c r="S26" i="1"/>
  <c r="R26" i="1"/>
  <c r="Q26" i="1"/>
  <c r="P26" i="1"/>
  <c r="O26" i="1"/>
  <c r="N26" i="1"/>
  <c r="K14" i="5" l="1"/>
  <c r="J14" i="5"/>
  <c r="I14" i="5"/>
  <c r="H14" i="5"/>
  <c r="G14" i="5"/>
  <c r="F14" i="5"/>
  <c r="E14" i="5"/>
  <c r="D14" i="5"/>
  <c r="C14" i="5"/>
  <c r="B14" i="5"/>
  <c r="C12" i="5"/>
  <c r="D12" i="5"/>
  <c r="E12" i="5"/>
  <c r="F12" i="5"/>
  <c r="G12" i="5"/>
  <c r="H12" i="5"/>
  <c r="I12" i="5"/>
  <c r="J12" i="5"/>
  <c r="K12" i="5"/>
  <c r="B12" i="5"/>
  <c r="K11" i="5"/>
  <c r="J11" i="5"/>
  <c r="I11" i="5"/>
  <c r="H11" i="5"/>
  <c r="G11" i="5"/>
  <c r="F11" i="5"/>
  <c r="E11" i="5"/>
  <c r="D11" i="5"/>
  <c r="C11" i="5"/>
  <c r="B11" i="5"/>
  <c r="C10" i="5"/>
  <c r="D10" i="5"/>
  <c r="E10" i="5"/>
  <c r="F10" i="5"/>
  <c r="G10" i="5"/>
  <c r="H10" i="5"/>
  <c r="I10" i="5"/>
  <c r="J10" i="5"/>
  <c r="K10" i="5"/>
  <c r="B10" i="5"/>
  <c r="J22" i="5"/>
  <c r="J23" i="5"/>
  <c r="J24" i="5"/>
  <c r="J25" i="5"/>
  <c r="J26" i="5"/>
  <c r="J27" i="5"/>
  <c r="J28" i="5"/>
  <c r="J29" i="5"/>
  <c r="J30" i="5"/>
  <c r="J21" i="5"/>
  <c r="I21" i="5"/>
  <c r="I22" i="5"/>
  <c r="I23" i="5"/>
  <c r="I24" i="5"/>
  <c r="I25" i="5"/>
  <c r="I26" i="5"/>
  <c r="I27" i="5"/>
  <c r="I28" i="5"/>
  <c r="I29" i="5"/>
  <c r="I30" i="5"/>
  <c r="H21" i="5"/>
  <c r="H22" i="5"/>
  <c r="H23" i="5"/>
  <c r="H24" i="5"/>
  <c r="H25" i="5"/>
  <c r="H26" i="5"/>
  <c r="H27" i="5"/>
  <c r="H28" i="5"/>
  <c r="H29" i="5"/>
  <c r="H30" i="5"/>
  <c r="G22" i="5"/>
  <c r="G23" i="5"/>
  <c r="G24" i="5"/>
  <c r="G25" i="5"/>
  <c r="G26" i="5"/>
  <c r="G27" i="5"/>
  <c r="G28" i="5"/>
  <c r="G29" i="5"/>
  <c r="G30" i="5"/>
  <c r="G21" i="5"/>
  <c r="F22" i="5"/>
  <c r="F23" i="5"/>
  <c r="F24" i="5"/>
  <c r="F25" i="5"/>
  <c r="F26" i="5"/>
  <c r="F27" i="5"/>
  <c r="F28" i="5"/>
  <c r="F29" i="5"/>
  <c r="F30" i="5"/>
  <c r="F21" i="5"/>
  <c r="K5" i="5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K4" i="5"/>
  <c r="B4" i="5"/>
  <c r="C9" i="5"/>
  <c r="D9" i="5"/>
  <c r="E9" i="5"/>
  <c r="F9" i="5"/>
  <c r="G9" i="5"/>
  <c r="H9" i="5"/>
  <c r="I9" i="5"/>
  <c r="J9" i="5"/>
  <c r="K9" i="5"/>
  <c r="B9" i="5"/>
  <c r="B30" i="5"/>
  <c r="B29" i="5"/>
  <c r="B28" i="5"/>
  <c r="B27" i="5"/>
  <c r="B26" i="5"/>
  <c r="B24" i="5"/>
  <c r="B23" i="5"/>
  <c r="B22" i="5"/>
  <c r="B21" i="5"/>
  <c r="H3" i="4" l="1"/>
  <c r="F2" i="4"/>
  <c r="B2" i="4"/>
  <c r="BJ75" i="4" l="1"/>
  <c r="DR75" i="4"/>
  <c r="B8" i="4"/>
  <c r="C8" i="4" s="1"/>
  <c r="H5" i="4"/>
  <c r="I72" i="4" s="1"/>
  <c r="F3" i="4"/>
  <c r="H73" i="4" s="1"/>
  <c r="B5" i="4"/>
  <c r="C3" i="4"/>
  <c r="DC72" i="4" l="1"/>
  <c r="CK73" i="4"/>
  <c r="DA73" i="4"/>
  <c r="AO73" i="4"/>
  <c r="CH72" i="4"/>
  <c r="CY72" i="4"/>
  <c r="CE72" i="4"/>
  <c r="CX72" i="4"/>
  <c r="BW72" i="4"/>
  <c r="DO72" i="4"/>
  <c r="CU72" i="4"/>
  <c r="DN72" i="4"/>
  <c r="CQ72" i="4"/>
  <c r="DK72" i="4"/>
  <c r="CP72" i="4"/>
  <c r="DG72" i="4"/>
  <c r="CM72" i="4"/>
  <c r="DF72" i="4"/>
  <c r="CI72" i="4"/>
  <c r="V73" i="4"/>
  <c r="Q73" i="4"/>
  <c r="BU73" i="4"/>
  <c r="DQ73" i="4"/>
  <c r="BE73" i="4"/>
  <c r="Y73" i="4"/>
  <c r="DN73" i="4"/>
  <c r="CH73" i="4"/>
  <c r="BB73" i="4"/>
  <c r="DI73" i="4"/>
  <c r="CC73" i="4"/>
  <c r="AW73" i="4"/>
  <c r="DF73" i="4"/>
  <c r="BZ73" i="4"/>
  <c r="AT73" i="4"/>
  <c r="N73" i="4"/>
  <c r="I73" i="4"/>
  <c r="AG73" i="4"/>
  <c r="CX73" i="4"/>
  <c r="BR73" i="4"/>
  <c r="AL73" i="4"/>
  <c r="F73" i="4"/>
  <c r="CS73" i="4"/>
  <c r="BM73" i="4"/>
  <c r="CP73" i="4"/>
  <c r="BJ73" i="4"/>
  <c r="AD73" i="4"/>
  <c r="DO73" i="4"/>
  <c r="DG73" i="4"/>
  <c r="CY73" i="4"/>
  <c r="CQ73" i="4"/>
  <c r="CI73" i="4"/>
  <c r="CA73" i="4"/>
  <c r="BS73" i="4"/>
  <c r="BK73" i="4"/>
  <c r="BC73" i="4"/>
  <c r="AU73" i="4"/>
  <c r="AM73" i="4"/>
  <c r="AE73" i="4"/>
  <c r="W73" i="4"/>
  <c r="O73" i="4"/>
  <c r="G73" i="4"/>
  <c r="DM73" i="4"/>
  <c r="DE73" i="4"/>
  <c r="CW73" i="4"/>
  <c r="CO73" i="4"/>
  <c r="CG73" i="4"/>
  <c r="BY73" i="4"/>
  <c r="BQ73" i="4"/>
  <c r="BI73" i="4"/>
  <c r="BA73" i="4"/>
  <c r="AS73" i="4"/>
  <c r="AK73" i="4"/>
  <c r="AC73" i="4"/>
  <c r="U73" i="4"/>
  <c r="M73" i="4"/>
  <c r="E73" i="4"/>
  <c r="CV73" i="4"/>
  <c r="CN73" i="4"/>
  <c r="CF73" i="4"/>
  <c r="BX73" i="4"/>
  <c r="BP73" i="4"/>
  <c r="BH73" i="4"/>
  <c r="AZ73" i="4"/>
  <c r="AR73" i="4"/>
  <c r="AJ73" i="4"/>
  <c r="AB73" i="4"/>
  <c r="T73" i="4"/>
  <c r="L73" i="4"/>
  <c r="D73" i="4"/>
  <c r="DD73" i="4"/>
  <c r="DK73" i="4"/>
  <c r="DC73" i="4"/>
  <c r="CU73" i="4"/>
  <c r="CM73" i="4"/>
  <c r="CE73" i="4"/>
  <c r="BW73" i="4"/>
  <c r="BO73" i="4"/>
  <c r="BG73" i="4"/>
  <c r="AY73" i="4"/>
  <c r="AQ73" i="4"/>
  <c r="AI73" i="4"/>
  <c r="AA73" i="4"/>
  <c r="S73" i="4"/>
  <c r="K73" i="4"/>
  <c r="C73" i="4"/>
  <c r="DL73" i="4"/>
  <c r="DR73" i="4"/>
  <c r="DJ73" i="4"/>
  <c r="DB73" i="4"/>
  <c r="CT73" i="4"/>
  <c r="CL73" i="4"/>
  <c r="CD73" i="4"/>
  <c r="BV73" i="4"/>
  <c r="BN73" i="4"/>
  <c r="BF73" i="4"/>
  <c r="AX73" i="4"/>
  <c r="AP73" i="4"/>
  <c r="AH73" i="4"/>
  <c r="Z73" i="4"/>
  <c r="R73" i="4"/>
  <c r="J73" i="4"/>
  <c r="B73" i="4"/>
  <c r="DP73" i="4"/>
  <c r="DH73" i="4"/>
  <c r="CZ73" i="4"/>
  <c r="CR73" i="4"/>
  <c r="CJ73" i="4"/>
  <c r="CB73" i="4"/>
  <c r="BT73" i="4"/>
  <c r="BL73" i="4"/>
  <c r="BD73" i="4"/>
  <c r="AV73" i="4"/>
  <c r="AN73" i="4"/>
  <c r="AF73" i="4"/>
  <c r="X73" i="4"/>
  <c r="P73" i="4"/>
  <c r="DP72" i="4"/>
  <c r="DH72" i="4"/>
  <c r="CZ72" i="4"/>
  <c r="CR72" i="4"/>
  <c r="CJ72" i="4"/>
  <c r="CB72" i="4"/>
  <c r="BT72" i="4"/>
  <c r="BL72" i="4"/>
  <c r="BD72" i="4"/>
  <c r="AV72" i="4"/>
  <c r="AN72" i="4"/>
  <c r="AF72" i="4"/>
  <c r="X72" i="4"/>
  <c r="P72" i="4"/>
  <c r="H72" i="4"/>
  <c r="H76" i="4" s="1"/>
  <c r="H78" i="4" s="1"/>
  <c r="CA72" i="4"/>
  <c r="BS72" i="4"/>
  <c r="BK72" i="4"/>
  <c r="BC72" i="4"/>
  <c r="AU72" i="4"/>
  <c r="AM72" i="4"/>
  <c r="AE72" i="4"/>
  <c r="W72" i="4"/>
  <c r="O72" i="4"/>
  <c r="G72" i="4"/>
  <c r="BZ72" i="4"/>
  <c r="BR72" i="4"/>
  <c r="BJ72" i="4"/>
  <c r="BB72" i="4"/>
  <c r="AT72" i="4"/>
  <c r="AL72" i="4"/>
  <c r="AD72" i="4"/>
  <c r="V72" i="4"/>
  <c r="N72" i="4"/>
  <c r="F72" i="4"/>
  <c r="DM72" i="4"/>
  <c r="DE72" i="4"/>
  <c r="CW72" i="4"/>
  <c r="CO72" i="4"/>
  <c r="CG72" i="4"/>
  <c r="BY72" i="4"/>
  <c r="BQ72" i="4"/>
  <c r="BI72" i="4"/>
  <c r="BA72" i="4"/>
  <c r="AS72" i="4"/>
  <c r="AK72" i="4"/>
  <c r="AC72" i="4"/>
  <c r="U72" i="4"/>
  <c r="M72" i="4"/>
  <c r="E72" i="4"/>
  <c r="DL72" i="4"/>
  <c r="DD72" i="4"/>
  <c r="CV72" i="4"/>
  <c r="CN72" i="4"/>
  <c r="CF72" i="4"/>
  <c r="CF76" i="4" s="1"/>
  <c r="CF78" i="4" s="1"/>
  <c r="BX72" i="4"/>
  <c r="BX76" i="4" s="1"/>
  <c r="BX78" i="4" s="1"/>
  <c r="BP72" i="4"/>
  <c r="BH72" i="4"/>
  <c r="AZ72" i="4"/>
  <c r="AR72" i="4"/>
  <c r="AJ72" i="4"/>
  <c r="AB72" i="4"/>
  <c r="T72" i="4"/>
  <c r="T76" i="4" s="1"/>
  <c r="T78" i="4" s="1"/>
  <c r="L72" i="4"/>
  <c r="L76" i="4" s="1"/>
  <c r="L78" i="4" s="1"/>
  <c r="D72" i="4"/>
  <c r="BO72" i="4"/>
  <c r="BG72" i="4"/>
  <c r="AY72" i="4"/>
  <c r="AQ72" i="4"/>
  <c r="AI72" i="4"/>
  <c r="AA72" i="4"/>
  <c r="S72" i="4"/>
  <c r="K72" i="4"/>
  <c r="C72" i="4"/>
  <c r="DR72" i="4"/>
  <c r="DJ72" i="4"/>
  <c r="DB72" i="4"/>
  <c r="CT72" i="4"/>
  <c r="CL72" i="4"/>
  <c r="CL76" i="4" s="1"/>
  <c r="CL78" i="4" s="1"/>
  <c r="CD72" i="4"/>
  <c r="CD76" i="4" s="1"/>
  <c r="CD78" i="4" s="1"/>
  <c r="BV72" i="4"/>
  <c r="BN72" i="4"/>
  <c r="BF72" i="4"/>
  <c r="AX72" i="4"/>
  <c r="AP72" i="4"/>
  <c r="AH72" i="4"/>
  <c r="Z72" i="4"/>
  <c r="R72" i="4"/>
  <c r="R76" i="4" s="1"/>
  <c r="R78" i="4" s="1"/>
  <c r="J72" i="4"/>
  <c r="J76" i="4" s="1"/>
  <c r="J78" i="4" s="1"/>
  <c r="B72" i="4"/>
  <c r="DQ72" i="4"/>
  <c r="DI72" i="4"/>
  <c r="DA72" i="4"/>
  <c r="CS72" i="4"/>
  <c r="CK72" i="4"/>
  <c r="CC72" i="4"/>
  <c r="BU72" i="4"/>
  <c r="BM72" i="4"/>
  <c r="BE72" i="4"/>
  <c r="AW72" i="4"/>
  <c r="AO72" i="4"/>
  <c r="AG72" i="4"/>
  <c r="Y72" i="4"/>
  <c r="Q72" i="4"/>
  <c r="D8" i="4"/>
  <c r="E8" i="4" s="1"/>
  <c r="B9" i="4" s="1"/>
  <c r="C9" i="4" s="1"/>
  <c r="D9" i="4" s="1"/>
  <c r="E9" i="4" s="1"/>
  <c r="B10" i="4" s="1"/>
  <c r="B21" i="1"/>
  <c r="B20" i="1"/>
  <c r="C21" i="1"/>
  <c r="D21" i="1"/>
  <c r="E21" i="1"/>
  <c r="F21" i="1"/>
  <c r="G21" i="1"/>
  <c r="H21" i="1"/>
  <c r="I21" i="1"/>
  <c r="J21" i="1"/>
  <c r="K21" i="1"/>
  <c r="C20" i="1"/>
  <c r="D20" i="1"/>
  <c r="E20" i="1"/>
  <c r="F20" i="1"/>
  <c r="G20" i="1"/>
  <c r="H20" i="1"/>
  <c r="I20" i="1"/>
  <c r="J20" i="1"/>
  <c r="K20" i="1"/>
  <c r="C17" i="1"/>
  <c r="D17" i="1"/>
  <c r="E17" i="1"/>
  <c r="F17" i="1"/>
  <c r="G17" i="1"/>
  <c r="H17" i="1"/>
  <c r="I17" i="1"/>
  <c r="J17" i="1"/>
  <c r="K17" i="1"/>
  <c r="B17" i="1"/>
  <c r="B27" i="3"/>
  <c r="F23" i="3"/>
  <c r="D27" i="3"/>
  <c r="D21" i="3"/>
  <c r="K22" i="3"/>
  <c r="C27" i="3"/>
  <c r="I22" i="3"/>
  <c r="J21" i="3"/>
  <c r="J22" i="3" s="1"/>
  <c r="F22" i="3"/>
  <c r="C21" i="3"/>
  <c r="B23" i="3"/>
  <c r="B26" i="3" s="1"/>
  <c r="C26" i="3" s="1"/>
  <c r="C29" i="3" s="1"/>
  <c r="G21" i="3"/>
  <c r="F21" i="3"/>
  <c r="B21" i="3"/>
  <c r="B27" i="1"/>
  <c r="E43" i="1"/>
  <c r="B43" i="1"/>
  <c r="B42" i="1"/>
  <c r="E42" i="1" s="1"/>
  <c r="E41" i="1"/>
  <c r="B41" i="1"/>
  <c r="B40" i="1"/>
  <c r="E40" i="1" s="1"/>
  <c r="E39" i="1"/>
  <c r="B39" i="1"/>
  <c r="E38" i="1"/>
  <c r="B37" i="1"/>
  <c r="E37" i="1" s="1"/>
  <c r="B36" i="1"/>
  <c r="E36" i="1" s="1"/>
  <c r="B35" i="1"/>
  <c r="E35" i="1" s="1"/>
  <c r="B34" i="1"/>
  <c r="E34" i="1" s="1"/>
  <c r="C25" i="1"/>
  <c r="D25" i="1"/>
  <c r="E25" i="1"/>
  <c r="F25" i="1"/>
  <c r="G25" i="1"/>
  <c r="G27" i="1" s="1"/>
  <c r="H25" i="1"/>
  <c r="I25" i="1"/>
  <c r="J25" i="1"/>
  <c r="K25" i="1"/>
  <c r="B25" i="1"/>
  <c r="B26" i="1" s="1"/>
  <c r="C18" i="1"/>
  <c r="D18" i="1"/>
  <c r="E18" i="1"/>
  <c r="F18" i="1"/>
  <c r="G18" i="1"/>
  <c r="H18" i="1"/>
  <c r="I18" i="1"/>
  <c r="J18" i="1"/>
  <c r="K18" i="1"/>
  <c r="B18" i="1"/>
  <c r="C16" i="1"/>
  <c r="D16" i="1"/>
  <c r="E16" i="1"/>
  <c r="F16" i="1"/>
  <c r="G16" i="1"/>
  <c r="H16" i="1"/>
  <c r="I16" i="1"/>
  <c r="J16" i="1"/>
  <c r="K16" i="1"/>
  <c r="B16" i="1"/>
  <c r="B2" i="2"/>
  <c r="C2" i="2"/>
  <c r="B3" i="2"/>
  <c r="B4" i="2"/>
  <c r="B5" i="2"/>
  <c r="B6" i="2"/>
  <c r="B7" i="2"/>
  <c r="B8" i="2"/>
  <c r="B9" i="2"/>
  <c r="B10" i="2"/>
  <c r="B11" i="2"/>
  <c r="I14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L40" i="2"/>
  <c r="K40" i="2"/>
  <c r="J40" i="2"/>
  <c r="I40" i="2"/>
  <c r="H40" i="2"/>
  <c r="G40" i="2"/>
  <c r="F40" i="2"/>
  <c r="E40" i="2"/>
  <c r="D40" i="2"/>
  <c r="C41" i="2"/>
  <c r="C42" i="2"/>
  <c r="C43" i="2"/>
  <c r="C44" i="2"/>
  <c r="C45" i="2"/>
  <c r="C46" i="2"/>
  <c r="C47" i="2"/>
  <c r="C48" i="2"/>
  <c r="C49" i="2"/>
  <c r="C40" i="2"/>
  <c r="A49" i="2"/>
  <c r="A48" i="2"/>
  <c r="A47" i="2"/>
  <c r="A46" i="2"/>
  <c r="A45" i="2"/>
  <c r="A43" i="2"/>
  <c r="A42" i="2"/>
  <c r="A41" i="2"/>
  <c r="A40" i="2"/>
  <c r="J27" i="2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E28" i="2"/>
  <c r="E29" i="2"/>
  <c r="E30" i="2"/>
  <c r="E31" i="2"/>
  <c r="E32" i="2"/>
  <c r="E33" i="2"/>
  <c r="E34" i="2"/>
  <c r="E35" i="2"/>
  <c r="E36" i="2"/>
  <c r="E27" i="2"/>
  <c r="D28" i="2"/>
  <c r="D29" i="2"/>
  <c r="D30" i="2"/>
  <c r="D31" i="2"/>
  <c r="D32" i="2"/>
  <c r="D33" i="2"/>
  <c r="D34" i="2"/>
  <c r="D35" i="2"/>
  <c r="D36" i="2"/>
  <c r="D27" i="2"/>
  <c r="C28" i="2"/>
  <c r="C29" i="2"/>
  <c r="C30" i="2"/>
  <c r="C31" i="2"/>
  <c r="C32" i="2"/>
  <c r="C33" i="2"/>
  <c r="C34" i="2"/>
  <c r="C35" i="2"/>
  <c r="C36" i="2"/>
  <c r="C27" i="2"/>
  <c r="F18" i="2"/>
  <c r="C23" i="2"/>
  <c r="F23" i="2" s="1"/>
  <c r="C22" i="2"/>
  <c r="F22" i="2" s="1"/>
  <c r="C21" i="2"/>
  <c r="F21" i="2" s="1"/>
  <c r="C20" i="2"/>
  <c r="F20" i="2" s="1"/>
  <c r="C19" i="2"/>
  <c r="F19" i="2" s="1"/>
  <c r="C17" i="2"/>
  <c r="F17" i="2" s="1"/>
  <c r="C16" i="2"/>
  <c r="F16" i="2" s="1"/>
  <c r="C15" i="2"/>
  <c r="F15" i="2" s="1"/>
  <c r="C14" i="2"/>
  <c r="F14" i="2" s="1"/>
  <c r="DG76" i="4" l="1"/>
  <c r="DG78" i="4" s="1"/>
  <c r="AO76" i="4"/>
  <c r="AO78" i="4" s="1"/>
  <c r="BB76" i="4"/>
  <c r="BB78" i="4" s="1"/>
  <c r="BV76" i="4"/>
  <c r="BV78" i="4" s="1"/>
  <c r="AH76" i="4"/>
  <c r="AH78" i="4" s="1"/>
  <c r="DC76" i="4"/>
  <c r="DC78" i="4" s="1"/>
  <c r="BD77" i="4"/>
  <c r="BD79" i="4" s="1"/>
  <c r="M77" i="4"/>
  <c r="M79" i="4" s="1"/>
  <c r="K77" i="4"/>
  <c r="K79" i="4" s="1"/>
  <c r="G77" i="4"/>
  <c r="G79" i="4" s="1"/>
  <c r="CI76" i="4"/>
  <c r="CI78" i="4" s="1"/>
  <c r="AV77" i="4"/>
  <c r="AV79" i="4" s="1"/>
  <c r="O76" i="4"/>
  <c r="O78" i="4" s="1"/>
  <c r="CA76" i="4"/>
  <c r="CA78" i="4" s="1"/>
  <c r="E77" i="4"/>
  <c r="E79" i="4" s="1"/>
  <c r="V77" i="4"/>
  <c r="V79" i="4" s="1"/>
  <c r="P77" i="4"/>
  <c r="P79" i="4" s="1"/>
  <c r="Q76" i="4"/>
  <c r="Q78" i="4" s="1"/>
  <c r="CK76" i="4"/>
  <c r="CK78" i="4" s="1"/>
  <c r="AN77" i="4"/>
  <c r="AN79" i="4" s="1"/>
  <c r="AI77" i="4"/>
  <c r="AI79" i="4" s="1"/>
  <c r="BI77" i="4"/>
  <c r="BI79" i="4" s="1"/>
  <c r="AG77" i="4"/>
  <c r="AG79" i="4" s="1"/>
  <c r="DK76" i="4"/>
  <c r="DK78" i="4" s="1"/>
  <c r="AK77" i="4"/>
  <c r="AK79" i="4" s="1"/>
  <c r="AU77" i="4"/>
  <c r="AU79" i="4" s="1"/>
  <c r="CT76" i="4"/>
  <c r="CT78" i="4" s="1"/>
  <c r="AA76" i="4"/>
  <c r="AA78" i="4" s="1"/>
  <c r="O77" i="4"/>
  <c r="O79" i="4" s="1"/>
  <c r="BB77" i="4"/>
  <c r="BB79" i="4" s="1"/>
  <c r="BF77" i="4"/>
  <c r="BF79" i="4" s="1"/>
  <c r="AY77" i="4"/>
  <c r="AY79" i="4" s="1"/>
  <c r="AZ77" i="4"/>
  <c r="AZ79" i="4" s="1"/>
  <c r="W77" i="4"/>
  <c r="W79" i="4" s="1"/>
  <c r="N77" i="4"/>
  <c r="N79" i="4" s="1"/>
  <c r="Q77" i="4"/>
  <c r="Q79" i="4" s="1"/>
  <c r="AO77" i="4"/>
  <c r="AO79" i="4" s="1"/>
  <c r="BG77" i="4"/>
  <c r="BG79" i="4" s="1"/>
  <c r="BH77" i="4"/>
  <c r="BH79" i="4" s="1"/>
  <c r="U77" i="4"/>
  <c r="U79" i="4" s="1"/>
  <c r="AE77" i="4"/>
  <c r="AE79" i="4" s="1"/>
  <c r="AT77" i="4"/>
  <c r="AT79" i="4" s="1"/>
  <c r="AP77" i="4"/>
  <c r="AP79" i="4" s="1"/>
  <c r="AJ77" i="4"/>
  <c r="AJ79" i="4" s="1"/>
  <c r="AX77" i="4"/>
  <c r="AX79" i="4" s="1"/>
  <c r="AQ77" i="4"/>
  <c r="AQ79" i="4" s="1"/>
  <c r="AR77" i="4"/>
  <c r="AR79" i="4" s="1"/>
  <c r="J77" i="4"/>
  <c r="J79" i="4" s="1"/>
  <c r="C77" i="4"/>
  <c r="C79" i="4" s="1"/>
  <c r="D77" i="4"/>
  <c r="D79" i="4" s="1"/>
  <c r="AC77" i="4"/>
  <c r="AC79" i="4" s="1"/>
  <c r="AM77" i="4"/>
  <c r="AM79" i="4" s="1"/>
  <c r="F77" i="4"/>
  <c r="F79" i="4" s="1"/>
  <c r="Y77" i="4"/>
  <c r="Y79" i="4" s="1"/>
  <c r="AL77" i="4"/>
  <c r="AL79" i="4" s="1"/>
  <c r="BE77" i="4"/>
  <c r="BE79" i="4" s="1"/>
  <c r="R77" i="4"/>
  <c r="R79" i="4" s="1"/>
  <c r="L77" i="4"/>
  <c r="L79" i="4" s="1"/>
  <c r="X77" i="4"/>
  <c r="X79" i="4" s="1"/>
  <c r="Z77" i="4"/>
  <c r="Z79" i="4" s="1"/>
  <c r="S77" i="4"/>
  <c r="S79" i="4" s="1"/>
  <c r="T77" i="4"/>
  <c r="T79" i="4" s="1"/>
  <c r="AS77" i="4"/>
  <c r="AS79" i="4" s="1"/>
  <c r="BC77" i="4"/>
  <c r="BC79" i="4" s="1"/>
  <c r="AW77" i="4"/>
  <c r="AW79" i="4" s="1"/>
  <c r="AF77" i="4"/>
  <c r="AF79" i="4" s="1"/>
  <c r="AH77" i="4"/>
  <c r="AH79" i="4" s="1"/>
  <c r="AA77" i="4"/>
  <c r="AA79" i="4" s="1"/>
  <c r="AB77" i="4"/>
  <c r="AB79" i="4" s="1"/>
  <c r="BA77" i="4"/>
  <c r="BA79" i="4" s="1"/>
  <c r="AD77" i="4"/>
  <c r="AD79" i="4" s="1"/>
  <c r="H77" i="4"/>
  <c r="H79" i="4" s="1"/>
  <c r="DA76" i="4"/>
  <c r="DA78" i="4" s="1"/>
  <c r="I76" i="4"/>
  <c r="I78" i="4" s="1"/>
  <c r="I77" i="4"/>
  <c r="I79" i="4" s="1"/>
  <c r="CC76" i="4"/>
  <c r="CC78" i="4" s="1"/>
  <c r="S76" i="4"/>
  <c r="S78" i="4" s="1"/>
  <c r="U76" i="4"/>
  <c r="U78" i="4" s="1"/>
  <c r="CG76" i="4"/>
  <c r="CG78" i="4" s="1"/>
  <c r="BL76" i="4"/>
  <c r="BL78" i="4" s="1"/>
  <c r="BJ77" i="4"/>
  <c r="BJ79" i="4" s="1"/>
  <c r="CY76" i="4"/>
  <c r="CY78" i="4" s="1"/>
  <c r="AD76" i="4"/>
  <c r="AD78" i="4" s="1"/>
  <c r="AS76" i="4"/>
  <c r="AS78" i="4" s="1"/>
  <c r="DE76" i="4"/>
  <c r="DE78" i="4" s="1"/>
  <c r="DQ76" i="4"/>
  <c r="DQ78" i="4" s="1"/>
  <c r="V76" i="4"/>
  <c r="V78" i="4" s="1"/>
  <c r="AL76" i="4"/>
  <c r="AL78" i="4" s="1"/>
  <c r="DF76" i="4"/>
  <c r="DF78" i="4" s="1"/>
  <c r="AK76" i="4"/>
  <c r="AK78" i="4" s="1"/>
  <c r="CW76" i="4"/>
  <c r="CW78" i="4" s="1"/>
  <c r="Y76" i="4"/>
  <c r="Y78" i="4" s="1"/>
  <c r="AC76" i="4"/>
  <c r="AC78" i="4" s="1"/>
  <c r="CO76" i="4"/>
  <c r="CO78" i="4" s="1"/>
  <c r="BT76" i="4"/>
  <c r="BT78" i="4" s="1"/>
  <c r="AW76" i="4"/>
  <c r="AW78" i="4" s="1"/>
  <c r="F76" i="4"/>
  <c r="F78" i="4" s="1"/>
  <c r="BR76" i="4"/>
  <c r="BR78" i="4" s="1"/>
  <c r="DO76" i="4"/>
  <c r="DO78" i="4" s="1"/>
  <c r="AG76" i="4"/>
  <c r="AG78" i="4" s="1"/>
  <c r="AI76" i="4"/>
  <c r="AI78" i="4" s="1"/>
  <c r="AB76" i="4"/>
  <c r="AB78" i="4" s="1"/>
  <c r="CN76" i="4"/>
  <c r="CN78" i="4" s="1"/>
  <c r="CX76" i="4"/>
  <c r="CX78" i="4" s="1"/>
  <c r="AQ76" i="4"/>
  <c r="AQ78" i="4" s="1"/>
  <c r="AM76" i="4"/>
  <c r="AM78" i="4" s="1"/>
  <c r="BZ76" i="4"/>
  <c r="BZ78" i="4" s="1"/>
  <c r="AV76" i="4"/>
  <c r="AV78" i="4" s="1"/>
  <c r="BU76" i="4"/>
  <c r="BU78" i="4" s="1"/>
  <c r="G76" i="4"/>
  <c r="G78" i="4" s="1"/>
  <c r="BS76" i="4"/>
  <c r="BS78" i="4" s="1"/>
  <c r="CU76" i="4"/>
  <c r="CU78" i="4" s="1"/>
  <c r="P76" i="4"/>
  <c r="P78" i="4" s="1"/>
  <c r="CB76" i="4"/>
  <c r="CB78" i="4" s="1"/>
  <c r="Z76" i="4"/>
  <c r="Z78" i="4" s="1"/>
  <c r="AT76" i="4"/>
  <c r="AT78" i="4" s="1"/>
  <c r="CP76" i="4"/>
  <c r="CP78" i="4" s="1"/>
  <c r="AN76" i="4"/>
  <c r="AN78" i="4" s="1"/>
  <c r="CZ76" i="4"/>
  <c r="CZ78" i="4" s="1"/>
  <c r="CS76" i="4"/>
  <c r="CS78" i="4" s="1"/>
  <c r="BE76" i="4"/>
  <c r="BE78" i="4" s="1"/>
  <c r="K76" i="4"/>
  <c r="K78" i="4" s="1"/>
  <c r="D76" i="4"/>
  <c r="D78" i="4" s="1"/>
  <c r="BP76" i="4"/>
  <c r="BP78" i="4" s="1"/>
  <c r="M76" i="4"/>
  <c r="M78" i="4" s="1"/>
  <c r="BY76" i="4"/>
  <c r="BY78" i="4" s="1"/>
  <c r="DN76" i="4"/>
  <c r="DN78" i="4" s="1"/>
  <c r="CH76" i="4"/>
  <c r="CH78" i="4" s="1"/>
  <c r="BW76" i="4"/>
  <c r="BW78" i="4" s="1"/>
  <c r="CE76" i="4"/>
  <c r="CE78" i="4" s="1"/>
  <c r="CM76" i="4"/>
  <c r="CM78" i="4" s="1"/>
  <c r="CQ76" i="4"/>
  <c r="CQ78" i="4" s="1"/>
  <c r="DR76" i="4"/>
  <c r="DR78" i="4" s="1"/>
  <c r="AJ76" i="4"/>
  <c r="AJ78" i="4" s="1"/>
  <c r="CV76" i="4"/>
  <c r="CV78" i="4" s="1"/>
  <c r="X76" i="4"/>
  <c r="X78" i="4" s="1"/>
  <c r="CJ76" i="4"/>
  <c r="CJ78" i="4" s="1"/>
  <c r="DI76" i="4"/>
  <c r="DI78" i="4" s="1"/>
  <c r="AY76" i="4"/>
  <c r="AY78" i="4" s="1"/>
  <c r="BJ76" i="4"/>
  <c r="BJ78" i="4" s="1"/>
  <c r="AF76" i="4"/>
  <c r="AF78" i="4" s="1"/>
  <c r="CR76" i="4"/>
  <c r="CR78" i="4" s="1"/>
  <c r="DL76" i="4"/>
  <c r="DL78" i="4" s="1"/>
  <c r="BM76" i="4"/>
  <c r="BM78" i="4" s="1"/>
  <c r="B76" i="4"/>
  <c r="BN76" i="4"/>
  <c r="BN78" i="4" s="1"/>
  <c r="N76" i="4"/>
  <c r="N78" i="4" s="1"/>
  <c r="DH76" i="4"/>
  <c r="DH78" i="4" s="1"/>
  <c r="BD76" i="4"/>
  <c r="BD78" i="4" s="1"/>
  <c r="DP76" i="4"/>
  <c r="DP78" i="4" s="1"/>
  <c r="W76" i="4"/>
  <c r="W78" i="4" s="1"/>
  <c r="AX76" i="4"/>
  <c r="AX78" i="4" s="1"/>
  <c r="DJ76" i="4"/>
  <c r="DJ78" i="4" s="1"/>
  <c r="AR76" i="4"/>
  <c r="AR78" i="4" s="1"/>
  <c r="DD76" i="4"/>
  <c r="DD78" i="4" s="1"/>
  <c r="BA76" i="4"/>
  <c r="BA78" i="4" s="1"/>
  <c r="DM76" i="4"/>
  <c r="DM78" i="4" s="1"/>
  <c r="AU76" i="4"/>
  <c r="AU78" i="4" s="1"/>
  <c r="AP76" i="4"/>
  <c r="AP78" i="4" s="1"/>
  <c r="DB76" i="4"/>
  <c r="DB78" i="4" s="1"/>
  <c r="BF76" i="4"/>
  <c r="BF78" i="4" s="1"/>
  <c r="BG76" i="4"/>
  <c r="BG78" i="4" s="1"/>
  <c r="AZ76" i="4"/>
  <c r="AZ78" i="4" s="1"/>
  <c r="BI76" i="4"/>
  <c r="BI78" i="4" s="1"/>
  <c r="BC76" i="4"/>
  <c r="BC78" i="4" s="1"/>
  <c r="C76" i="4"/>
  <c r="C78" i="4" s="1"/>
  <c r="BO76" i="4"/>
  <c r="BO78" i="4" s="1"/>
  <c r="BH76" i="4"/>
  <c r="BH78" i="4" s="1"/>
  <c r="E76" i="4"/>
  <c r="E78" i="4" s="1"/>
  <c r="BQ76" i="4"/>
  <c r="BQ78" i="4" s="1"/>
  <c r="BK76" i="4"/>
  <c r="BK78" i="4" s="1"/>
  <c r="AE76" i="4"/>
  <c r="AE78" i="4" s="1"/>
  <c r="C10" i="4"/>
  <c r="D10" i="4" s="1"/>
  <c r="E10" i="4" s="1"/>
  <c r="B11" i="4" s="1"/>
  <c r="C11" i="4" s="1"/>
  <c r="D11" i="4" s="1"/>
  <c r="E11" i="4" s="1"/>
  <c r="B12" i="4" s="1"/>
  <c r="H27" i="1"/>
  <c r="H26" i="1"/>
  <c r="I26" i="1"/>
  <c r="F27" i="1"/>
  <c r="J23" i="3"/>
  <c r="K23" i="3" s="1"/>
  <c r="D26" i="3"/>
  <c r="D29" i="3" s="1"/>
  <c r="K21" i="3"/>
  <c r="B29" i="3"/>
  <c r="G26" i="1"/>
  <c r="E27" i="1"/>
  <c r="C26" i="1"/>
  <c r="K26" i="1"/>
  <c r="I27" i="1"/>
  <c r="D26" i="1"/>
  <c r="J27" i="1"/>
  <c r="J26" i="1"/>
  <c r="E26" i="1"/>
  <c r="C27" i="1"/>
  <c r="K27" i="1"/>
  <c r="F26" i="1"/>
  <c r="D27" i="1"/>
  <c r="K27" i="2"/>
  <c r="B78" i="4" l="1"/>
  <c r="C80" i="4" s="1"/>
  <c r="F6" i="3" s="1"/>
  <c r="B77" i="4"/>
  <c r="B79" i="4" s="1"/>
  <c r="C81" i="4" s="1"/>
  <c r="E6" i="3" s="1"/>
  <c r="C12" i="4"/>
  <c r="D12" i="4" s="1"/>
  <c r="E12" i="4" s="1"/>
  <c r="B13" i="4" s="1"/>
  <c r="F25" i="3"/>
  <c r="E25" i="3"/>
  <c r="C13" i="4" l="1"/>
  <c r="D13" i="4" s="1"/>
  <c r="E13" i="4" s="1"/>
  <c r="B14" i="4" s="1"/>
  <c r="C14" i="4" l="1"/>
  <c r="D14" i="4" s="1"/>
  <c r="E14" i="4" s="1"/>
  <c r="B15" i="4" s="1"/>
  <c r="C15" i="4" l="1"/>
  <c r="D15" i="4" s="1"/>
  <c r="E15" i="4" s="1"/>
  <c r="B16" i="4" s="1"/>
  <c r="C16" i="4" l="1"/>
  <c r="D16" i="4" s="1"/>
  <c r="E16" i="4" s="1"/>
  <c r="B17" i="4" s="1"/>
  <c r="C17" i="4" l="1"/>
  <c r="D17" i="4" s="1"/>
  <c r="E17" i="4" s="1"/>
  <c r="B18" i="4" s="1"/>
  <c r="C18" i="4" l="1"/>
  <c r="D18" i="4" s="1"/>
  <c r="E18" i="4" s="1"/>
  <c r="B19" i="4" s="1"/>
  <c r="C19" i="4" l="1"/>
  <c r="D19" i="4" s="1"/>
  <c r="E19" i="4" s="1"/>
  <c r="B20" i="4" s="1"/>
  <c r="C20" i="4" l="1"/>
  <c r="D20" i="4" s="1"/>
  <c r="E20" i="4" s="1"/>
  <c r="B21" i="4" s="1"/>
  <c r="C21" i="4" l="1"/>
  <c r="D21" i="4" s="1"/>
  <c r="E21" i="4" s="1"/>
  <c r="B22" i="4" s="1"/>
  <c r="C22" i="4" l="1"/>
  <c r="D22" i="4" s="1"/>
  <c r="E22" i="4" s="1"/>
  <c r="B23" i="4" s="1"/>
  <c r="C23" i="4" l="1"/>
  <c r="D23" i="4" s="1"/>
  <c r="E23" i="4" s="1"/>
  <c r="B24" i="4" s="1"/>
  <c r="C24" i="4" l="1"/>
  <c r="D24" i="4" s="1"/>
  <c r="E24" i="4" s="1"/>
  <c r="B25" i="4" s="1"/>
  <c r="C25" i="4" l="1"/>
  <c r="D25" i="4" s="1"/>
  <c r="E25" i="4" s="1"/>
  <c r="B26" i="4" s="1"/>
  <c r="C26" i="4" l="1"/>
  <c r="D26" i="4" s="1"/>
  <c r="E26" i="4" s="1"/>
  <c r="B27" i="4" s="1"/>
  <c r="C27" i="4" l="1"/>
  <c r="D27" i="4" s="1"/>
  <c r="E27" i="4" s="1"/>
  <c r="B28" i="4" s="1"/>
  <c r="C28" i="4" l="1"/>
  <c r="D28" i="4" s="1"/>
  <c r="E28" i="4" s="1"/>
  <c r="B29" i="4" s="1"/>
  <c r="C29" i="4" l="1"/>
  <c r="D29" i="4" s="1"/>
  <c r="E29" i="4" s="1"/>
  <c r="B30" i="4" s="1"/>
  <c r="C30" i="4" l="1"/>
  <c r="D30" i="4" s="1"/>
  <c r="E30" i="4" s="1"/>
  <c r="B31" i="4" s="1"/>
  <c r="C31" i="4" l="1"/>
  <c r="D31" i="4" s="1"/>
  <c r="E31" i="4" s="1"/>
  <c r="B32" i="4" s="1"/>
  <c r="C32" i="4" l="1"/>
  <c r="D32" i="4" s="1"/>
  <c r="E32" i="4" s="1"/>
  <c r="B33" i="4" s="1"/>
  <c r="C33" i="4" l="1"/>
  <c r="D33" i="4" s="1"/>
  <c r="E33" i="4" s="1"/>
  <c r="B34" i="4" s="1"/>
  <c r="C34" i="4" l="1"/>
  <c r="D34" i="4" s="1"/>
  <c r="E34" i="4" s="1"/>
  <c r="B35" i="4" s="1"/>
  <c r="C35" i="4" l="1"/>
  <c r="D35" i="4" s="1"/>
  <c r="E35" i="4" s="1"/>
  <c r="B36" i="4" s="1"/>
  <c r="C36" i="4" l="1"/>
  <c r="D36" i="4" s="1"/>
  <c r="E36" i="4" s="1"/>
  <c r="B37" i="4" s="1"/>
  <c r="C37" i="4" l="1"/>
  <c r="D37" i="4" s="1"/>
  <c r="E37" i="4" s="1"/>
  <c r="B38" i="4" s="1"/>
  <c r="C38" i="4" l="1"/>
  <c r="D38" i="4" s="1"/>
  <c r="E38" i="4" s="1"/>
  <c r="B39" i="4" s="1"/>
  <c r="C39" i="4" l="1"/>
  <c r="D39" i="4" s="1"/>
  <c r="E39" i="4" s="1"/>
  <c r="B40" i="4" s="1"/>
  <c r="C40" i="4" l="1"/>
  <c r="D40" i="4" s="1"/>
  <c r="E40" i="4" s="1"/>
  <c r="B41" i="4" s="1"/>
  <c r="C41" i="4" l="1"/>
  <c r="D41" i="4" s="1"/>
  <c r="E41" i="4" s="1"/>
  <c r="B42" i="4" s="1"/>
  <c r="C42" i="4" l="1"/>
  <c r="D42" i="4" s="1"/>
  <c r="E42" i="4" s="1"/>
  <c r="B43" i="4" s="1"/>
  <c r="C43" i="4" l="1"/>
  <c r="D43" i="4" s="1"/>
  <c r="E43" i="4" s="1"/>
  <c r="B44" i="4" s="1"/>
  <c r="C44" i="4" l="1"/>
  <c r="D44" i="4" s="1"/>
  <c r="E44" i="4" s="1"/>
  <c r="B45" i="4" s="1"/>
  <c r="C45" i="4" l="1"/>
  <c r="D45" i="4" s="1"/>
  <c r="E45" i="4" s="1"/>
  <c r="B46" i="4" s="1"/>
  <c r="C46" i="4" l="1"/>
  <c r="D46" i="4" s="1"/>
  <c r="E46" i="4" s="1"/>
  <c r="B47" i="4" s="1"/>
  <c r="C47" i="4" l="1"/>
  <c r="D47" i="4" s="1"/>
  <c r="E47" i="4" s="1"/>
  <c r="B48" i="4" s="1"/>
  <c r="C48" i="4" l="1"/>
  <c r="D48" i="4" s="1"/>
  <c r="E48" i="4" s="1"/>
  <c r="B49" i="4" s="1"/>
  <c r="C49" i="4" l="1"/>
  <c r="D49" i="4" s="1"/>
  <c r="E49" i="4" s="1"/>
  <c r="B50" i="4" s="1"/>
  <c r="C50" i="4" l="1"/>
  <c r="D50" i="4" s="1"/>
  <c r="E50" i="4" s="1"/>
  <c r="B51" i="4" s="1"/>
  <c r="C51" i="4" l="1"/>
  <c r="D51" i="4" s="1"/>
  <c r="E51" i="4" s="1"/>
  <c r="B52" i="4" s="1"/>
  <c r="C52" i="4" l="1"/>
  <c r="D52" i="4" s="1"/>
  <c r="E52" i="4" s="1"/>
  <c r="B53" i="4" s="1"/>
  <c r="C53" i="4" l="1"/>
  <c r="D53" i="4" s="1"/>
  <c r="E53" i="4" s="1"/>
  <c r="B54" i="4" s="1"/>
  <c r="C54" i="4" l="1"/>
  <c r="D54" i="4" s="1"/>
  <c r="E54" i="4" s="1"/>
  <c r="B55" i="4" s="1"/>
  <c r="C55" i="4" l="1"/>
  <c r="D55" i="4" s="1"/>
  <c r="E55" i="4" s="1"/>
  <c r="B56" i="4" s="1"/>
  <c r="C56" i="4" l="1"/>
  <c r="D56" i="4" s="1"/>
  <c r="E56" i="4" s="1"/>
  <c r="B57" i="4" s="1"/>
  <c r="C57" i="4" l="1"/>
  <c r="D57" i="4" s="1"/>
  <c r="E57" i="4" s="1"/>
  <c r="B58" i="4" s="1"/>
  <c r="C58" i="4" l="1"/>
  <c r="D58" i="4" s="1"/>
  <c r="E58" i="4" s="1"/>
  <c r="B59" i="4" s="1"/>
  <c r="C59" i="4" l="1"/>
  <c r="D59" i="4" s="1"/>
  <c r="E59" i="4" s="1"/>
  <c r="B60" i="4" s="1"/>
  <c r="C60" i="4" l="1"/>
  <c r="D60" i="4" s="1"/>
  <c r="E60" i="4" s="1"/>
  <c r="B61" i="4" s="1"/>
  <c r="C61" i="4" l="1"/>
  <c r="D61" i="4" s="1"/>
  <c r="E61" i="4" s="1"/>
  <c r="B62" i="4" s="1"/>
  <c r="C62" i="4" l="1"/>
  <c r="D62" i="4" s="1"/>
  <c r="E62" i="4" s="1"/>
  <c r="B63" i="4" s="1"/>
  <c r="C63" i="4" l="1"/>
  <c r="D63" i="4" s="1"/>
  <c r="E63" i="4" s="1"/>
  <c r="B64" i="4" s="1"/>
  <c r="C64" i="4" l="1"/>
  <c r="D64" i="4" s="1"/>
  <c r="E64" i="4" s="1"/>
  <c r="B65" i="4" s="1"/>
  <c r="C65" i="4" l="1"/>
  <c r="D65" i="4" s="1"/>
  <c r="E65" i="4" s="1"/>
  <c r="B66" i="4" s="1"/>
  <c r="C66" i="4" l="1"/>
  <c r="D66" i="4" s="1"/>
  <c r="E66" i="4" s="1"/>
  <c r="B67" i="4" s="1"/>
  <c r="C67" i="4" l="1"/>
  <c r="D67" i="4" s="1"/>
  <c r="E67" i="4" s="1"/>
  <c r="S22" i="1" l="1"/>
  <c r="G9" i="1"/>
  <c r="S9" i="1"/>
  <c r="W21" i="1"/>
  <c r="K8" i="1"/>
  <c r="W8" i="1"/>
  <c r="D11" i="1"/>
  <c r="P11" i="1"/>
  <c r="P24" i="1"/>
  <c r="K11" i="1"/>
  <c r="W11" i="1"/>
  <c r="W24" i="1"/>
  <c r="J4" i="1"/>
  <c r="V4" i="1"/>
  <c r="V17" i="1"/>
  <c r="I3" i="1"/>
  <c r="U3" i="1"/>
  <c r="U16" i="1"/>
  <c r="H9" i="1"/>
  <c r="T9" i="1"/>
  <c r="T22" i="1"/>
  <c r="G4" i="1"/>
  <c r="S17" i="1"/>
  <c r="S4" i="1"/>
  <c r="C9" i="1"/>
  <c r="O9" i="1"/>
  <c r="O22" i="1"/>
  <c r="J7" i="1"/>
  <c r="V7" i="1"/>
  <c r="V20" i="1"/>
  <c r="U4" i="1"/>
  <c r="I4" i="1"/>
  <c r="U17" i="1"/>
  <c r="D10" i="1"/>
  <c r="P10" i="1"/>
  <c r="P23" i="1"/>
  <c r="K5" i="1"/>
  <c r="W18" i="1"/>
  <c r="W5" i="1"/>
  <c r="U6" i="1"/>
  <c r="U19" i="1"/>
  <c r="C2" i="1"/>
  <c r="O15" i="1"/>
  <c r="O2" i="1"/>
  <c r="E10" i="1"/>
  <c r="Q23" i="1"/>
  <c r="Q10" i="1"/>
  <c r="S20" i="1"/>
  <c r="G7" i="1"/>
  <c r="S7" i="1"/>
  <c r="J5" i="1"/>
  <c r="V18" i="1"/>
  <c r="V5" i="1"/>
  <c r="K10" i="1"/>
  <c r="W23" i="1"/>
  <c r="W10" i="1"/>
  <c r="I9" i="1"/>
  <c r="U9" i="1"/>
  <c r="U22" i="1"/>
  <c r="D9" i="1"/>
  <c r="P22" i="1"/>
  <c r="P9" i="1"/>
  <c r="K9" i="1"/>
  <c r="W9" i="1"/>
  <c r="W22" i="1"/>
  <c r="D8" i="1"/>
  <c r="P21" i="1"/>
  <c r="P8" i="1"/>
  <c r="W6" i="1"/>
  <c r="W19" i="1"/>
  <c r="K2" i="1"/>
  <c r="W2" i="1"/>
  <c r="W15" i="1"/>
  <c r="I5" i="1"/>
  <c r="U5" i="1"/>
  <c r="U18" i="1"/>
  <c r="N21" i="1"/>
  <c r="B8" i="1"/>
  <c r="N8" i="1"/>
  <c r="N16" i="1"/>
  <c r="B3" i="1"/>
  <c r="N3" i="1"/>
  <c r="B11" i="1"/>
  <c r="N24" i="1"/>
  <c r="N11" i="1"/>
  <c r="N17" i="1"/>
  <c r="N4" i="1"/>
  <c r="B4" i="1"/>
  <c r="U24" i="1"/>
  <c r="I11" i="1"/>
  <c r="U11" i="1"/>
  <c r="Q22" i="1"/>
  <c r="Q9" i="1"/>
  <c r="E9" i="1"/>
  <c r="T10" i="1"/>
  <c r="H10" i="1"/>
  <c r="T23" i="1"/>
  <c r="V16" i="1"/>
  <c r="J3" i="1"/>
  <c r="V3" i="1"/>
  <c r="U15" i="1"/>
  <c r="U2" i="1"/>
  <c r="I2" i="1"/>
  <c r="O21" i="1"/>
  <c r="O8" i="1"/>
  <c r="C8" i="1"/>
  <c r="O23" i="1"/>
  <c r="O10" i="1"/>
  <c r="C10" i="1"/>
  <c r="T19" i="1"/>
  <c r="T6" i="1"/>
  <c r="N20" i="1"/>
  <c r="N7" i="1"/>
  <c r="B7" i="1"/>
  <c r="V10" i="1"/>
  <c r="V23" i="1"/>
  <c r="J10" i="1"/>
  <c r="S8" i="1"/>
  <c r="G8" i="1"/>
  <c r="S21" i="1"/>
  <c r="S2" i="1"/>
  <c r="G2" i="1"/>
  <c r="S15" i="1"/>
  <c r="O7" i="1"/>
  <c r="O20" i="1"/>
  <c r="C7" i="1"/>
  <c r="T11" i="1"/>
  <c r="T24" i="1"/>
  <c r="H11" i="1"/>
  <c r="P15" i="1"/>
  <c r="P2" i="1"/>
  <c r="D2" i="1"/>
  <c r="R16" i="1"/>
  <c r="R3" i="1"/>
  <c r="F3" i="1"/>
  <c r="O18" i="1"/>
  <c r="O5" i="1"/>
  <c r="C5" i="1"/>
  <c r="V24" i="1"/>
  <c r="V11" i="1"/>
  <c r="J11" i="1"/>
  <c r="T8" i="1"/>
  <c r="T21" i="1"/>
  <c r="H8" i="1"/>
  <c r="O11" i="1"/>
  <c r="C11" i="1"/>
  <c r="O24" i="1"/>
  <c r="B5" i="1"/>
  <c r="N5" i="1"/>
  <c r="N18" i="1"/>
  <c r="S18" i="1"/>
  <c r="G5" i="1"/>
  <c r="S5" i="1"/>
  <c r="V15" i="1"/>
  <c r="J2" i="1"/>
  <c r="V2" i="1"/>
  <c r="E11" i="1"/>
  <c r="Q11" i="1"/>
  <c r="Q24" i="1"/>
  <c r="K3" i="1"/>
  <c r="W3" i="1"/>
  <c r="W16" i="1"/>
  <c r="D5" i="1"/>
  <c r="P5" i="1"/>
  <c r="P18" i="1"/>
  <c r="I7" i="1"/>
  <c r="U20" i="1"/>
  <c r="U7" i="1"/>
  <c r="T15" i="1"/>
  <c r="H2" i="1"/>
  <c r="T2" i="1"/>
  <c r="G3" i="1"/>
  <c r="S16" i="1"/>
  <c r="S3" i="1"/>
  <c r="J8" i="1"/>
  <c r="V8" i="1"/>
  <c r="V21" i="1"/>
  <c r="C3" i="1"/>
  <c r="O16" i="1"/>
  <c r="O3" i="1"/>
  <c r="F8" i="1"/>
  <c r="R8" i="1"/>
  <c r="R21" i="1"/>
  <c r="E7" i="1"/>
  <c r="Q7" i="1"/>
  <c r="Q20" i="1"/>
  <c r="J9" i="1"/>
  <c r="V22" i="1"/>
  <c r="V9" i="1"/>
  <c r="V19" i="1"/>
  <c r="V6" i="1"/>
  <c r="J6" i="1"/>
  <c r="R6" i="1"/>
  <c r="R19" i="1"/>
  <c r="P6" i="1"/>
  <c r="P19" i="1"/>
  <c r="K4" i="1"/>
  <c r="W4" i="1"/>
  <c r="W17" i="1"/>
  <c r="F10" i="1"/>
  <c r="R23" i="1"/>
  <c r="R10" i="1"/>
  <c r="E5" i="1"/>
  <c r="Q5" i="1"/>
  <c r="Q18" i="1"/>
  <c r="F5" i="1"/>
  <c r="R5" i="1"/>
  <c r="R18" i="1"/>
  <c r="S6" i="1"/>
  <c r="S19" i="1"/>
  <c r="T4" i="1"/>
  <c r="T17" i="1"/>
  <c r="H4" i="1"/>
  <c r="S23" i="1"/>
  <c r="G10" i="1"/>
  <c r="S10" i="1"/>
  <c r="T18" i="1"/>
  <c r="H5" i="1"/>
  <c r="T5" i="1"/>
  <c r="K7" i="1"/>
  <c r="W20" i="1"/>
  <c r="K6" i="1"/>
  <c r="W7" i="1"/>
  <c r="D3" i="1"/>
  <c r="P3" i="1"/>
  <c r="P16" i="1"/>
  <c r="E8" i="1"/>
  <c r="Q8" i="1"/>
  <c r="Q21" i="1"/>
  <c r="Q19" i="1"/>
  <c r="Q6" i="1"/>
  <c r="I8" i="1"/>
  <c r="U8" i="1"/>
  <c r="U21" i="1"/>
  <c r="F9" i="1"/>
  <c r="R9" i="1"/>
  <c r="R22" i="1"/>
  <c r="E3" i="1"/>
  <c r="Q3" i="1"/>
  <c r="Q16" i="1"/>
  <c r="S24" i="1"/>
  <c r="G11" i="1"/>
  <c r="G6" i="1"/>
  <c r="S11" i="1"/>
  <c r="H7" i="1"/>
  <c r="T7" i="1"/>
  <c r="T20" i="1"/>
  <c r="D4" i="1"/>
  <c r="P4" i="1"/>
  <c r="P17" i="1"/>
  <c r="F2" i="1"/>
  <c r="R15" i="1"/>
  <c r="R2" i="1"/>
  <c r="F7" i="1"/>
  <c r="R7" i="1"/>
  <c r="R20" i="1"/>
  <c r="H3" i="1"/>
  <c r="T16" i="1"/>
  <c r="H6" i="1"/>
  <c r="T3" i="1"/>
  <c r="F4" i="1"/>
  <c r="R17" i="1"/>
  <c r="R4" i="1"/>
  <c r="F11" i="1"/>
  <c r="R11" i="1"/>
  <c r="F6" i="1"/>
  <c r="R24" i="1"/>
  <c r="C4" i="1"/>
  <c r="O17" i="1"/>
  <c r="O4" i="1"/>
  <c r="D7" i="1"/>
  <c r="P7" i="1"/>
  <c r="D6" i="1"/>
  <c r="P20" i="1"/>
  <c r="E2" i="1"/>
  <c r="Q15" i="1"/>
  <c r="Q2" i="1"/>
  <c r="E4" i="1"/>
  <c r="Q4" i="1"/>
  <c r="E6" i="1"/>
  <c r="Q17" i="1"/>
  <c r="I10" i="1"/>
  <c r="U23" i="1"/>
  <c r="I6" i="1"/>
  <c r="U10" i="1"/>
  <c r="N10" i="1"/>
  <c r="N23" i="1"/>
  <c r="B10" i="1"/>
  <c r="N22" i="1"/>
  <c r="B9" i="1"/>
  <c r="N9" i="1"/>
  <c r="B2" i="1"/>
  <c r="N2" i="1"/>
  <c r="N15" i="1"/>
  <c r="N6" i="1"/>
  <c r="N19" i="1"/>
  <c r="B6" i="1"/>
  <c r="O6" i="1"/>
  <c r="C6" i="1"/>
  <c r="O19" i="1"/>
</calcChain>
</file>

<file path=xl/sharedStrings.xml><?xml version="1.0" encoding="utf-8"?>
<sst xmlns="http://schemas.openxmlformats.org/spreadsheetml/2006/main" count="493" uniqueCount="105">
  <si>
    <t>Ford Explorer 4WD</t>
  </si>
  <si>
    <t>Ford F150 Pickup 2WD</t>
  </si>
  <si>
    <t>Jeep Grand Cherokee 4WD</t>
  </si>
  <si>
    <t>Ford Explorer 2WD</t>
  </si>
  <si>
    <t>Dodge Caravan 2WD</t>
  </si>
  <si>
    <t>Jeep Cherokee 4WD</t>
  </si>
  <si>
    <t>Chevrolet Blazer 4WD</t>
  </si>
  <si>
    <t>Chevrolet C1500 Pickup 2WD</t>
  </si>
  <si>
    <t>Ford F150 Pickup 4WD</t>
  </si>
  <si>
    <t>Ford Windstar FWD Van</t>
  </si>
  <si>
    <t>Toyota Corolla</t>
  </si>
  <si>
    <t>Honda Civic</t>
  </si>
  <si>
    <t>Toyota Camry</t>
  </si>
  <si>
    <t>Ford Focus</t>
  </si>
  <si>
    <t>Hyundai Elantra</t>
  </si>
  <si>
    <t>Nissan Versa</t>
  </si>
  <si>
    <t>Toyota Prius</t>
  </si>
  <si>
    <t>Honda Accord</t>
  </si>
  <si>
    <t>Honda Fit</t>
  </si>
  <si>
    <t>Ford Escape</t>
  </si>
  <si>
    <t>Explorer</t>
  </si>
  <si>
    <t>Total</t>
  </si>
  <si>
    <t>Corolla</t>
  </si>
  <si>
    <t>Salvage</t>
  </si>
  <si>
    <t>Fuel Cost</t>
  </si>
  <si>
    <t>Old Cars</t>
  </si>
  <si>
    <t>Milage (mpg)</t>
  </si>
  <si>
    <t>Distance</t>
  </si>
  <si>
    <t>Fuel Price</t>
  </si>
  <si>
    <t>Credit</t>
  </si>
  <si>
    <t>Insurance</t>
  </si>
  <si>
    <t>New Cars</t>
  </si>
  <si>
    <t>Cost of New Car</t>
  </si>
  <si>
    <t>Salvage (Y1)</t>
  </si>
  <si>
    <t>Salvage (Y5)</t>
  </si>
  <si>
    <t>Salvage (Y10)</t>
  </si>
  <si>
    <t>Yearly Insurace</t>
  </si>
  <si>
    <t>Paisa</t>
  </si>
  <si>
    <t>Old \ New</t>
  </si>
  <si>
    <t>Total Fuel Price</t>
  </si>
  <si>
    <t>5 Year Insurance</t>
  </si>
  <si>
    <t>10 Year Insurace</t>
  </si>
  <si>
    <t>Year 1</t>
  </si>
  <si>
    <t>Year 5</t>
  </si>
  <si>
    <t>Total (1 Year)</t>
  </si>
  <si>
    <t>Total (5 Year)</t>
  </si>
  <si>
    <t>Total (10 Year)</t>
  </si>
  <si>
    <t>Total Fuel Price (Year 1)</t>
  </si>
  <si>
    <t>Total Fuel Price (Year 5)</t>
  </si>
  <si>
    <t>Total Fuel Price (Year 10)</t>
  </si>
  <si>
    <t>New Car</t>
  </si>
  <si>
    <t>Purchase Cost</t>
  </si>
  <si>
    <t>Miles</t>
  </si>
  <si>
    <t>MPG</t>
  </si>
  <si>
    <t>Total Fuel</t>
  </si>
  <si>
    <t>Old Car</t>
  </si>
  <si>
    <t>Gas</t>
  </si>
  <si>
    <t>tot</t>
  </si>
  <si>
    <t>Total (5 Years)</t>
  </si>
  <si>
    <t>Total (10 Years)</t>
  </si>
  <si>
    <t>Year 10</t>
  </si>
  <si>
    <t>Beginning Balance</t>
  </si>
  <si>
    <t>Interest Payment</t>
  </si>
  <si>
    <t>Principal Payement</t>
  </si>
  <si>
    <t>Ending Balance</t>
  </si>
  <si>
    <t>P</t>
  </si>
  <si>
    <t>i</t>
  </si>
  <si>
    <t>N</t>
  </si>
  <si>
    <t>Payement Period</t>
  </si>
  <si>
    <t>AE</t>
  </si>
  <si>
    <t>Month</t>
  </si>
  <si>
    <t>Expenses</t>
  </si>
  <si>
    <t>Fuel</t>
  </si>
  <si>
    <t>Monthly</t>
  </si>
  <si>
    <t>Interest</t>
  </si>
  <si>
    <t>Net Cash Flow</t>
  </si>
  <si>
    <t>Investment</t>
  </si>
  <si>
    <t>PW</t>
  </si>
  <si>
    <t>Net Present Value</t>
  </si>
  <si>
    <t>NPV (10 Years)</t>
  </si>
  <si>
    <t>NPV (5 Years)</t>
  </si>
  <si>
    <t>Net PV (5 Years)</t>
  </si>
  <si>
    <t>PW (5 Years)</t>
  </si>
  <si>
    <t>Net Cash Flow(5Y)</t>
  </si>
  <si>
    <t>5Y</t>
  </si>
  <si>
    <t>10Y</t>
  </si>
  <si>
    <t>p</t>
  </si>
  <si>
    <t>ins</t>
  </si>
  <si>
    <t>mpg</t>
  </si>
  <si>
    <t>Borrow Year 5</t>
  </si>
  <si>
    <t>Yearly Insurance</t>
  </si>
  <si>
    <t>10 Year Insurance</t>
  </si>
  <si>
    <t>1 Year</t>
  </si>
  <si>
    <t>5 Year Fuel</t>
  </si>
  <si>
    <t>10 Year Fuel</t>
  </si>
  <si>
    <t>1 Year Total</t>
  </si>
  <si>
    <t>5 Year Total</t>
  </si>
  <si>
    <t>10 Year Total</t>
  </si>
  <si>
    <t>1 Year Salvage</t>
  </si>
  <si>
    <t>5 Year Salvage</t>
  </si>
  <si>
    <t>10 Year Salvage</t>
  </si>
  <si>
    <t>Borrow Year 10</t>
  </si>
  <si>
    <t>PV 1</t>
  </si>
  <si>
    <t>PV 10</t>
  </si>
  <si>
    <t>PV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</si>
</sst>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51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6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43" fontId="0" fillId="0" borderId="0" xfId="2" applyFont="1"/>
    <xf numFmtId="0" fontId="2" fillId="0" borderId="1" xfId="4"/>
    <xf numFmtId="0" fontId="2" fillId="0" borderId="4" xfId="4" applyBorder="1"/>
    <xf numFmtId="0" fontId="3" fillId="2" borderId="5" xfId="5" applyBorder="1"/>
    <xf numFmtId="0" fontId="3" fillId="2" borderId="6" xfId="5" applyBorder="1"/>
    <xf numFmtId="0" fontId="1" fillId="10" borderId="7" xfId="13" applyBorder="1"/>
    <xf numFmtId="0" fontId="1" fillId="10" borderId="8" xfId="13" applyBorder="1"/>
    <xf numFmtId="0" fontId="1" fillId="11" borderId="0" xfId="14"/>
    <xf numFmtId="44" fontId="1" fillId="11" borderId="0" xfId="14" applyNumberFormat="1"/>
    <xf numFmtId="0" fontId="1" fillId="12" borderId="0" xfId="15"/>
    <xf numFmtId="44" fontId="1" fillId="12" borderId="0" xfId="15" applyNumberFormat="1"/>
    <xf numFmtId="0" fontId="1" fillId="13" borderId="0" xfId="16"/>
    <xf numFmtId="44" fontId="1" fillId="13" borderId="0" xfId="16" applyNumberFormat="1"/>
    <xf numFmtId="44" fontId="1" fillId="14" borderId="0" xfId="17" applyNumberFormat="1"/>
    <xf numFmtId="44" fontId="1" fillId="15" borderId="0" xfId="18" applyNumberFormat="1"/>
    <xf numFmtId="44" fontId="1" fillId="16" borderId="0" xfId="19" applyNumberFormat="1"/>
    <xf numFmtId="44" fontId="1" fillId="7" borderId="0" xfId="10" applyNumberFormat="1"/>
    <xf numFmtId="44" fontId="1" fillId="8" borderId="0" xfId="11" applyNumberFormat="1"/>
    <xf numFmtId="44" fontId="1" fillId="9" borderId="0" xfId="12" applyNumberFormat="1"/>
    <xf numFmtId="44" fontId="1" fillId="4" borderId="0" xfId="7" applyNumberFormat="1"/>
    <xf numFmtId="44" fontId="1" fillId="5" borderId="0" xfId="8" applyNumberFormat="1"/>
    <xf numFmtId="44" fontId="1" fillId="6" borderId="0" xfId="9" applyNumberFormat="1"/>
    <xf numFmtId="44" fontId="0" fillId="0" borderId="3" xfId="0" applyNumberFormat="1" applyBorder="1"/>
    <xf numFmtId="44" fontId="1" fillId="15" borderId="0" xfId="1" applyFill="1"/>
    <xf numFmtId="44" fontId="1" fillId="16" borderId="0" xfId="1" applyFill="1"/>
    <xf numFmtId="8" fontId="1" fillId="16" borderId="0" xfId="1" applyNumberFormat="1" applyFill="1"/>
    <xf numFmtId="9" fontId="0" fillId="0" borderId="0" xfId="0" applyNumberFormat="1"/>
    <xf numFmtId="10" fontId="0" fillId="0" borderId="0" xfId="3" applyNumberFormat="1" applyFont="1"/>
    <xf numFmtId="44" fontId="0" fillId="14" borderId="0" xfId="17" applyNumberFormat="1" applyFont="1"/>
    <xf numFmtId="0" fontId="1" fillId="7" borderId="0" xfId="10"/>
    <xf numFmtId="0" fontId="1" fillId="8" borderId="0" xfId="11"/>
    <xf numFmtId="0" fontId="1" fillId="9" borderId="0" xfId="12"/>
    <xf numFmtId="0" fontId="4" fillId="3" borderId="2" xfId="6"/>
    <xf numFmtId="44" fontId="4" fillId="3" borderId="2" xfId="6" applyNumberFormat="1"/>
    <xf numFmtId="44" fontId="1" fillId="8" borderId="0" xfId="1" applyFill="1"/>
    <xf numFmtId="44" fontId="1" fillId="9" borderId="0" xfId="1" applyFill="1"/>
    <xf numFmtId="0" fontId="3" fillId="2" borderId="0" xfId="5"/>
    <xf numFmtId="0" fontId="1" fillId="17" borderId="0" xfId="20"/>
    <xf numFmtId="8" fontId="0" fillId="0" borderId="0" xfId="1" applyNumberFormat="1" applyFont="1"/>
    <xf numFmtId="8" fontId="1" fillId="4" borderId="0" xfId="7" applyNumberFormat="1"/>
    <xf numFmtId="8" fontId="1" fillId="5" borderId="0" xfId="8" applyNumberFormat="1"/>
    <xf numFmtId="8" fontId="1" fillId="6" borderId="0" xfId="9" applyNumberFormat="1"/>
    <xf numFmtId="8" fontId="0" fillId="0" borderId="3" xfId="0" applyNumberFormat="1" applyBorder="1"/>
    <xf numFmtId="0" fontId="4" fillId="3" borderId="0" xfId="6" applyBorder="1"/>
  </cellXfs>
  <cellStyles count="21">
    <cellStyle name="20% - Accent1" xfId="7" builtinId="30"/>
    <cellStyle name="20% - Accent2" xfId="10" builtinId="34"/>
    <cellStyle name="20% - Accent4" xfId="14" builtinId="42"/>
    <cellStyle name="20% - Accent6" xfId="17" builtinId="50"/>
    <cellStyle name="40% - Accent1" xfId="8" builtinId="31"/>
    <cellStyle name="40% - Accent2" xfId="11" builtinId="35"/>
    <cellStyle name="40% - Accent3" xfId="13" builtinId="39"/>
    <cellStyle name="40% - Accent4" xfId="15" builtinId="43"/>
    <cellStyle name="40% - Accent6" xfId="18" builtinId="51"/>
    <cellStyle name="60% - Accent1" xfId="9" builtinId="32"/>
    <cellStyle name="60% - Accent2" xfId="12" builtinId="36"/>
    <cellStyle name="60% - Accent3" xfId="20" builtinId="40"/>
    <cellStyle name="60% - Accent4" xfId="16" builtinId="44"/>
    <cellStyle name="60% - Accent6" xfId="19" builtinId="52"/>
    <cellStyle name="Comma" xfId="2" builtinId="3"/>
    <cellStyle name="Currency" xfId="1" builtinId="4"/>
    <cellStyle name="Good" xfId="5" builtinId="26"/>
    <cellStyle name="Heading 1" xfId="4" builtinId="16"/>
    <cellStyle name="Normal" xfId="0" builtinId="0"/>
    <cellStyle name="Output" xfId="6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C7F1-AD29-4B7A-886C-3BE4902440E1}">
  <dimension ref="A1:W82"/>
  <sheetViews>
    <sheetView tabSelected="1" topLeftCell="A66" zoomScaleNormal="100" workbookViewId="0">
      <selection activeCell="B73" sqref="B73"/>
    </sheetView>
  </sheetViews>
  <sheetFormatPr defaultRowHeight="14.4" x14ac:dyDescent="0.55000000000000004"/>
  <cols>
    <col min="1" max="1" width="23.89453125" bestFit="1" customWidth="1"/>
    <col min="2" max="2" width="12.3125" bestFit="1" customWidth="1"/>
    <col min="3" max="3" width="11.62890625" bestFit="1" customWidth="1"/>
    <col min="4" max="4" width="11.83984375" bestFit="1" customWidth="1"/>
    <col min="5" max="5" width="14.83984375" bestFit="1" customWidth="1"/>
    <col min="6" max="6" width="14.9453125" bestFit="1" customWidth="1"/>
    <col min="7" max="7" width="15.9453125" bestFit="1" customWidth="1"/>
    <col min="8" max="10" width="12.7890625" bestFit="1" customWidth="1"/>
    <col min="11" max="13" width="11.62890625" bestFit="1" customWidth="1"/>
    <col min="14" max="23" width="11.3671875" bestFit="1" customWidth="1"/>
  </cols>
  <sheetData>
    <row r="1" spans="1:23" x14ac:dyDescent="0.55000000000000004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23" x14ac:dyDescent="0.55000000000000004">
      <c r="A2" s="1" t="s">
        <v>32</v>
      </c>
      <c r="B2" s="1">
        <v>17250</v>
      </c>
      <c r="C2" s="1">
        <v>17055</v>
      </c>
      <c r="D2" s="1">
        <v>25575</v>
      </c>
      <c r="E2" s="1">
        <v>16400</v>
      </c>
      <c r="F2" s="1">
        <v>15120</v>
      </c>
      <c r="G2" s="1">
        <v>16100</v>
      </c>
      <c r="H2" s="1">
        <v>23375</v>
      </c>
      <c r="I2" s="1">
        <v>23705</v>
      </c>
      <c r="J2" s="1">
        <v>17110</v>
      </c>
      <c r="K2" s="1">
        <v>24465</v>
      </c>
      <c r="M2" s="2">
        <f>H2+H4+H10-H13</f>
        <v>26321.787703804352</v>
      </c>
    </row>
    <row r="3" spans="1:23" x14ac:dyDescent="0.55000000000000004">
      <c r="A3" s="35" t="s">
        <v>90</v>
      </c>
      <c r="B3" s="20">
        <v>1523</v>
      </c>
      <c r="C3" s="20">
        <v>1528</v>
      </c>
      <c r="D3" s="20">
        <v>1632</v>
      </c>
      <c r="E3" s="20">
        <v>1507</v>
      </c>
      <c r="F3" s="20">
        <v>1597</v>
      </c>
      <c r="G3" s="20">
        <v>1519</v>
      </c>
      <c r="H3" s="20">
        <v>1627</v>
      </c>
      <c r="I3" s="20">
        <v>1544</v>
      </c>
      <c r="J3" s="20">
        <v>1433</v>
      </c>
      <c r="K3" s="20">
        <v>1346</v>
      </c>
    </row>
    <row r="4" spans="1:23" x14ac:dyDescent="0.55000000000000004">
      <c r="A4" s="21" t="s">
        <v>40</v>
      </c>
      <c r="B4" s="21">
        <f>B3*5</f>
        <v>7615</v>
      </c>
      <c r="C4" s="21">
        <f t="shared" ref="C4:K4" si="0">C3*5</f>
        <v>7640</v>
      </c>
      <c r="D4" s="21">
        <f t="shared" si="0"/>
        <v>8160</v>
      </c>
      <c r="E4" s="21">
        <f t="shared" si="0"/>
        <v>7535</v>
      </c>
      <c r="F4" s="21">
        <f t="shared" si="0"/>
        <v>7985</v>
      </c>
      <c r="G4" s="21">
        <f t="shared" si="0"/>
        <v>7595</v>
      </c>
      <c r="H4" s="21">
        <f t="shared" si="0"/>
        <v>8135</v>
      </c>
      <c r="I4" s="21">
        <f t="shared" si="0"/>
        <v>7720</v>
      </c>
      <c r="J4" s="21">
        <f t="shared" si="0"/>
        <v>7165</v>
      </c>
      <c r="K4" s="21">
        <f t="shared" si="0"/>
        <v>6730</v>
      </c>
    </row>
    <row r="5" spans="1:23" x14ac:dyDescent="0.55000000000000004">
      <c r="A5" s="22" t="s">
        <v>91</v>
      </c>
      <c r="B5" s="22">
        <f>B3*10</f>
        <v>15230</v>
      </c>
      <c r="C5" s="22">
        <f t="shared" ref="C5:K5" si="1">C3*10</f>
        <v>15280</v>
      </c>
      <c r="D5" s="22">
        <f t="shared" si="1"/>
        <v>16320</v>
      </c>
      <c r="E5" s="22">
        <f t="shared" si="1"/>
        <v>15070</v>
      </c>
      <c r="F5" s="22">
        <f t="shared" si="1"/>
        <v>15970</v>
      </c>
      <c r="G5" s="22">
        <f t="shared" si="1"/>
        <v>15190</v>
      </c>
      <c r="H5" s="22">
        <f t="shared" si="1"/>
        <v>16270</v>
      </c>
      <c r="I5" s="22">
        <f t="shared" si="1"/>
        <v>15440</v>
      </c>
      <c r="J5" s="22">
        <f t="shared" si="1"/>
        <v>14330</v>
      </c>
      <c r="K5" s="22">
        <f t="shared" si="1"/>
        <v>13460</v>
      </c>
    </row>
    <row r="6" spans="1:23" x14ac:dyDescent="0.55000000000000004">
      <c r="A6" t="s">
        <v>26</v>
      </c>
      <c r="B6" s="6">
        <v>27.5</v>
      </c>
      <c r="C6" s="6">
        <v>27.333333333333332</v>
      </c>
      <c r="D6" s="6">
        <v>24.333333333333332</v>
      </c>
      <c r="E6" s="6">
        <v>27.5</v>
      </c>
      <c r="F6" s="6">
        <v>27.5</v>
      </c>
      <c r="G6" s="6">
        <v>28.2</v>
      </c>
      <c r="H6" s="6">
        <v>46</v>
      </c>
      <c r="I6" s="6">
        <v>23.666666666666668</v>
      </c>
      <c r="J6" s="6">
        <v>30</v>
      </c>
      <c r="K6" s="6">
        <v>21.8</v>
      </c>
      <c r="M6" s="2">
        <f>-H2-H4-H10+H13</f>
        <v>-26321.787703804352</v>
      </c>
    </row>
    <row r="7" spans="1:23" x14ac:dyDescent="0.55000000000000004">
      <c r="A7" s="7" t="s">
        <v>27</v>
      </c>
      <c r="B7" s="7">
        <v>12000</v>
      </c>
      <c r="C7" s="7">
        <v>12000</v>
      </c>
      <c r="D7" s="7">
        <v>12000</v>
      </c>
      <c r="E7" s="7">
        <v>12000</v>
      </c>
      <c r="F7" s="7">
        <v>12000</v>
      </c>
      <c r="G7" s="7">
        <v>12000</v>
      </c>
      <c r="H7" s="7">
        <v>12000</v>
      </c>
      <c r="I7" s="7">
        <v>12000</v>
      </c>
      <c r="J7" s="7">
        <v>12000</v>
      </c>
      <c r="K7" s="7">
        <v>12000</v>
      </c>
    </row>
    <row r="8" spans="1:23" x14ac:dyDescent="0.55000000000000004">
      <c r="A8" s="1" t="s">
        <v>28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2.5</v>
      </c>
      <c r="J8" s="1">
        <v>2.5</v>
      </c>
      <c r="K8" s="1">
        <v>2.5</v>
      </c>
    </row>
    <row r="9" spans="1:23" x14ac:dyDescent="0.55000000000000004">
      <c r="A9" s="36" t="s">
        <v>54</v>
      </c>
      <c r="B9" s="23">
        <f>(B7/B6)*B8</f>
        <v>1090.909090909091</v>
      </c>
      <c r="C9" s="23">
        <f t="shared" ref="C9:K9" si="2">(C7/C6)*C8</f>
        <v>1097.5609756097563</v>
      </c>
      <c r="D9" s="23">
        <f t="shared" si="2"/>
        <v>1232.8767123287671</v>
      </c>
      <c r="E9" s="23">
        <f t="shared" si="2"/>
        <v>1090.909090909091</v>
      </c>
      <c r="F9" s="23">
        <f t="shared" si="2"/>
        <v>1090.909090909091</v>
      </c>
      <c r="G9" s="23">
        <f t="shared" si="2"/>
        <v>1063.8297872340427</v>
      </c>
      <c r="H9" s="23">
        <f t="shared" si="2"/>
        <v>652.17391304347825</v>
      </c>
      <c r="I9" s="23">
        <f t="shared" si="2"/>
        <v>1267.6056338028168</v>
      </c>
      <c r="J9" s="23">
        <f t="shared" si="2"/>
        <v>1000</v>
      </c>
      <c r="K9" s="23">
        <f t="shared" si="2"/>
        <v>1376.1467889908258</v>
      </c>
    </row>
    <row r="10" spans="1:23" x14ac:dyDescent="0.55000000000000004">
      <c r="A10" s="37" t="s">
        <v>93</v>
      </c>
      <c r="B10" s="41">
        <f>((B7*5)/B6)*-FV(5%,5,,B8)</f>
        <v>6961.535795454547</v>
      </c>
      <c r="C10" s="41">
        <f t="shared" ref="C10:K10" si="3">((C7*5)/C6)*-FV(5%,5,,C8)</f>
        <v>7003.9841844512202</v>
      </c>
      <c r="D10" s="41">
        <f t="shared" si="3"/>
        <v>7867.4890839041109</v>
      </c>
      <c r="E10" s="41">
        <f t="shared" si="3"/>
        <v>6961.535795454547</v>
      </c>
      <c r="F10" s="41">
        <f t="shared" si="3"/>
        <v>6961.535795454547</v>
      </c>
      <c r="G10" s="41">
        <f t="shared" si="3"/>
        <v>6788.7317154255334</v>
      </c>
      <c r="H10" s="41">
        <f t="shared" si="3"/>
        <v>4161.787703804348</v>
      </c>
      <c r="I10" s="41">
        <f t="shared" si="3"/>
        <v>8089.1084947183099</v>
      </c>
      <c r="J10" s="41">
        <f t="shared" si="3"/>
        <v>6381.4078125000005</v>
      </c>
      <c r="K10" s="41">
        <f t="shared" si="3"/>
        <v>8781.7538704128456</v>
      </c>
      <c r="M10" t="s">
        <v>95</v>
      </c>
      <c r="N10" s="1">
        <f>-B$2-B3-B9+B12</f>
        <v>-6926.4090909090919</v>
      </c>
      <c r="O10" s="1">
        <f t="shared" ref="O10:W10" si="4">-C$2-C3-C9+C12</f>
        <v>-6889.3109756097547</v>
      </c>
      <c r="P10" s="1">
        <f t="shared" si="4"/>
        <v>-9258.6267123287689</v>
      </c>
      <c r="Q10" s="1">
        <f t="shared" si="4"/>
        <v>-6697.9090909090919</v>
      </c>
      <c r="R10" s="1">
        <f t="shared" si="4"/>
        <v>-6467.9090909090919</v>
      </c>
      <c r="S10" s="1">
        <f t="shared" si="4"/>
        <v>-6607.8297872340409</v>
      </c>
      <c r="T10" s="1">
        <f t="shared" si="4"/>
        <v>-8122.9239130434798</v>
      </c>
      <c r="U10" s="1">
        <f t="shared" si="4"/>
        <v>-8737.8556338028175</v>
      </c>
      <c r="V10" s="1">
        <f t="shared" si="4"/>
        <v>-6710.5</v>
      </c>
      <c r="W10" s="1">
        <f t="shared" si="4"/>
        <v>-8838.3967889908272</v>
      </c>
    </row>
    <row r="11" spans="1:23" x14ac:dyDescent="0.55000000000000004">
      <c r="A11" s="38" t="s">
        <v>94</v>
      </c>
      <c r="B11" s="25">
        <f>((B7*10)/B6)*-FV(5%,10,,B8)</f>
        <v>17769.759564844819</v>
      </c>
      <c r="C11" s="25">
        <f t="shared" ref="C11:K11" si="5">((C7*10)/C6)*-FV(5%,10,,C8)</f>
        <v>17878.111757313385</v>
      </c>
      <c r="D11" s="25">
        <f t="shared" si="5"/>
        <v>20082.262521913664</v>
      </c>
      <c r="E11" s="25">
        <f t="shared" si="5"/>
        <v>17769.759564844819</v>
      </c>
      <c r="F11" s="25">
        <f t="shared" si="5"/>
        <v>17769.759564844819</v>
      </c>
      <c r="G11" s="25">
        <f t="shared" si="5"/>
        <v>17328.666242313211</v>
      </c>
      <c r="H11" s="25">
        <f t="shared" si="5"/>
        <v>10623.225826809403</v>
      </c>
      <c r="I11" s="25">
        <f t="shared" si="5"/>
        <v>20647.960057742217</v>
      </c>
      <c r="J11" s="25">
        <f t="shared" si="5"/>
        <v>16288.946267774418</v>
      </c>
      <c r="K11" s="25">
        <f t="shared" si="5"/>
        <v>22415.981102441856</v>
      </c>
      <c r="M11" t="s">
        <v>96</v>
      </c>
      <c r="N11" s="1">
        <f>-B$2-B4-B10+B13</f>
        <v>-24926.535795454547</v>
      </c>
      <c r="O11" s="1">
        <f t="shared" ref="O11:W11" si="6">-C$2-C4-C10+C13</f>
        <v>-24876.984184451219</v>
      </c>
      <c r="P11" s="1">
        <f t="shared" si="6"/>
        <v>-31372.489083904111</v>
      </c>
      <c r="Q11" s="1">
        <f t="shared" si="6"/>
        <v>-24336.535795454547</v>
      </c>
      <c r="R11" s="1">
        <f t="shared" si="6"/>
        <v>-24018.535795454547</v>
      </c>
      <c r="S11" s="1">
        <f t="shared" si="6"/>
        <v>-24043.731715425532</v>
      </c>
      <c r="T11" s="1">
        <f t="shared" si="6"/>
        <v>-26321.787703804352</v>
      </c>
      <c r="U11" s="1">
        <f t="shared" si="6"/>
        <v>-30032.108494718312</v>
      </c>
      <c r="V11" s="1">
        <f t="shared" si="6"/>
        <v>-23812.407812500001</v>
      </c>
      <c r="W11" s="1">
        <f t="shared" si="6"/>
        <v>-30190.753870412846</v>
      </c>
    </row>
    <row r="12" spans="1:23" x14ac:dyDescent="0.55000000000000004">
      <c r="A12" s="14" t="s">
        <v>98</v>
      </c>
      <c r="B12" s="15">
        <f>75%*B2</f>
        <v>12937.5</v>
      </c>
      <c r="C12" s="15">
        <f t="shared" ref="C12:K12" si="7">75%*C2</f>
        <v>12791.25</v>
      </c>
      <c r="D12" s="15">
        <f t="shared" si="7"/>
        <v>19181.25</v>
      </c>
      <c r="E12" s="15">
        <f t="shared" si="7"/>
        <v>12300</v>
      </c>
      <c r="F12" s="15">
        <f t="shared" si="7"/>
        <v>11340</v>
      </c>
      <c r="G12" s="15">
        <f t="shared" si="7"/>
        <v>12075</v>
      </c>
      <c r="H12" s="15">
        <f t="shared" si="7"/>
        <v>17531.25</v>
      </c>
      <c r="I12" s="15">
        <f t="shared" si="7"/>
        <v>17778.75</v>
      </c>
      <c r="J12" s="15">
        <f t="shared" si="7"/>
        <v>12832.5</v>
      </c>
      <c r="K12" s="15">
        <f t="shared" si="7"/>
        <v>18348.75</v>
      </c>
      <c r="M12" t="s">
        <v>97</v>
      </c>
      <c r="N12" s="1">
        <f>-B$2-B5-B11+B14</f>
        <v>-48524.759564844819</v>
      </c>
      <c r="O12" s="1">
        <f t="shared" ref="O12:W12" si="8">-C$2-C5-C11+C14</f>
        <v>-48507.611757313382</v>
      </c>
      <c r="P12" s="1">
        <f t="shared" si="8"/>
        <v>-59419.762521913668</v>
      </c>
      <c r="Q12" s="1">
        <f t="shared" si="8"/>
        <v>-47599.759564844819</v>
      </c>
      <c r="R12" s="1">
        <f t="shared" si="8"/>
        <v>-47347.759564844819</v>
      </c>
      <c r="S12" s="1">
        <f t="shared" si="8"/>
        <v>-47008.666242313207</v>
      </c>
      <c r="T12" s="1">
        <f t="shared" si="8"/>
        <v>-47930.725826809401</v>
      </c>
      <c r="U12" s="1">
        <f t="shared" si="8"/>
        <v>-57422.460057742217</v>
      </c>
      <c r="V12" s="1">
        <f t="shared" si="8"/>
        <v>-46017.946267774416</v>
      </c>
      <c r="W12" s="1">
        <f t="shared" si="8"/>
        <v>-57894.48110244186</v>
      </c>
    </row>
    <row r="13" spans="1:23" x14ac:dyDescent="0.55000000000000004">
      <c r="A13" s="16" t="s">
        <v>99</v>
      </c>
      <c r="B13" s="17">
        <f>40%*B2</f>
        <v>6900</v>
      </c>
      <c r="C13" s="17">
        <f t="shared" ref="C13:K13" si="9">40%*C2</f>
        <v>6822</v>
      </c>
      <c r="D13" s="17">
        <f t="shared" si="9"/>
        <v>10230</v>
      </c>
      <c r="E13" s="17">
        <f t="shared" si="9"/>
        <v>6560</v>
      </c>
      <c r="F13" s="17">
        <f t="shared" si="9"/>
        <v>6048</v>
      </c>
      <c r="G13" s="17">
        <f t="shared" si="9"/>
        <v>6440</v>
      </c>
      <c r="H13" s="17">
        <f t="shared" si="9"/>
        <v>9350</v>
      </c>
      <c r="I13" s="17">
        <f t="shared" si="9"/>
        <v>9482</v>
      </c>
      <c r="J13" s="17">
        <f t="shared" si="9"/>
        <v>6844</v>
      </c>
      <c r="K13" s="17">
        <f t="shared" si="9"/>
        <v>9786</v>
      </c>
    </row>
    <row r="14" spans="1:23" x14ac:dyDescent="0.55000000000000004">
      <c r="A14" s="18" t="s">
        <v>100</v>
      </c>
      <c r="B14" s="19">
        <f>10%*B2</f>
        <v>1725</v>
      </c>
      <c r="C14" s="19">
        <f t="shared" ref="C14:K14" si="10">10%*C2</f>
        <v>1705.5</v>
      </c>
      <c r="D14" s="19">
        <f t="shared" si="10"/>
        <v>2557.5</v>
      </c>
      <c r="E14" s="19">
        <f t="shared" si="10"/>
        <v>1640</v>
      </c>
      <c r="F14" s="19">
        <f t="shared" si="10"/>
        <v>1512</v>
      </c>
      <c r="G14" s="19">
        <f t="shared" si="10"/>
        <v>1610</v>
      </c>
      <c r="H14" s="19">
        <f t="shared" si="10"/>
        <v>2337.5</v>
      </c>
      <c r="I14" s="19">
        <f t="shared" si="10"/>
        <v>2370.5</v>
      </c>
      <c r="J14" s="19">
        <f t="shared" si="10"/>
        <v>1711</v>
      </c>
      <c r="K14" s="19">
        <f t="shared" si="10"/>
        <v>2446.5</v>
      </c>
    </row>
    <row r="15" spans="1:23" x14ac:dyDescent="0.55000000000000004">
      <c r="A15" s="39" t="s">
        <v>95</v>
      </c>
      <c r="B15" s="40">
        <v>-6596.5800865800875</v>
      </c>
      <c r="C15" s="40">
        <v>-6561.2485481997664</v>
      </c>
      <c r="D15" s="40">
        <v>-8817.7397260273992</v>
      </c>
      <c r="E15" s="40">
        <v>-6378.9610389610398</v>
      </c>
      <c r="F15" s="40">
        <v>-6159.9134199134205</v>
      </c>
      <c r="G15" s="40">
        <v>-6293.1712259371816</v>
      </c>
      <c r="H15" s="40">
        <v>-7736.1180124223611</v>
      </c>
      <c r="I15" s="40">
        <v>-8321.7672702883974</v>
      </c>
      <c r="J15" s="40">
        <v>-6390.9523809523807</v>
      </c>
      <c r="K15" s="40">
        <v>-8417.5207514198355</v>
      </c>
      <c r="M15" t="s">
        <v>102</v>
      </c>
      <c r="N15" s="3">
        <f>-PV(5%,1,,N10)</f>
        <v>-6596.5800865800875</v>
      </c>
      <c r="O15" s="3">
        <f t="shared" ref="O15:W15" si="11">-PV(5%,1,,O10)</f>
        <v>-6561.2485481997664</v>
      </c>
      <c r="P15" s="3">
        <f t="shared" si="11"/>
        <v>-8817.7397260273992</v>
      </c>
      <c r="Q15" s="3">
        <f t="shared" si="11"/>
        <v>-6378.9610389610398</v>
      </c>
      <c r="R15" s="3">
        <f t="shared" si="11"/>
        <v>-6159.9134199134205</v>
      </c>
      <c r="S15" s="3">
        <f t="shared" si="11"/>
        <v>-6293.1712259371816</v>
      </c>
      <c r="T15" s="3">
        <f t="shared" si="11"/>
        <v>-7736.1180124223611</v>
      </c>
      <c r="U15" s="3">
        <f t="shared" si="11"/>
        <v>-8321.7672702883974</v>
      </c>
      <c r="V15" s="3">
        <f t="shared" si="11"/>
        <v>-6390.9523809523807</v>
      </c>
      <c r="W15" s="3">
        <f t="shared" si="11"/>
        <v>-8417.5207514198355</v>
      </c>
    </row>
    <row r="16" spans="1:23" x14ac:dyDescent="0.55000000000000004">
      <c r="A16" s="39" t="s">
        <v>96</v>
      </c>
      <c r="B16" s="40">
        <v>-19530.59303515132</v>
      </c>
      <c r="C16" s="40">
        <v>-19491.768051339546</v>
      </c>
      <c r="D16" s="40">
        <v>-24581.166104484964</v>
      </c>
      <c r="E16" s="40">
        <v>-19068.312596934931</v>
      </c>
      <c r="F16" s="40">
        <v>-18819.15127599796</v>
      </c>
      <c r="G16" s="40">
        <v>-18838.892938583471</v>
      </c>
      <c r="H16" s="40">
        <v>-20623.809414158444</v>
      </c>
      <c r="I16" s="40">
        <v>-23530.942839831481</v>
      </c>
      <c r="J16" s="40">
        <v>-18657.644607711707</v>
      </c>
      <c r="K16" s="40">
        <v>-23655.245642877366</v>
      </c>
      <c r="M16" t="s">
        <v>104</v>
      </c>
      <c r="N16" s="3">
        <f>-PV(5%,5,,N11)</f>
        <v>-19530.59303515132</v>
      </c>
      <c r="O16" s="3">
        <f t="shared" ref="O16:W16" si="12">-PV(5%,5,,O11)</f>
        <v>-19491.768051339546</v>
      </c>
      <c r="P16" s="3">
        <f t="shared" si="12"/>
        <v>-24581.166104484964</v>
      </c>
      <c r="Q16" s="3">
        <f t="shared" si="12"/>
        <v>-19068.312596934931</v>
      </c>
      <c r="R16" s="3">
        <f t="shared" si="12"/>
        <v>-18819.15127599796</v>
      </c>
      <c r="S16" s="3">
        <f t="shared" si="12"/>
        <v>-18838.892938583471</v>
      </c>
      <c r="T16" s="3">
        <f t="shared" si="12"/>
        <v>-20623.809414158444</v>
      </c>
      <c r="U16" s="3">
        <f t="shared" si="12"/>
        <v>-23530.942839831481</v>
      </c>
      <c r="V16" s="3">
        <f t="shared" si="12"/>
        <v>-18657.644607711707</v>
      </c>
      <c r="W16" s="3">
        <f t="shared" si="12"/>
        <v>-23655.245642877366</v>
      </c>
    </row>
    <row r="17" spans="1:23" x14ac:dyDescent="0.55000000000000004">
      <c r="A17" s="39" t="s">
        <v>97</v>
      </c>
      <c r="B17" s="40">
        <v>-29789.993021736962</v>
      </c>
      <c r="C17" s="40">
        <v>-29779.465755424248</v>
      </c>
      <c r="D17" s="40">
        <v>-36478.579734447296</v>
      </c>
      <c r="E17" s="40">
        <v>-29222.12326221176</v>
      </c>
      <c r="F17" s="40">
        <v>-29067.41712231949</v>
      </c>
      <c r="G17" s="40">
        <v>-28859.243237430161</v>
      </c>
      <c r="H17" s="40">
        <v>-29425.307836906661</v>
      </c>
      <c r="I17" s="40">
        <v>-35252.409280362823</v>
      </c>
      <c r="J17" s="40">
        <v>-28251.027114513236</v>
      </c>
      <c r="K17" s="40">
        <v>-35542.189255654092</v>
      </c>
      <c r="M17" t="s">
        <v>103</v>
      </c>
      <c r="N17" s="3">
        <f>-PV(5%,10,,N12)</f>
        <v>-29789.993021736962</v>
      </c>
      <c r="O17" s="3">
        <f t="shared" ref="O17:W17" si="13">-PV(5%,10,,O12)</f>
        <v>-29779.465755424248</v>
      </c>
      <c r="P17" s="3">
        <f t="shared" si="13"/>
        <v>-36478.579734447296</v>
      </c>
      <c r="Q17" s="3">
        <f t="shared" si="13"/>
        <v>-29222.12326221176</v>
      </c>
      <c r="R17" s="3">
        <f t="shared" si="13"/>
        <v>-29067.41712231949</v>
      </c>
      <c r="S17" s="3">
        <f t="shared" si="13"/>
        <v>-28859.243237430161</v>
      </c>
      <c r="T17" s="3">
        <f t="shared" si="13"/>
        <v>-29425.307836906661</v>
      </c>
      <c r="U17" s="3">
        <f t="shared" si="13"/>
        <v>-35252.409280362823</v>
      </c>
      <c r="V17" s="3">
        <f t="shared" si="13"/>
        <v>-28251.027114513236</v>
      </c>
      <c r="W17" s="3">
        <f t="shared" si="13"/>
        <v>-35542.189255654092</v>
      </c>
    </row>
    <row r="19" spans="1:23" x14ac:dyDescent="0.55000000000000004">
      <c r="D19" s="3"/>
      <c r="H19" t="s">
        <v>92</v>
      </c>
      <c r="I19">
        <v>5</v>
      </c>
      <c r="J19">
        <v>10</v>
      </c>
      <c r="K19">
        <v>1</v>
      </c>
      <c r="L19">
        <v>5</v>
      </c>
      <c r="M19">
        <v>10</v>
      </c>
    </row>
    <row r="20" spans="1:23" x14ac:dyDescent="0.55000000000000004">
      <c r="A20" t="s">
        <v>25</v>
      </c>
      <c r="B20" t="s">
        <v>26</v>
      </c>
      <c r="C20" t="s">
        <v>27</v>
      </c>
      <c r="D20" t="s">
        <v>28</v>
      </c>
      <c r="E20" s="35" t="s">
        <v>90</v>
      </c>
      <c r="F20" s="21" t="s">
        <v>40</v>
      </c>
      <c r="G20" s="22" t="s">
        <v>91</v>
      </c>
      <c r="H20" s="36" t="s">
        <v>39</v>
      </c>
      <c r="I20" s="37" t="s">
        <v>39</v>
      </c>
      <c r="J20" s="38" t="s">
        <v>39</v>
      </c>
      <c r="K20" s="39" t="s">
        <v>21</v>
      </c>
      <c r="L20" s="39" t="s">
        <v>21</v>
      </c>
      <c r="M20" s="39" t="s">
        <v>21</v>
      </c>
      <c r="O20" s="50" t="s">
        <v>102</v>
      </c>
      <c r="P20" s="50" t="s">
        <v>104</v>
      </c>
      <c r="Q20" s="50" t="s">
        <v>103</v>
      </c>
      <c r="S20" t="s">
        <v>21</v>
      </c>
      <c r="T20" t="s">
        <v>21</v>
      </c>
      <c r="U20" t="s">
        <v>21</v>
      </c>
    </row>
    <row r="21" spans="1:23" x14ac:dyDescent="0.55000000000000004">
      <c r="A21" t="s">
        <v>0</v>
      </c>
      <c r="B21" s="5">
        <f>AVERAGE(16,15,15,14)</f>
        <v>15</v>
      </c>
      <c r="C21" s="7">
        <v>12000</v>
      </c>
      <c r="D21" s="1">
        <v>2.5</v>
      </c>
      <c r="E21" s="35">
        <v>1050</v>
      </c>
      <c r="F21" s="21">
        <f>E21*5</f>
        <v>5250</v>
      </c>
      <c r="G21" s="22">
        <f>E21*10</f>
        <v>10500</v>
      </c>
      <c r="H21" s="23">
        <f>(C21/B21)*D21</f>
        <v>2000</v>
      </c>
      <c r="I21" s="41">
        <f>(($C21*I$19)/$B21)*-FV(5%,I$19,,$D21)</f>
        <v>12762.815625000001</v>
      </c>
      <c r="J21" s="42">
        <f>(($C21*J$19)/$B21)*-FV(5%,J$19,,$D21)</f>
        <v>32577.892535548835</v>
      </c>
      <c r="K21" s="40">
        <v>-2904.7619047619046</v>
      </c>
      <c r="L21" s="40">
        <v>-14113.512373959411</v>
      </c>
      <c r="M21" s="40">
        <v>-26446.089162177974</v>
      </c>
      <c r="O21" s="3">
        <f>-PV(5%,1,,S21)</f>
        <v>-2904.7619047619046</v>
      </c>
      <c r="P21" s="3">
        <f>-PV(5%,5,,T21)</f>
        <v>-14113.512373959411</v>
      </c>
      <c r="Q21" s="3">
        <f>-PV(5%,10,,U21)</f>
        <v>-26446.089162177974</v>
      </c>
      <c r="S21" s="1">
        <v>-3050</v>
      </c>
      <c r="T21" s="1">
        <v>-18012.815625000003</v>
      </c>
      <c r="U21" s="1">
        <v>-43077.892535548832</v>
      </c>
    </row>
    <row r="22" spans="1:23" x14ac:dyDescent="0.55000000000000004">
      <c r="A22" t="s">
        <v>1</v>
      </c>
      <c r="B22" s="5">
        <f>AVERAGE(17,16,15,14,14,13)</f>
        <v>14.833333333333334</v>
      </c>
      <c r="C22" s="7">
        <v>12000</v>
      </c>
      <c r="D22" s="1">
        <v>2.5</v>
      </c>
      <c r="E22" s="35">
        <v>1200</v>
      </c>
      <c r="F22" s="21">
        <f t="shared" ref="F22:F30" si="14">E22*5</f>
        <v>6000</v>
      </c>
      <c r="G22" s="22">
        <f t="shared" ref="G22:G30" si="15">E22*10</f>
        <v>12000</v>
      </c>
      <c r="H22" s="23">
        <f t="shared" ref="H22:H30" si="16">(C22/B22)*D22</f>
        <v>2022.4719101123594</v>
      </c>
      <c r="I22" s="41">
        <f t="shared" ref="I22:I30" si="17">(($C22*$I$19)/$B22)*-FV(5%,$I$19,,$D22)</f>
        <v>12906.218047752809</v>
      </c>
      <c r="J22" s="42">
        <f t="shared" ref="J22:J30" si="18">(($C22*J$19)/$B22)*-FV(5%,J$19,,$D22)</f>
        <v>32943.936271903316</v>
      </c>
      <c r="K22" s="40">
        <v>-3069.0208667736752</v>
      </c>
      <c r="L22" s="40">
        <v>-14813.516549372551</v>
      </c>
      <c r="M22" s="40">
        <v>-27591.678143612709</v>
      </c>
      <c r="O22" s="3">
        <f t="shared" ref="O22:O30" si="19">-PV(5%,1,,S22)</f>
        <v>-3069.0208667736752</v>
      </c>
      <c r="P22" s="3">
        <f t="shared" ref="P22:P30" si="20">-PV(5%,5,,T22)</f>
        <v>-14813.516549372551</v>
      </c>
      <c r="Q22" s="3">
        <f t="shared" ref="Q22:Q30" si="21">-PV(5%,10,,U22)</f>
        <v>-27591.678143612709</v>
      </c>
      <c r="S22" s="1">
        <v>-3222.4719101123592</v>
      </c>
      <c r="T22" s="1">
        <v>-18906.218047752809</v>
      </c>
      <c r="U22" s="1">
        <v>-44943.936271903316</v>
      </c>
    </row>
    <row r="23" spans="1:23" x14ac:dyDescent="0.55000000000000004">
      <c r="A23" t="s">
        <v>2</v>
      </c>
      <c r="B23" s="6">
        <f>AVERAGE(16,15)</f>
        <v>15.5</v>
      </c>
      <c r="C23" s="7">
        <v>12000</v>
      </c>
      <c r="D23" s="1">
        <v>2.5</v>
      </c>
      <c r="E23" s="35">
        <v>1050</v>
      </c>
      <c r="F23" s="21">
        <f t="shared" si="14"/>
        <v>5250</v>
      </c>
      <c r="G23" s="22">
        <f t="shared" si="15"/>
        <v>10500</v>
      </c>
      <c r="H23" s="23">
        <f t="shared" si="16"/>
        <v>1935.483870967742</v>
      </c>
      <c r="I23" s="41">
        <f t="shared" si="17"/>
        <v>12351.111895161292</v>
      </c>
      <c r="J23" s="42">
        <f t="shared" si="18"/>
        <v>31526.992776337582</v>
      </c>
      <c r="K23" s="40">
        <v>-2843.3179723502303</v>
      </c>
      <c r="L23" s="40">
        <v>-13790.931728798119</v>
      </c>
      <c r="M23" s="40">
        <v>-25800.927871855394</v>
      </c>
      <c r="O23" s="3">
        <f t="shared" si="19"/>
        <v>-2843.3179723502303</v>
      </c>
      <c r="P23" s="3">
        <f t="shared" si="20"/>
        <v>-13790.931728798119</v>
      </c>
      <c r="Q23" s="3">
        <f t="shared" si="21"/>
        <v>-25800.927871855394</v>
      </c>
      <c r="S23" s="1">
        <v>-2985.483870967742</v>
      </c>
      <c r="T23" s="1">
        <v>-17601.111895161292</v>
      </c>
      <c r="U23" s="1">
        <v>-42026.992776337582</v>
      </c>
    </row>
    <row r="24" spans="1:23" x14ac:dyDescent="0.55000000000000004">
      <c r="A24" t="s">
        <v>3</v>
      </c>
      <c r="B24" s="6">
        <f>AVERAGE(18,16,16,15)</f>
        <v>16.25</v>
      </c>
      <c r="C24" s="7">
        <v>12000</v>
      </c>
      <c r="D24" s="1">
        <v>2.5</v>
      </c>
      <c r="E24" s="35">
        <v>1100</v>
      </c>
      <c r="F24" s="21">
        <f t="shared" si="14"/>
        <v>5500</v>
      </c>
      <c r="G24" s="22">
        <f t="shared" si="15"/>
        <v>11000</v>
      </c>
      <c r="H24" s="23">
        <f t="shared" si="16"/>
        <v>1846.1538461538462</v>
      </c>
      <c r="I24" s="41">
        <f t="shared" si="17"/>
        <v>11781.060576923079</v>
      </c>
      <c r="J24" s="42">
        <f t="shared" si="18"/>
        <v>30071.900802045078</v>
      </c>
      <c r="K24" s="40">
        <v>-2805.8608058608056</v>
      </c>
      <c r="L24" s="40">
        <v>-13540.163146345756</v>
      </c>
      <c r="M24" s="40">
        <v>-25214.584250486816</v>
      </c>
      <c r="O24" s="3">
        <f t="shared" si="19"/>
        <v>-2805.8608058608056</v>
      </c>
      <c r="P24" s="3">
        <f t="shared" si="20"/>
        <v>-13540.163146345756</v>
      </c>
      <c r="Q24" s="3">
        <f t="shared" si="21"/>
        <v>-25214.584250486816</v>
      </c>
      <c r="S24" s="1">
        <v>-2946.1538461538462</v>
      </c>
      <c r="T24" s="1">
        <v>-17281.060576923079</v>
      </c>
      <c r="U24" s="1">
        <v>-41071.900802045078</v>
      </c>
    </row>
    <row r="25" spans="1:23" x14ac:dyDescent="0.55000000000000004">
      <c r="A25" t="s">
        <v>4</v>
      </c>
      <c r="B25" s="6">
        <v>17.8</v>
      </c>
      <c r="C25" s="7">
        <v>12000</v>
      </c>
      <c r="D25" s="1">
        <v>2.5</v>
      </c>
      <c r="E25" s="35">
        <v>980</v>
      </c>
      <c r="F25" s="21">
        <f t="shared" si="14"/>
        <v>4900</v>
      </c>
      <c r="G25" s="22">
        <f t="shared" si="15"/>
        <v>9800</v>
      </c>
      <c r="H25" s="23">
        <f t="shared" si="16"/>
        <v>1685.3932584269662</v>
      </c>
      <c r="I25" s="41">
        <f t="shared" si="17"/>
        <v>10755.181706460675</v>
      </c>
      <c r="J25" s="42">
        <f t="shared" si="18"/>
        <v>27453.280226586096</v>
      </c>
      <c r="K25" s="40">
        <v>-2538.4697699304438</v>
      </c>
      <c r="L25" s="40">
        <v>-12266.244507830281</v>
      </c>
      <c r="M25" s="40">
        <v>-22870.282468969104</v>
      </c>
      <c r="O25" s="3">
        <f t="shared" si="19"/>
        <v>-2538.4697699304438</v>
      </c>
      <c r="P25" s="3">
        <f t="shared" si="20"/>
        <v>-12266.244507830281</v>
      </c>
      <c r="Q25" s="3">
        <f t="shared" si="21"/>
        <v>-22870.282468969104</v>
      </c>
      <c r="S25" s="1">
        <v>-2665.393258426966</v>
      </c>
      <c r="T25" s="1">
        <v>-15655.181706460675</v>
      </c>
      <c r="U25" s="1">
        <v>-37253.280226586096</v>
      </c>
    </row>
    <row r="26" spans="1:23" x14ac:dyDescent="0.55000000000000004">
      <c r="A26" t="s">
        <v>5</v>
      </c>
      <c r="B26" s="6">
        <f>AVERAGE(16,17,17)</f>
        <v>16.666666666666668</v>
      </c>
      <c r="C26" s="7">
        <v>12000</v>
      </c>
      <c r="D26" s="1">
        <v>2.5</v>
      </c>
      <c r="E26" s="35">
        <v>1050</v>
      </c>
      <c r="F26" s="21">
        <f t="shared" si="14"/>
        <v>5250</v>
      </c>
      <c r="G26" s="22">
        <f t="shared" si="15"/>
        <v>10500</v>
      </c>
      <c r="H26" s="23">
        <f t="shared" si="16"/>
        <v>1800</v>
      </c>
      <c r="I26" s="41">
        <f t="shared" si="17"/>
        <v>11486.534062500001</v>
      </c>
      <c r="J26" s="42">
        <f t="shared" si="18"/>
        <v>29320.103281993946</v>
      </c>
      <c r="K26" s="40">
        <v>-2714.2857142857142</v>
      </c>
      <c r="L26" s="40">
        <v>-13113.512373959411</v>
      </c>
      <c r="M26" s="40">
        <v>-24446.08916217797</v>
      </c>
      <c r="O26" s="3">
        <f t="shared" si="19"/>
        <v>-2714.2857142857142</v>
      </c>
      <c r="P26" s="3">
        <f t="shared" si="20"/>
        <v>-13113.512373959411</v>
      </c>
      <c r="Q26" s="3">
        <f t="shared" si="21"/>
        <v>-24446.08916217797</v>
      </c>
      <c r="S26" s="1">
        <v>-2850</v>
      </c>
      <c r="T26" s="1">
        <v>-16736.534062500003</v>
      </c>
      <c r="U26" s="1">
        <v>-39820.103281993943</v>
      </c>
    </row>
    <row r="27" spans="1:23" x14ac:dyDescent="0.55000000000000004">
      <c r="A27" t="s">
        <v>6</v>
      </c>
      <c r="B27" s="6">
        <f>AVERAGE(16,14)</f>
        <v>15</v>
      </c>
      <c r="C27" s="7">
        <v>12000</v>
      </c>
      <c r="D27" s="1">
        <v>2.5</v>
      </c>
      <c r="E27" s="35">
        <v>1050</v>
      </c>
      <c r="F27" s="21">
        <f t="shared" si="14"/>
        <v>5250</v>
      </c>
      <c r="G27" s="22">
        <f t="shared" si="15"/>
        <v>10500</v>
      </c>
      <c r="H27" s="23">
        <f t="shared" si="16"/>
        <v>2000</v>
      </c>
      <c r="I27" s="41">
        <f t="shared" si="17"/>
        <v>12762.815625000001</v>
      </c>
      <c r="J27" s="42">
        <f t="shared" si="18"/>
        <v>32577.892535548835</v>
      </c>
      <c r="K27" s="40">
        <v>-2904.7619047619046</v>
      </c>
      <c r="L27" s="40">
        <v>-14113.512373959411</v>
      </c>
      <c r="M27" s="40">
        <v>-26446.089162177974</v>
      </c>
      <c r="O27" s="3">
        <f t="shared" si="19"/>
        <v>-2904.7619047619046</v>
      </c>
      <c r="P27" s="3">
        <f t="shared" si="20"/>
        <v>-14113.512373959411</v>
      </c>
      <c r="Q27" s="3">
        <f t="shared" si="21"/>
        <v>-26446.089162177974</v>
      </c>
      <c r="S27" s="1">
        <v>-3050</v>
      </c>
      <c r="T27" s="1">
        <v>-18012.815625000003</v>
      </c>
      <c r="U27" s="1">
        <v>-43077.892535548832</v>
      </c>
    </row>
    <row r="28" spans="1:23" x14ac:dyDescent="0.55000000000000004">
      <c r="A28" t="s">
        <v>7</v>
      </c>
      <c r="B28" s="6">
        <f>AVERAGE(15,14)</f>
        <v>14.5</v>
      </c>
      <c r="C28" s="7">
        <v>12000</v>
      </c>
      <c r="D28" s="1">
        <v>2.5</v>
      </c>
      <c r="E28" s="35">
        <v>950</v>
      </c>
      <c r="F28" s="21">
        <f t="shared" si="14"/>
        <v>4750</v>
      </c>
      <c r="G28" s="22">
        <f t="shared" si="15"/>
        <v>9500</v>
      </c>
      <c r="H28" s="23">
        <f t="shared" si="16"/>
        <v>2068.9655172413795</v>
      </c>
      <c r="I28" s="41">
        <f t="shared" si="17"/>
        <v>13202.912715517245</v>
      </c>
      <c r="J28" s="42">
        <f t="shared" si="18"/>
        <v>33701.268140222935</v>
      </c>
      <c r="K28" s="40">
        <v>-2875.2052545155993</v>
      </c>
      <c r="L28" s="40">
        <v>-14066.57687693208</v>
      </c>
      <c r="M28" s="40">
        <v>-26521.831081051012</v>
      </c>
      <c r="O28" s="3">
        <f t="shared" si="19"/>
        <v>-2875.2052545155993</v>
      </c>
      <c r="P28" s="3">
        <f t="shared" si="20"/>
        <v>-14066.57687693208</v>
      </c>
      <c r="Q28" s="3">
        <f t="shared" si="21"/>
        <v>-26521.831081051012</v>
      </c>
      <c r="S28" s="1">
        <v>-3018.9655172413795</v>
      </c>
      <c r="T28" s="1">
        <v>-17952.912715517246</v>
      </c>
      <c r="U28" s="1">
        <v>-43201.268140222935</v>
      </c>
    </row>
    <row r="29" spans="1:23" x14ac:dyDescent="0.55000000000000004">
      <c r="A29" t="s">
        <v>8</v>
      </c>
      <c r="B29" s="6">
        <f>AVERAGE(14,14,15,15,13)</f>
        <v>14.2</v>
      </c>
      <c r="C29" s="7">
        <v>12000</v>
      </c>
      <c r="D29" s="1">
        <v>2.5</v>
      </c>
      <c r="E29" s="35">
        <v>980</v>
      </c>
      <c r="F29" s="21">
        <f t="shared" si="14"/>
        <v>4900</v>
      </c>
      <c r="G29" s="22">
        <f t="shared" si="15"/>
        <v>9800</v>
      </c>
      <c r="H29" s="23">
        <f t="shared" si="16"/>
        <v>2112.676056338028</v>
      </c>
      <c r="I29" s="41">
        <f t="shared" si="17"/>
        <v>13481.847491197188</v>
      </c>
      <c r="J29" s="42">
        <f t="shared" si="18"/>
        <v>34413.266762903702</v>
      </c>
      <c r="K29" s="40">
        <v>-2945.4057679409789</v>
      </c>
      <c r="L29" s="40">
        <v>-14402.658497385592</v>
      </c>
      <c r="M29" s="40">
        <v>-27143.110448079726</v>
      </c>
      <c r="O29" s="3">
        <f t="shared" si="19"/>
        <v>-2945.4057679409789</v>
      </c>
      <c r="P29" s="3">
        <f t="shared" si="20"/>
        <v>-14402.658497385592</v>
      </c>
      <c r="Q29" s="3">
        <f t="shared" si="21"/>
        <v>-27143.110448079726</v>
      </c>
      <c r="S29" s="1">
        <v>-3092.676056338028</v>
      </c>
      <c r="T29" s="1">
        <v>-18381.847491197186</v>
      </c>
      <c r="U29" s="1">
        <v>-44213.266762903702</v>
      </c>
    </row>
    <row r="30" spans="1:23" x14ac:dyDescent="0.55000000000000004">
      <c r="A30" t="s">
        <v>9</v>
      </c>
      <c r="B30" s="6">
        <f>AVERAGE(18,17)</f>
        <v>17.5</v>
      </c>
      <c r="C30" s="7">
        <v>12000</v>
      </c>
      <c r="D30" s="1">
        <v>2.5</v>
      </c>
      <c r="E30" s="35">
        <v>990</v>
      </c>
      <c r="F30" s="21">
        <f t="shared" si="14"/>
        <v>4950</v>
      </c>
      <c r="G30" s="22">
        <f t="shared" si="15"/>
        <v>9900</v>
      </c>
      <c r="H30" s="23">
        <f t="shared" si="16"/>
        <v>1714.2857142857142</v>
      </c>
      <c r="I30" s="41">
        <f t="shared" si="17"/>
        <v>10939.556250000001</v>
      </c>
      <c r="J30" s="42">
        <f t="shared" si="18"/>
        <v>27923.907887613284</v>
      </c>
      <c r="K30" s="40">
        <v>-2575.5102040816323</v>
      </c>
      <c r="L30" s="40">
        <v>-12449.883095447443</v>
      </c>
      <c r="M30" s="40">
        <v>-23220.59835291066</v>
      </c>
      <c r="O30" s="3">
        <f t="shared" si="19"/>
        <v>-2575.5102040816323</v>
      </c>
      <c r="P30" s="3">
        <f t="shared" si="20"/>
        <v>-12449.883095447443</v>
      </c>
      <c r="Q30" s="3">
        <f t="shared" si="21"/>
        <v>-23220.59835291066</v>
      </c>
      <c r="S30" s="1">
        <v>-2704.2857142857142</v>
      </c>
      <c r="T30" s="1">
        <v>-15889.556250000001</v>
      </c>
      <c r="U30" s="1">
        <v>-37823.907887613284</v>
      </c>
    </row>
    <row r="31" spans="1:23" x14ac:dyDescent="0.55000000000000004">
      <c r="D31" s="3"/>
    </row>
    <row r="33" spans="1:11" ht="19.5" thickBot="1" x14ac:dyDescent="0.75">
      <c r="A33" s="8" t="s">
        <v>29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18</v>
      </c>
      <c r="K33" t="s">
        <v>19</v>
      </c>
    </row>
    <row r="34" spans="1:11" ht="14.7" thickTop="1" x14ac:dyDescent="0.55000000000000004">
      <c r="A34" t="s">
        <v>0</v>
      </c>
      <c r="B34" s="1">
        <f>IF(B$6-$B21&gt;=10,4500,IF(AND(B$6-$B21&gt;=4,B$6-$B21&lt;10),3500,0))</f>
        <v>4500</v>
      </c>
      <c r="C34" s="1">
        <f t="shared" ref="C34:K34" si="22">IF(C$6-$B21&gt;=10,4500,IF(AND(C$6-$B21&gt;=4,C$6-$B21&lt;10),3500,0))</f>
        <v>4500</v>
      </c>
      <c r="D34" s="1">
        <f t="shared" si="22"/>
        <v>3500</v>
      </c>
      <c r="E34" s="1">
        <f t="shared" si="22"/>
        <v>4500</v>
      </c>
      <c r="F34" s="1">
        <f t="shared" si="22"/>
        <v>4500</v>
      </c>
      <c r="G34" s="1">
        <f t="shared" si="22"/>
        <v>4500</v>
      </c>
      <c r="H34" s="1">
        <f t="shared" si="22"/>
        <v>4500</v>
      </c>
      <c r="I34" s="1">
        <f t="shared" si="22"/>
        <v>3500</v>
      </c>
      <c r="J34" s="1">
        <f t="shared" si="22"/>
        <v>4500</v>
      </c>
      <c r="K34" s="1">
        <f t="shared" si="22"/>
        <v>3500</v>
      </c>
    </row>
    <row r="35" spans="1:11" x14ac:dyDescent="0.55000000000000004">
      <c r="A35" t="s">
        <v>1</v>
      </c>
      <c r="B35" s="1">
        <f t="shared" ref="B35:K35" si="23">IF(B$6-$B22&gt;=10,4500,IF(AND(B$6-$B22&gt;=4,B$6-$B22&lt;10),3500,0))</f>
        <v>4500</v>
      </c>
      <c r="C35" s="1">
        <f t="shared" si="23"/>
        <v>4500</v>
      </c>
      <c r="D35" s="1">
        <f t="shared" si="23"/>
        <v>3500</v>
      </c>
      <c r="E35" s="1">
        <f t="shared" si="23"/>
        <v>4500</v>
      </c>
      <c r="F35" s="1">
        <f t="shared" si="23"/>
        <v>4500</v>
      </c>
      <c r="G35" s="1">
        <f t="shared" si="23"/>
        <v>4500</v>
      </c>
      <c r="H35" s="1">
        <f t="shared" si="23"/>
        <v>4500</v>
      </c>
      <c r="I35" s="1">
        <f t="shared" si="23"/>
        <v>3500</v>
      </c>
      <c r="J35" s="1">
        <f t="shared" si="23"/>
        <v>4500</v>
      </c>
      <c r="K35" s="1">
        <f t="shared" si="23"/>
        <v>3500</v>
      </c>
    </row>
    <row r="36" spans="1:11" x14ac:dyDescent="0.55000000000000004">
      <c r="A36" t="s">
        <v>2</v>
      </c>
      <c r="B36" s="1">
        <f t="shared" ref="B36:K36" si="24">IF(B$6-$B23&gt;=10,4500,IF(AND(B$6-$B23&gt;=4,B$6-$B23&lt;10),3500,0))</f>
        <v>4500</v>
      </c>
      <c r="C36" s="1">
        <f t="shared" si="24"/>
        <v>4500</v>
      </c>
      <c r="D36" s="1">
        <f t="shared" si="24"/>
        <v>3500</v>
      </c>
      <c r="E36" s="1">
        <f t="shared" si="24"/>
        <v>4500</v>
      </c>
      <c r="F36" s="1">
        <f t="shared" si="24"/>
        <v>4500</v>
      </c>
      <c r="G36" s="1">
        <f t="shared" si="24"/>
        <v>4500</v>
      </c>
      <c r="H36" s="1">
        <f t="shared" si="24"/>
        <v>4500</v>
      </c>
      <c r="I36" s="1">
        <f t="shared" si="24"/>
        <v>3500</v>
      </c>
      <c r="J36" s="1">
        <f t="shared" si="24"/>
        <v>4500</v>
      </c>
      <c r="K36" s="1">
        <f t="shared" si="24"/>
        <v>3500</v>
      </c>
    </row>
    <row r="37" spans="1:11" x14ac:dyDescent="0.55000000000000004">
      <c r="A37" t="s">
        <v>3</v>
      </c>
      <c r="B37" s="1">
        <f t="shared" ref="B37:K37" si="25">IF(B$6-$B24&gt;=10,4500,IF(AND(B$6-$B24&gt;=4,B$6-$B24&lt;10),3500,0))</f>
        <v>4500</v>
      </c>
      <c r="C37" s="1">
        <f t="shared" si="25"/>
        <v>4500</v>
      </c>
      <c r="D37" s="1">
        <f t="shared" si="25"/>
        <v>3500</v>
      </c>
      <c r="E37" s="1">
        <f t="shared" si="25"/>
        <v>4500</v>
      </c>
      <c r="F37" s="1">
        <f t="shared" si="25"/>
        <v>4500</v>
      </c>
      <c r="G37" s="1">
        <f t="shared" si="25"/>
        <v>4500</v>
      </c>
      <c r="H37" s="1">
        <f t="shared" si="25"/>
        <v>4500</v>
      </c>
      <c r="I37" s="1">
        <f t="shared" si="25"/>
        <v>3500</v>
      </c>
      <c r="J37" s="1">
        <f t="shared" si="25"/>
        <v>4500</v>
      </c>
      <c r="K37" s="1">
        <f t="shared" si="25"/>
        <v>3500</v>
      </c>
    </row>
    <row r="38" spans="1:11" x14ac:dyDescent="0.55000000000000004">
      <c r="A38" t="s">
        <v>4</v>
      </c>
      <c r="B38" s="1">
        <f t="shared" ref="B38:K38" si="26">IF(B$6-$B25&gt;=10,4500,IF(AND(B$6-$B25&gt;=4,B$6-$B25&lt;10),3500,0))</f>
        <v>3500</v>
      </c>
      <c r="C38" s="1">
        <f t="shared" si="26"/>
        <v>3500</v>
      </c>
      <c r="D38" s="1">
        <f t="shared" si="26"/>
        <v>3500</v>
      </c>
      <c r="E38" s="1">
        <f t="shared" si="26"/>
        <v>3500</v>
      </c>
      <c r="F38" s="1">
        <f t="shared" si="26"/>
        <v>3500</v>
      </c>
      <c r="G38" s="1">
        <f t="shared" si="26"/>
        <v>4500</v>
      </c>
      <c r="H38" s="1">
        <f t="shared" si="26"/>
        <v>4500</v>
      </c>
      <c r="I38" s="1">
        <f t="shared" si="26"/>
        <v>3500</v>
      </c>
      <c r="J38" s="1">
        <f t="shared" si="26"/>
        <v>4500</v>
      </c>
      <c r="K38" s="1">
        <f t="shared" si="26"/>
        <v>3500</v>
      </c>
    </row>
    <row r="39" spans="1:11" x14ac:dyDescent="0.55000000000000004">
      <c r="A39" t="s">
        <v>5</v>
      </c>
      <c r="B39" s="1">
        <f t="shared" ref="B39:K39" si="27">IF(B$6-$B26&gt;=10,4500,IF(AND(B$6-$B26&gt;=4,B$6-$B26&lt;10),3500,0))</f>
        <v>4500</v>
      </c>
      <c r="C39" s="1">
        <f t="shared" si="27"/>
        <v>4500</v>
      </c>
      <c r="D39" s="1">
        <f t="shared" si="27"/>
        <v>3500</v>
      </c>
      <c r="E39" s="1">
        <f t="shared" si="27"/>
        <v>4500</v>
      </c>
      <c r="F39" s="1">
        <f t="shared" si="27"/>
        <v>4500</v>
      </c>
      <c r="G39" s="1">
        <f t="shared" si="27"/>
        <v>4500</v>
      </c>
      <c r="H39" s="1">
        <f t="shared" si="27"/>
        <v>4500</v>
      </c>
      <c r="I39" s="1">
        <f t="shared" si="27"/>
        <v>3500</v>
      </c>
      <c r="J39" s="1">
        <f t="shared" si="27"/>
        <v>4500</v>
      </c>
      <c r="K39" s="1">
        <f t="shared" si="27"/>
        <v>3500</v>
      </c>
    </row>
    <row r="40" spans="1:11" x14ac:dyDescent="0.55000000000000004">
      <c r="A40" t="s">
        <v>6</v>
      </c>
      <c r="B40" s="1">
        <f t="shared" ref="B40:K40" si="28">IF(B$6-$B27&gt;=10,4500,IF(AND(B$6-$B27&gt;=4,B$6-$B27&lt;10),3500,0))</f>
        <v>4500</v>
      </c>
      <c r="C40" s="1">
        <f t="shared" si="28"/>
        <v>4500</v>
      </c>
      <c r="D40" s="1">
        <f t="shared" si="28"/>
        <v>3500</v>
      </c>
      <c r="E40" s="1">
        <f t="shared" si="28"/>
        <v>4500</v>
      </c>
      <c r="F40" s="1">
        <f t="shared" si="28"/>
        <v>4500</v>
      </c>
      <c r="G40" s="1">
        <f t="shared" si="28"/>
        <v>4500</v>
      </c>
      <c r="H40" s="1">
        <f t="shared" si="28"/>
        <v>4500</v>
      </c>
      <c r="I40" s="1">
        <f t="shared" si="28"/>
        <v>3500</v>
      </c>
      <c r="J40" s="1">
        <f t="shared" si="28"/>
        <v>4500</v>
      </c>
      <c r="K40" s="1">
        <f t="shared" si="28"/>
        <v>3500</v>
      </c>
    </row>
    <row r="41" spans="1:11" x14ac:dyDescent="0.55000000000000004">
      <c r="A41" t="s">
        <v>7</v>
      </c>
      <c r="B41" s="1">
        <f t="shared" ref="B41:K41" si="29">IF(B$6-$B28&gt;=10,4500,IF(AND(B$6-$B28&gt;=4,B$6-$B28&lt;10),3500,0))</f>
        <v>4500</v>
      </c>
      <c r="C41" s="1">
        <f t="shared" si="29"/>
        <v>4500</v>
      </c>
      <c r="D41" s="1">
        <f t="shared" si="29"/>
        <v>3500</v>
      </c>
      <c r="E41" s="1">
        <f t="shared" si="29"/>
        <v>4500</v>
      </c>
      <c r="F41" s="1">
        <f t="shared" si="29"/>
        <v>4500</v>
      </c>
      <c r="G41" s="1">
        <f t="shared" si="29"/>
        <v>4500</v>
      </c>
      <c r="H41" s="1">
        <f t="shared" si="29"/>
        <v>4500</v>
      </c>
      <c r="I41" s="1">
        <f t="shared" si="29"/>
        <v>3500</v>
      </c>
      <c r="J41" s="1">
        <f t="shared" si="29"/>
        <v>4500</v>
      </c>
      <c r="K41" s="1">
        <f t="shared" si="29"/>
        <v>3500</v>
      </c>
    </row>
    <row r="42" spans="1:11" x14ac:dyDescent="0.55000000000000004">
      <c r="A42" t="s">
        <v>8</v>
      </c>
      <c r="B42" s="1">
        <f t="shared" ref="B42:K42" si="30">IF(B$6-$B29&gt;=10,4500,IF(AND(B$6-$B29&gt;=4,B$6-$B29&lt;10),3500,0))</f>
        <v>4500</v>
      </c>
      <c r="C42" s="1">
        <f t="shared" si="30"/>
        <v>4500</v>
      </c>
      <c r="D42" s="1">
        <f t="shared" si="30"/>
        <v>4500</v>
      </c>
      <c r="E42" s="1">
        <f t="shared" si="30"/>
        <v>4500</v>
      </c>
      <c r="F42" s="1">
        <f t="shared" si="30"/>
        <v>4500</v>
      </c>
      <c r="G42" s="1">
        <f t="shared" si="30"/>
        <v>4500</v>
      </c>
      <c r="H42" s="1">
        <f t="shared" si="30"/>
        <v>4500</v>
      </c>
      <c r="I42" s="1">
        <f t="shared" si="30"/>
        <v>3500</v>
      </c>
      <c r="J42" s="1">
        <f t="shared" si="30"/>
        <v>4500</v>
      </c>
      <c r="K42" s="1">
        <f t="shared" si="30"/>
        <v>3500</v>
      </c>
    </row>
    <row r="43" spans="1:11" x14ac:dyDescent="0.55000000000000004">
      <c r="A43" t="s">
        <v>9</v>
      </c>
      <c r="B43" s="1">
        <f t="shared" ref="B43:K43" si="31">IF(B$6-$B30&gt;=10,4500,IF(AND(B$6-$B30&gt;=4,B$6-$B30&lt;10),3500,0))</f>
        <v>4500</v>
      </c>
      <c r="C43" s="1">
        <f t="shared" si="31"/>
        <v>3500</v>
      </c>
      <c r="D43" s="1">
        <f t="shared" si="31"/>
        <v>3500</v>
      </c>
      <c r="E43" s="1">
        <f t="shared" si="31"/>
        <v>4500</v>
      </c>
      <c r="F43" s="1">
        <f t="shared" si="31"/>
        <v>4500</v>
      </c>
      <c r="G43" s="1">
        <f t="shared" si="31"/>
        <v>4500</v>
      </c>
      <c r="H43" s="1">
        <f t="shared" si="31"/>
        <v>4500</v>
      </c>
      <c r="I43" s="1">
        <f t="shared" si="31"/>
        <v>3500</v>
      </c>
      <c r="J43" s="1">
        <f t="shared" si="31"/>
        <v>4500</v>
      </c>
      <c r="K43" s="1">
        <f t="shared" si="31"/>
        <v>3500</v>
      </c>
    </row>
    <row r="46" spans="1:11" ht="19.5" thickBot="1" x14ac:dyDescent="0.75">
      <c r="A46" s="8" t="s">
        <v>42</v>
      </c>
      <c r="B46" s="43" t="s">
        <v>10</v>
      </c>
      <c r="C46" s="43" t="s">
        <v>11</v>
      </c>
      <c r="D46" s="43" t="s">
        <v>12</v>
      </c>
      <c r="E46" s="43" t="s">
        <v>13</v>
      </c>
      <c r="F46" s="43" t="s">
        <v>14</v>
      </c>
      <c r="G46" s="43" t="s">
        <v>15</v>
      </c>
      <c r="H46" s="43" t="s">
        <v>16</v>
      </c>
      <c r="I46" s="43" t="s">
        <v>17</v>
      </c>
      <c r="J46" s="43" t="s">
        <v>18</v>
      </c>
      <c r="K46" s="43" t="s">
        <v>19</v>
      </c>
    </row>
    <row r="47" spans="1:11" ht="14.7" thickTop="1" x14ac:dyDescent="0.55000000000000004">
      <c r="A47" s="44" t="s">
        <v>0</v>
      </c>
      <c r="B47" s="2">
        <f>B$15-$K21+B34</f>
        <v>808.18181818181711</v>
      </c>
      <c r="C47" s="3">
        <f t="shared" ref="C47:K47" si="32">C$15-$K21+C34</f>
        <v>843.51335656213814</v>
      </c>
      <c r="D47" s="3">
        <f t="shared" si="32"/>
        <v>-2412.9778212654946</v>
      </c>
      <c r="E47" s="3">
        <f t="shared" si="32"/>
        <v>1025.8008658008648</v>
      </c>
      <c r="F47" s="3">
        <f t="shared" si="32"/>
        <v>1244.8484848484841</v>
      </c>
      <c r="G47" s="3">
        <f t="shared" si="32"/>
        <v>1111.590678824723</v>
      </c>
      <c r="H47" s="3">
        <f t="shared" si="32"/>
        <v>-331.35610766045647</v>
      </c>
      <c r="I47" s="3">
        <f t="shared" si="32"/>
        <v>-1917.0053655264928</v>
      </c>
      <c r="J47" s="3">
        <f t="shared" si="32"/>
        <v>1013.8095238095239</v>
      </c>
      <c r="K47" s="3">
        <f t="shared" si="32"/>
        <v>-2012.7588466579309</v>
      </c>
    </row>
    <row r="48" spans="1:11" x14ac:dyDescent="0.55000000000000004">
      <c r="A48" s="44" t="s">
        <v>1</v>
      </c>
      <c r="B48" s="3">
        <f t="shared" ref="B48:K56" si="33">B$15-$K22+B35</f>
        <v>972.44078019358767</v>
      </c>
      <c r="C48" s="3">
        <f t="shared" si="33"/>
        <v>1007.7723185739087</v>
      </c>
      <c r="D48" s="3">
        <f t="shared" si="33"/>
        <v>-2248.7188592537241</v>
      </c>
      <c r="E48" s="3">
        <f t="shared" si="33"/>
        <v>1190.0598278126354</v>
      </c>
      <c r="F48" s="3">
        <f t="shared" si="33"/>
        <v>1409.1074468602546</v>
      </c>
      <c r="G48" s="3">
        <f t="shared" si="33"/>
        <v>1275.8496408364936</v>
      </c>
      <c r="H48" s="3">
        <f t="shared" si="33"/>
        <v>-167.09714564868591</v>
      </c>
      <c r="I48" s="3">
        <f t="shared" si="33"/>
        <v>-1752.7464035147223</v>
      </c>
      <c r="J48" s="3">
        <f t="shared" si="33"/>
        <v>1178.0684858212944</v>
      </c>
      <c r="K48" s="3">
        <f t="shared" si="33"/>
        <v>-1848.4998846461604</v>
      </c>
    </row>
    <row r="49" spans="1:11" x14ac:dyDescent="0.55000000000000004">
      <c r="A49" s="44" t="s">
        <v>2</v>
      </c>
      <c r="B49" s="3">
        <f t="shared" si="33"/>
        <v>746.73788577014284</v>
      </c>
      <c r="C49" s="3">
        <f t="shared" si="33"/>
        <v>782.06942415046387</v>
      </c>
      <c r="D49" s="3">
        <f t="shared" si="33"/>
        <v>-2474.4217536771685</v>
      </c>
      <c r="E49" s="3">
        <f t="shared" si="33"/>
        <v>964.35693338919054</v>
      </c>
      <c r="F49" s="3">
        <f t="shared" si="33"/>
        <v>1183.4045524368098</v>
      </c>
      <c r="G49" s="3">
        <f t="shared" si="33"/>
        <v>1050.1467464130487</v>
      </c>
      <c r="H49" s="3">
        <f t="shared" si="33"/>
        <v>-392.80004007213029</v>
      </c>
      <c r="I49" s="3">
        <f t="shared" si="33"/>
        <v>-1978.4492979381666</v>
      </c>
      <c r="J49" s="3">
        <f t="shared" si="33"/>
        <v>952.36559139784958</v>
      </c>
      <c r="K49" s="3">
        <f t="shared" si="33"/>
        <v>-2074.2027790696047</v>
      </c>
    </row>
    <row r="50" spans="1:11" x14ac:dyDescent="0.55000000000000004">
      <c r="A50" s="44" t="s">
        <v>3</v>
      </c>
      <c r="B50" s="3">
        <f t="shared" si="33"/>
        <v>709.28071928071813</v>
      </c>
      <c r="C50" s="3">
        <f t="shared" si="33"/>
        <v>744.61225766103917</v>
      </c>
      <c r="D50" s="3">
        <f t="shared" si="33"/>
        <v>-2511.8789201665932</v>
      </c>
      <c r="E50" s="3">
        <f t="shared" si="33"/>
        <v>926.89976689976584</v>
      </c>
      <c r="F50" s="3">
        <f t="shared" si="33"/>
        <v>1145.9473859473851</v>
      </c>
      <c r="G50" s="3">
        <f t="shared" si="33"/>
        <v>1012.689579923624</v>
      </c>
      <c r="H50" s="3">
        <f t="shared" si="33"/>
        <v>-430.25720656155499</v>
      </c>
      <c r="I50" s="3">
        <f t="shared" si="33"/>
        <v>-2015.9064644275913</v>
      </c>
      <c r="J50" s="3">
        <f t="shared" si="33"/>
        <v>914.90842490842488</v>
      </c>
      <c r="K50" s="3">
        <f t="shared" si="33"/>
        <v>-2111.6599455590294</v>
      </c>
    </row>
    <row r="51" spans="1:11" x14ac:dyDescent="0.55000000000000004">
      <c r="A51" s="44" t="s">
        <v>4</v>
      </c>
      <c r="B51" s="3">
        <f t="shared" si="33"/>
        <v>-558.11031664964366</v>
      </c>
      <c r="C51" s="3">
        <f t="shared" si="33"/>
        <v>-522.77877826932263</v>
      </c>
      <c r="D51" s="3">
        <f t="shared" si="33"/>
        <v>-2779.2699560969559</v>
      </c>
      <c r="E51" s="3">
        <f t="shared" si="33"/>
        <v>-340.49126903059596</v>
      </c>
      <c r="F51" s="3">
        <f t="shared" si="33"/>
        <v>-121.44364998297669</v>
      </c>
      <c r="G51" s="3">
        <f t="shared" si="33"/>
        <v>745.29854399326223</v>
      </c>
      <c r="H51" s="3">
        <f t="shared" si="33"/>
        <v>-697.6482424919177</v>
      </c>
      <c r="I51" s="3">
        <f t="shared" si="33"/>
        <v>-2283.297500357954</v>
      </c>
      <c r="J51" s="3">
        <f t="shared" si="33"/>
        <v>647.51738897806308</v>
      </c>
      <c r="K51" s="3">
        <f t="shared" si="33"/>
        <v>-2379.0509814893921</v>
      </c>
    </row>
    <row r="52" spans="1:11" x14ac:dyDescent="0.55000000000000004">
      <c r="A52" s="44" t="s">
        <v>5</v>
      </c>
      <c r="B52" s="3">
        <f t="shared" si="33"/>
        <v>617.70562770562674</v>
      </c>
      <c r="C52" s="3">
        <f t="shared" si="33"/>
        <v>653.03716608594777</v>
      </c>
      <c r="D52" s="3">
        <f t="shared" si="33"/>
        <v>-2603.4540117416855</v>
      </c>
      <c r="E52" s="3">
        <f t="shared" si="33"/>
        <v>835.32467532467444</v>
      </c>
      <c r="F52" s="3">
        <f t="shared" si="33"/>
        <v>1054.3722943722937</v>
      </c>
      <c r="G52" s="3">
        <f t="shared" si="33"/>
        <v>921.11448834853263</v>
      </c>
      <c r="H52" s="3">
        <f t="shared" si="33"/>
        <v>-521.8322981366473</v>
      </c>
      <c r="I52" s="3">
        <f t="shared" si="33"/>
        <v>-2107.4815560026836</v>
      </c>
      <c r="J52" s="3">
        <f t="shared" si="33"/>
        <v>823.33333333333348</v>
      </c>
      <c r="K52" s="3">
        <f t="shared" si="33"/>
        <v>-2203.2350371341217</v>
      </c>
    </row>
    <row r="53" spans="1:11" x14ac:dyDescent="0.55000000000000004">
      <c r="A53" s="44" t="s">
        <v>6</v>
      </c>
      <c r="B53" s="3">
        <f t="shared" si="33"/>
        <v>808.18181818181711</v>
      </c>
      <c r="C53" s="3">
        <f t="shared" si="33"/>
        <v>843.51335656213814</v>
      </c>
      <c r="D53" s="3">
        <f t="shared" si="33"/>
        <v>-2412.9778212654946</v>
      </c>
      <c r="E53" s="3">
        <f t="shared" si="33"/>
        <v>1025.8008658008648</v>
      </c>
      <c r="F53" s="3">
        <f t="shared" si="33"/>
        <v>1244.8484848484841</v>
      </c>
      <c r="G53" s="3">
        <f t="shared" si="33"/>
        <v>1111.590678824723</v>
      </c>
      <c r="H53" s="3">
        <f t="shared" si="33"/>
        <v>-331.35610766045647</v>
      </c>
      <c r="I53" s="3">
        <f t="shared" si="33"/>
        <v>-1917.0053655264928</v>
      </c>
      <c r="J53" s="3">
        <f t="shared" si="33"/>
        <v>1013.8095238095239</v>
      </c>
      <c r="K53" s="3">
        <f t="shared" si="33"/>
        <v>-2012.7588466579309</v>
      </c>
    </row>
    <row r="54" spans="1:11" x14ac:dyDescent="0.55000000000000004">
      <c r="A54" s="44" t="s">
        <v>7</v>
      </c>
      <c r="B54" s="3">
        <f t="shared" si="33"/>
        <v>778.62516793551185</v>
      </c>
      <c r="C54" s="3">
        <f t="shared" si="33"/>
        <v>813.95670631583289</v>
      </c>
      <c r="D54" s="3">
        <f t="shared" si="33"/>
        <v>-2442.5344715117999</v>
      </c>
      <c r="E54" s="3">
        <f t="shared" si="33"/>
        <v>996.24421555455956</v>
      </c>
      <c r="F54" s="3">
        <f t="shared" si="33"/>
        <v>1215.2918346021788</v>
      </c>
      <c r="G54" s="3">
        <f t="shared" si="33"/>
        <v>1082.0340285784177</v>
      </c>
      <c r="H54" s="3">
        <f t="shared" si="33"/>
        <v>-360.91275790676173</v>
      </c>
      <c r="I54" s="3">
        <f t="shared" si="33"/>
        <v>-1946.5620157727981</v>
      </c>
      <c r="J54" s="3">
        <f t="shared" si="33"/>
        <v>984.2528735632186</v>
      </c>
      <c r="K54" s="3">
        <f t="shared" si="33"/>
        <v>-2042.3154969042362</v>
      </c>
    </row>
    <row r="55" spans="1:11" x14ac:dyDescent="0.55000000000000004">
      <c r="A55" s="44" t="s">
        <v>8</v>
      </c>
      <c r="B55" s="3">
        <f t="shared" si="33"/>
        <v>848.82568136089139</v>
      </c>
      <c r="C55" s="3">
        <f t="shared" si="33"/>
        <v>884.15721974121243</v>
      </c>
      <c r="D55" s="3">
        <f t="shared" si="33"/>
        <v>-1372.3339580864204</v>
      </c>
      <c r="E55" s="3">
        <f t="shared" si="33"/>
        <v>1066.4447289799391</v>
      </c>
      <c r="F55" s="3">
        <f t="shared" si="33"/>
        <v>1285.4923480275584</v>
      </c>
      <c r="G55" s="3">
        <f t="shared" si="33"/>
        <v>1152.2345420037973</v>
      </c>
      <c r="H55" s="3">
        <f t="shared" si="33"/>
        <v>-290.71224448138219</v>
      </c>
      <c r="I55" s="3">
        <f t="shared" si="33"/>
        <v>-1876.3615023474185</v>
      </c>
      <c r="J55" s="3">
        <f t="shared" si="33"/>
        <v>1054.4533869885981</v>
      </c>
      <c r="K55" s="3">
        <f t="shared" si="33"/>
        <v>-1972.1149834788566</v>
      </c>
    </row>
    <row r="56" spans="1:11" x14ac:dyDescent="0.55000000000000004">
      <c r="A56" s="44" t="s">
        <v>9</v>
      </c>
      <c r="B56" s="3">
        <f t="shared" si="33"/>
        <v>478.93011750154483</v>
      </c>
      <c r="C56" s="3">
        <f t="shared" si="33"/>
        <v>-485.73834411813414</v>
      </c>
      <c r="D56" s="3">
        <f t="shared" si="33"/>
        <v>-2742.2295219457665</v>
      </c>
      <c r="E56" s="3">
        <f t="shared" si="33"/>
        <v>696.54916512059253</v>
      </c>
      <c r="F56" s="3">
        <f t="shared" si="33"/>
        <v>915.5967841682118</v>
      </c>
      <c r="G56" s="3">
        <f t="shared" si="33"/>
        <v>782.33897814445072</v>
      </c>
      <c r="H56" s="3">
        <f t="shared" si="33"/>
        <v>-660.6078083407283</v>
      </c>
      <c r="I56" s="3">
        <f t="shared" si="33"/>
        <v>-2246.2570662067646</v>
      </c>
      <c r="J56" s="3">
        <f t="shared" si="33"/>
        <v>684.55782312925157</v>
      </c>
      <c r="K56" s="3">
        <f t="shared" si="33"/>
        <v>-2342.0105473382027</v>
      </c>
    </row>
    <row r="59" spans="1:11" ht="19.5" thickBot="1" x14ac:dyDescent="0.75">
      <c r="A59" s="8" t="s">
        <v>43</v>
      </c>
      <c r="B59" s="43" t="s">
        <v>10</v>
      </c>
      <c r="C59" s="43" t="s">
        <v>11</v>
      </c>
      <c r="D59" s="43" t="s">
        <v>12</v>
      </c>
      <c r="E59" s="43" t="s">
        <v>13</v>
      </c>
      <c r="F59" s="43" t="s">
        <v>14</v>
      </c>
      <c r="G59" s="43" t="s">
        <v>15</v>
      </c>
      <c r="H59" s="43" t="s">
        <v>16</v>
      </c>
      <c r="I59" s="43" t="s">
        <v>17</v>
      </c>
      <c r="J59" s="43" t="s">
        <v>18</v>
      </c>
      <c r="K59" s="43" t="s">
        <v>19</v>
      </c>
    </row>
    <row r="60" spans="1:11" ht="14.7" thickTop="1" x14ac:dyDescent="0.55000000000000004">
      <c r="A60" s="44" t="s">
        <v>0</v>
      </c>
      <c r="B60" s="3">
        <f>B$16-$L21+B34</f>
        <v>-917.0806611919088</v>
      </c>
      <c r="C60" s="3">
        <f t="shared" ref="C60:K60" si="34">C$16-$L21+C34</f>
        <v>-878.25567738013524</v>
      </c>
      <c r="D60" s="3">
        <f t="shared" si="34"/>
        <v>-6967.6537305255533</v>
      </c>
      <c r="E60" s="3">
        <f t="shared" si="34"/>
        <v>-454.80022297552023</v>
      </c>
      <c r="F60" s="3">
        <f t="shared" si="34"/>
        <v>-205.63890203854862</v>
      </c>
      <c r="G60" s="3">
        <f t="shared" si="34"/>
        <v>-225.38056462405984</v>
      </c>
      <c r="H60" s="3">
        <f t="shared" si="34"/>
        <v>-2010.2970401990333</v>
      </c>
      <c r="I60" s="3">
        <f t="shared" si="34"/>
        <v>-5917.4304658720703</v>
      </c>
      <c r="J60" s="3">
        <f t="shared" si="34"/>
        <v>-44.132233752296088</v>
      </c>
      <c r="K60" s="3">
        <f t="shared" si="34"/>
        <v>-6041.7332689179548</v>
      </c>
    </row>
    <row r="61" spans="1:11" x14ac:dyDescent="0.55000000000000004">
      <c r="A61" s="44" t="s">
        <v>1</v>
      </c>
      <c r="B61" s="3">
        <f t="shared" ref="B61:K69" si="35">B$16-$L22+B35</f>
        <v>-217.07648577876898</v>
      </c>
      <c r="C61" s="3">
        <f t="shared" si="35"/>
        <v>-178.25150196699542</v>
      </c>
      <c r="D61" s="3">
        <f t="shared" si="35"/>
        <v>-6267.6495551124135</v>
      </c>
      <c r="E61" s="3">
        <f t="shared" si="35"/>
        <v>245.20395243761959</v>
      </c>
      <c r="F61" s="3">
        <f t="shared" si="35"/>
        <v>494.3652733745912</v>
      </c>
      <c r="G61" s="3">
        <f t="shared" si="35"/>
        <v>474.62361078907998</v>
      </c>
      <c r="H61" s="3">
        <f t="shared" si="35"/>
        <v>-1310.2928647858935</v>
      </c>
      <c r="I61" s="3">
        <f t="shared" si="35"/>
        <v>-5217.4262904589305</v>
      </c>
      <c r="J61" s="3">
        <f t="shared" si="35"/>
        <v>655.87194166084373</v>
      </c>
      <c r="K61" s="3">
        <f t="shared" si="35"/>
        <v>-5341.729093504815</v>
      </c>
    </row>
    <row r="62" spans="1:11" x14ac:dyDescent="0.55000000000000004">
      <c r="A62" s="44" t="s">
        <v>2</v>
      </c>
      <c r="B62" s="3">
        <f t="shared" si="35"/>
        <v>-1239.6613063532004</v>
      </c>
      <c r="C62" s="3">
        <f t="shared" si="35"/>
        <v>-1200.8363225414269</v>
      </c>
      <c r="D62" s="3">
        <f t="shared" si="35"/>
        <v>-7290.2343756868449</v>
      </c>
      <c r="E62" s="3">
        <f t="shared" si="35"/>
        <v>-777.38086813681184</v>
      </c>
      <c r="F62" s="3">
        <f t="shared" si="35"/>
        <v>-528.21954719984024</v>
      </c>
      <c r="G62" s="3">
        <f t="shared" si="35"/>
        <v>-547.96120978535146</v>
      </c>
      <c r="H62" s="3">
        <f t="shared" si="35"/>
        <v>-2332.8776853603249</v>
      </c>
      <c r="I62" s="3">
        <f t="shared" si="35"/>
        <v>-6240.0111110333619</v>
      </c>
      <c r="J62" s="3">
        <f t="shared" si="35"/>
        <v>-366.7128789135877</v>
      </c>
      <c r="K62" s="3">
        <f t="shared" si="35"/>
        <v>-6364.3139140792464</v>
      </c>
    </row>
    <row r="63" spans="1:11" x14ac:dyDescent="0.55000000000000004">
      <c r="A63" s="44" t="s">
        <v>3</v>
      </c>
      <c r="B63" s="3">
        <f t="shared" si="35"/>
        <v>-1490.4298888055637</v>
      </c>
      <c r="C63" s="3">
        <f t="shared" si="35"/>
        <v>-1451.6049049937901</v>
      </c>
      <c r="D63" s="3">
        <f t="shared" si="35"/>
        <v>-7541.0029581392082</v>
      </c>
      <c r="E63" s="3">
        <f t="shared" si="35"/>
        <v>-1028.1494505891751</v>
      </c>
      <c r="F63" s="3">
        <f t="shared" si="35"/>
        <v>-778.9881296522035</v>
      </c>
      <c r="G63" s="3">
        <f t="shared" si="35"/>
        <v>-798.72979223771472</v>
      </c>
      <c r="H63" s="3">
        <f t="shared" si="35"/>
        <v>-2583.6462678126882</v>
      </c>
      <c r="I63" s="3">
        <f t="shared" si="35"/>
        <v>-6490.7796934857251</v>
      </c>
      <c r="J63" s="3">
        <f t="shared" si="35"/>
        <v>-617.48146136595096</v>
      </c>
      <c r="K63" s="3">
        <f t="shared" si="35"/>
        <v>-6615.0824965316096</v>
      </c>
    </row>
    <row r="64" spans="1:11" x14ac:dyDescent="0.55000000000000004">
      <c r="A64" s="44" t="s">
        <v>4</v>
      </c>
      <c r="B64" s="3">
        <f t="shared" si="35"/>
        <v>-3764.348527321039</v>
      </c>
      <c r="C64" s="3">
        <f t="shared" si="35"/>
        <v>-3725.5235435092654</v>
      </c>
      <c r="D64" s="3">
        <f t="shared" si="35"/>
        <v>-8814.9215966546835</v>
      </c>
      <c r="E64" s="3">
        <f t="shared" si="35"/>
        <v>-3302.0680891046504</v>
      </c>
      <c r="F64" s="3">
        <f t="shared" si="35"/>
        <v>-3052.9067681676788</v>
      </c>
      <c r="G64" s="3">
        <f t="shared" si="35"/>
        <v>-2072.64843075319</v>
      </c>
      <c r="H64" s="3">
        <f t="shared" si="35"/>
        <v>-3857.5649063281635</v>
      </c>
      <c r="I64" s="3">
        <f t="shared" si="35"/>
        <v>-7764.6983320012005</v>
      </c>
      <c r="J64" s="3">
        <f t="shared" si="35"/>
        <v>-1891.4000998814263</v>
      </c>
      <c r="K64" s="3">
        <f t="shared" si="35"/>
        <v>-7889.001135047085</v>
      </c>
    </row>
    <row r="65" spans="1:11" x14ac:dyDescent="0.55000000000000004">
      <c r="A65" s="44" t="s">
        <v>5</v>
      </c>
      <c r="B65" s="3">
        <f t="shared" si="35"/>
        <v>-1917.0806611919088</v>
      </c>
      <c r="C65" s="3">
        <f t="shared" si="35"/>
        <v>-1878.2556773801352</v>
      </c>
      <c r="D65" s="3">
        <f t="shared" si="35"/>
        <v>-7967.6537305255533</v>
      </c>
      <c r="E65" s="3">
        <f t="shared" si="35"/>
        <v>-1454.8002229755202</v>
      </c>
      <c r="F65" s="3">
        <f t="shared" si="35"/>
        <v>-1205.6389020385486</v>
      </c>
      <c r="G65" s="3">
        <f t="shared" si="35"/>
        <v>-1225.3805646240598</v>
      </c>
      <c r="H65" s="3">
        <f t="shared" si="35"/>
        <v>-3010.2970401990333</v>
      </c>
      <c r="I65" s="3">
        <f t="shared" si="35"/>
        <v>-6917.4304658720703</v>
      </c>
      <c r="J65" s="3">
        <f t="shared" si="35"/>
        <v>-1044.1322337522961</v>
      </c>
      <c r="K65" s="3">
        <f t="shared" si="35"/>
        <v>-7041.7332689179548</v>
      </c>
    </row>
    <row r="66" spans="1:11" x14ac:dyDescent="0.55000000000000004">
      <c r="A66" s="44" t="s">
        <v>6</v>
      </c>
      <c r="B66" s="3">
        <f t="shared" si="35"/>
        <v>-917.0806611919088</v>
      </c>
      <c r="C66" s="3">
        <f t="shared" si="35"/>
        <v>-878.25567738013524</v>
      </c>
      <c r="D66" s="3">
        <f t="shared" si="35"/>
        <v>-6967.6537305255533</v>
      </c>
      <c r="E66" s="3">
        <f t="shared" si="35"/>
        <v>-454.80022297552023</v>
      </c>
      <c r="F66" s="3">
        <f t="shared" si="35"/>
        <v>-205.63890203854862</v>
      </c>
      <c r="G66" s="3">
        <f t="shared" si="35"/>
        <v>-225.38056462405984</v>
      </c>
      <c r="H66" s="3">
        <f t="shared" si="35"/>
        <v>-2010.2970401990333</v>
      </c>
      <c r="I66" s="3">
        <f t="shared" si="35"/>
        <v>-5917.4304658720703</v>
      </c>
      <c r="J66" s="3">
        <f t="shared" si="35"/>
        <v>-44.132233752296088</v>
      </c>
      <c r="K66" s="3">
        <f t="shared" si="35"/>
        <v>-6041.7332689179548</v>
      </c>
    </row>
    <row r="67" spans="1:11" x14ac:dyDescent="0.55000000000000004">
      <c r="A67" s="44" t="s">
        <v>7</v>
      </c>
      <c r="B67" s="3">
        <f t="shared" si="35"/>
        <v>-964.01615821923951</v>
      </c>
      <c r="C67" s="3">
        <f t="shared" si="35"/>
        <v>-925.19117440746595</v>
      </c>
      <c r="D67" s="3">
        <f t="shared" si="35"/>
        <v>-7014.589227552884</v>
      </c>
      <c r="E67" s="3">
        <f t="shared" si="35"/>
        <v>-501.73572000285094</v>
      </c>
      <c r="F67" s="3">
        <f t="shared" si="35"/>
        <v>-252.57439906587933</v>
      </c>
      <c r="G67" s="3">
        <f t="shared" si="35"/>
        <v>-272.31606165139056</v>
      </c>
      <c r="H67" s="3">
        <f t="shared" si="35"/>
        <v>-2057.232537226364</v>
      </c>
      <c r="I67" s="3">
        <f t="shared" si="35"/>
        <v>-5964.365962899401</v>
      </c>
      <c r="J67" s="3">
        <f t="shared" si="35"/>
        <v>-91.0677307796268</v>
      </c>
      <c r="K67" s="3">
        <f t="shared" si="35"/>
        <v>-6088.6687659452855</v>
      </c>
    </row>
    <row r="68" spans="1:11" x14ac:dyDescent="0.55000000000000004">
      <c r="A68" s="44" t="s">
        <v>8</v>
      </c>
      <c r="B68" s="3">
        <f t="shared" si="35"/>
        <v>-627.93453776572824</v>
      </c>
      <c r="C68" s="3">
        <f t="shared" si="35"/>
        <v>-589.10955395395467</v>
      </c>
      <c r="D68" s="3">
        <f t="shared" si="35"/>
        <v>-5678.5076070993728</v>
      </c>
      <c r="E68" s="3">
        <f t="shared" si="35"/>
        <v>-165.65409954933966</v>
      </c>
      <c r="F68" s="3">
        <f t="shared" si="35"/>
        <v>83.507221387631944</v>
      </c>
      <c r="G68" s="3">
        <f t="shared" si="35"/>
        <v>63.765558802120722</v>
      </c>
      <c r="H68" s="3">
        <f t="shared" si="35"/>
        <v>-1721.1509167728527</v>
      </c>
      <c r="I68" s="3">
        <f t="shared" si="35"/>
        <v>-5628.2843424458897</v>
      </c>
      <c r="J68" s="3">
        <f t="shared" si="35"/>
        <v>245.01388967388448</v>
      </c>
      <c r="K68" s="3">
        <f t="shared" si="35"/>
        <v>-5752.5871454917742</v>
      </c>
    </row>
    <row r="69" spans="1:11" x14ac:dyDescent="0.55000000000000004">
      <c r="A69" s="44" t="s">
        <v>9</v>
      </c>
      <c r="B69" s="3">
        <f t="shared" si="35"/>
        <v>-2580.7099397038764</v>
      </c>
      <c r="C69" s="3">
        <f t="shared" si="35"/>
        <v>-3541.8849558921029</v>
      </c>
      <c r="D69" s="3">
        <f t="shared" si="35"/>
        <v>-8631.283009037521</v>
      </c>
      <c r="E69" s="3">
        <f t="shared" si="35"/>
        <v>-2118.4295014874879</v>
      </c>
      <c r="F69" s="3">
        <f t="shared" si="35"/>
        <v>-1869.2681805505163</v>
      </c>
      <c r="G69" s="3">
        <f t="shared" si="35"/>
        <v>-1889.0098431360275</v>
      </c>
      <c r="H69" s="3">
        <f t="shared" si="35"/>
        <v>-3673.9263187110009</v>
      </c>
      <c r="I69" s="3">
        <f t="shared" si="35"/>
        <v>-7581.0597443840379</v>
      </c>
      <c r="J69" s="3">
        <f t="shared" si="35"/>
        <v>-1707.7615122642637</v>
      </c>
      <c r="K69" s="3">
        <f t="shared" si="35"/>
        <v>-7705.3625474299224</v>
      </c>
    </row>
    <row r="72" spans="1:11" ht="19.5" thickBot="1" x14ac:dyDescent="0.75">
      <c r="A72" s="8" t="s">
        <v>60</v>
      </c>
      <c r="B72" s="43" t="s">
        <v>10</v>
      </c>
      <c r="C72" s="43" t="s">
        <v>11</v>
      </c>
      <c r="D72" s="43" t="s">
        <v>12</v>
      </c>
      <c r="E72" s="43" t="s">
        <v>13</v>
      </c>
      <c r="F72" s="43" t="s">
        <v>14</v>
      </c>
      <c r="G72" s="43" t="s">
        <v>15</v>
      </c>
      <c r="H72" s="43" t="s">
        <v>16</v>
      </c>
      <c r="I72" s="43" t="s">
        <v>17</v>
      </c>
      <c r="J72" s="43" t="s">
        <v>18</v>
      </c>
      <c r="K72" s="43" t="s">
        <v>19</v>
      </c>
    </row>
    <row r="73" spans="1:11" ht="14.7" thickTop="1" x14ac:dyDescent="0.55000000000000004">
      <c r="A73" s="44" t="s">
        <v>0</v>
      </c>
      <c r="B73" s="3">
        <f>B$17-$M21+B34</f>
        <v>1156.0961404410118</v>
      </c>
      <c r="C73" s="3">
        <f t="shared" ref="C73:K73" si="36">C$17-$M21+C34</f>
        <v>1166.6234067537262</v>
      </c>
      <c r="D73" s="3">
        <f t="shared" si="36"/>
        <v>-6532.490572269322</v>
      </c>
      <c r="E73" s="3">
        <f t="shared" si="36"/>
        <v>1723.9658999662133</v>
      </c>
      <c r="F73" s="3">
        <f t="shared" si="36"/>
        <v>1878.6720398584839</v>
      </c>
      <c r="G73" s="3">
        <f t="shared" si="36"/>
        <v>2086.8459247478131</v>
      </c>
      <c r="H73" s="3">
        <f t="shared" si="36"/>
        <v>1520.7813252713131</v>
      </c>
      <c r="I73" s="3">
        <f t="shared" si="36"/>
        <v>-5306.320118184849</v>
      </c>
      <c r="J73" s="3">
        <f t="shared" si="36"/>
        <v>2695.0620476647382</v>
      </c>
      <c r="K73" s="3">
        <f t="shared" si="36"/>
        <v>-5596.1000934761178</v>
      </c>
    </row>
    <row r="74" spans="1:11" x14ac:dyDescent="0.55000000000000004">
      <c r="A74" s="44" t="s">
        <v>1</v>
      </c>
      <c r="B74" s="3">
        <f t="shared" ref="B74:K74" si="37">B$17-$M22+B35</f>
        <v>2301.6851218757474</v>
      </c>
      <c r="C74" s="3">
        <f t="shared" si="37"/>
        <v>2312.2123881884618</v>
      </c>
      <c r="D74" s="3">
        <f t="shared" si="37"/>
        <v>-5386.9015908345864</v>
      </c>
      <c r="E74" s="3">
        <f t="shared" si="37"/>
        <v>2869.5548814009489</v>
      </c>
      <c r="F74" s="3">
        <f t="shared" si="37"/>
        <v>3024.2610212932195</v>
      </c>
      <c r="G74" s="3">
        <f t="shared" si="37"/>
        <v>3232.4349061825487</v>
      </c>
      <c r="H74" s="3">
        <f t="shared" si="37"/>
        <v>2666.3703067060487</v>
      </c>
      <c r="I74" s="3">
        <f t="shared" si="37"/>
        <v>-4160.7311367501134</v>
      </c>
      <c r="J74" s="3">
        <f t="shared" si="37"/>
        <v>3840.6510290994738</v>
      </c>
      <c r="K74" s="3">
        <f t="shared" si="37"/>
        <v>-4450.5111120413821</v>
      </c>
    </row>
    <row r="75" spans="1:11" x14ac:dyDescent="0.55000000000000004">
      <c r="A75" s="44" t="s">
        <v>2</v>
      </c>
      <c r="B75" s="3">
        <f t="shared" ref="B75:K75" si="38">B$17-$M23+B36</f>
        <v>510.93485011843222</v>
      </c>
      <c r="C75" s="3">
        <f t="shared" si="38"/>
        <v>521.46211643114657</v>
      </c>
      <c r="D75" s="3">
        <f t="shared" si="38"/>
        <v>-7177.6518625919016</v>
      </c>
      <c r="E75" s="3">
        <f t="shared" si="38"/>
        <v>1078.8046096436337</v>
      </c>
      <c r="F75" s="3">
        <f t="shared" si="38"/>
        <v>1233.5107495359043</v>
      </c>
      <c r="G75" s="3">
        <f t="shared" si="38"/>
        <v>1441.6846344252335</v>
      </c>
      <c r="H75" s="3">
        <f t="shared" si="38"/>
        <v>875.62003494873352</v>
      </c>
      <c r="I75" s="3">
        <f t="shared" si="38"/>
        <v>-5951.4814085074286</v>
      </c>
      <c r="J75" s="3">
        <f t="shared" si="38"/>
        <v>2049.9007573421586</v>
      </c>
      <c r="K75" s="3">
        <f t="shared" si="38"/>
        <v>-6241.2613837986974</v>
      </c>
    </row>
    <row r="76" spans="1:11" x14ac:dyDescent="0.55000000000000004">
      <c r="A76" s="44" t="s">
        <v>3</v>
      </c>
      <c r="B76" s="3">
        <f t="shared" ref="B76:K76" si="39">B$17-$M24+B37</f>
        <v>-75.408771250145946</v>
      </c>
      <c r="C76" s="3">
        <f t="shared" si="39"/>
        <v>-64.8815049374316</v>
      </c>
      <c r="D76" s="3">
        <f t="shared" si="39"/>
        <v>-7763.9954839604798</v>
      </c>
      <c r="E76" s="3">
        <f t="shared" si="39"/>
        <v>492.46098827505557</v>
      </c>
      <c r="F76" s="3">
        <f t="shared" si="39"/>
        <v>647.16712816732615</v>
      </c>
      <c r="G76" s="3">
        <f t="shared" si="39"/>
        <v>855.34101305665536</v>
      </c>
      <c r="H76" s="3">
        <f t="shared" si="39"/>
        <v>289.27641358015535</v>
      </c>
      <c r="I76" s="3">
        <f t="shared" si="39"/>
        <v>-6537.8250298760067</v>
      </c>
      <c r="J76" s="3">
        <f t="shared" si="39"/>
        <v>1463.5571359735804</v>
      </c>
      <c r="K76" s="3">
        <f t="shared" si="39"/>
        <v>-6827.6050051672755</v>
      </c>
    </row>
    <row r="77" spans="1:11" x14ac:dyDescent="0.55000000000000004">
      <c r="A77" s="44" t="s">
        <v>4</v>
      </c>
      <c r="B77" s="3">
        <f t="shared" ref="B77:K77" si="40">B$17-$M25+B38</f>
        <v>-3419.7105527678577</v>
      </c>
      <c r="C77" s="3">
        <f t="shared" si="40"/>
        <v>-3409.1832864551434</v>
      </c>
      <c r="D77" s="3">
        <f t="shared" si="40"/>
        <v>-10108.297265478192</v>
      </c>
      <c r="E77" s="3">
        <f t="shared" si="40"/>
        <v>-2851.8407932426562</v>
      </c>
      <c r="F77" s="3">
        <f t="shared" si="40"/>
        <v>-2697.1346533503856</v>
      </c>
      <c r="G77" s="3">
        <f t="shared" si="40"/>
        <v>-1488.9607684610564</v>
      </c>
      <c r="H77" s="3">
        <f t="shared" si="40"/>
        <v>-2055.0253679375564</v>
      </c>
      <c r="I77" s="3">
        <f t="shared" si="40"/>
        <v>-8882.1268113937185</v>
      </c>
      <c r="J77" s="3">
        <f t="shared" si="40"/>
        <v>-880.74464554413134</v>
      </c>
      <c r="K77" s="3">
        <f t="shared" si="40"/>
        <v>-9171.9067866849873</v>
      </c>
    </row>
    <row r="78" spans="1:11" x14ac:dyDescent="0.55000000000000004">
      <c r="A78" s="44" t="s">
        <v>5</v>
      </c>
      <c r="B78" s="3">
        <f t="shared" ref="B78:K78" si="41">B$17-$M26+B39</f>
        <v>-843.90385955899183</v>
      </c>
      <c r="C78" s="3">
        <f t="shared" si="41"/>
        <v>-833.37659324627748</v>
      </c>
      <c r="D78" s="3">
        <f t="shared" si="41"/>
        <v>-8532.4905722693256</v>
      </c>
      <c r="E78" s="3">
        <f t="shared" si="41"/>
        <v>-276.03410003379031</v>
      </c>
      <c r="F78" s="3">
        <f t="shared" si="41"/>
        <v>-121.32796014151972</v>
      </c>
      <c r="G78" s="3">
        <f t="shared" si="41"/>
        <v>86.845924747809477</v>
      </c>
      <c r="H78" s="3">
        <f t="shared" si="41"/>
        <v>-479.21867472869053</v>
      </c>
      <c r="I78" s="3">
        <f t="shared" si="41"/>
        <v>-7306.3201181848526</v>
      </c>
      <c r="J78" s="3">
        <f t="shared" si="41"/>
        <v>695.06204766473456</v>
      </c>
      <c r="K78" s="3">
        <f t="shared" si="41"/>
        <v>-7596.1000934761214</v>
      </c>
    </row>
    <row r="79" spans="1:11" x14ac:dyDescent="0.55000000000000004">
      <c r="A79" s="44" t="s">
        <v>6</v>
      </c>
      <c r="B79" s="3">
        <f t="shared" ref="B79:K79" si="42">B$17-$M27+B40</f>
        <v>1156.0961404410118</v>
      </c>
      <c r="C79" s="3">
        <f t="shared" si="42"/>
        <v>1166.6234067537262</v>
      </c>
      <c r="D79" s="3">
        <f t="shared" si="42"/>
        <v>-6532.490572269322</v>
      </c>
      <c r="E79" s="3">
        <f t="shared" si="42"/>
        <v>1723.9658999662133</v>
      </c>
      <c r="F79" s="3">
        <f t="shared" si="42"/>
        <v>1878.6720398584839</v>
      </c>
      <c r="G79" s="3">
        <f t="shared" si="42"/>
        <v>2086.8459247478131</v>
      </c>
      <c r="H79" s="3">
        <f t="shared" si="42"/>
        <v>1520.7813252713131</v>
      </c>
      <c r="I79" s="3">
        <f t="shared" si="42"/>
        <v>-5306.320118184849</v>
      </c>
      <c r="J79" s="3">
        <f t="shared" si="42"/>
        <v>2695.0620476647382</v>
      </c>
      <c r="K79" s="3">
        <f t="shared" si="42"/>
        <v>-5596.1000934761178</v>
      </c>
    </row>
    <row r="80" spans="1:11" x14ac:dyDescent="0.55000000000000004">
      <c r="A80" s="44" t="s">
        <v>7</v>
      </c>
      <c r="B80" s="3">
        <f t="shared" ref="B80:K80" si="43">B$17-$M28+B41</f>
        <v>1231.83805931405</v>
      </c>
      <c r="C80" s="3">
        <f t="shared" si="43"/>
        <v>1242.3653256267644</v>
      </c>
      <c r="D80" s="3">
        <f t="shared" si="43"/>
        <v>-6456.7486533962838</v>
      </c>
      <c r="E80" s="3">
        <f t="shared" si="43"/>
        <v>1799.7078188392516</v>
      </c>
      <c r="F80" s="3">
        <f t="shared" si="43"/>
        <v>1954.4139587315221</v>
      </c>
      <c r="G80" s="3">
        <f t="shared" si="43"/>
        <v>2162.5878436208513</v>
      </c>
      <c r="H80" s="3">
        <f t="shared" si="43"/>
        <v>1596.5232441443513</v>
      </c>
      <c r="I80" s="3">
        <f t="shared" si="43"/>
        <v>-5230.5781993118107</v>
      </c>
      <c r="J80" s="3">
        <f t="shared" si="43"/>
        <v>2770.8039665377764</v>
      </c>
      <c r="K80" s="3">
        <f t="shared" si="43"/>
        <v>-5520.3581746030795</v>
      </c>
    </row>
    <row r="81" spans="1:11" x14ac:dyDescent="0.55000000000000004">
      <c r="A81" s="44" t="s">
        <v>8</v>
      </c>
      <c r="B81" s="3">
        <f t="shared" ref="B81:K81" si="44">B$17-$M29+B42</f>
        <v>1853.1174263427638</v>
      </c>
      <c r="C81" s="3">
        <f t="shared" si="44"/>
        <v>1863.6446926554781</v>
      </c>
      <c r="D81" s="3">
        <f t="shared" si="44"/>
        <v>-4835.46928636757</v>
      </c>
      <c r="E81" s="3">
        <f t="shared" si="44"/>
        <v>2420.9871858679653</v>
      </c>
      <c r="F81" s="3">
        <f t="shared" si="44"/>
        <v>2575.6933257602359</v>
      </c>
      <c r="G81" s="3">
        <f t="shared" si="44"/>
        <v>2783.8672106495651</v>
      </c>
      <c r="H81" s="3">
        <f t="shared" si="44"/>
        <v>2217.8026111730651</v>
      </c>
      <c r="I81" s="3">
        <f t="shared" si="44"/>
        <v>-4609.298832283097</v>
      </c>
      <c r="J81" s="3">
        <f t="shared" si="44"/>
        <v>3392.0833335664902</v>
      </c>
      <c r="K81" s="3">
        <f t="shared" si="44"/>
        <v>-4899.0788075743658</v>
      </c>
    </row>
    <row r="82" spans="1:11" x14ac:dyDescent="0.55000000000000004">
      <c r="A82" s="44" t="s">
        <v>9</v>
      </c>
      <c r="B82" s="3">
        <f t="shared" ref="B82:K82" si="45">B$17-$M30+B43</f>
        <v>-2069.3946688263022</v>
      </c>
      <c r="C82" s="3">
        <f t="shared" si="45"/>
        <v>-3058.8674025135879</v>
      </c>
      <c r="D82" s="3">
        <f t="shared" si="45"/>
        <v>-9757.981381536636</v>
      </c>
      <c r="E82" s="3">
        <f t="shared" si="45"/>
        <v>-1501.5249093011007</v>
      </c>
      <c r="F82" s="3">
        <f t="shared" si="45"/>
        <v>-1346.8187694088301</v>
      </c>
      <c r="G82" s="3">
        <f t="shared" si="45"/>
        <v>-1138.6448845195009</v>
      </c>
      <c r="H82" s="3">
        <f t="shared" si="45"/>
        <v>-1704.7094839960009</v>
      </c>
      <c r="I82" s="3">
        <f t="shared" si="45"/>
        <v>-8531.810927452163</v>
      </c>
      <c r="J82" s="3">
        <f t="shared" si="45"/>
        <v>-530.42876160257583</v>
      </c>
      <c r="K82" s="3">
        <f t="shared" si="45"/>
        <v>-8821.5909027434318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5EB5-0A6C-40ED-B3AE-A8C73B7112B1}">
  <dimension ref="A1:W76"/>
  <sheetViews>
    <sheetView topLeftCell="J4" workbookViewId="0">
      <selection activeCell="Y36" sqref="Y36"/>
    </sheetView>
  </sheetViews>
  <sheetFormatPr defaultRowHeight="14.4" x14ac:dyDescent="0.55000000000000004"/>
  <cols>
    <col min="1" max="1" width="23.89453125" bestFit="1" customWidth="1"/>
    <col min="2" max="2" width="12.3125" bestFit="1" customWidth="1"/>
    <col min="3" max="3" width="11.734375" bestFit="1" customWidth="1"/>
    <col min="4" max="4" width="11.83984375" bestFit="1" customWidth="1"/>
    <col min="5" max="5" width="11.3671875" bestFit="1" customWidth="1"/>
    <col min="6" max="6" width="13.26171875" bestFit="1" customWidth="1"/>
    <col min="7" max="8" width="11.3671875" bestFit="1" customWidth="1"/>
    <col min="9" max="9" width="11.89453125" bestFit="1" customWidth="1"/>
    <col min="10" max="11" width="11.3671875" bestFit="1" customWidth="1"/>
    <col min="13" max="13" width="23.89453125" bestFit="1" customWidth="1"/>
    <col min="14" max="14" width="12.26171875" bestFit="1" customWidth="1"/>
    <col min="15" max="15" width="11.3671875" bestFit="1" customWidth="1"/>
    <col min="16" max="16" width="11.7890625" bestFit="1" customWidth="1"/>
    <col min="17" max="17" width="11.3671875" bestFit="1" customWidth="1"/>
    <col min="18" max="18" width="13.20703125" bestFit="1" customWidth="1"/>
    <col min="19" max="20" width="11.3671875" bestFit="1" customWidth="1"/>
    <col min="21" max="21" width="11.83984375" bestFit="1" customWidth="1"/>
    <col min="22" max="23" width="11.3671875" bestFit="1" customWidth="1"/>
  </cols>
  <sheetData>
    <row r="1" spans="1:23" ht="19.2" x14ac:dyDescent="0.7">
      <c r="A1" s="9" t="s">
        <v>42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1" t="s">
        <v>19</v>
      </c>
      <c r="M1" s="9" t="s">
        <v>43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1" t="s">
        <v>19</v>
      </c>
    </row>
    <row r="2" spans="1:23" x14ac:dyDescent="0.55000000000000004">
      <c r="A2" s="12" t="s">
        <v>0</v>
      </c>
      <c r="B2" s="49">
        <f>B$28-$G34+B46</f>
        <v>1629.6103896103896</v>
      </c>
      <c r="C2" s="49">
        <f t="shared" ref="C2:K2" si="0">C$28-$G34+C46</f>
        <v>1655.6562137049959</v>
      </c>
      <c r="D2" s="49">
        <f t="shared" si="0"/>
        <v>-1195.1206784083515</v>
      </c>
      <c r="E2" s="49">
        <f t="shared" si="0"/>
        <v>1806.7532467532455</v>
      </c>
      <c r="F2" s="49">
        <f t="shared" si="0"/>
        <v>1964.8484848484841</v>
      </c>
      <c r="G2" s="49">
        <f t="shared" si="0"/>
        <v>1878.25734549139</v>
      </c>
      <c r="H2" s="49">
        <f t="shared" si="0"/>
        <v>781.73913043478115</v>
      </c>
      <c r="I2" s="49">
        <f t="shared" si="0"/>
        <v>-788.19584171696897</v>
      </c>
      <c r="J2" s="49">
        <f t="shared" si="0"/>
        <v>1828.5714285714284</v>
      </c>
      <c r="K2" s="49">
        <f t="shared" si="0"/>
        <v>-847.75884665793092</v>
      </c>
      <c r="M2" s="12" t="s">
        <v>0</v>
      </c>
      <c r="N2" s="29">
        <f>-B$29-$H34+B46</f>
        <v>35590.062897653683</v>
      </c>
      <c r="O2" s="29">
        <f t="shared" ref="O2:W11" si="1">-C$29-$H34+C46</f>
        <v>35537.916538280428</v>
      </c>
      <c r="P2" s="29">
        <f t="shared" si="1"/>
        <v>39355.123085554187</v>
      </c>
      <c r="Q2" s="29">
        <f t="shared" si="1"/>
        <v>35136.188420617909</v>
      </c>
      <c r="R2" s="29">
        <f t="shared" si="1"/>
        <v>34839.743568039994</v>
      </c>
      <c r="S2" s="29">
        <f t="shared" si="1"/>
        <v>34944.000818228662</v>
      </c>
      <c r="T2" s="29">
        <f t="shared" si="1"/>
        <v>37334.013387882107</v>
      </c>
      <c r="U2" s="29">
        <f t="shared" si="1"/>
        <v>38295.297470704849</v>
      </c>
      <c r="V2" s="29">
        <f t="shared" si="1"/>
        <v>34910.556341986477</v>
      </c>
      <c r="W2" s="29">
        <f t="shared" si="1"/>
        <v>38349.117897500284</v>
      </c>
    </row>
    <row r="3" spans="1:23" x14ac:dyDescent="0.55000000000000004">
      <c r="A3" s="12" t="s">
        <v>1</v>
      </c>
      <c r="B3" s="49">
        <f t="shared" ref="B3:K11" si="2">B$28-$G35+B47</f>
        <v>1793.8693516221601</v>
      </c>
      <c r="C3" s="49">
        <f t="shared" si="2"/>
        <v>1819.9151757167665</v>
      </c>
      <c r="D3" s="49">
        <f t="shared" si="2"/>
        <v>-1030.861716396581</v>
      </c>
      <c r="E3" s="49">
        <f t="shared" si="2"/>
        <v>1971.0122087650161</v>
      </c>
      <c r="F3" s="49">
        <f t="shared" si="2"/>
        <v>2129.1074468602546</v>
      </c>
      <c r="G3" s="49">
        <f t="shared" si="2"/>
        <v>2042.5163075031605</v>
      </c>
      <c r="H3" s="49">
        <f t="shared" si="2"/>
        <v>945.99809244655171</v>
      </c>
      <c r="I3" s="49">
        <f t="shared" si="2"/>
        <v>-623.93687970519841</v>
      </c>
      <c r="J3" s="49">
        <f t="shared" si="2"/>
        <v>1992.830390583199</v>
      </c>
      <c r="K3" s="49">
        <f t="shared" si="2"/>
        <v>-683.49988464616035</v>
      </c>
      <c r="M3" s="12" t="s">
        <v>1</v>
      </c>
      <c r="N3" s="29">
        <f t="shared" ref="N3:N11" si="3">-B$29-$H35+B47</f>
        <v>36290.067073066821</v>
      </c>
      <c r="O3" s="29">
        <f t="shared" si="1"/>
        <v>36237.920713693573</v>
      </c>
      <c r="P3" s="29">
        <f t="shared" si="1"/>
        <v>40055.127260967332</v>
      </c>
      <c r="Q3" s="29">
        <f t="shared" si="1"/>
        <v>35836.192596031047</v>
      </c>
      <c r="R3" s="29">
        <f t="shared" si="1"/>
        <v>35539.747743453132</v>
      </c>
      <c r="S3" s="29">
        <f t="shared" si="1"/>
        <v>35644.0049936418</v>
      </c>
      <c r="T3" s="29">
        <f t="shared" si="1"/>
        <v>38034.017563295245</v>
      </c>
      <c r="U3" s="29">
        <f t="shared" si="1"/>
        <v>38995.301646117987</v>
      </c>
      <c r="V3" s="29">
        <f t="shared" si="1"/>
        <v>35610.560517399615</v>
      </c>
      <c r="W3" s="29">
        <f t="shared" si="1"/>
        <v>39049.122072913422</v>
      </c>
    </row>
    <row r="4" spans="1:23" x14ac:dyDescent="0.55000000000000004">
      <c r="A4" s="12" t="s">
        <v>2</v>
      </c>
      <c r="B4" s="49">
        <f t="shared" si="2"/>
        <v>1568.1664571987153</v>
      </c>
      <c r="C4" s="49">
        <f t="shared" si="2"/>
        <v>1594.2122812933217</v>
      </c>
      <c r="D4" s="49">
        <f t="shared" si="2"/>
        <v>-1256.5646108200253</v>
      </c>
      <c r="E4" s="49">
        <f t="shared" si="2"/>
        <v>1745.3093143415713</v>
      </c>
      <c r="F4" s="49">
        <f t="shared" si="2"/>
        <v>1903.4045524368098</v>
      </c>
      <c r="G4" s="49">
        <f t="shared" si="2"/>
        <v>1816.8134130797157</v>
      </c>
      <c r="H4" s="49">
        <f t="shared" si="2"/>
        <v>720.29519802310688</v>
      </c>
      <c r="I4" s="49">
        <f t="shared" si="2"/>
        <v>-849.63977412864369</v>
      </c>
      <c r="J4" s="49">
        <f t="shared" si="2"/>
        <v>1767.1274961597542</v>
      </c>
      <c r="K4" s="49">
        <f t="shared" si="2"/>
        <v>-909.20277906960473</v>
      </c>
      <c r="M4" s="12" t="s">
        <v>2</v>
      </c>
      <c r="N4" s="29">
        <f t="shared" si="3"/>
        <v>35267.482252492395</v>
      </c>
      <c r="O4" s="29">
        <f t="shared" si="1"/>
        <v>35215.33589311914</v>
      </c>
      <c r="P4" s="29">
        <f t="shared" si="1"/>
        <v>39032.542440392899</v>
      </c>
      <c r="Q4" s="29">
        <f t="shared" si="1"/>
        <v>34813.607775456614</v>
      </c>
      <c r="R4" s="29">
        <f t="shared" si="1"/>
        <v>34517.162922878706</v>
      </c>
      <c r="S4" s="29">
        <f t="shared" si="1"/>
        <v>34621.420173067367</v>
      </c>
      <c r="T4" s="29">
        <f t="shared" si="1"/>
        <v>37011.432742720819</v>
      </c>
      <c r="U4" s="29">
        <f t="shared" si="1"/>
        <v>37972.716825543554</v>
      </c>
      <c r="V4" s="29">
        <f t="shared" si="1"/>
        <v>34587.97569682519</v>
      </c>
      <c r="W4" s="29">
        <f t="shared" si="1"/>
        <v>38026.537252338996</v>
      </c>
    </row>
    <row r="5" spans="1:23" x14ac:dyDescent="0.55000000000000004">
      <c r="A5" s="12" t="s">
        <v>3</v>
      </c>
      <c r="B5" s="49">
        <f t="shared" si="2"/>
        <v>1530.7092907092906</v>
      </c>
      <c r="C5" s="49">
        <f t="shared" si="2"/>
        <v>1556.755114803897</v>
      </c>
      <c r="D5" s="49">
        <f t="shared" si="2"/>
        <v>-1294.02177730945</v>
      </c>
      <c r="E5" s="49">
        <f t="shared" si="2"/>
        <v>1707.8521478521466</v>
      </c>
      <c r="F5" s="49">
        <f t="shared" si="2"/>
        <v>1865.9473859473851</v>
      </c>
      <c r="G5" s="49">
        <f t="shared" si="2"/>
        <v>1779.356246590291</v>
      </c>
      <c r="H5" s="49">
        <f t="shared" si="2"/>
        <v>682.83803153368217</v>
      </c>
      <c r="I5" s="49">
        <f t="shared" si="2"/>
        <v>-887.0969406180684</v>
      </c>
      <c r="J5" s="49">
        <f t="shared" si="2"/>
        <v>1729.6703296703295</v>
      </c>
      <c r="K5" s="49">
        <f t="shared" si="2"/>
        <v>-946.65994555902944</v>
      </c>
      <c r="M5" s="12" t="s">
        <v>3</v>
      </c>
      <c r="N5" s="29">
        <f t="shared" si="3"/>
        <v>35016.71367004003</v>
      </c>
      <c r="O5" s="29">
        <f t="shared" si="1"/>
        <v>34964.567310666775</v>
      </c>
      <c r="P5" s="29">
        <f t="shared" si="1"/>
        <v>38781.773857940534</v>
      </c>
      <c r="Q5" s="29">
        <f t="shared" si="1"/>
        <v>34562.839193004256</v>
      </c>
      <c r="R5" s="29">
        <f t="shared" si="1"/>
        <v>34266.394340426341</v>
      </c>
      <c r="S5" s="29">
        <f t="shared" si="1"/>
        <v>34370.651590615002</v>
      </c>
      <c r="T5" s="29">
        <f t="shared" si="1"/>
        <v>36760.664160268454</v>
      </c>
      <c r="U5" s="29">
        <f t="shared" si="1"/>
        <v>37721.948243091188</v>
      </c>
      <c r="V5" s="29">
        <f t="shared" si="1"/>
        <v>34337.207114372824</v>
      </c>
      <c r="W5" s="29">
        <f t="shared" si="1"/>
        <v>37775.768669886631</v>
      </c>
    </row>
    <row r="6" spans="1:23" x14ac:dyDescent="0.55000000000000004">
      <c r="A6" s="12" t="s">
        <v>4</v>
      </c>
      <c r="B6" s="49">
        <f t="shared" si="2"/>
        <v>263.3182547789288</v>
      </c>
      <c r="C6" s="49">
        <f t="shared" si="2"/>
        <v>289.36407887353516</v>
      </c>
      <c r="D6" s="49">
        <f t="shared" si="2"/>
        <v>-1561.4128132398127</v>
      </c>
      <c r="E6" s="49">
        <f t="shared" si="2"/>
        <v>440.46111192178478</v>
      </c>
      <c r="F6" s="49">
        <f t="shared" si="2"/>
        <v>598.55635001702331</v>
      </c>
      <c r="G6" s="49">
        <f t="shared" si="2"/>
        <v>1511.9652106599292</v>
      </c>
      <c r="H6" s="49">
        <f t="shared" si="2"/>
        <v>415.44699560332037</v>
      </c>
      <c r="I6" s="49">
        <f t="shared" si="2"/>
        <v>-1154.4879765484293</v>
      </c>
      <c r="J6" s="49">
        <f t="shared" si="2"/>
        <v>1462.2792937399677</v>
      </c>
      <c r="K6" s="49">
        <f t="shared" si="2"/>
        <v>-1214.0509814893921</v>
      </c>
      <c r="M6" s="12" t="s">
        <v>4</v>
      </c>
      <c r="N6" s="29">
        <f t="shared" si="3"/>
        <v>32742.795031524554</v>
      </c>
      <c r="O6" s="29">
        <f t="shared" si="1"/>
        <v>32690.648672151299</v>
      </c>
      <c r="P6" s="29">
        <f t="shared" si="1"/>
        <v>37507.855219425059</v>
      </c>
      <c r="Q6" s="29">
        <f t="shared" si="1"/>
        <v>32288.920554488777</v>
      </c>
      <c r="R6" s="29">
        <f t="shared" si="1"/>
        <v>31992.475701910866</v>
      </c>
      <c r="S6" s="29">
        <f t="shared" si="1"/>
        <v>33096.732952099526</v>
      </c>
      <c r="T6" s="29">
        <f t="shared" si="1"/>
        <v>35486.745521752979</v>
      </c>
      <c r="U6" s="29">
        <f t="shared" si="1"/>
        <v>36448.029604575713</v>
      </c>
      <c r="V6" s="29">
        <f t="shared" si="1"/>
        <v>33063.288475857349</v>
      </c>
      <c r="W6" s="29">
        <f t="shared" si="1"/>
        <v>36501.850031371156</v>
      </c>
    </row>
    <row r="7" spans="1:23" x14ac:dyDescent="0.55000000000000004">
      <c r="A7" s="12" t="s">
        <v>5</v>
      </c>
      <c r="B7" s="49">
        <f t="shared" si="2"/>
        <v>1439.1341991341992</v>
      </c>
      <c r="C7" s="49">
        <f t="shared" si="2"/>
        <v>1465.1800232288056</v>
      </c>
      <c r="D7" s="49">
        <f t="shared" si="2"/>
        <v>-1385.5968688845423</v>
      </c>
      <c r="E7" s="49">
        <f t="shared" si="2"/>
        <v>1616.2770562770552</v>
      </c>
      <c r="F7" s="49">
        <f t="shared" si="2"/>
        <v>1774.3722943722937</v>
      </c>
      <c r="G7" s="49">
        <f t="shared" si="2"/>
        <v>1687.7811550151996</v>
      </c>
      <c r="H7" s="49">
        <f t="shared" si="2"/>
        <v>591.26293995859078</v>
      </c>
      <c r="I7" s="49">
        <f t="shared" si="2"/>
        <v>-978.67203219315888</v>
      </c>
      <c r="J7" s="49">
        <f t="shared" si="2"/>
        <v>1638.0952380952381</v>
      </c>
      <c r="K7" s="49">
        <f t="shared" si="2"/>
        <v>-1038.2350371341217</v>
      </c>
      <c r="M7" s="12" t="s">
        <v>5</v>
      </c>
      <c r="N7" s="29">
        <f t="shared" si="3"/>
        <v>34590.062897653683</v>
      </c>
      <c r="O7" s="29">
        <f t="shared" si="1"/>
        <v>34537.916538280428</v>
      </c>
      <c r="P7" s="29">
        <f t="shared" si="1"/>
        <v>38355.123085554187</v>
      </c>
      <c r="Q7" s="29">
        <f t="shared" si="1"/>
        <v>34136.188420617909</v>
      </c>
      <c r="R7" s="29">
        <f t="shared" si="1"/>
        <v>33839.743568039994</v>
      </c>
      <c r="S7" s="29">
        <f t="shared" si="1"/>
        <v>33944.000818228662</v>
      </c>
      <c r="T7" s="29">
        <f t="shared" si="1"/>
        <v>36334.013387882107</v>
      </c>
      <c r="U7" s="29">
        <f t="shared" si="1"/>
        <v>37295.297470704849</v>
      </c>
      <c r="V7" s="29">
        <f t="shared" si="1"/>
        <v>33910.556341986477</v>
      </c>
      <c r="W7" s="29">
        <f t="shared" si="1"/>
        <v>37349.117897500284</v>
      </c>
    </row>
    <row r="8" spans="1:23" x14ac:dyDescent="0.55000000000000004">
      <c r="A8" s="12" t="s">
        <v>6</v>
      </c>
      <c r="B8" s="49">
        <f t="shared" si="2"/>
        <v>1629.6103896103896</v>
      </c>
      <c r="C8" s="49">
        <f t="shared" si="2"/>
        <v>1655.6562137049959</v>
      </c>
      <c r="D8" s="49">
        <f t="shared" si="2"/>
        <v>-1195.1206784083515</v>
      </c>
      <c r="E8" s="49">
        <f t="shared" si="2"/>
        <v>1806.7532467532455</v>
      </c>
      <c r="F8" s="49">
        <f t="shared" si="2"/>
        <v>1964.8484848484841</v>
      </c>
      <c r="G8" s="49">
        <f t="shared" si="2"/>
        <v>1878.25734549139</v>
      </c>
      <c r="H8" s="49">
        <f t="shared" si="2"/>
        <v>781.73913043478115</v>
      </c>
      <c r="I8" s="49">
        <f t="shared" si="2"/>
        <v>-788.19584171696897</v>
      </c>
      <c r="J8" s="49">
        <f t="shared" si="2"/>
        <v>1828.5714285714284</v>
      </c>
      <c r="K8" s="49">
        <f t="shared" si="2"/>
        <v>-847.75884665793092</v>
      </c>
      <c r="M8" s="12" t="s">
        <v>6</v>
      </c>
      <c r="N8" s="29">
        <f t="shared" si="3"/>
        <v>35590.062897653683</v>
      </c>
      <c r="O8" s="29">
        <f t="shared" si="1"/>
        <v>35537.916538280428</v>
      </c>
      <c r="P8" s="29">
        <f t="shared" si="1"/>
        <v>39355.123085554187</v>
      </c>
      <c r="Q8" s="29">
        <f t="shared" si="1"/>
        <v>35136.188420617909</v>
      </c>
      <c r="R8" s="29">
        <f t="shared" si="1"/>
        <v>34839.743568039994</v>
      </c>
      <c r="S8" s="29">
        <f t="shared" si="1"/>
        <v>34944.000818228662</v>
      </c>
      <c r="T8" s="29">
        <f t="shared" si="1"/>
        <v>37334.013387882107</v>
      </c>
      <c r="U8" s="29">
        <f t="shared" si="1"/>
        <v>38295.297470704849</v>
      </c>
      <c r="V8" s="29">
        <f t="shared" si="1"/>
        <v>34910.556341986477</v>
      </c>
      <c r="W8" s="29">
        <f t="shared" si="1"/>
        <v>38349.117897500284</v>
      </c>
    </row>
    <row r="9" spans="1:23" x14ac:dyDescent="0.55000000000000004">
      <c r="A9" s="12" t="s">
        <v>7</v>
      </c>
      <c r="B9" s="49">
        <f t="shared" si="2"/>
        <v>1600.0537393640843</v>
      </c>
      <c r="C9" s="49">
        <f t="shared" si="2"/>
        <v>1626.0995634586907</v>
      </c>
      <c r="D9" s="49">
        <f t="shared" si="2"/>
        <v>-1224.6773286546568</v>
      </c>
      <c r="E9" s="49">
        <f t="shared" si="2"/>
        <v>1777.1965965069403</v>
      </c>
      <c r="F9" s="49">
        <f t="shared" si="2"/>
        <v>1935.2918346021788</v>
      </c>
      <c r="G9" s="49">
        <f t="shared" si="2"/>
        <v>1848.7006952450847</v>
      </c>
      <c r="H9" s="49">
        <f t="shared" si="2"/>
        <v>752.18248018847589</v>
      </c>
      <c r="I9" s="49">
        <f t="shared" si="2"/>
        <v>-817.75249196327422</v>
      </c>
      <c r="J9" s="49">
        <f t="shared" si="2"/>
        <v>1799.0147783251232</v>
      </c>
      <c r="K9" s="49">
        <f t="shared" si="2"/>
        <v>-877.31549690423617</v>
      </c>
      <c r="M9" s="12" t="s">
        <v>7</v>
      </c>
      <c r="N9" s="29">
        <f t="shared" si="3"/>
        <v>35543.127400626356</v>
      </c>
      <c r="O9" s="29">
        <f t="shared" si="1"/>
        <v>35490.981041253101</v>
      </c>
      <c r="P9" s="29">
        <f t="shared" si="1"/>
        <v>39308.18758852686</v>
      </c>
      <c r="Q9" s="29">
        <f t="shared" si="1"/>
        <v>35089.252923590575</v>
      </c>
      <c r="R9" s="29">
        <f t="shared" si="1"/>
        <v>34792.808071012667</v>
      </c>
      <c r="S9" s="29">
        <f t="shared" si="1"/>
        <v>34897.065321201328</v>
      </c>
      <c r="T9" s="29">
        <f t="shared" si="1"/>
        <v>37287.07789085478</v>
      </c>
      <c r="U9" s="29">
        <f t="shared" si="1"/>
        <v>38248.361973677514</v>
      </c>
      <c r="V9" s="29">
        <f t="shared" si="1"/>
        <v>34863.62084495915</v>
      </c>
      <c r="W9" s="29">
        <f t="shared" si="1"/>
        <v>38302.182400472957</v>
      </c>
    </row>
    <row r="10" spans="1:23" x14ac:dyDescent="0.55000000000000004">
      <c r="A10" s="12" t="s">
        <v>8</v>
      </c>
      <c r="B10" s="49">
        <f t="shared" si="2"/>
        <v>1670.2542527894639</v>
      </c>
      <c r="C10" s="49">
        <f t="shared" si="2"/>
        <v>1696.3000768840702</v>
      </c>
      <c r="D10" s="49">
        <f t="shared" si="2"/>
        <v>-154.47681522927724</v>
      </c>
      <c r="E10" s="49">
        <f t="shared" si="2"/>
        <v>1847.3971099323198</v>
      </c>
      <c r="F10" s="49">
        <f t="shared" si="2"/>
        <v>2005.4923480275584</v>
      </c>
      <c r="G10" s="49">
        <f t="shared" si="2"/>
        <v>1918.9012086704643</v>
      </c>
      <c r="H10" s="49">
        <f t="shared" si="2"/>
        <v>822.38299361385543</v>
      </c>
      <c r="I10" s="49">
        <f t="shared" si="2"/>
        <v>-747.55197853789468</v>
      </c>
      <c r="J10" s="49">
        <f t="shared" si="2"/>
        <v>1869.2152917505027</v>
      </c>
      <c r="K10" s="49">
        <f t="shared" si="2"/>
        <v>-807.11498347885663</v>
      </c>
      <c r="M10" s="12" t="s">
        <v>8</v>
      </c>
      <c r="N10" s="29">
        <f t="shared" si="3"/>
        <v>35879.209021079863</v>
      </c>
      <c r="O10" s="29">
        <f t="shared" si="1"/>
        <v>35827.062661706608</v>
      </c>
      <c r="P10" s="29">
        <f t="shared" si="1"/>
        <v>40644.269208980368</v>
      </c>
      <c r="Q10" s="29">
        <f t="shared" si="1"/>
        <v>35425.33454404409</v>
      </c>
      <c r="R10" s="29">
        <f t="shared" si="1"/>
        <v>35128.889691466175</v>
      </c>
      <c r="S10" s="29">
        <f t="shared" si="1"/>
        <v>35233.146941654843</v>
      </c>
      <c r="T10" s="29">
        <f t="shared" si="1"/>
        <v>37623.159511308288</v>
      </c>
      <c r="U10" s="29">
        <f t="shared" si="1"/>
        <v>38584.443594131029</v>
      </c>
      <c r="V10" s="29">
        <f t="shared" si="1"/>
        <v>35199.702465412658</v>
      </c>
      <c r="W10" s="29">
        <f t="shared" si="1"/>
        <v>38638.264020926465</v>
      </c>
    </row>
    <row r="11" spans="1:23" ht="14.7" thickBot="1" x14ac:dyDescent="0.6">
      <c r="A11" s="13" t="s">
        <v>9</v>
      </c>
      <c r="B11" s="49">
        <f t="shared" si="2"/>
        <v>1300.3586889301173</v>
      </c>
      <c r="C11" s="49">
        <f t="shared" si="2"/>
        <v>326.40451302472366</v>
      </c>
      <c r="D11" s="49">
        <f t="shared" si="2"/>
        <v>-1524.3723790886233</v>
      </c>
      <c r="E11" s="49">
        <f t="shared" si="2"/>
        <v>1477.5015460729733</v>
      </c>
      <c r="F11" s="49">
        <f t="shared" si="2"/>
        <v>1635.5967841682118</v>
      </c>
      <c r="G11" s="49">
        <f t="shared" si="2"/>
        <v>1549.0056448111177</v>
      </c>
      <c r="H11" s="49">
        <f t="shared" si="2"/>
        <v>452.48742975450887</v>
      </c>
      <c r="I11" s="49">
        <f t="shared" si="2"/>
        <v>-1117.4475423972417</v>
      </c>
      <c r="J11" s="49">
        <f t="shared" si="2"/>
        <v>1499.3197278911562</v>
      </c>
      <c r="K11" s="49">
        <f t="shared" si="2"/>
        <v>-1177.0105473382027</v>
      </c>
      <c r="M11" s="13" t="s">
        <v>9</v>
      </c>
      <c r="N11" s="29">
        <f t="shared" si="3"/>
        <v>33926.433619141717</v>
      </c>
      <c r="O11" s="29">
        <f t="shared" si="1"/>
        <v>32874.287259768462</v>
      </c>
      <c r="P11" s="29">
        <f t="shared" si="1"/>
        <v>37691.493807042221</v>
      </c>
      <c r="Q11" s="29">
        <f t="shared" si="1"/>
        <v>33472.559142105936</v>
      </c>
      <c r="R11" s="29">
        <f t="shared" si="1"/>
        <v>33176.114289528028</v>
      </c>
      <c r="S11" s="29">
        <f t="shared" si="1"/>
        <v>33280.371539716696</v>
      </c>
      <c r="T11" s="29">
        <f t="shared" si="1"/>
        <v>35670.384109370141</v>
      </c>
      <c r="U11" s="29">
        <f t="shared" si="1"/>
        <v>36631.668192192883</v>
      </c>
      <c r="V11" s="29">
        <f t="shared" si="1"/>
        <v>33246.927063474512</v>
      </c>
      <c r="W11" s="29">
        <f t="shared" si="1"/>
        <v>36685.488618988318</v>
      </c>
    </row>
    <row r="13" spans="1:23" ht="14.7" thickBot="1" x14ac:dyDescent="0.6">
      <c r="E13" s="1"/>
    </row>
    <row r="14" spans="1:23" ht="19.2" x14ac:dyDescent="0.7">
      <c r="A14" t="s">
        <v>31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18</v>
      </c>
      <c r="K14" t="s">
        <v>19</v>
      </c>
      <c r="M14" s="9" t="s">
        <v>60</v>
      </c>
      <c r="N14" s="10" t="s">
        <v>10</v>
      </c>
      <c r="O14" s="10" t="s">
        <v>11</v>
      </c>
      <c r="P14" s="10" t="s">
        <v>12</v>
      </c>
      <c r="Q14" s="10" t="s">
        <v>13</v>
      </c>
      <c r="R14" s="10" t="s">
        <v>14</v>
      </c>
      <c r="S14" s="10" t="s">
        <v>15</v>
      </c>
      <c r="T14" s="10" t="s">
        <v>16</v>
      </c>
      <c r="U14" s="10" t="s">
        <v>17</v>
      </c>
      <c r="V14" s="10" t="s">
        <v>18</v>
      </c>
      <c r="W14" s="11" t="s">
        <v>19</v>
      </c>
    </row>
    <row r="15" spans="1:23" s="1" customFormat="1" x14ac:dyDescent="0.55000000000000004">
      <c r="A15" s="1" t="s">
        <v>32</v>
      </c>
      <c r="B15" s="1">
        <v>17250</v>
      </c>
      <c r="C15" s="1">
        <v>17055</v>
      </c>
      <c r="D15" s="1">
        <v>25575</v>
      </c>
      <c r="E15" s="1">
        <v>16400</v>
      </c>
      <c r="F15" s="1">
        <v>15120</v>
      </c>
      <c r="G15" s="1">
        <v>16100</v>
      </c>
      <c r="H15" s="1">
        <v>23375</v>
      </c>
      <c r="I15" s="1">
        <v>23705</v>
      </c>
      <c r="J15" s="1">
        <v>17110</v>
      </c>
      <c r="K15" s="1">
        <v>24465</v>
      </c>
      <c r="M15" s="12" t="s">
        <v>0</v>
      </c>
      <c r="N15" s="29">
        <f>-B$30-$I34+B46</f>
        <v>52868.26420159838</v>
      </c>
      <c r="O15" s="29">
        <f t="shared" ref="O15:W24" si="4">-C$30-$I34+C46</f>
        <v>52815.757898544733</v>
      </c>
      <c r="P15" s="29">
        <f t="shared" si="4"/>
        <v>57657.715092640719</v>
      </c>
      <c r="Q15" s="29">
        <f t="shared" si="4"/>
        <v>52322.77295602602</v>
      </c>
      <c r="R15" s="29">
        <f t="shared" si="4"/>
        <v>52042.187675149027</v>
      </c>
      <c r="S15" s="29">
        <f t="shared" si="4"/>
        <v>52085.533309247927</v>
      </c>
      <c r="T15" s="29">
        <f t="shared" si="4"/>
        <v>54665.657131084808</v>
      </c>
      <c r="U15" s="29">
        <f t="shared" si="4"/>
        <v>56371.968848936449</v>
      </c>
      <c r="V15" s="29">
        <f t="shared" si="4"/>
        <v>51933.31603414526</v>
      </c>
      <c r="W15" s="29">
        <f t="shared" si="4"/>
        <v>56367.808060019925</v>
      </c>
    </row>
    <row r="16" spans="1:23" x14ac:dyDescent="0.55000000000000004">
      <c r="A16" s="14" t="s">
        <v>33</v>
      </c>
      <c r="B16" s="15">
        <f>80%*B15</f>
        <v>13800</v>
      </c>
      <c r="C16" s="15">
        <f t="shared" ref="C16:K16" si="5">80%*C15</f>
        <v>13644</v>
      </c>
      <c r="D16" s="15">
        <f t="shared" si="5"/>
        <v>20460</v>
      </c>
      <c r="E16" s="15">
        <f t="shared" si="5"/>
        <v>13120</v>
      </c>
      <c r="F16" s="15">
        <f t="shared" si="5"/>
        <v>12096</v>
      </c>
      <c r="G16" s="15">
        <f t="shared" si="5"/>
        <v>12880</v>
      </c>
      <c r="H16" s="15">
        <f t="shared" si="5"/>
        <v>18700</v>
      </c>
      <c r="I16" s="15">
        <f t="shared" si="5"/>
        <v>18964</v>
      </c>
      <c r="J16" s="15">
        <f t="shared" si="5"/>
        <v>13688</v>
      </c>
      <c r="K16" s="15">
        <f t="shared" si="5"/>
        <v>19572</v>
      </c>
      <c r="M16" s="12" t="s">
        <v>1</v>
      </c>
      <c r="N16" s="29">
        <f t="shared" ref="N16:N24" si="6">-B$30-$I35+B47</f>
        <v>54013.853183033119</v>
      </c>
      <c r="O16" s="29">
        <f t="shared" si="4"/>
        <v>53961.346879979465</v>
      </c>
      <c r="P16" s="29">
        <f t="shared" si="4"/>
        <v>58803.304074075459</v>
      </c>
      <c r="Q16" s="29">
        <f t="shared" si="4"/>
        <v>53468.361937460752</v>
      </c>
      <c r="R16" s="29">
        <f t="shared" si="4"/>
        <v>53187.776656583766</v>
      </c>
      <c r="S16" s="29">
        <f t="shared" si="4"/>
        <v>53231.122290682666</v>
      </c>
      <c r="T16" s="29">
        <f t="shared" si="4"/>
        <v>55811.24611251954</v>
      </c>
      <c r="U16" s="29">
        <f t="shared" si="4"/>
        <v>57517.557830371181</v>
      </c>
      <c r="V16" s="29">
        <f t="shared" si="4"/>
        <v>53078.905015579992</v>
      </c>
      <c r="W16" s="29">
        <f t="shared" si="4"/>
        <v>57513.397041454664</v>
      </c>
    </row>
    <row r="17" spans="1:23" x14ac:dyDescent="0.55000000000000004">
      <c r="A17" s="16" t="s">
        <v>34</v>
      </c>
      <c r="B17" s="17">
        <f>40%*B15</f>
        <v>6900</v>
      </c>
      <c r="C17" s="17">
        <f t="shared" ref="C17:K17" si="7">40%*C15</f>
        <v>6822</v>
      </c>
      <c r="D17" s="17">
        <f t="shared" si="7"/>
        <v>10230</v>
      </c>
      <c r="E17" s="17">
        <f t="shared" si="7"/>
        <v>6560</v>
      </c>
      <c r="F17" s="17">
        <f t="shared" si="7"/>
        <v>6048</v>
      </c>
      <c r="G17" s="17">
        <f t="shared" si="7"/>
        <v>6440</v>
      </c>
      <c r="H17" s="17">
        <f t="shared" si="7"/>
        <v>9350</v>
      </c>
      <c r="I17" s="17">
        <f t="shared" si="7"/>
        <v>9482</v>
      </c>
      <c r="J17" s="17">
        <f t="shared" si="7"/>
        <v>6844</v>
      </c>
      <c r="K17" s="17">
        <f t="shared" si="7"/>
        <v>9786</v>
      </c>
      <c r="M17" s="12" t="s">
        <v>2</v>
      </c>
      <c r="N17" s="29">
        <f t="shared" si="6"/>
        <v>52223.102911275797</v>
      </c>
      <c r="O17" s="29">
        <f t="shared" si="4"/>
        <v>52170.596608222149</v>
      </c>
      <c r="P17" s="29">
        <f t="shared" si="4"/>
        <v>57012.553802318143</v>
      </c>
      <c r="Q17" s="29">
        <f t="shared" si="4"/>
        <v>51677.611665703436</v>
      </c>
      <c r="R17" s="29">
        <f t="shared" si="4"/>
        <v>51397.026384826444</v>
      </c>
      <c r="S17" s="29">
        <f t="shared" si="4"/>
        <v>51440.372018925351</v>
      </c>
      <c r="T17" s="29">
        <f t="shared" si="4"/>
        <v>54020.495840762233</v>
      </c>
      <c r="U17" s="29">
        <f t="shared" si="4"/>
        <v>55726.807558613866</v>
      </c>
      <c r="V17" s="29">
        <f t="shared" si="4"/>
        <v>51288.154743822684</v>
      </c>
      <c r="W17" s="29">
        <f t="shared" si="4"/>
        <v>55722.646769697341</v>
      </c>
    </row>
    <row r="18" spans="1:23" x14ac:dyDescent="0.55000000000000004">
      <c r="A18" s="18" t="s">
        <v>35</v>
      </c>
      <c r="B18" s="19">
        <f>10%*B15</f>
        <v>1725</v>
      </c>
      <c r="C18" s="19">
        <f t="shared" ref="C18:K18" si="8">10%*C15</f>
        <v>1705.5</v>
      </c>
      <c r="D18" s="19">
        <f t="shared" si="8"/>
        <v>2557.5</v>
      </c>
      <c r="E18" s="19">
        <f t="shared" si="8"/>
        <v>1640</v>
      </c>
      <c r="F18" s="19">
        <f t="shared" si="8"/>
        <v>1512</v>
      </c>
      <c r="G18" s="19">
        <f t="shared" si="8"/>
        <v>1610</v>
      </c>
      <c r="H18" s="19">
        <f t="shared" si="8"/>
        <v>2337.5</v>
      </c>
      <c r="I18" s="19">
        <f t="shared" si="8"/>
        <v>2370.5</v>
      </c>
      <c r="J18" s="19">
        <f t="shared" si="8"/>
        <v>1711</v>
      </c>
      <c r="K18" s="19">
        <f t="shared" si="8"/>
        <v>2446.5</v>
      </c>
      <c r="M18" s="12" t="s">
        <v>3</v>
      </c>
      <c r="N18" s="29">
        <f t="shared" si="6"/>
        <v>51636.759289907219</v>
      </c>
      <c r="O18" s="29">
        <f t="shared" si="4"/>
        <v>51584.252986853571</v>
      </c>
      <c r="P18" s="29">
        <f t="shared" si="4"/>
        <v>56426.210180949565</v>
      </c>
      <c r="Q18" s="29">
        <f t="shared" si="4"/>
        <v>51091.268044334858</v>
      </c>
      <c r="R18" s="29">
        <f t="shared" si="4"/>
        <v>50810.682763457866</v>
      </c>
      <c r="S18" s="29">
        <f t="shared" si="4"/>
        <v>50854.028397556773</v>
      </c>
      <c r="T18" s="29">
        <f t="shared" si="4"/>
        <v>53434.152219393654</v>
      </c>
      <c r="U18" s="29">
        <f t="shared" si="4"/>
        <v>55140.463937245288</v>
      </c>
      <c r="V18" s="29">
        <f t="shared" si="4"/>
        <v>50701.811122454106</v>
      </c>
      <c r="W18" s="29">
        <f t="shared" si="4"/>
        <v>55136.303148328763</v>
      </c>
    </row>
    <row r="19" spans="1:23" s="1" customFormat="1" x14ac:dyDescent="0.55000000000000004">
      <c r="A19" s="20" t="s">
        <v>36</v>
      </c>
      <c r="B19" s="20">
        <v>1523</v>
      </c>
      <c r="C19" s="20">
        <v>1528</v>
      </c>
      <c r="D19" s="20">
        <v>1632</v>
      </c>
      <c r="E19" s="20">
        <v>1507</v>
      </c>
      <c r="F19" s="20">
        <v>1597</v>
      </c>
      <c r="G19" s="20">
        <v>1519</v>
      </c>
      <c r="H19" s="20">
        <v>1627</v>
      </c>
      <c r="I19" s="20">
        <v>1544</v>
      </c>
      <c r="J19" s="20">
        <v>1433</v>
      </c>
      <c r="K19" s="20">
        <v>1346</v>
      </c>
      <c r="M19" s="12" t="s">
        <v>4</v>
      </c>
      <c r="N19" s="29">
        <f t="shared" si="6"/>
        <v>48292.457508389511</v>
      </c>
      <c r="O19" s="29">
        <f t="shared" si="4"/>
        <v>48239.951205335863</v>
      </c>
      <c r="P19" s="29">
        <f t="shared" si="4"/>
        <v>54081.90839943185</v>
      </c>
      <c r="Q19" s="29">
        <f t="shared" si="4"/>
        <v>47746.96626281715</v>
      </c>
      <c r="R19" s="29">
        <f t="shared" si="4"/>
        <v>47466.380981940158</v>
      </c>
      <c r="S19" s="29">
        <f t="shared" si="4"/>
        <v>48509.726616039057</v>
      </c>
      <c r="T19" s="29">
        <f t="shared" si="4"/>
        <v>51089.850437875939</v>
      </c>
      <c r="U19" s="29">
        <f t="shared" si="4"/>
        <v>52796.162155727579</v>
      </c>
      <c r="V19" s="29">
        <f t="shared" si="4"/>
        <v>48357.509340936391</v>
      </c>
      <c r="W19" s="29">
        <f t="shared" si="4"/>
        <v>52792.001366811055</v>
      </c>
    </row>
    <row r="20" spans="1:23" s="1" customFormat="1" x14ac:dyDescent="0.55000000000000004">
      <c r="A20" s="21" t="s">
        <v>40</v>
      </c>
      <c r="B20" s="30">
        <f>-PV(5%,5,B19)</f>
        <v>6593.7929693707401</v>
      </c>
      <c r="C20" s="30">
        <f t="shared" ref="C20:K20" si="9">-PV(5%,5,C19)</f>
        <v>6615.4403527238956</v>
      </c>
      <c r="D20" s="30">
        <f t="shared" si="9"/>
        <v>7065.7059264694999</v>
      </c>
      <c r="E20" s="30">
        <f t="shared" si="9"/>
        <v>6524.5213426406463</v>
      </c>
      <c r="F20" s="30">
        <f t="shared" si="9"/>
        <v>6914.1742429974211</v>
      </c>
      <c r="G20" s="30">
        <f t="shared" si="9"/>
        <v>6576.4750626882169</v>
      </c>
      <c r="H20" s="30">
        <f t="shared" si="9"/>
        <v>7044.0585431163463</v>
      </c>
      <c r="I20" s="30">
        <f t="shared" si="9"/>
        <v>6684.7119794539876</v>
      </c>
      <c r="J20" s="30">
        <f t="shared" si="9"/>
        <v>6204.1400690139671</v>
      </c>
      <c r="K20" s="30">
        <f t="shared" si="9"/>
        <v>5827.4755986690852</v>
      </c>
      <c r="M20" s="12" t="s">
        <v>5</v>
      </c>
      <c r="N20" s="29">
        <f t="shared" si="6"/>
        <v>50868.264201598373</v>
      </c>
      <c r="O20" s="29">
        <f t="shared" si="4"/>
        <v>50815.757898544725</v>
      </c>
      <c r="P20" s="29">
        <f t="shared" si="4"/>
        <v>55657.715092640719</v>
      </c>
      <c r="Q20" s="29">
        <f t="shared" si="4"/>
        <v>50322.772956026012</v>
      </c>
      <c r="R20" s="29">
        <f t="shared" si="4"/>
        <v>50042.18767514902</v>
      </c>
      <c r="S20" s="29">
        <f t="shared" si="4"/>
        <v>50085.533309247927</v>
      </c>
      <c r="T20" s="29">
        <f t="shared" si="4"/>
        <v>52665.657131084808</v>
      </c>
      <c r="U20" s="29">
        <f t="shared" si="4"/>
        <v>54371.968848936442</v>
      </c>
      <c r="V20" s="29">
        <f t="shared" si="4"/>
        <v>49933.31603414526</v>
      </c>
      <c r="W20" s="29">
        <f t="shared" si="4"/>
        <v>54367.808060019917</v>
      </c>
    </row>
    <row r="21" spans="1:23" s="1" customFormat="1" x14ac:dyDescent="0.55000000000000004">
      <c r="A21" s="22" t="s">
        <v>41</v>
      </c>
      <c r="B21" s="32">
        <f>-PV(5%,10,B19)</f>
        <v>11760.202297148471</v>
      </c>
      <c r="C21" s="31">
        <f t="shared" ref="C21:K21" si="10">-PV(5%,10,C19)</f>
        <v>11798.810971794395</v>
      </c>
      <c r="D21" s="31">
        <f t="shared" si="10"/>
        <v>12601.871404429616</v>
      </c>
      <c r="E21" s="31">
        <f t="shared" si="10"/>
        <v>11636.654538281513</v>
      </c>
      <c r="F21" s="31">
        <f t="shared" si="10"/>
        <v>12331.610681908147</v>
      </c>
      <c r="G21" s="31">
        <f t="shared" si="10"/>
        <v>11729.315357431731</v>
      </c>
      <c r="H21" s="31">
        <f t="shared" si="10"/>
        <v>12563.262729783692</v>
      </c>
      <c r="I21" s="31">
        <f t="shared" si="10"/>
        <v>11922.358730661352</v>
      </c>
      <c r="J21" s="31">
        <f t="shared" si="10"/>
        <v>11065.246153521835</v>
      </c>
      <c r="K21" s="31">
        <f t="shared" si="10"/>
        <v>10393.455214682759</v>
      </c>
      <c r="M21" s="12" t="s">
        <v>6</v>
      </c>
      <c r="N21" s="29">
        <f t="shared" si="6"/>
        <v>52868.26420159838</v>
      </c>
      <c r="O21" s="29">
        <f t="shared" si="4"/>
        <v>52815.757898544733</v>
      </c>
      <c r="P21" s="29">
        <f t="shared" si="4"/>
        <v>57657.715092640719</v>
      </c>
      <c r="Q21" s="29">
        <f t="shared" si="4"/>
        <v>52322.77295602602</v>
      </c>
      <c r="R21" s="29">
        <f t="shared" si="4"/>
        <v>52042.187675149027</v>
      </c>
      <c r="S21" s="29">
        <f t="shared" si="4"/>
        <v>52085.533309247927</v>
      </c>
      <c r="T21" s="29">
        <f t="shared" si="4"/>
        <v>54665.657131084808</v>
      </c>
      <c r="U21" s="29">
        <f t="shared" si="4"/>
        <v>56371.968848936449</v>
      </c>
      <c r="V21" s="29">
        <f t="shared" si="4"/>
        <v>51933.31603414526</v>
      </c>
      <c r="W21" s="29">
        <f t="shared" si="4"/>
        <v>56367.808060019925</v>
      </c>
    </row>
    <row r="22" spans="1:23" x14ac:dyDescent="0.55000000000000004">
      <c r="A22" t="s">
        <v>26</v>
      </c>
      <c r="B22" s="6">
        <v>27.5</v>
      </c>
      <c r="C22" s="6">
        <v>27.333333333333332</v>
      </c>
      <c r="D22" s="6">
        <v>24.333333333333332</v>
      </c>
      <c r="E22" s="6">
        <v>27.5</v>
      </c>
      <c r="F22" s="6">
        <v>27.5</v>
      </c>
      <c r="G22" s="6">
        <v>28.2</v>
      </c>
      <c r="H22" s="6">
        <v>46</v>
      </c>
      <c r="I22" s="6">
        <v>23.666666666666668</v>
      </c>
      <c r="J22" s="6">
        <v>30</v>
      </c>
      <c r="K22" s="6">
        <v>21.8</v>
      </c>
      <c r="M22" s="12" t="s">
        <v>7</v>
      </c>
      <c r="N22" s="29">
        <f t="shared" si="6"/>
        <v>52944.006120471415</v>
      </c>
      <c r="O22" s="29">
        <f t="shared" si="4"/>
        <v>52891.499817417767</v>
      </c>
      <c r="P22" s="29">
        <f t="shared" si="4"/>
        <v>57733.457011513761</v>
      </c>
      <c r="Q22" s="29">
        <f t="shared" si="4"/>
        <v>52398.514874899054</v>
      </c>
      <c r="R22" s="29">
        <f t="shared" si="4"/>
        <v>52117.929594022062</v>
      </c>
      <c r="S22" s="29">
        <f t="shared" si="4"/>
        <v>52161.275228120969</v>
      </c>
      <c r="T22" s="29">
        <f t="shared" si="4"/>
        <v>54741.39904995785</v>
      </c>
      <c r="U22" s="29">
        <f t="shared" si="4"/>
        <v>56447.710767809484</v>
      </c>
      <c r="V22" s="29">
        <f t="shared" si="4"/>
        <v>52009.057953018302</v>
      </c>
      <c r="W22" s="29">
        <f t="shared" si="4"/>
        <v>56443.549978892959</v>
      </c>
    </row>
    <row r="23" spans="1:23" s="7" customFormat="1" x14ac:dyDescent="0.55000000000000004">
      <c r="A23" s="7" t="s">
        <v>27</v>
      </c>
      <c r="B23" s="7">
        <v>12000</v>
      </c>
      <c r="C23" s="7">
        <v>12000</v>
      </c>
      <c r="D23" s="7">
        <v>12000</v>
      </c>
      <c r="E23" s="7">
        <v>12000</v>
      </c>
      <c r="F23" s="7">
        <v>12000</v>
      </c>
      <c r="G23" s="7">
        <v>12000</v>
      </c>
      <c r="H23" s="7">
        <v>12000</v>
      </c>
      <c r="I23" s="7">
        <v>12000</v>
      </c>
      <c r="J23" s="7">
        <v>12000</v>
      </c>
      <c r="K23" s="7">
        <v>12000</v>
      </c>
      <c r="M23" s="12" t="s">
        <v>8</v>
      </c>
      <c r="N23" s="29">
        <f t="shared" si="6"/>
        <v>53565.285487500136</v>
      </c>
      <c r="O23" s="29">
        <f t="shared" si="4"/>
        <v>53512.779184446481</v>
      </c>
      <c r="P23" s="29">
        <f t="shared" si="4"/>
        <v>59354.736378542475</v>
      </c>
      <c r="Q23" s="29">
        <f t="shared" si="4"/>
        <v>53019.794241927768</v>
      </c>
      <c r="R23" s="29">
        <f t="shared" si="4"/>
        <v>52739.208961050783</v>
      </c>
      <c r="S23" s="29">
        <f t="shared" si="4"/>
        <v>52782.554595149682</v>
      </c>
      <c r="T23" s="29">
        <f t="shared" si="4"/>
        <v>55362.678416986557</v>
      </c>
      <c r="U23" s="29">
        <f t="shared" si="4"/>
        <v>57068.990134838197</v>
      </c>
      <c r="V23" s="29">
        <f t="shared" si="4"/>
        <v>52630.337320047009</v>
      </c>
      <c r="W23" s="29">
        <f t="shared" si="4"/>
        <v>57064.82934592168</v>
      </c>
    </row>
    <row r="24" spans="1:23" s="1" customFormat="1" ht="14.7" thickBot="1" x14ac:dyDescent="0.6">
      <c r="A24" s="1" t="s">
        <v>28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  <c r="G24" s="1">
        <v>2.5</v>
      </c>
      <c r="H24" s="1">
        <v>2.5</v>
      </c>
      <c r="I24" s="1">
        <v>2.5</v>
      </c>
      <c r="J24" s="1">
        <v>2.5</v>
      </c>
      <c r="K24" s="1">
        <v>2.5</v>
      </c>
      <c r="M24" s="13" t="s">
        <v>9</v>
      </c>
      <c r="N24" s="29">
        <f t="shared" si="6"/>
        <v>49642.773392331066</v>
      </c>
      <c r="O24" s="29">
        <f t="shared" si="4"/>
        <v>48590.267089277419</v>
      </c>
      <c r="P24" s="29">
        <f t="shared" si="4"/>
        <v>54432.224283373405</v>
      </c>
      <c r="Q24" s="29">
        <f t="shared" si="4"/>
        <v>49097.282146758705</v>
      </c>
      <c r="R24" s="29">
        <f t="shared" si="4"/>
        <v>48816.696865881713</v>
      </c>
      <c r="S24" s="29">
        <f t="shared" si="4"/>
        <v>48860.042499980613</v>
      </c>
      <c r="T24" s="29">
        <f t="shared" si="4"/>
        <v>51440.166321817494</v>
      </c>
      <c r="U24" s="29">
        <f t="shared" si="4"/>
        <v>53146.478039669135</v>
      </c>
      <c r="V24" s="29">
        <f t="shared" si="4"/>
        <v>48707.825224877946</v>
      </c>
      <c r="W24" s="29">
        <f t="shared" si="4"/>
        <v>53142.317250752611</v>
      </c>
    </row>
    <row r="25" spans="1:23" s="1" customFormat="1" x14ac:dyDescent="0.55000000000000004">
      <c r="A25" s="23" t="s">
        <v>47</v>
      </c>
      <c r="B25" s="23">
        <f>(B23/B22*B24)</f>
        <v>1090.909090909091</v>
      </c>
      <c r="C25" s="23">
        <f t="shared" ref="C25:K25" si="11">(C23/C22*C24)</f>
        <v>1097.5609756097563</v>
      </c>
      <c r="D25" s="23">
        <f t="shared" si="11"/>
        <v>1232.8767123287671</v>
      </c>
      <c r="E25" s="23">
        <f t="shared" si="11"/>
        <v>1090.909090909091</v>
      </c>
      <c r="F25" s="23">
        <f t="shared" si="11"/>
        <v>1090.909090909091</v>
      </c>
      <c r="G25" s="23">
        <f t="shared" si="11"/>
        <v>1063.8297872340427</v>
      </c>
      <c r="H25" s="23">
        <f t="shared" si="11"/>
        <v>652.17391304347825</v>
      </c>
      <c r="I25" s="23">
        <f t="shared" si="11"/>
        <v>1267.6056338028168</v>
      </c>
      <c r="J25" s="23">
        <f t="shared" si="11"/>
        <v>1000</v>
      </c>
      <c r="K25" s="23">
        <f t="shared" si="11"/>
        <v>1376.1467889908258</v>
      </c>
    </row>
    <row r="26" spans="1:23" s="1" customFormat="1" ht="14.7" thickBot="1" x14ac:dyDescent="0.6">
      <c r="A26" s="24" t="s">
        <v>48</v>
      </c>
      <c r="B26" s="24">
        <f>-PV(5%,5,1)*B$25</f>
        <v>4723.0654588699863</v>
      </c>
      <c r="C26" s="24">
        <f t="shared" ref="C26:K26" si="12">-PV(5%,5,1)*C$25</f>
        <v>4751.8646384972426</v>
      </c>
      <c r="D26" s="24">
        <f t="shared" si="12"/>
        <v>5337.7109637914227</v>
      </c>
      <c r="E26" s="24">
        <f t="shared" si="12"/>
        <v>4723.0654588699863</v>
      </c>
      <c r="F26" s="24">
        <f t="shared" si="12"/>
        <v>4723.0654588699863</v>
      </c>
      <c r="G26" s="24">
        <f t="shared" si="12"/>
        <v>4605.8262453519374</v>
      </c>
      <c r="H26" s="24">
        <f t="shared" si="12"/>
        <v>2823.5717417157525</v>
      </c>
      <c r="I26" s="24">
        <f t="shared" si="12"/>
        <v>5488.0690191094909</v>
      </c>
      <c r="J26" s="24">
        <f t="shared" si="12"/>
        <v>4329.476670630821</v>
      </c>
      <c r="K26" s="24">
        <f t="shared" si="12"/>
        <v>5957.9954182992951</v>
      </c>
      <c r="M26" s="1" t="s">
        <v>80</v>
      </c>
      <c r="N26" s="1">
        <f>'Transfer Sheet'!B2</f>
        <v>-21540.125816662301</v>
      </c>
      <c r="O26" s="1">
        <f>'Transfer Sheet'!B3</f>
        <v>-21653.328294189854</v>
      </c>
      <c r="P26" s="1">
        <f>'Transfer Sheet'!B4</f>
        <v>-20074.531795647159</v>
      </c>
      <c r="Q26" s="1">
        <f>'Transfer Sheet'!B5</f>
        <v>-21733.068040938178</v>
      </c>
      <c r="R26" s="1">
        <f>'Transfer Sheet'!B6</f>
        <v>-21733.068040938178</v>
      </c>
      <c r="S26" s="1">
        <f>'Transfer Sheet'!B7</f>
        <v>-21758.727499752142</v>
      </c>
      <c r="T26" s="1">
        <f>'Transfer Sheet'!B8</f>
        <v>-18125.023553349911</v>
      </c>
      <c r="U26" s="1">
        <f>'Transfer Sheet'!B9</f>
        <v>-20417.6988312498</v>
      </c>
      <c r="V26" s="1">
        <f>'Transfer Sheet'!B10</f>
        <v>-20769.810518636608</v>
      </c>
      <c r="W26" s="1">
        <f>'Transfer Sheet'!B11</f>
        <v>-19778.324874399936</v>
      </c>
    </row>
    <row r="27" spans="1:23" s="1" customFormat="1" ht="19.2" x14ac:dyDescent="0.7">
      <c r="A27" s="25" t="s">
        <v>49</v>
      </c>
      <c r="B27" s="25">
        <f>-PV(5%,10,1)*B$25</f>
        <v>8423.7108318379778</v>
      </c>
      <c r="C27" s="25">
        <f t="shared" ref="C27:K27" si="13">-PV(5%,10,1)*C$25</f>
        <v>8475.0749222760151</v>
      </c>
      <c r="D27" s="25">
        <f t="shared" si="13"/>
        <v>9519.947172967577</v>
      </c>
      <c r="E27" s="25">
        <f t="shared" si="13"/>
        <v>8423.7108318379778</v>
      </c>
      <c r="F27" s="25">
        <f t="shared" si="13"/>
        <v>8423.7108318379778</v>
      </c>
      <c r="G27" s="25">
        <f t="shared" si="13"/>
        <v>8214.6116267923553</v>
      </c>
      <c r="H27" s="25">
        <f t="shared" si="13"/>
        <v>5035.9140842509651</v>
      </c>
      <c r="I27" s="25">
        <f t="shared" si="13"/>
        <v>9788.1146989666631</v>
      </c>
      <c r="J27" s="25">
        <f t="shared" si="13"/>
        <v>7721.7349291848132</v>
      </c>
      <c r="K27" s="25">
        <f t="shared" si="13"/>
        <v>10626.240728235982</v>
      </c>
      <c r="M27" s="9" t="s">
        <v>89</v>
      </c>
      <c r="N27" s="10" t="s">
        <v>10</v>
      </c>
      <c r="O27" s="10" t="s">
        <v>11</v>
      </c>
      <c r="P27" s="10" t="s">
        <v>12</v>
      </c>
      <c r="Q27" s="10" t="s">
        <v>13</v>
      </c>
      <c r="R27" s="10" t="s">
        <v>14</v>
      </c>
      <c r="S27" s="10" t="s">
        <v>15</v>
      </c>
      <c r="T27" s="10" t="s">
        <v>16</v>
      </c>
      <c r="U27" s="10" t="s">
        <v>17</v>
      </c>
      <c r="V27" s="10" t="s">
        <v>18</v>
      </c>
      <c r="W27" s="11" t="s">
        <v>19</v>
      </c>
    </row>
    <row r="28" spans="1:23" x14ac:dyDescent="0.55000000000000004">
      <c r="A28" s="26" t="s">
        <v>44</v>
      </c>
      <c r="B28" s="46">
        <v>-5775.151515151515</v>
      </c>
      <c r="C28" s="46">
        <v>-5749.1056910569087</v>
      </c>
      <c r="D28" s="46">
        <v>-7599.8825831702561</v>
      </c>
      <c r="E28" s="46">
        <v>-5598.008658008659</v>
      </c>
      <c r="F28" s="46">
        <v>-5439.9134199134205</v>
      </c>
      <c r="G28" s="46">
        <v>-5526.5045592705146</v>
      </c>
      <c r="H28" s="46">
        <v>-6623.0227743271234</v>
      </c>
      <c r="I28" s="46">
        <v>-7192.9577464788736</v>
      </c>
      <c r="J28" s="46">
        <v>-5576.1904761904761</v>
      </c>
      <c r="K28" s="46">
        <v>-7252.5207514198355</v>
      </c>
      <c r="M28" s="12" t="s">
        <v>0</v>
      </c>
      <c r="N28" s="3">
        <f>N$26-$H34+B46</f>
        <v>-2926.6134427028901</v>
      </c>
      <c r="O28" s="3">
        <f t="shared" ref="O28:W28" si="14">O$26-$H34+C46</f>
        <v>-3039.8159202304432</v>
      </c>
      <c r="P28" s="3">
        <f t="shared" si="14"/>
        <v>-2461.019421687748</v>
      </c>
      <c r="Q28" s="3">
        <f t="shared" si="14"/>
        <v>-3119.5556669787675</v>
      </c>
      <c r="R28" s="3">
        <f t="shared" si="14"/>
        <v>-3119.5556669787675</v>
      </c>
      <c r="S28" s="3">
        <f t="shared" si="14"/>
        <v>-3145.2151257927308</v>
      </c>
      <c r="T28" s="3">
        <f t="shared" si="14"/>
        <v>488.48882060950018</v>
      </c>
      <c r="U28" s="3">
        <f t="shared" si="14"/>
        <v>-2804.1864572903887</v>
      </c>
      <c r="V28" s="3">
        <f t="shared" si="14"/>
        <v>-2156.2981446771973</v>
      </c>
      <c r="W28" s="3">
        <f t="shared" si="14"/>
        <v>-2164.8125004405247</v>
      </c>
    </row>
    <row r="29" spans="1:23" x14ac:dyDescent="0.55000000000000004">
      <c r="A29" s="27" t="s">
        <v>45</v>
      </c>
      <c r="B29" s="47">
        <v>-16976.550523694274</v>
      </c>
      <c r="C29" s="47">
        <v>-16924.404164321018</v>
      </c>
      <c r="D29" s="47">
        <v>-21741.610711594778</v>
      </c>
      <c r="E29" s="47">
        <v>-16522.676046658496</v>
      </c>
      <c r="F29" s="47">
        <v>-16226.231194080583</v>
      </c>
      <c r="G29" s="47">
        <v>-16330.488444269249</v>
      </c>
      <c r="H29" s="47">
        <v>-18720.501013922698</v>
      </c>
      <c r="I29" s="47">
        <v>-20681.785096745436</v>
      </c>
      <c r="J29" s="47">
        <v>-16297.043968027068</v>
      </c>
      <c r="K29" s="47">
        <v>-20735.605523540875</v>
      </c>
      <c r="M29" s="12" t="s">
        <v>1</v>
      </c>
      <c r="N29" s="3">
        <f t="shared" ref="N29:W29" si="15">N$26-$H35+B47</f>
        <v>-2226.6092672897503</v>
      </c>
      <c r="O29" s="3">
        <f t="shared" si="15"/>
        <v>-2339.8117448173034</v>
      </c>
      <c r="P29" s="3">
        <f t="shared" si="15"/>
        <v>-1761.0152462746082</v>
      </c>
      <c r="Q29" s="3">
        <f t="shared" si="15"/>
        <v>-2419.5514915656277</v>
      </c>
      <c r="R29" s="3">
        <f t="shared" si="15"/>
        <v>-2419.5514915656277</v>
      </c>
      <c r="S29" s="3">
        <f t="shared" si="15"/>
        <v>-2445.2109503795909</v>
      </c>
      <c r="T29" s="3">
        <f t="shared" si="15"/>
        <v>1188.49299602264</v>
      </c>
      <c r="U29" s="3">
        <f t="shared" si="15"/>
        <v>-2104.1822818772489</v>
      </c>
      <c r="V29" s="3">
        <f t="shared" si="15"/>
        <v>-1456.2939692640575</v>
      </c>
      <c r="W29" s="3">
        <f t="shared" si="15"/>
        <v>-1464.8083250273849</v>
      </c>
    </row>
    <row r="30" spans="1:23" x14ac:dyDescent="0.55000000000000004">
      <c r="A30" s="28" t="s">
        <v>46</v>
      </c>
      <c r="B30" s="48">
        <v>-21922.175039420406</v>
      </c>
      <c r="C30" s="48">
        <v>-21869.668736366755</v>
      </c>
      <c r="D30" s="48">
        <v>-27711.625930462749</v>
      </c>
      <c r="E30" s="48">
        <v>-21376.683793848042</v>
      </c>
      <c r="F30" s="48">
        <v>-21096.098512971053</v>
      </c>
      <c r="G30" s="48">
        <v>-21139.444147069957</v>
      </c>
      <c r="H30" s="48">
        <v>-23719.567968906835</v>
      </c>
      <c r="I30" s="48">
        <v>-26425.879686758472</v>
      </c>
      <c r="J30" s="48">
        <v>-20987.226871967287</v>
      </c>
      <c r="K30" s="48">
        <v>-26421.718897841951</v>
      </c>
      <c r="M30" s="12" t="s">
        <v>2</v>
      </c>
      <c r="N30" s="3">
        <f t="shared" ref="N30:W30" si="16">N$26-$H36+B48</f>
        <v>-3249.1940878641817</v>
      </c>
      <c r="O30" s="3">
        <f t="shared" si="16"/>
        <v>-3362.3965653917348</v>
      </c>
      <c r="P30" s="3">
        <f t="shared" si="16"/>
        <v>-2783.6000668490396</v>
      </c>
      <c r="Q30" s="3">
        <f t="shared" si="16"/>
        <v>-3442.1363121400591</v>
      </c>
      <c r="R30" s="3">
        <f t="shared" si="16"/>
        <v>-3442.1363121400591</v>
      </c>
      <c r="S30" s="3">
        <f t="shared" si="16"/>
        <v>-3467.7957709540224</v>
      </c>
      <c r="T30" s="3">
        <f t="shared" si="16"/>
        <v>165.90817544820857</v>
      </c>
      <c r="U30" s="3">
        <f t="shared" si="16"/>
        <v>-3126.7671024516803</v>
      </c>
      <c r="V30" s="3">
        <f t="shared" si="16"/>
        <v>-2478.878789838489</v>
      </c>
      <c r="W30" s="3">
        <f t="shared" si="16"/>
        <v>-2487.3931456018163</v>
      </c>
    </row>
    <row r="31" spans="1:23" x14ac:dyDescent="0.55000000000000004">
      <c r="A31" s="1"/>
      <c r="B31" s="1"/>
      <c r="D31" s="2"/>
      <c r="E31" s="2"/>
      <c r="M31" s="12" t="s">
        <v>3</v>
      </c>
      <c r="N31" s="3">
        <f t="shared" ref="N31:W31" si="17">N$26-$H37+B49</f>
        <v>-3499.962670316545</v>
      </c>
      <c r="O31" s="3">
        <f t="shared" si="17"/>
        <v>-3613.1651478440981</v>
      </c>
      <c r="P31" s="3">
        <f t="shared" si="17"/>
        <v>-3034.3686493014029</v>
      </c>
      <c r="Q31" s="3">
        <f t="shared" si="17"/>
        <v>-3692.9048945924224</v>
      </c>
      <c r="R31" s="3">
        <f t="shared" si="17"/>
        <v>-3692.9048945924224</v>
      </c>
      <c r="S31" s="3">
        <f t="shared" si="17"/>
        <v>-3718.5643534063856</v>
      </c>
      <c r="T31" s="3">
        <f t="shared" si="17"/>
        <v>-84.860407004154695</v>
      </c>
      <c r="U31" s="3">
        <f t="shared" si="17"/>
        <v>-3377.5356849040436</v>
      </c>
      <c r="V31" s="3">
        <f t="shared" si="17"/>
        <v>-2729.6473722908522</v>
      </c>
      <c r="W31" s="3">
        <f t="shared" si="17"/>
        <v>-2738.1617280541795</v>
      </c>
    </row>
    <row r="32" spans="1:23" x14ac:dyDescent="0.55000000000000004">
      <c r="B32" s="1"/>
      <c r="D32" s="2"/>
      <c r="E32" s="2"/>
      <c r="M32" s="12" t="s">
        <v>4</v>
      </c>
      <c r="N32" s="3">
        <f t="shared" ref="N32:W32" si="18">N$26-$H38+B50</f>
        <v>-5773.8813088320203</v>
      </c>
      <c r="O32" s="3">
        <f t="shared" si="18"/>
        <v>-5887.0837863595734</v>
      </c>
      <c r="P32" s="3">
        <f t="shared" si="18"/>
        <v>-4308.2872878168782</v>
      </c>
      <c r="Q32" s="3">
        <f t="shared" si="18"/>
        <v>-5966.8235331078977</v>
      </c>
      <c r="R32" s="3">
        <f t="shared" si="18"/>
        <v>-5966.8235331078977</v>
      </c>
      <c r="S32" s="3">
        <f t="shared" si="18"/>
        <v>-4992.482991921861</v>
      </c>
      <c r="T32" s="3">
        <f t="shared" si="18"/>
        <v>-1358.77904551963</v>
      </c>
      <c r="U32" s="3">
        <f t="shared" si="18"/>
        <v>-4651.4543234195189</v>
      </c>
      <c r="V32" s="3">
        <f t="shared" si="18"/>
        <v>-4003.5660108063275</v>
      </c>
      <c r="W32" s="3">
        <f t="shared" si="18"/>
        <v>-4012.0803665696549</v>
      </c>
    </row>
    <row r="33" spans="1:23" x14ac:dyDescent="0.55000000000000004">
      <c r="A33" t="s">
        <v>25</v>
      </c>
      <c r="B33" t="s">
        <v>26</v>
      </c>
      <c r="C33" t="s">
        <v>27</v>
      </c>
      <c r="D33" t="s">
        <v>28</v>
      </c>
      <c r="E33" t="s">
        <v>39</v>
      </c>
      <c r="F33" t="s">
        <v>30</v>
      </c>
      <c r="G33" t="s">
        <v>21</v>
      </c>
      <c r="H33" t="s">
        <v>58</v>
      </c>
      <c r="I33" t="s">
        <v>59</v>
      </c>
      <c r="M33" s="12" t="s">
        <v>5</v>
      </c>
      <c r="N33" s="3">
        <f t="shared" ref="N33:W33" si="19">N$26-$H39+B51</f>
        <v>-3926.6134427028901</v>
      </c>
      <c r="O33" s="3">
        <f t="shared" si="19"/>
        <v>-4039.8159202304432</v>
      </c>
      <c r="P33" s="3">
        <f t="shared" si="19"/>
        <v>-3461.019421687748</v>
      </c>
      <c r="Q33" s="3">
        <f t="shared" si="19"/>
        <v>-4119.5556669787675</v>
      </c>
      <c r="R33" s="3">
        <f t="shared" si="19"/>
        <v>-4119.5556669787675</v>
      </c>
      <c r="S33" s="3">
        <f t="shared" si="19"/>
        <v>-4145.2151257927308</v>
      </c>
      <c r="T33" s="3">
        <f t="shared" si="19"/>
        <v>-511.51117939049982</v>
      </c>
      <c r="U33" s="3">
        <f t="shared" si="19"/>
        <v>-3804.1864572903887</v>
      </c>
      <c r="V33" s="3">
        <f t="shared" si="19"/>
        <v>-3156.2981446771973</v>
      </c>
      <c r="W33" s="3">
        <f t="shared" si="19"/>
        <v>-3164.8125004405247</v>
      </c>
    </row>
    <row r="34" spans="1:23" x14ac:dyDescent="0.55000000000000004">
      <c r="A34" t="s">
        <v>0</v>
      </c>
      <c r="B34" s="5">
        <f>AVERAGE(16,15,15,14)</f>
        <v>15</v>
      </c>
      <c r="C34" s="7">
        <v>12000</v>
      </c>
      <c r="D34" s="1">
        <v>2.5</v>
      </c>
      <c r="E34" s="4">
        <f>(C34/B34)*D34</f>
        <v>2000</v>
      </c>
      <c r="F34" s="1">
        <v>1050</v>
      </c>
      <c r="G34" s="3">
        <v>-2904.7619047619046</v>
      </c>
      <c r="H34" s="45">
        <v>-14113.512373959411</v>
      </c>
      <c r="I34" s="45">
        <v>-26446.089162177974</v>
      </c>
      <c r="M34" s="12" t="s">
        <v>6</v>
      </c>
      <c r="N34" s="3">
        <f t="shared" ref="N34:W34" si="20">N$26-$H40+B52</f>
        <v>-2926.6134427028901</v>
      </c>
      <c r="O34" s="3">
        <f t="shared" si="20"/>
        <v>-3039.8159202304432</v>
      </c>
      <c r="P34" s="3">
        <f t="shared" si="20"/>
        <v>-2461.019421687748</v>
      </c>
      <c r="Q34" s="3">
        <f t="shared" si="20"/>
        <v>-3119.5556669787675</v>
      </c>
      <c r="R34" s="3">
        <f t="shared" si="20"/>
        <v>-3119.5556669787675</v>
      </c>
      <c r="S34" s="3">
        <f t="shared" si="20"/>
        <v>-3145.2151257927308</v>
      </c>
      <c r="T34" s="3">
        <f t="shared" si="20"/>
        <v>488.48882060950018</v>
      </c>
      <c r="U34" s="3">
        <f t="shared" si="20"/>
        <v>-2804.1864572903887</v>
      </c>
      <c r="V34" s="3">
        <f t="shared" si="20"/>
        <v>-2156.2981446771973</v>
      </c>
      <c r="W34" s="3">
        <f t="shared" si="20"/>
        <v>-2164.8125004405247</v>
      </c>
    </row>
    <row r="35" spans="1:23" x14ac:dyDescent="0.55000000000000004">
      <c r="A35" t="s">
        <v>1</v>
      </c>
      <c r="B35" s="5">
        <f>AVERAGE(17,16,15,14,14,13)</f>
        <v>14.833333333333334</v>
      </c>
      <c r="C35" s="7">
        <v>12000</v>
      </c>
      <c r="D35" s="1">
        <v>2.5</v>
      </c>
      <c r="E35" s="4">
        <f t="shared" ref="E35:E43" si="21">(C35/B35)*D35</f>
        <v>2022.4719101123594</v>
      </c>
      <c r="F35" s="1">
        <v>1200</v>
      </c>
      <c r="G35" s="3">
        <v>-3069.0208667736752</v>
      </c>
      <c r="H35" s="45">
        <v>-14813.516549372551</v>
      </c>
      <c r="I35" s="45">
        <v>-27591.678143612709</v>
      </c>
      <c r="M35" s="12" t="s">
        <v>7</v>
      </c>
      <c r="N35" s="3">
        <f t="shared" ref="N35:W35" si="22">N$26-$H41+B53</f>
        <v>-2973.5489397302208</v>
      </c>
      <c r="O35" s="3">
        <f t="shared" si="22"/>
        <v>-3086.7514172577739</v>
      </c>
      <c r="P35" s="3">
        <f t="shared" si="22"/>
        <v>-2507.9549187150787</v>
      </c>
      <c r="Q35" s="3">
        <f t="shared" si="22"/>
        <v>-3166.4911640060982</v>
      </c>
      <c r="R35" s="3">
        <f t="shared" si="22"/>
        <v>-3166.4911640060982</v>
      </c>
      <c r="S35" s="3">
        <f t="shared" si="22"/>
        <v>-3192.1506228200615</v>
      </c>
      <c r="T35" s="3">
        <f t="shared" si="22"/>
        <v>441.55332358216947</v>
      </c>
      <c r="U35" s="3">
        <f t="shared" si="22"/>
        <v>-2851.1219543177194</v>
      </c>
      <c r="V35" s="3">
        <f t="shared" si="22"/>
        <v>-2203.2336417045281</v>
      </c>
      <c r="W35" s="3">
        <f t="shared" si="22"/>
        <v>-2211.7479974678554</v>
      </c>
    </row>
    <row r="36" spans="1:23" x14ac:dyDescent="0.55000000000000004">
      <c r="A36" t="s">
        <v>2</v>
      </c>
      <c r="B36" s="6">
        <f>AVERAGE(16,15)</f>
        <v>15.5</v>
      </c>
      <c r="C36" s="7">
        <v>12000</v>
      </c>
      <c r="D36" s="1">
        <v>2.5</v>
      </c>
      <c r="E36" s="4">
        <f t="shared" si="21"/>
        <v>1935.483870967742</v>
      </c>
      <c r="F36" s="1">
        <v>1050</v>
      </c>
      <c r="G36" s="3">
        <v>-2843.3179723502303</v>
      </c>
      <c r="H36" s="45">
        <v>-13790.931728798119</v>
      </c>
      <c r="I36" s="45">
        <v>-25800.927871855394</v>
      </c>
      <c r="M36" s="12" t="s">
        <v>8</v>
      </c>
      <c r="N36" s="3">
        <f t="shared" ref="N36:W36" si="23">N$26-$H42+B54</f>
        <v>-2637.4673192767095</v>
      </c>
      <c r="O36" s="3">
        <f t="shared" si="23"/>
        <v>-2750.6697968042627</v>
      </c>
      <c r="P36" s="3">
        <f t="shared" si="23"/>
        <v>-1171.8732982615675</v>
      </c>
      <c r="Q36" s="3">
        <f t="shared" si="23"/>
        <v>-2830.4095435525869</v>
      </c>
      <c r="R36" s="3">
        <f t="shared" si="23"/>
        <v>-2830.4095435525869</v>
      </c>
      <c r="S36" s="3">
        <f t="shared" si="23"/>
        <v>-2856.0690023665502</v>
      </c>
      <c r="T36" s="3">
        <f t="shared" si="23"/>
        <v>777.63494403568075</v>
      </c>
      <c r="U36" s="3">
        <f t="shared" si="23"/>
        <v>-2515.0403338642082</v>
      </c>
      <c r="V36" s="3">
        <f t="shared" si="23"/>
        <v>-1867.1520212510168</v>
      </c>
      <c r="W36" s="3">
        <f t="shared" si="23"/>
        <v>-1875.6663770143441</v>
      </c>
    </row>
    <row r="37" spans="1:23" ht="14.7" thickBot="1" x14ac:dyDescent="0.6">
      <c r="A37" t="s">
        <v>3</v>
      </c>
      <c r="B37" s="6">
        <f>AVERAGE(18,16,16,15)</f>
        <v>16.25</v>
      </c>
      <c r="C37" s="7">
        <v>12000</v>
      </c>
      <c r="D37" s="1">
        <v>2.5</v>
      </c>
      <c r="E37" s="4">
        <f t="shared" si="21"/>
        <v>1846.1538461538462</v>
      </c>
      <c r="F37" s="1">
        <v>1100</v>
      </c>
      <c r="G37" s="3">
        <v>-2805.8608058608056</v>
      </c>
      <c r="H37" s="45">
        <v>-13540.163146345756</v>
      </c>
      <c r="I37" s="45">
        <v>-25214.584250486816</v>
      </c>
      <c r="M37" s="13" t="s">
        <v>9</v>
      </c>
      <c r="N37" s="3">
        <f t="shared" ref="N37:W37" si="24">N$26-$H43+B55</f>
        <v>-4590.2427212148577</v>
      </c>
      <c r="O37" s="3">
        <f t="shared" si="24"/>
        <v>-5703.4451987424109</v>
      </c>
      <c r="P37" s="3">
        <f t="shared" si="24"/>
        <v>-4124.6487001997157</v>
      </c>
      <c r="Q37" s="3">
        <f t="shared" si="24"/>
        <v>-4783.1849454907351</v>
      </c>
      <c r="R37" s="3">
        <f t="shared" si="24"/>
        <v>-4783.1849454907351</v>
      </c>
      <c r="S37" s="3">
        <f t="shared" si="24"/>
        <v>-4808.8444043046984</v>
      </c>
      <c r="T37" s="3">
        <f t="shared" si="24"/>
        <v>-1175.1404579024675</v>
      </c>
      <c r="U37" s="3">
        <f t="shared" si="24"/>
        <v>-4467.8157358023564</v>
      </c>
      <c r="V37" s="3">
        <f t="shared" si="24"/>
        <v>-3819.927423189165</v>
      </c>
      <c r="W37" s="3">
        <f t="shared" si="24"/>
        <v>-3828.4417789524923</v>
      </c>
    </row>
    <row r="38" spans="1:23" x14ac:dyDescent="0.55000000000000004">
      <c r="A38" t="s">
        <v>4</v>
      </c>
      <c r="B38" s="6">
        <v>17.8</v>
      </c>
      <c r="C38" s="7">
        <v>12000</v>
      </c>
      <c r="D38" s="1">
        <v>2.5</v>
      </c>
      <c r="E38" s="4">
        <f t="shared" si="21"/>
        <v>1685.3932584269662</v>
      </c>
      <c r="F38" s="1">
        <v>980</v>
      </c>
      <c r="G38" s="3">
        <v>-2538.4697699304438</v>
      </c>
      <c r="H38" s="45">
        <v>-12266.244507830281</v>
      </c>
      <c r="I38" s="45">
        <v>-22870.282468969104</v>
      </c>
    </row>
    <row r="39" spans="1:23" x14ac:dyDescent="0.55000000000000004">
      <c r="A39" t="s">
        <v>5</v>
      </c>
      <c r="B39" s="6">
        <f>AVERAGE(16,17,17)</f>
        <v>16.666666666666668</v>
      </c>
      <c r="C39" s="7">
        <v>12000</v>
      </c>
      <c r="D39" s="1">
        <v>2.5</v>
      </c>
      <c r="E39" s="4">
        <f t="shared" si="21"/>
        <v>1800</v>
      </c>
      <c r="F39" s="1">
        <v>1050</v>
      </c>
      <c r="G39" s="3">
        <v>-2714.2857142857142</v>
      </c>
      <c r="H39" s="45">
        <v>-13113.512373959411</v>
      </c>
      <c r="I39" s="45">
        <v>-24446.08916217797</v>
      </c>
    </row>
    <row r="40" spans="1:23" ht="14.7" thickBot="1" x14ac:dyDescent="0.6">
      <c r="A40" t="s">
        <v>6</v>
      </c>
      <c r="B40" s="6">
        <f>AVERAGE(16,14)</f>
        <v>15</v>
      </c>
      <c r="C40" s="7">
        <v>12000</v>
      </c>
      <c r="D40" s="1">
        <v>2.5</v>
      </c>
      <c r="E40" s="4">
        <f t="shared" si="21"/>
        <v>2000</v>
      </c>
      <c r="F40" s="1">
        <v>1050</v>
      </c>
      <c r="G40" s="3">
        <v>-2904.7619047619046</v>
      </c>
      <c r="H40" s="45">
        <v>-14113.512373959411</v>
      </c>
      <c r="I40" s="45">
        <v>-26446.089162177974</v>
      </c>
      <c r="M40" s="1" t="s">
        <v>79</v>
      </c>
      <c r="N40" s="1">
        <f>'Transfer Sheet'!C2</f>
        <v>-34863.45602636283</v>
      </c>
      <c r="O40" s="1">
        <f>'Transfer Sheet'!C3</f>
        <v>-34967.81294232767</v>
      </c>
      <c r="P40" s="1">
        <f>'Transfer Sheet'!C4</f>
        <v>-36350.705615108207</v>
      </c>
      <c r="Q40" s="1">
        <f>'Transfer Sheet'!C5</f>
        <v>-34788.022914350571</v>
      </c>
      <c r="R40" s="1">
        <f>'Transfer Sheet'!C6</f>
        <v>-34788.022914350571</v>
      </c>
      <c r="S40" s="1">
        <f>'Transfer Sheet'!C7</f>
        <v>-34686.506377545549</v>
      </c>
      <c r="T40" s="1">
        <f>'Transfer Sheet'!C8</f>
        <v>-31833.734910063198</v>
      </c>
      <c r="U40" s="1">
        <f>'Transfer Sheet'!C9</f>
        <v>-36041.266371694619</v>
      </c>
      <c r="V40" s="1">
        <f>'Transfer Sheet'!C10</f>
        <v>-33435.517741887692</v>
      </c>
      <c r="W40" s="1">
        <f>'Transfer Sheet'!C11</f>
        <v>-35284.808838257668</v>
      </c>
    </row>
    <row r="41" spans="1:23" ht="19.2" x14ac:dyDescent="0.7">
      <c r="A41" t="s">
        <v>7</v>
      </c>
      <c r="B41" s="6">
        <f>AVERAGE(15,14)</f>
        <v>14.5</v>
      </c>
      <c r="C41" s="7">
        <v>12000</v>
      </c>
      <c r="D41" s="1">
        <v>2.5</v>
      </c>
      <c r="E41" s="4">
        <f t="shared" si="21"/>
        <v>2068.9655172413795</v>
      </c>
      <c r="F41" s="1">
        <v>950</v>
      </c>
      <c r="G41" s="3">
        <v>-2875.2052545155993</v>
      </c>
      <c r="H41" s="45">
        <v>-14066.57687693208</v>
      </c>
      <c r="I41" s="45">
        <v>-26521.831081051012</v>
      </c>
      <c r="M41" s="9" t="s">
        <v>101</v>
      </c>
      <c r="N41" s="10" t="s">
        <v>10</v>
      </c>
      <c r="O41" s="10" t="s">
        <v>11</v>
      </c>
      <c r="P41" s="10" t="s">
        <v>12</v>
      </c>
      <c r="Q41" s="10" t="s">
        <v>13</v>
      </c>
      <c r="R41" s="10" t="s">
        <v>14</v>
      </c>
      <c r="S41" s="10" t="s">
        <v>15</v>
      </c>
      <c r="T41" s="10" t="s">
        <v>16</v>
      </c>
      <c r="U41" s="10" t="s">
        <v>17</v>
      </c>
      <c r="V41" s="10" t="s">
        <v>18</v>
      </c>
      <c r="W41" s="11" t="s">
        <v>19</v>
      </c>
    </row>
    <row r="42" spans="1:23" x14ac:dyDescent="0.55000000000000004">
      <c r="A42" t="s">
        <v>8</v>
      </c>
      <c r="B42" s="6">
        <f>AVERAGE(14,14,15,15,13)</f>
        <v>14.2</v>
      </c>
      <c r="C42" s="7">
        <v>12000</v>
      </c>
      <c r="D42" s="1">
        <v>2.5</v>
      </c>
      <c r="E42" s="4">
        <f t="shared" si="21"/>
        <v>2112.676056338028</v>
      </c>
      <c r="F42" s="1">
        <v>980</v>
      </c>
      <c r="G42" s="3">
        <v>-2945.4057679409789</v>
      </c>
      <c r="H42" s="45">
        <v>-14402.658497385592</v>
      </c>
      <c r="I42" s="45">
        <v>-27143.110448079726</v>
      </c>
      <c r="M42" s="12" t="s">
        <v>0</v>
      </c>
      <c r="N42" s="3">
        <f>N$40-$I34+B46</f>
        <v>-3917.3668641848562</v>
      </c>
      <c r="O42" s="3">
        <f t="shared" ref="O42:W42" si="25">O$40-$I34+C46</f>
        <v>-4021.7237801496958</v>
      </c>
      <c r="P42" s="3">
        <f t="shared" si="25"/>
        <v>-6404.6164529302332</v>
      </c>
      <c r="Q42" s="3">
        <f t="shared" si="25"/>
        <v>-3841.9337521725975</v>
      </c>
      <c r="R42" s="3">
        <f t="shared" si="25"/>
        <v>-3841.9337521725975</v>
      </c>
      <c r="S42" s="3">
        <f t="shared" si="25"/>
        <v>-3740.4172153675754</v>
      </c>
      <c r="T42" s="3">
        <f t="shared" si="25"/>
        <v>-887.64574788522441</v>
      </c>
      <c r="U42" s="3">
        <f t="shared" si="25"/>
        <v>-6095.1772095166452</v>
      </c>
      <c r="V42" s="3">
        <f t="shared" si="25"/>
        <v>-2489.4285797097182</v>
      </c>
      <c r="W42" s="3">
        <f t="shared" si="25"/>
        <v>-5338.7196760796942</v>
      </c>
    </row>
    <row r="43" spans="1:23" x14ac:dyDescent="0.55000000000000004">
      <c r="A43" t="s">
        <v>9</v>
      </c>
      <c r="B43" s="6">
        <f>AVERAGE(18,17)</f>
        <v>17.5</v>
      </c>
      <c r="C43" s="7">
        <v>12000</v>
      </c>
      <c r="D43" s="1">
        <v>2.5</v>
      </c>
      <c r="E43" s="4">
        <f t="shared" si="21"/>
        <v>1714.2857142857142</v>
      </c>
      <c r="F43" s="1">
        <v>990</v>
      </c>
      <c r="G43" s="3">
        <v>-2575.5102040816323</v>
      </c>
      <c r="H43" s="45">
        <v>-12449.883095447443</v>
      </c>
      <c r="I43" s="45">
        <v>-23220.59835291066</v>
      </c>
      <c r="M43" s="12" t="s">
        <v>1</v>
      </c>
      <c r="N43" s="3">
        <f t="shared" ref="N43:W43" si="26">N$40-$I35+B47</f>
        <v>-2771.7778827501206</v>
      </c>
      <c r="O43" s="3">
        <f t="shared" si="26"/>
        <v>-2876.1347987149602</v>
      </c>
      <c r="P43" s="3">
        <f t="shared" si="26"/>
        <v>-5259.0274714954976</v>
      </c>
      <c r="Q43" s="3">
        <f t="shared" si="26"/>
        <v>-2696.3447707378618</v>
      </c>
      <c r="R43" s="3">
        <f t="shared" si="26"/>
        <v>-2696.3447707378618</v>
      </c>
      <c r="S43" s="3">
        <f t="shared" si="26"/>
        <v>-2594.8282339328398</v>
      </c>
      <c r="T43" s="3">
        <f t="shared" si="26"/>
        <v>257.94323354951121</v>
      </c>
      <c r="U43" s="3">
        <f t="shared" si="26"/>
        <v>-4949.5882280819096</v>
      </c>
      <c r="V43" s="3">
        <f t="shared" si="26"/>
        <v>-1343.8395982749826</v>
      </c>
      <c r="W43" s="3">
        <f t="shared" si="26"/>
        <v>-4193.1306946449586</v>
      </c>
    </row>
    <row r="44" spans="1:23" x14ac:dyDescent="0.55000000000000004">
      <c r="B44" s="1"/>
      <c r="C44" s="2"/>
      <c r="M44" s="12" t="s">
        <v>2</v>
      </c>
      <c r="N44" s="3">
        <f t="shared" ref="N44:W44" si="27">N$40-$I36+B48</f>
        <v>-4562.5281545074358</v>
      </c>
      <c r="O44" s="3">
        <f t="shared" si="27"/>
        <v>-4666.8850704722754</v>
      </c>
      <c r="P44" s="3">
        <f t="shared" si="27"/>
        <v>-7049.7777432528128</v>
      </c>
      <c r="Q44" s="3">
        <f t="shared" si="27"/>
        <v>-4487.095042495177</v>
      </c>
      <c r="R44" s="3">
        <f t="shared" si="27"/>
        <v>-4487.095042495177</v>
      </c>
      <c r="S44" s="3">
        <f t="shared" si="27"/>
        <v>-4385.578505690155</v>
      </c>
      <c r="T44" s="3">
        <f t="shared" si="27"/>
        <v>-1532.807038207804</v>
      </c>
      <c r="U44" s="3">
        <f t="shared" si="27"/>
        <v>-6740.3384998392248</v>
      </c>
      <c r="V44" s="3">
        <f t="shared" si="27"/>
        <v>-3134.5898700322978</v>
      </c>
      <c r="W44" s="3">
        <f t="shared" si="27"/>
        <v>-5983.8809664022738</v>
      </c>
    </row>
    <row r="45" spans="1:23" x14ac:dyDescent="0.55000000000000004">
      <c r="A45" t="s">
        <v>29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18</v>
      </c>
      <c r="K45" t="s">
        <v>19</v>
      </c>
      <c r="M45" s="12" t="s">
        <v>3</v>
      </c>
      <c r="N45" s="3">
        <f t="shared" ref="N45:W45" si="28">N$40-$I37+B49</f>
        <v>-5148.871775876014</v>
      </c>
      <c r="O45" s="3">
        <f t="shared" si="28"/>
        <v>-5253.2286918408536</v>
      </c>
      <c r="P45" s="3">
        <f t="shared" si="28"/>
        <v>-7636.121364621391</v>
      </c>
      <c r="Q45" s="3">
        <f t="shared" si="28"/>
        <v>-5073.4386638637552</v>
      </c>
      <c r="R45" s="3">
        <f t="shared" si="28"/>
        <v>-5073.4386638637552</v>
      </c>
      <c r="S45" s="3">
        <f t="shared" si="28"/>
        <v>-4971.9221270587332</v>
      </c>
      <c r="T45" s="3">
        <f t="shared" si="28"/>
        <v>-2119.1506595763822</v>
      </c>
      <c r="U45" s="3">
        <f t="shared" si="28"/>
        <v>-7326.682121207803</v>
      </c>
      <c r="V45" s="3">
        <f t="shared" si="28"/>
        <v>-3720.9334914008759</v>
      </c>
      <c r="W45" s="3">
        <f t="shared" si="28"/>
        <v>-6570.2245877708519</v>
      </c>
    </row>
    <row r="46" spans="1:23" x14ac:dyDescent="0.55000000000000004">
      <c r="A46" t="s">
        <v>0</v>
      </c>
      <c r="B46" s="1">
        <v>4500</v>
      </c>
      <c r="C46" s="1">
        <v>4500</v>
      </c>
      <c r="D46" s="1">
        <v>3500</v>
      </c>
      <c r="E46" s="1">
        <v>4500</v>
      </c>
      <c r="F46" s="1">
        <v>4500</v>
      </c>
      <c r="G46" s="1">
        <v>4500</v>
      </c>
      <c r="H46" s="1">
        <v>4500</v>
      </c>
      <c r="I46" s="1">
        <v>3500</v>
      </c>
      <c r="J46" s="1">
        <v>4500</v>
      </c>
      <c r="K46" s="1">
        <v>3500</v>
      </c>
      <c r="M46" s="12" t="s">
        <v>4</v>
      </c>
      <c r="N46" s="3">
        <f t="shared" ref="N46:W46" si="29">N$40-$I38+B50</f>
        <v>-8493.1735573937258</v>
      </c>
      <c r="O46" s="3">
        <f t="shared" si="29"/>
        <v>-8597.5304733585654</v>
      </c>
      <c r="P46" s="3">
        <f t="shared" si="29"/>
        <v>-9980.4231461391028</v>
      </c>
      <c r="Q46" s="3">
        <f t="shared" si="29"/>
        <v>-8417.740445381467</v>
      </c>
      <c r="R46" s="3">
        <f t="shared" si="29"/>
        <v>-8417.740445381467</v>
      </c>
      <c r="S46" s="3">
        <f t="shared" si="29"/>
        <v>-7316.223908576445</v>
      </c>
      <c r="T46" s="3">
        <f t="shared" si="29"/>
        <v>-4463.452441094094</v>
      </c>
      <c r="U46" s="3">
        <f t="shared" si="29"/>
        <v>-9670.9839027255148</v>
      </c>
      <c r="V46" s="3">
        <f t="shared" si="29"/>
        <v>-6065.2352729185877</v>
      </c>
      <c r="W46" s="3">
        <f t="shared" si="29"/>
        <v>-8914.5263692885637</v>
      </c>
    </row>
    <row r="47" spans="1:23" x14ac:dyDescent="0.55000000000000004">
      <c r="A47" t="s">
        <v>1</v>
      </c>
      <c r="B47" s="1">
        <v>4500</v>
      </c>
      <c r="C47" s="1">
        <v>4500</v>
      </c>
      <c r="D47" s="1">
        <v>3500</v>
      </c>
      <c r="E47" s="1">
        <v>4500</v>
      </c>
      <c r="F47" s="1">
        <v>4500</v>
      </c>
      <c r="G47" s="1">
        <v>4500</v>
      </c>
      <c r="H47" s="1">
        <v>4500</v>
      </c>
      <c r="I47" s="1">
        <v>3500</v>
      </c>
      <c r="J47" s="1">
        <v>4500</v>
      </c>
      <c r="K47" s="1">
        <v>3500</v>
      </c>
      <c r="M47" s="12" t="s">
        <v>5</v>
      </c>
      <c r="N47" s="3">
        <f t="shared" ref="N47:W47" si="30">N$40-$I39+B51</f>
        <v>-5917.3668641848599</v>
      </c>
      <c r="O47" s="3">
        <f t="shared" si="30"/>
        <v>-6021.7237801496995</v>
      </c>
      <c r="P47" s="3">
        <f t="shared" si="30"/>
        <v>-8404.6164529302368</v>
      </c>
      <c r="Q47" s="3">
        <f t="shared" si="30"/>
        <v>-5841.9337521726011</v>
      </c>
      <c r="R47" s="3">
        <f t="shared" si="30"/>
        <v>-5841.9337521726011</v>
      </c>
      <c r="S47" s="3">
        <f t="shared" si="30"/>
        <v>-5740.417215367579</v>
      </c>
      <c r="T47" s="3">
        <f t="shared" si="30"/>
        <v>-2887.645747885228</v>
      </c>
      <c r="U47" s="3">
        <f t="shared" si="30"/>
        <v>-8095.1772095166489</v>
      </c>
      <c r="V47" s="3">
        <f t="shared" si="30"/>
        <v>-4489.4285797097218</v>
      </c>
      <c r="W47" s="3">
        <f t="shared" si="30"/>
        <v>-7338.7196760796978</v>
      </c>
    </row>
    <row r="48" spans="1:23" x14ac:dyDescent="0.55000000000000004">
      <c r="A48" t="s">
        <v>2</v>
      </c>
      <c r="B48" s="1">
        <v>4500</v>
      </c>
      <c r="C48" s="1">
        <v>4500</v>
      </c>
      <c r="D48" s="1">
        <v>3500</v>
      </c>
      <c r="E48" s="1">
        <v>4500</v>
      </c>
      <c r="F48" s="1">
        <v>4500</v>
      </c>
      <c r="G48" s="1">
        <v>4500</v>
      </c>
      <c r="H48" s="1">
        <v>4500</v>
      </c>
      <c r="I48" s="1">
        <v>3500</v>
      </c>
      <c r="J48" s="1">
        <v>4500</v>
      </c>
      <c r="K48" s="1">
        <v>3500</v>
      </c>
      <c r="M48" s="12" t="s">
        <v>6</v>
      </c>
      <c r="N48" s="3">
        <f t="shared" ref="N48:W48" si="31">N$40-$I40+B52</f>
        <v>-3917.3668641848562</v>
      </c>
      <c r="O48" s="3">
        <f t="shared" si="31"/>
        <v>-4021.7237801496958</v>
      </c>
      <c r="P48" s="3">
        <f t="shared" si="31"/>
        <v>-6404.6164529302332</v>
      </c>
      <c r="Q48" s="3">
        <f t="shared" si="31"/>
        <v>-3841.9337521725975</v>
      </c>
      <c r="R48" s="3">
        <f t="shared" si="31"/>
        <v>-3841.9337521725975</v>
      </c>
      <c r="S48" s="3">
        <f t="shared" si="31"/>
        <v>-3740.4172153675754</v>
      </c>
      <c r="T48" s="3">
        <f t="shared" si="31"/>
        <v>-887.64574788522441</v>
      </c>
      <c r="U48" s="3">
        <f t="shared" si="31"/>
        <v>-6095.1772095166452</v>
      </c>
      <c r="V48" s="3">
        <f t="shared" si="31"/>
        <v>-2489.4285797097182</v>
      </c>
      <c r="W48" s="3">
        <f t="shared" si="31"/>
        <v>-5338.7196760796942</v>
      </c>
    </row>
    <row r="49" spans="1:23" x14ac:dyDescent="0.55000000000000004">
      <c r="A49" t="s">
        <v>3</v>
      </c>
      <c r="B49" s="1">
        <v>4500</v>
      </c>
      <c r="C49" s="1">
        <v>4500</v>
      </c>
      <c r="D49" s="1">
        <v>3500</v>
      </c>
      <c r="E49" s="1">
        <v>4500</v>
      </c>
      <c r="F49" s="1">
        <v>4500</v>
      </c>
      <c r="G49" s="1">
        <v>4500</v>
      </c>
      <c r="H49" s="1">
        <v>4500</v>
      </c>
      <c r="I49" s="1">
        <v>3500</v>
      </c>
      <c r="J49" s="1">
        <v>4500</v>
      </c>
      <c r="K49" s="1">
        <v>3500</v>
      </c>
      <c r="M49" s="12" t="s">
        <v>7</v>
      </c>
      <c r="N49" s="3">
        <f t="shared" ref="N49:W49" si="32">N$40-$I41+B53</f>
        <v>-3841.624945311818</v>
      </c>
      <c r="O49" s="3">
        <f t="shared" si="32"/>
        <v>-3945.9818612766576</v>
      </c>
      <c r="P49" s="3">
        <f t="shared" si="32"/>
        <v>-6328.874534057195</v>
      </c>
      <c r="Q49" s="3">
        <f t="shared" si="32"/>
        <v>-3766.1918332995592</v>
      </c>
      <c r="R49" s="3">
        <f t="shared" si="32"/>
        <v>-3766.1918332995592</v>
      </c>
      <c r="S49" s="3">
        <f t="shared" si="32"/>
        <v>-3664.6752964945372</v>
      </c>
      <c r="T49" s="3">
        <f t="shared" si="32"/>
        <v>-811.90382901218618</v>
      </c>
      <c r="U49" s="3">
        <f t="shared" si="32"/>
        <v>-6019.435290643607</v>
      </c>
      <c r="V49" s="3">
        <f t="shared" si="32"/>
        <v>-2413.6866608366799</v>
      </c>
      <c r="W49" s="3">
        <f t="shared" si="32"/>
        <v>-5262.977757206656</v>
      </c>
    </row>
    <row r="50" spans="1:23" x14ac:dyDescent="0.55000000000000004">
      <c r="A50" t="s">
        <v>4</v>
      </c>
      <c r="B50" s="1">
        <v>3500</v>
      </c>
      <c r="C50" s="1">
        <v>3500</v>
      </c>
      <c r="D50" s="1">
        <v>3500</v>
      </c>
      <c r="E50" s="1">
        <v>3500</v>
      </c>
      <c r="F50" s="1">
        <v>3500</v>
      </c>
      <c r="G50" s="1">
        <v>4500</v>
      </c>
      <c r="H50" s="1">
        <v>4500</v>
      </c>
      <c r="I50" s="1">
        <v>3500</v>
      </c>
      <c r="J50" s="1">
        <v>4500</v>
      </c>
      <c r="K50" s="1">
        <v>3500</v>
      </c>
      <c r="M50" s="12" t="s">
        <v>8</v>
      </c>
      <c r="N50" s="3">
        <f t="shared" ref="N50:W50" si="33">N$40-$I42+B54</f>
        <v>-3220.3455782831043</v>
      </c>
      <c r="O50" s="3">
        <f t="shared" si="33"/>
        <v>-3324.7024942479438</v>
      </c>
      <c r="P50" s="3">
        <f t="shared" si="33"/>
        <v>-4707.5951670284812</v>
      </c>
      <c r="Q50" s="3">
        <f t="shared" si="33"/>
        <v>-3144.9124662708455</v>
      </c>
      <c r="R50" s="3">
        <f t="shared" si="33"/>
        <v>-3144.9124662708455</v>
      </c>
      <c r="S50" s="3">
        <f t="shared" si="33"/>
        <v>-3043.3959294658234</v>
      </c>
      <c r="T50" s="3">
        <f t="shared" si="33"/>
        <v>-190.62446198347243</v>
      </c>
      <c r="U50" s="3">
        <f t="shared" si="33"/>
        <v>-5398.1559236148933</v>
      </c>
      <c r="V50" s="3">
        <f t="shared" si="33"/>
        <v>-1792.4072938079662</v>
      </c>
      <c r="W50" s="3">
        <f t="shared" si="33"/>
        <v>-4641.6983901779422</v>
      </c>
    </row>
    <row r="51" spans="1:23" ht="14.7" thickBot="1" x14ac:dyDescent="0.6">
      <c r="A51" t="s">
        <v>5</v>
      </c>
      <c r="B51" s="1">
        <v>4500</v>
      </c>
      <c r="C51" s="1">
        <v>4500</v>
      </c>
      <c r="D51" s="1">
        <v>3500</v>
      </c>
      <c r="E51" s="1">
        <v>4500</v>
      </c>
      <c r="F51" s="1">
        <v>4500</v>
      </c>
      <c r="G51" s="1">
        <v>4500</v>
      </c>
      <c r="H51" s="1">
        <v>4500</v>
      </c>
      <c r="I51" s="1">
        <v>3500</v>
      </c>
      <c r="J51" s="1">
        <v>4500</v>
      </c>
      <c r="K51" s="1">
        <v>3500</v>
      </c>
      <c r="M51" s="13" t="s">
        <v>9</v>
      </c>
      <c r="N51" s="3">
        <f t="shared" ref="N51:W51" si="34">N$40-$I43+B55</f>
        <v>-7142.8576734521703</v>
      </c>
      <c r="O51" s="3">
        <f t="shared" si="34"/>
        <v>-8247.2145894170098</v>
      </c>
      <c r="P51" s="3">
        <f t="shared" si="34"/>
        <v>-9630.1072621975472</v>
      </c>
      <c r="Q51" s="3">
        <f t="shared" si="34"/>
        <v>-7067.4245614399115</v>
      </c>
      <c r="R51" s="3">
        <f t="shared" si="34"/>
        <v>-7067.4245614399115</v>
      </c>
      <c r="S51" s="3">
        <f t="shared" si="34"/>
        <v>-6965.9080246348894</v>
      </c>
      <c r="T51" s="3">
        <f t="shared" si="34"/>
        <v>-4113.1365571525384</v>
      </c>
      <c r="U51" s="3">
        <f t="shared" si="34"/>
        <v>-9320.6680187839593</v>
      </c>
      <c r="V51" s="3">
        <f t="shared" si="34"/>
        <v>-5714.9193889770322</v>
      </c>
      <c r="W51" s="3">
        <f t="shared" si="34"/>
        <v>-8564.2104853470082</v>
      </c>
    </row>
    <row r="52" spans="1:23" x14ac:dyDescent="0.55000000000000004">
      <c r="A52" t="s">
        <v>6</v>
      </c>
      <c r="B52" s="1">
        <v>4500</v>
      </c>
      <c r="C52" s="1">
        <v>4500</v>
      </c>
      <c r="D52" s="1">
        <v>3500</v>
      </c>
      <c r="E52" s="1">
        <v>4500</v>
      </c>
      <c r="F52" s="1">
        <v>4500</v>
      </c>
      <c r="G52" s="1">
        <v>4500</v>
      </c>
      <c r="H52" s="1">
        <v>4500</v>
      </c>
      <c r="I52" s="1">
        <v>3500</v>
      </c>
      <c r="J52" s="1">
        <v>4500</v>
      </c>
      <c r="K52" s="1">
        <v>3500</v>
      </c>
    </row>
    <row r="53" spans="1:23" x14ac:dyDescent="0.55000000000000004">
      <c r="A53" t="s">
        <v>7</v>
      </c>
      <c r="B53" s="1">
        <v>4500</v>
      </c>
      <c r="C53" s="1">
        <v>4500</v>
      </c>
      <c r="D53" s="1">
        <v>3500</v>
      </c>
      <c r="E53" s="1">
        <v>4500</v>
      </c>
      <c r="F53" s="1">
        <v>4500</v>
      </c>
      <c r="G53" s="1">
        <v>4500</v>
      </c>
      <c r="H53" s="1">
        <v>4500</v>
      </c>
      <c r="I53" s="1">
        <v>3500</v>
      </c>
      <c r="J53" s="1">
        <v>4500</v>
      </c>
      <c r="K53" s="1">
        <v>3500</v>
      </c>
    </row>
    <row r="54" spans="1:23" x14ac:dyDescent="0.55000000000000004">
      <c r="A54" t="s">
        <v>8</v>
      </c>
      <c r="B54" s="1">
        <v>4500</v>
      </c>
      <c r="C54" s="1">
        <v>4500</v>
      </c>
      <c r="D54" s="1">
        <v>4500</v>
      </c>
      <c r="E54" s="1">
        <v>4500</v>
      </c>
      <c r="F54" s="1">
        <v>4500</v>
      </c>
      <c r="G54" s="1">
        <v>4500</v>
      </c>
      <c r="H54" s="1">
        <v>4500</v>
      </c>
      <c r="I54" s="1">
        <v>3500</v>
      </c>
      <c r="J54" s="1">
        <v>4500</v>
      </c>
      <c r="K54" s="1">
        <v>3500</v>
      </c>
    </row>
    <row r="55" spans="1:23" x14ac:dyDescent="0.55000000000000004">
      <c r="A55" t="s">
        <v>9</v>
      </c>
      <c r="B55" s="1">
        <v>4500</v>
      </c>
      <c r="C55" s="1">
        <v>3500</v>
      </c>
      <c r="D55" s="1">
        <v>3500</v>
      </c>
      <c r="E55" s="1">
        <v>4500</v>
      </c>
      <c r="F55" s="1">
        <v>4500</v>
      </c>
      <c r="G55" s="1">
        <v>4500</v>
      </c>
      <c r="H55" s="1">
        <v>4500</v>
      </c>
      <c r="I55" s="1">
        <v>3500</v>
      </c>
      <c r="J55" s="1">
        <v>4500</v>
      </c>
      <c r="K55" s="1">
        <v>3500</v>
      </c>
    </row>
    <row r="58" spans="1:23" x14ac:dyDescent="0.55000000000000004">
      <c r="B58" t="s">
        <v>21</v>
      </c>
      <c r="C58" t="s">
        <v>58</v>
      </c>
      <c r="D58" t="s">
        <v>59</v>
      </c>
      <c r="F58" t="s">
        <v>102</v>
      </c>
      <c r="G58" t="s">
        <v>104</v>
      </c>
      <c r="H58" t="s">
        <v>103</v>
      </c>
    </row>
    <row r="59" spans="1:23" x14ac:dyDescent="0.55000000000000004">
      <c r="B59" s="1">
        <v>-3050</v>
      </c>
      <c r="C59" s="1">
        <v>-13204.903845424004</v>
      </c>
      <c r="D59" s="1">
        <v>-23551.291534013682</v>
      </c>
      <c r="F59" s="3">
        <f>-PV(5%,1,,B59)</f>
        <v>-2904.7619047619046</v>
      </c>
      <c r="G59" s="3">
        <f>-PV(5%,5,,C59)</f>
        <v>-10346.387688589681</v>
      </c>
      <c r="H59" s="3">
        <f>-PV(5%,10,,D59)</f>
        <v>-14458.450010733281</v>
      </c>
    </row>
    <row r="60" spans="1:23" x14ac:dyDescent="0.55000000000000004">
      <c r="B60" s="1">
        <v>-3222.4719101123592</v>
      </c>
      <c r="C60" s="1">
        <v>-13951.6169565946</v>
      </c>
      <c r="D60" s="1">
        <v>-24883.073906631507</v>
      </c>
      <c r="F60" s="3">
        <f t="shared" ref="F60:F68" si="35">-PV(5%,1,,B60)</f>
        <v>-3069.0208667736752</v>
      </c>
      <c r="G60" s="3">
        <f t="shared" ref="G60:G68" si="36">-PV(5%,5,,C60)</f>
        <v>-10931.456950036916</v>
      </c>
      <c r="H60" s="3">
        <f t="shared" ref="H60:H68" si="37">-PV(5%,10,,D60)</f>
        <v>-15276.048860115321</v>
      </c>
    </row>
    <row r="61" spans="1:23" x14ac:dyDescent="0.55000000000000004">
      <c r="B61" s="1">
        <v>-2985.483870967742</v>
      </c>
      <c r="C61" s="1">
        <v>-12925.582769899434</v>
      </c>
      <c r="D61" s="1">
        <v>-23053.115086969501</v>
      </c>
      <c r="F61" s="3">
        <f t="shared" si="35"/>
        <v>-2843.3179723502303</v>
      </c>
      <c r="G61" s="3">
        <f t="shared" si="36"/>
        <v>-10127.532317070069</v>
      </c>
      <c r="H61" s="3">
        <f t="shared" si="37"/>
        <v>-14152.61288729101</v>
      </c>
    </row>
    <row r="62" spans="1:23" x14ac:dyDescent="0.55000000000000004">
      <c r="B62" s="1">
        <v>-2946.1538461538462</v>
      </c>
      <c r="C62" s="1">
        <v>-12755.30434501234</v>
      </c>
      <c r="D62" s="1">
        <v>-22749.419060598339</v>
      </c>
      <c r="F62" s="3">
        <f t="shared" si="35"/>
        <v>-2805.8608058608056</v>
      </c>
      <c r="G62" s="3">
        <f t="shared" si="36"/>
        <v>-9994.1147155859962</v>
      </c>
      <c r="H62" s="3">
        <f t="shared" si="37"/>
        <v>-13966.16987165409</v>
      </c>
    </row>
    <row r="63" spans="1:23" x14ac:dyDescent="0.55000000000000004">
      <c r="B63" s="1">
        <v>-2665.393258426966</v>
      </c>
      <c r="C63" s="1">
        <v>-11539.757930416217</v>
      </c>
      <c r="D63" s="1">
        <v>-20581.460223609229</v>
      </c>
      <c r="F63" s="3">
        <f t="shared" si="35"/>
        <v>-2538.4697699304438</v>
      </c>
      <c r="G63" s="3">
        <f t="shared" si="36"/>
        <v>-9041.7022931930169</v>
      </c>
      <c r="H63" s="3">
        <f t="shared" si="37"/>
        <v>-12635.231208495665</v>
      </c>
    </row>
    <row r="64" spans="1:23" x14ac:dyDescent="0.55000000000000004">
      <c r="B64" s="1">
        <v>-2850</v>
      </c>
      <c r="C64" s="1">
        <v>-12339.00851129784</v>
      </c>
      <c r="D64" s="1">
        <v>-22006.944548176718</v>
      </c>
      <c r="F64" s="3">
        <f t="shared" si="35"/>
        <v>-2714.2857142857142</v>
      </c>
      <c r="G64" s="3">
        <f t="shared" si="36"/>
        <v>-9667.9360368788821</v>
      </c>
      <c r="H64" s="3">
        <f t="shared" si="37"/>
        <v>-13510.354928062245</v>
      </c>
    </row>
    <row r="65" spans="1:11" x14ac:dyDescent="0.55000000000000004">
      <c r="B65" s="1">
        <v>-3050</v>
      </c>
      <c r="C65" s="1">
        <v>-13204.903845424004</v>
      </c>
      <c r="D65" s="1">
        <v>-23551.291534013682</v>
      </c>
      <c r="F65" s="3">
        <f t="shared" si="35"/>
        <v>-2904.7619047619046</v>
      </c>
      <c r="G65" s="3">
        <f t="shared" si="36"/>
        <v>-10346.387688589681</v>
      </c>
      <c r="H65" s="3">
        <f t="shared" si="37"/>
        <v>-14458.450010733281</v>
      </c>
    </row>
    <row r="66" spans="1:11" x14ac:dyDescent="0.55000000000000004">
      <c r="B66" s="1">
        <v>-3018.9655172413795</v>
      </c>
      <c r="C66" s="1">
        <v>-13070.540776335463</v>
      </c>
      <c r="D66" s="1">
        <v>-23311.651484487258</v>
      </c>
      <c r="F66" s="3">
        <f t="shared" si="35"/>
        <v>-2875.2052545155993</v>
      </c>
      <c r="G66" s="3">
        <f t="shared" si="36"/>
        <v>-10241.1107081518</v>
      </c>
      <c r="H66" s="3">
        <f t="shared" si="37"/>
        <v>-14311.331808249844</v>
      </c>
    </row>
    <row r="67" spans="1:11" x14ac:dyDescent="0.55000000000000004">
      <c r="B67" s="1">
        <v>-3092.676056338028</v>
      </c>
      <c r="C67" s="1">
        <v>-13389.668835734024</v>
      </c>
      <c r="D67" s="1">
        <v>-23880.824728878892</v>
      </c>
      <c r="F67" s="3">
        <f t="shared" si="35"/>
        <v>-2945.4057679409789</v>
      </c>
      <c r="G67" s="3">
        <f t="shared" si="36"/>
        <v>-10491.155893144874</v>
      </c>
      <c r="H67" s="3">
        <f t="shared" si="37"/>
        <v>-14660.754806542662</v>
      </c>
    </row>
    <row r="68" spans="1:11" x14ac:dyDescent="0.55000000000000004">
      <c r="B68" s="1">
        <v>-2704.2857142857142</v>
      </c>
      <c r="C68" s="1">
        <v>-11708.141910720205</v>
      </c>
      <c r="D68" s="1">
        <v>-20881.7774584955</v>
      </c>
      <c r="F68" s="3">
        <f t="shared" si="35"/>
        <v>-2575.5102040816323</v>
      </c>
      <c r="G68" s="3">
        <f t="shared" si="36"/>
        <v>-9173.6355477753004</v>
      </c>
      <c r="H68" s="3">
        <f t="shared" si="37"/>
        <v>-12819.59993925906</v>
      </c>
    </row>
    <row r="70" spans="1:11" x14ac:dyDescent="0.55000000000000004">
      <c r="A70" t="s">
        <v>44</v>
      </c>
      <c r="B70" s="1">
        <v>-6063.909090909091</v>
      </c>
      <c r="C70" s="1">
        <v>-6036.5609756097547</v>
      </c>
      <c r="D70" s="1">
        <v>-7979.8767123287689</v>
      </c>
      <c r="E70" s="1">
        <v>-5877.9090909090919</v>
      </c>
      <c r="F70" s="1">
        <v>-5711.9090909090919</v>
      </c>
      <c r="G70" s="1">
        <v>-5802.8297872340409</v>
      </c>
      <c r="H70" s="1">
        <v>-6954.1739130434798</v>
      </c>
      <c r="I70" s="1">
        <v>-7552.6056338028175</v>
      </c>
      <c r="J70" s="1">
        <v>-5855</v>
      </c>
      <c r="K70" s="1">
        <v>-7615.1467889908272</v>
      </c>
    </row>
    <row r="71" spans="1:11" x14ac:dyDescent="0.55000000000000004">
      <c r="A71" t="s">
        <v>45</v>
      </c>
      <c r="B71" s="1">
        <v>-21666.858428240725</v>
      </c>
      <c r="C71" s="1">
        <v>-21600.304991221139</v>
      </c>
      <c r="D71" s="1">
        <v>-27748.416890260924</v>
      </c>
      <c r="E71" s="1">
        <v>-21087.586801510632</v>
      </c>
      <c r="F71" s="1">
        <v>-20709.239701867409</v>
      </c>
      <c r="G71" s="1">
        <v>-20842.301308040154</v>
      </c>
      <c r="H71" s="1">
        <v>-23892.630284832099</v>
      </c>
      <c r="I71" s="1">
        <v>-26395.780998563481</v>
      </c>
      <c r="J71" s="1">
        <v>-20799.616739644789</v>
      </c>
      <c r="K71" s="1">
        <v>-26464.471016968382</v>
      </c>
    </row>
    <row r="72" spans="1:11" x14ac:dyDescent="0.55000000000000004">
      <c r="A72" t="s">
        <v>46</v>
      </c>
      <c r="B72" s="1">
        <v>-35708.913128986445</v>
      </c>
      <c r="C72" s="1">
        <v>-35623.385894070409</v>
      </c>
      <c r="D72" s="1">
        <v>-45139.318577397193</v>
      </c>
      <c r="E72" s="1">
        <v>-34820.365370119493</v>
      </c>
      <c r="F72" s="1">
        <v>-34363.321513746123</v>
      </c>
      <c r="G72" s="1">
        <v>-34433.92698422409</v>
      </c>
      <c r="H72" s="1">
        <v>-38636.676814034654</v>
      </c>
      <c r="I72" s="1">
        <v>-43044.973429628015</v>
      </c>
      <c r="J72" s="1">
        <v>-34185.981082706647</v>
      </c>
      <c r="K72" s="1">
        <v>-43038.195942918741</v>
      </c>
    </row>
    <row r="74" spans="1:11" x14ac:dyDescent="0.55000000000000004">
      <c r="A74" t="s">
        <v>102</v>
      </c>
      <c r="B74" s="3">
        <f>-PV(5%,1,,B70)</f>
        <v>-5775.151515151515</v>
      </c>
      <c r="C74" s="3">
        <f t="shared" ref="C74:K74" si="38">-PV(5%,1,,C70)</f>
        <v>-5749.1056910569087</v>
      </c>
      <c r="D74" s="3">
        <f t="shared" si="38"/>
        <v>-7599.8825831702561</v>
      </c>
      <c r="E74" s="3">
        <f t="shared" si="38"/>
        <v>-5598.008658008659</v>
      </c>
      <c r="F74" s="3">
        <f t="shared" si="38"/>
        <v>-5439.9134199134205</v>
      </c>
      <c r="G74" s="3">
        <f t="shared" si="38"/>
        <v>-5526.5045592705146</v>
      </c>
      <c r="H74" s="3">
        <f t="shared" si="38"/>
        <v>-6623.0227743271234</v>
      </c>
      <c r="I74" s="3">
        <f t="shared" si="38"/>
        <v>-7192.9577464788736</v>
      </c>
      <c r="J74" s="3">
        <f t="shared" si="38"/>
        <v>-5576.1904761904761</v>
      </c>
      <c r="K74" s="3">
        <f t="shared" si="38"/>
        <v>-7252.5207514198355</v>
      </c>
    </row>
    <row r="75" spans="1:11" x14ac:dyDescent="0.55000000000000004">
      <c r="A75" t="s">
        <v>104</v>
      </c>
      <c r="B75" s="3">
        <f>-PV(5%,5,,B71)</f>
        <v>-16976.550523694274</v>
      </c>
      <c r="C75" s="3">
        <f t="shared" ref="C75:K75" si="39">-PV(5%,5,,C71)</f>
        <v>-16924.404164321018</v>
      </c>
      <c r="D75" s="3">
        <f t="shared" si="39"/>
        <v>-21741.610711594778</v>
      </c>
      <c r="E75" s="3">
        <f t="shared" si="39"/>
        <v>-16522.676046658496</v>
      </c>
      <c r="F75" s="3">
        <f t="shared" si="39"/>
        <v>-16226.231194080583</v>
      </c>
      <c r="G75" s="3">
        <f t="shared" si="39"/>
        <v>-16330.488444269249</v>
      </c>
      <c r="H75" s="3">
        <f t="shared" si="39"/>
        <v>-18720.501013922698</v>
      </c>
      <c r="I75" s="3">
        <f t="shared" si="39"/>
        <v>-20681.785096745436</v>
      </c>
      <c r="J75" s="3">
        <f t="shared" si="39"/>
        <v>-16297.043968027068</v>
      </c>
      <c r="K75" s="3">
        <f t="shared" si="39"/>
        <v>-20735.605523540875</v>
      </c>
    </row>
    <row r="76" spans="1:11" x14ac:dyDescent="0.55000000000000004">
      <c r="A76" t="s">
        <v>103</v>
      </c>
      <c r="B76" s="3">
        <f>-PV(5%,10,,B72)</f>
        <v>-21922.175039420406</v>
      </c>
      <c r="C76" s="3">
        <f t="shared" ref="C76:K76" si="40">-PV(5%,10,,C72)</f>
        <v>-21869.668736366755</v>
      </c>
      <c r="D76" s="3">
        <f t="shared" si="40"/>
        <v>-27711.625930462749</v>
      </c>
      <c r="E76" s="3">
        <f t="shared" si="40"/>
        <v>-21376.683793848042</v>
      </c>
      <c r="F76" s="3">
        <f t="shared" si="40"/>
        <v>-21096.098512971053</v>
      </c>
      <c r="G76" s="3">
        <f t="shared" si="40"/>
        <v>-21139.444147069957</v>
      </c>
      <c r="H76" s="3">
        <f t="shared" si="40"/>
        <v>-23719.567968906835</v>
      </c>
      <c r="I76" s="3">
        <f t="shared" si="40"/>
        <v>-26425.879686758472</v>
      </c>
      <c r="J76" s="3">
        <f t="shared" si="40"/>
        <v>-20987.226871967287</v>
      </c>
      <c r="K76" s="3">
        <f t="shared" si="40"/>
        <v>-26421.718897841951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419D-6945-4806-BB62-2147C46D09D9}">
  <dimension ref="A1:R29"/>
  <sheetViews>
    <sheetView workbookViewId="0">
      <selection activeCell="B11" sqref="B11:C11"/>
    </sheetView>
  </sheetViews>
  <sheetFormatPr defaultRowHeight="14.4" x14ac:dyDescent="0.55000000000000004"/>
  <cols>
    <col min="1" max="1" width="12.26171875" bestFit="1" customWidth="1"/>
    <col min="2" max="2" width="13.3125" bestFit="1" customWidth="1"/>
    <col min="3" max="3" width="11.3671875" bestFit="1" customWidth="1"/>
    <col min="4" max="4" width="11.3671875" customWidth="1"/>
    <col min="5" max="5" width="10.7890625" bestFit="1" customWidth="1"/>
    <col min="6" max="6" width="11.3671875" bestFit="1" customWidth="1"/>
    <col min="7" max="7" width="7.41796875" bestFit="1" customWidth="1"/>
    <col min="10" max="11" width="10.7890625" bestFit="1" customWidth="1"/>
  </cols>
  <sheetData>
    <row r="1" spans="1:18" x14ac:dyDescent="0.55000000000000004">
      <c r="B1" t="s">
        <v>80</v>
      </c>
      <c r="C1" t="s">
        <v>79</v>
      </c>
      <c r="E1" t="s">
        <v>86</v>
      </c>
      <c r="F1">
        <v>24465</v>
      </c>
      <c r="H1" t="s">
        <v>31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55000000000000004">
      <c r="A2" t="s">
        <v>10</v>
      </c>
      <c r="B2" s="1">
        <v>-21540.125816662301</v>
      </c>
      <c r="C2" s="1">
        <v>-34863.45602636283</v>
      </c>
      <c r="E2" t="s">
        <v>87</v>
      </c>
      <c r="F2">
        <v>1346</v>
      </c>
      <c r="H2" t="s">
        <v>32</v>
      </c>
      <c r="I2">
        <v>17250</v>
      </c>
      <c r="J2">
        <v>17055</v>
      </c>
      <c r="K2">
        <v>25575</v>
      </c>
      <c r="L2">
        <v>16400</v>
      </c>
      <c r="M2">
        <v>15120</v>
      </c>
      <c r="N2">
        <v>16100</v>
      </c>
      <c r="O2">
        <v>23375</v>
      </c>
      <c r="P2">
        <v>23705</v>
      </c>
      <c r="Q2">
        <v>17110</v>
      </c>
      <c r="R2">
        <v>24465</v>
      </c>
    </row>
    <row r="3" spans="1:18" x14ac:dyDescent="0.55000000000000004">
      <c r="A3" t="s">
        <v>11</v>
      </c>
      <c r="B3" s="1">
        <v>-21653.328294189854</v>
      </c>
      <c r="C3" s="1">
        <v>-34967.81294232767</v>
      </c>
      <c r="E3" t="s">
        <v>88</v>
      </c>
      <c r="F3">
        <v>21.8</v>
      </c>
      <c r="H3" t="s">
        <v>36</v>
      </c>
      <c r="I3">
        <v>1523</v>
      </c>
      <c r="J3">
        <v>1528</v>
      </c>
      <c r="K3">
        <v>1632</v>
      </c>
      <c r="L3">
        <v>1507</v>
      </c>
      <c r="M3">
        <v>1597</v>
      </c>
      <c r="N3">
        <v>1519</v>
      </c>
      <c r="O3">
        <v>1627</v>
      </c>
      <c r="P3">
        <v>1544</v>
      </c>
      <c r="Q3">
        <v>1433</v>
      </c>
      <c r="R3">
        <v>1346</v>
      </c>
    </row>
    <row r="4" spans="1:18" x14ac:dyDescent="0.55000000000000004">
      <c r="A4" t="s">
        <v>12</v>
      </c>
      <c r="B4" s="3">
        <v>-20074.531795647159</v>
      </c>
      <c r="C4" s="3">
        <v>-36350.705615108207</v>
      </c>
      <c r="H4" t="s">
        <v>26</v>
      </c>
      <c r="I4">
        <v>27.5</v>
      </c>
      <c r="J4">
        <v>27.333333333333332</v>
      </c>
      <c r="K4">
        <v>24.333333333333332</v>
      </c>
      <c r="L4">
        <v>27.5</v>
      </c>
      <c r="M4">
        <v>27.5</v>
      </c>
      <c r="N4">
        <v>28.2</v>
      </c>
      <c r="O4">
        <v>46</v>
      </c>
      <c r="P4">
        <v>23.666666666666668</v>
      </c>
      <c r="Q4">
        <v>30</v>
      </c>
      <c r="R4">
        <v>21.8</v>
      </c>
    </row>
    <row r="5" spans="1:18" x14ac:dyDescent="0.55000000000000004">
      <c r="A5" t="s">
        <v>13</v>
      </c>
      <c r="B5" s="1">
        <v>-21733.068040938178</v>
      </c>
      <c r="C5" s="1">
        <v>-34788.022914350571</v>
      </c>
      <c r="E5" t="s">
        <v>84</v>
      </c>
      <c r="F5" t="s">
        <v>85</v>
      </c>
    </row>
    <row r="6" spans="1:18" x14ac:dyDescent="0.55000000000000004">
      <c r="A6" t="s">
        <v>14</v>
      </c>
      <c r="B6" s="1">
        <v>-21733.068040938178</v>
      </c>
      <c r="C6" s="1">
        <v>-34788.022914350571</v>
      </c>
      <c r="E6" s="3">
        <f>'Flow Statement'!C81</f>
        <v>-19778.324874399936</v>
      </c>
      <c r="F6" s="3">
        <f>'Flow Statement'!C80</f>
        <v>-35284.808838257668</v>
      </c>
    </row>
    <row r="7" spans="1:18" x14ac:dyDescent="0.55000000000000004">
      <c r="A7" t="s">
        <v>15</v>
      </c>
      <c r="B7" s="1">
        <v>-21758.727499752142</v>
      </c>
      <c r="C7" s="1">
        <v>-34686.506377545549</v>
      </c>
    </row>
    <row r="8" spans="1:18" x14ac:dyDescent="0.55000000000000004">
      <c r="A8" t="s">
        <v>16</v>
      </c>
      <c r="B8" s="1">
        <v>-18125.023553349911</v>
      </c>
      <c r="C8" s="1">
        <v>-31833.734910063198</v>
      </c>
    </row>
    <row r="9" spans="1:18" x14ac:dyDescent="0.55000000000000004">
      <c r="A9" t="s">
        <v>17</v>
      </c>
      <c r="B9" s="1">
        <v>-20417.6988312498</v>
      </c>
      <c r="C9" s="1">
        <v>-36041.266371694619</v>
      </c>
    </row>
    <row r="10" spans="1:18" x14ac:dyDescent="0.55000000000000004">
      <c r="A10" t="s">
        <v>18</v>
      </c>
      <c r="B10" s="1">
        <v>-20769.810518636608</v>
      </c>
      <c r="C10" s="1">
        <v>-33435.517741887692</v>
      </c>
    </row>
    <row r="11" spans="1:18" x14ac:dyDescent="0.55000000000000004">
      <c r="A11" t="s">
        <v>19</v>
      </c>
      <c r="B11" s="1">
        <v>-19778.324874399936</v>
      </c>
      <c r="C11" s="1">
        <v>-35284.808838257668</v>
      </c>
    </row>
    <row r="20" spans="1:11" x14ac:dyDescent="0.55000000000000004">
      <c r="A20" t="s">
        <v>50</v>
      </c>
      <c r="B20" t="s">
        <v>10</v>
      </c>
      <c r="E20" t="s">
        <v>55</v>
      </c>
      <c r="F20" t="s">
        <v>30</v>
      </c>
      <c r="G20" t="s">
        <v>27</v>
      </c>
      <c r="H20" t="s">
        <v>53</v>
      </c>
      <c r="I20" t="s">
        <v>56</v>
      </c>
      <c r="J20" t="s">
        <v>24</v>
      </c>
      <c r="K20" t="s">
        <v>57</v>
      </c>
    </row>
    <row r="21" spans="1:11" x14ac:dyDescent="0.55000000000000004">
      <c r="A21" t="s">
        <v>30</v>
      </c>
      <c r="B21" s="1">
        <f>-1523</f>
        <v>-1523</v>
      </c>
      <c r="C21" s="3">
        <f>-PV(5%,5,B21)</f>
        <v>-6593.7929693707401</v>
      </c>
      <c r="D21" s="3">
        <f>-PV(5%,10,B21)</f>
        <v>-11760.202297148471</v>
      </c>
      <c r="E21" t="s">
        <v>20</v>
      </c>
      <c r="F21" s="4">
        <f>-1050</f>
        <v>-1050</v>
      </c>
      <c r="G21">
        <f>12000*1</f>
        <v>12000</v>
      </c>
      <c r="H21">
        <v>15</v>
      </c>
      <c r="I21" s="4">
        <v>-1.84</v>
      </c>
      <c r="J21" s="4">
        <f>(G21/H21)*I21</f>
        <v>-1472</v>
      </c>
      <c r="K21" s="4">
        <f>F21+J21</f>
        <v>-2522</v>
      </c>
    </row>
    <row r="22" spans="1:11" x14ac:dyDescent="0.55000000000000004">
      <c r="A22" t="s">
        <v>51</v>
      </c>
      <c r="B22" s="1">
        <v>-17250</v>
      </c>
      <c r="C22" s="1">
        <v>-17250</v>
      </c>
      <c r="D22" s="1">
        <v>-17250</v>
      </c>
      <c r="F22" s="3">
        <f>-PV(5%,5,F21)</f>
        <v>-4545.9505041623615</v>
      </c>
      <c r="I22" s="3">
        <f>-PV(5%,5,I21)</f>
        <v>-7.9662370739607118</v>
      </c>
      <c r="J22" s="3">
        <f>-PV(5%,5,J21)</f>
        <v>-6372.9896591685692</v>
      </c>
      <c r="K22" s="3">
        <f>J22+F22</f>
        <v>-10918.940163330932</v>
      </c>
    </row>
    <row r="23" spans="1:11" x14ac:dyDescent="0.55000000000000004">
      <c r="A23" t="s">
        <v>52</v>
      </c>
      <c r="B23">
        <f>12000*1</f>
        <v>12000</v>
      </c>
      <c r="F23" s="3">
        <f>-PV(5%,10,F21)</f>
        <v>-8107.8216756440543</v>
      </c>
      <c r="J23" s="3">
        <f>-PV(5%,10,J21)</f>
        <v>-11366.393815760044</v>
      </c>
      <c r="K23" s="3">
        <f>J23+F23</f>
        <v>-19474.215491404098</v>
      </c>
    </row>
    <row r="24" spans="1:11" x14ac:dyDescent="0.55000000000000004">
      <c r="A24" t="s">
        <v>24</v>
      </c>
      <c r="B24" s="4">
        <v>-1.84</v>
      </c>
      <c r="C24" s="3"/>
      <c r="D24" s="3"/>
    </row>
    <row r="25" spans="1:11" x14ac:dyDescent="0.55000000000000004">
      <c r="A25" t="s">
        <v>53</v>
      </c>
      <c r="B25" s="7">
        <v>27.5</v>
      </c>
      <c r="E25" s="2">
        <f>K21-B29</f>
        <v>-1246.0909090909081</v>
      </c>
      <c r="F25" s="2">
        <f>B29-K21</f>
        <v>1246.0909090909081</v>
      </c>
    </row>
    <row r="26" spans="1:11" x14ac:dyDescent="0.55000000000000004">
      <c r="A26" t="s">
        <v>54</v>
      </c>
      <c r="B26" s="1">
        <f>(B23/B25)*B24</f>
        <v>-802.90909090909099</v>
      </c>
      <c r="C26" s="3">
        <f>-PV(5%,5,B26)</f>
        <v>-3476.1761777283104</v>
      </c>
      <c r="D26" s="3">
        <f>-PV(5%,10,B26)</f>
        <v>-6199.8511722327521</v>
      </c>
    </row>
    <row r="27" spans="1:11" x14ac:dyDescent="0.55000000000000004">
      <c r="A27" t="s">
        <v>23</v>
      </c>
      <c r="B27" s="1">
        <f>80%*-B22</f>
        <v>13800</v>
      </c>
      <c r="C27" s="2">
        <f>40%*-B22</f>
        <v>6900</v>
      </c>
      <c r="D27" s="2">
        <f>10%*-B22</f>
        <v>1725</v>
      </c>
    </row>
    <row r="28" spans="1:11" x14ac:dyDescent="0.55000000000000004">
      <c r="A28" t="s">
        <v>29</v>
      </c>
      <c r="B28" s="1">
        <v>4500</v>
      </c>
      <c r="C28" s="1">
        <v>4500</v>
      </c>
      <c r="D28" s="1">
        <v>4500</v>
      </c>
    </row>
    <row r="29" spans="1:11" x14ac:dyDescent="0.55000000000000004">
      <c r="B29" s="2">
        <f>B21+B22+B26+B27+B28</f>
        <v>-1275.9090909090919</v>
      </c>
      <c r="C29" s="3">
        <f>SUM(C21:C28)</f>
        <v>-15919.969147099051</v>
      </c>
      <c r="D29" s="2">
        <f>D28+D27+D26+D22+D21</f>
        <v>-28985.053469381222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F448-0F57-4A7D-8BAE-C4F71FC18683}">
  <dimension ref="A1:DR81"/>
  <sheetViews>
    <sheetView topLeftCell="CX49" workbookViewId="0">
      <selection activeCell="DR75" sqref="DR75"/>
    </sheetView>
  </sheetViews>
  <sheetFormatPr defaultRowHeight="14.4" x14ac:dyDescent="0.55000000000000004"/>
  <cols>
    <col min="1" max="1" width="15" bestFit="1" customWidth="1"/>
    <col min="2" max="2" width="14.9453125" bestFit="1" customWidth="1"/>
    <col min="3" max="3" width="10.7890625" bestFit="1" customWidth="1"/>
    <col min="5" max="5" width="10.20703125" bestFit="1" customWidth="1"/>
    <col min="8" max="8" width="11.20703125" bestFit="1" customWidth="1"/>
    <col min="11" max="11" width="10.20703125" bestFit="1" customWidth="1"/>
    <col min="62" max="62" width="9.7890625" bestFit="1" customWidth="1"/>
    <col min="122" max="122" width="9.20703125" bestFit="1" customWidth="1"/>
  </cols>
  <sheetData>
    <row r="1" spans="1:11" x14ac:dyDescent="0.55000000000000004">
      <c r="A1" t="s">
        <v>22</v>
      </c>
    </row>
    <row r="2" spans="1:11" x14ac:dyDescent="0.55000000000000004">
      <c r="A2" t="s">
        <v>65</v>
      </c>
      <c r="B2" s="4">
        <f>'Transfer Sheet'!F1</f>
        <v>24465</v>
      </c>
      <c r="E2" t="s">
        <v>30</v>
      </c>
      <c r="F2" s="4">
        <f>'Transfer Sheet'!F2</f>
        <v>1346</v>
      </c>
      <c r="G2" t="s">
        <v>52</v>
      </c>
      <c r="H2">
        <v>1000</v>
      </c>
    </row>
    <row r="3" spans="1:11" x14ac:dyDescent="0.55000000000000004">
      <c r="A3" t="s">
        <v>66</v>
      </c>
      <c r="B3" s="33">
        <v>0.05</v>
      </c>
      <c r="C3" s="34">
        <f>B3/12</f>
        <v>4.1666666666666666E-3</v>
      </c>
      <c r="E3" t="s">
        <v>73</v>
      </c>
      <c r="F3" s="3">
        <f>F2/12</f>
        <v>112.16666666666667</v>
      </c>
      <c r="G3" t="s">
        <v>53</v>
      </c>
      <c r="H3">
        <f>'Transfer Sheet'!F3</f>
        <v>21.8</v>
      </c>
    </row>
    <row r="4" spans="1:11" x14ac:dyDescent="0.55000000000000004">
      <c r="A4" t="s">
        <v>67</v>
      </c>
      <c r="B4">
        <v>60</v>
      </c>
      <c r="G4" t="s">
        <v>24</v>
      </c>
      <c r="H4" s="3">
        <v>2.5</v>
      </c>
    </row>
    <row r="5" spans="1:11" x14ac:dyDescent="0.55000000000000004">
      <c r="A5" t="s">
        <v>69</v>
      </c>
      <c r="B5" s="3">
        <f>PMT(C3,B4,-B2,,)</f>
        <v>461.68473110072756</v>
      </c>
      <c r="G5" t="s">
        <v>54</v>
      </c>
      <c r="H5" s="3">
        <f>(H2/H3)*H4</f>
        <v>114.6788990825688</v>
      </c>
    </row>
    <row r="7" spans="1:11" x14ac:dyDescent="0.55000000000000004">
      <c r="A7" t="s">
        <v>68</v>
      </c>
      <c r="B7" t="s">
        <v>61</v>
      </c>
      <c r="C7" t="s">
        <v>62</v>
      </c>
      <c r="D7" t="s">
        <v>63</v>
      </c>
      <c r="E7" t="s">
        <v>64</v>
      </c>
    </row>
    <row r="8" spans="1:11" x14ac:dyDescent="0.55000000000000004">
      <c r="A8">
        <v>1</v>
      </c>
      <c r="B8" s="4">
        <f>$B$2</f>
        <v>24465</v>
      </c>
      <c r="C8" s="3">
        <f>B8*$C$3</f>
        <v>101.9375</v>
      </c>
      <c r="D8" s="3">
        <f>$B$5-C8</f>
        <v>359.74723110072756</v>
      </c>
      <c r="E8" s="3">
        <f>B8-D8</f>
        <v>24105.252768899274</v>
      </c>
      <c r="G8" s="3"/>
      <c r="H8" s="4"/>
      <c r="I8" s="4"/>
      <c r="J8" s="4"/>
      <c r="K8" s="3"/>
    </row>
    <row r="9" spans="1:11" x14ac:dyDescent="0.55000000000000004">
      <c r="A9">
        <v>2</v>
      </c>
      <c r="B9" s="3">
        <f>E8</f>
        <v>24105.252768899274</v>
      </c>
      <c r="C9" s="3">
        <f t="shared" ref="C9:C67" si="0">B9*$C$3</f>
        <v>100.43855320374698</v>
      </c>
      <c r="D9" s="3">
        <f t="shared" ref="D9:D67" si="1">$B$5-C9</f>
        <v>361.24617789698061</v>
      </c>
      <c r="E9" s="3">
        <f t="shared" ref="E9:E67" si="2">B9-D9</f>
        <v>23744.006591002293</v>
      </c>
      <c r="G9" s="3"/>
      <c r="H9" s="3"/>
      <c r="I9" s="3"/>
      <c r="J9" s="3"/>
    </row>
    <row r="10" spans="1:11" x14ac:dyDescent="0.55000000000000004">
      <c r="A10">
        <v>3</v>
      </c>
      <c r="B10" s="3">
        <f t="shared" ref="B10:B67" si="3">E9</f>
        <v>23744.006591002293</v>
      </c>
      <c r="C10" s="3">
        <f t="shared" si="0"/>
        <v>98.933360795842887</v>
      </c>
      <c r="D10" s="3">
        <f t="shared" si="1"/>
        <v>362.75137030488469</v>
      </c>
      <c r="E10" s="3">
        <f t="shared" si="2"/>
        <v>23381.255220697407</v>
      </c>
      <c r="G10" s="3"/>
    </row>
    <row r="11" spans="1:11" x14ac:dyDescent="0.55000000000000004">
      <c r="A11">
        <v>4</v>
      </c>
      <c r="B11" s="3">
        <f t="shared" si="3"/>
        <v>23381.255220697407</v>
      </c>
      <c r="C11" s="3">
        <f t="shared" si="0"/>
        <v>97.421896752905866</v>
      </c>
      <c r="D11" s="3">
        <f t="shared" si="1"/>
        <v>364.26283434782169</v>
      </c>
      <c r="E11" s="3">
        <f t="shared" si="2"/>
        <v>23016.992386349586</v>
      </c>
      <c r="G11" s="3"/>
      <c r="I11" s="3"/>
    </row>
    <row r="12" spans="1:11" x14ac:dyDescent="0.55000000000000004">
      <c r="A12">
        <v>5</v>
      </c>
      <c r="B12" s="3">
        <f t="shared" si="3"/>
        <v>23016.992386349586</v>
      </c>
      <c r="C12" s="3">
        <f t="shared" si="0"/>
        <v>95.904134943123267</v>
      </c>
      <c r="D12" s="3">
        <f t="shared" si="1"/>
        <v>365.78059615760429</v>
      </c>
      <c r="E12" s="3">
        <f t="shared" si="2"/>
        <v>22651.211790191981</v>
      </c>
      <c r="G12" s="3"/>
    </row>
    <row r="13" spans="1:11" x14ac:dyDescent="0.55000000000000004">
      <c r="A13">
        <v>6</v>
      </c>
      <c r="B13" s="3">
        <f t="shared" si="3"/>
        <v>22651.211790191981</v>
      </c>
      <c r="C13" s="3">
        <f t="shared" si="0"/>
        <v>94.380049125799914</v>
      </c>
      <c r="D13" s="3">
        <f t="shared" si="1"/>
        <v>367.30468197492763</v>
      </c>
      <c r="E13" s="3">
        <f t="shared" si="2"/>
        <v>22283.907108217052</v>
      </c>
      <c r="G13" s="3"/>
    </row>
    <row r="14" spans="1:11" x14ac:dyDescent="0.55000000000000004">
      <c r="A14">
        <v>7</v>
      </c>
      <c r="B14" s="3">
        <f t="shared" si="3"/>
        <v>22283.907108217052</v>
      </c>
      <c r="C14" s="3">
        <f t="shared" si="0"/>
        <v>92.849612950904387</v>
      </c>
      <c r="D14" s="3">
        <f t="shared" si="1"/>
        <v>368.83511814982319</v>
      </c>
      <c r="E14" s="3">
        <f t="shared" si="2"/>
        <v>21915.07199006723</v>
      </c>
      <c r="G14" s="3"/>
    </row>
    <row r="15" spans="1:11" x14ac:dyDescent="0.55000000000000004">
      <c r="A15">
        <v>8</v>
      </c>
      <c r="B15" s="3">
        <f t="shared" si="3"/>
        <v>21915.07199006723</v>
      </c>
      <c r="C15" s="3">
        <f t="shared" si="0"/>
        <v>91.312799958613454</v>
      </c>
      <c r="D15" s="3">
        <f t="shared" si="1"/>
        <v>370.37193114211414</v>
      </c>
      <c r="E15" s="3">
        <f t="shared" si="2"/>
        <v>21544.700058925115</v>
      </c>
      <c r="G15" s="3"/>
    </row>
    <row r="16" spans="1:11" x14ac:dyDescent="0.55000000000000004">
      <c r="A16">
        <v>9</v>
      </c>
      <c r="B16" s="3">
        <f t="shared" si="3"/>
        <v>21544.700058925115</v>
      </c>
      <c r="C16" s="3">
        <f t="shared" si="0"/>
        <v>89.76958357885465</v>
      </c>
      <c r="D16" s="3">
        <f t="shared" si="1"/>
        <v>371.91514752187288</v>
      </c>
      <c r="E16" s="3">
        <f t="shared" si="2"/>
        <v>21172.784911403243</v>
      </c>
      <c r="G16" s="3"/>
    </row>
    <row r="17" spans="1:7" x14ac:dyDescent="0.55000000000000004">
      <c r="A17">
        <v>10</v>
      </c>
      <c r="B17" s="3">
        <f t="shared" si="3"/>
        <v>21172.784911403243</v>
      </c>
      <c r="C17" s="3">
        <f t="shared" si="0"/>
        <v>88.219937130846844</v>
      </c>
      <c r="D17" s="3">
        <f t="shared" si="1"/>
        <v>373.4647939698807</v>
      </c>
      <c r="E17" s="3">
        <f t="shared" si="2"/>
        <v>20799.320117433363</v>
      </c>
      <c r="G17" s="3"/>
    </row>
    <row r="18" spans="1:7" x14ac:dyDescent="0.55000000000000004">
      <c r="A18">
        <v>11</v>
      </c>
      <c r="B18" s="3">
        <f t="shared" si="3"/>
        <v>20799.320117433363</v>
      </c>
      <c r="C18" s="3">
        <f t="shared" si="0"/>
        <v>86.663833822639006</v>
      </c>
      <c r="D18" s="3">
        <f t="shared" si="1"/>
        <v>375.02089727808857</v>
      </c>
      <c r="E18" s="3">
        <f t="shared" si="2"/>
        <v>20424.299220155273</v>
      </c>
      <c r="G18" s="3"/>
    </row>
    <row r="19" spans="1:7" x14ac:dyDescent="0.55000000000000004">
      <c r="A19">
        <v>12</v>
      </c>
      <c r="B19" s="3">
        <f t="shared" si="3"/>
        <v>20424.299220155273</v>
      </c>
      <c r="C19" s="3">
        <f t="shared" si="0"/>
        <v>85.101246750646965</v>
      </c>
      <c r="D19" s="3">
        <f t="shared" si="1"/>
        <v>376.5834843500806</v>
      </c>
      <c r="E19" s="3">
        <f t="shared" si="2"/>
        <v>20047.715735805192</v>
      </c>
      <c r="G19" s="3"/>
    </row>
    <row r="20" spans="1:7" x14ac:dyDescent="0.55000000000000004">
      <c r="A20">
        <v>13</v>
      </c>
      <c r="B20" s="3">
        <f t="shared" si="3"/>
        <v>20047.715735805192</v>
      </c>
      <c r="C20" s="3">
        <f t="shared" si="0"/>
        <v>83.5321488991883</v>
      </c>
      <c r="D20" s="3">
        <f t="shared" si="1"/>
        <v>378.15258220153925</v>
      </c>
      <c r="E20" s="3">
        <f t="shared" si="2"/>
        <v>19669.563153603653</v>
      </c>
      <c r="G20" s="3"/>
    </row>
    <row r="21" spans="1:7" x14ac:dyDescent="0.55000000000000004">
      <c r="A21">
        <v>14</v>
      </c>
      <c r="B21" s="3">
        <f t="shared" si="3"/>
        <v>19669.563153603653</v>
      </c>
      <c r="C21" s="3">
        <f t="shared" si="0"/>
        <v>81.956513140015218</v>
      </c>
      <c r="D21" s="3">
        <f t="shared" si="1"/>
        <v>379.72821796071236</v>
      </c>
      <c r="E21" s="3">
        <f t="shared" si="2"/>
        <v>19289.834935642939</v>
      </c>
      <c r="G21" s="3"/>
    </row>
    <row r="22" spans="1:7" x14ac:dyDescent="0.55000000000000004">
      <c r="A22">
        <v>15</v>
      </c>
      <c r="B22" s="3">
        <f t="shared" si="3"/>
        <v>19289.834935642939</v>
      </c>
      <c r="C22" s="3">
        <f t="shared" si="0"/>
        <v>80.374312231845579</v>
      </c>
      <c r="D22" s="3">
        <f t="shared" si="1"/>
        <v>381.31041886888198</v>
      </c>
      <c r="E22" s="3">
        <f t="shared" si="2"/>
        <v>18908.524516774058</v>
      </c>
    </row>
    <row r="23" spans="1:7" x14ac:dyDescent="0.55000000000000004">
      <c r="A23">
        <v>16</v>
      </c>
      <c r="B23" s="3">
        <f t="shared" si="3"/>
        <v>18908.524516774058</v>
      </c>
      <c r="C23" s="3">
        <f t="shared" si="0"/>
        <v>78.785518819891905</v>
      </c>
      <c r="D23" s="3">
        <f t="shared" si="1"/>
        <v>382.89921228083563</v>
      </c>
      <c r="E23" s="3">
        <f t="shared" si="2"/>
        <v>18525.625304493224</v>
      </c>
    </row>
    <row r="24" spans="1:7" x14ac:dyDescent="0.55000000000000004">
      <c r="A24">
        <v>17</v>
      </c>
      <c r="B24" s="3">
        <f t="shared" si="3"/>
        <v>18525.625304493224</v>
      </c>
      <c r="C24" s="3">
        <f t="shared" si="0"/>
        <v>77.190105435388432</v>
      </c>
      <c r="D24" s="3">
        <f t="shared" si="1"/>
        <v>384.49462566533913</v>
      </c>
      <c r="E24" s="3">
        <f t="shared" si="2"/>
        <v>18141.130678827885</v>
      </c>
    </row>
    <row r="25" spans="1:7" x14ac:dyDescent="0.55000000000000004">
      <c r="A25">
        <v>18</v>
      </c>
      <c r="B25" s="3">
        <f t="shared" si="3"/>
        <v>18141.130678827885</v>
      </c>
      <c r="C25" s="3">
        <f t="shared" si="0"/>
        <v>75.588044495116193</v>
      </c>
      <c r="D25" s="3">
        <f t="shared" si="1"/>
        <v>386.09668660561135</v>
      </c>
      <c r="E25" s="3">
        <f t="shared" si="2"/>
        <v>17755.033992222274</v>
      </c>
    </row>
    <row r="26" spans="1:7" x14ac:dyDescent="0.55000000000000004">
      <c r="A26">
        <v>19</v>
      </c>
      <c r="B26" s="3">
        <f t="shared" si="3"/>
        <v>17755.033992222274</v>
      </c>
      <c r="C26" s="3">
        <f t="shared" si="0"/>
        <v>73.979308300926135</v>
      </c>
      <c r="D26" s="3">
        <f t="shared" si="1"/>
        <v>387.70542279980145</v>
      </c>
      <c r="E26" s="3">
        <f t="shared" si="2"/>
        <v>17367.328569422472</v>
      </c>
    </row>
    <row r="27" spans="1:7" x14ac:dyDescent="0.55000000000000004">
      <c r="A27">
        <v>20</v>
      </c>
      <c r="B27" s="3">
        <f t="shared" si="3"/>
        <v>17367.328569422472</v>
      </c>
      <c r="C27" s="3">
        <f t="shared" si="0"/>
        <v>72.363869039260294</v>
      </c>
      <c r="D27" s="3">
        <f t="shared" si="1"/>
        <v>389.32086206146727</v>
      </c>
      <c r="E27" s="3">
        <f t="shared" si="2"/>
        <v>16978.007707361005</v>
      </c>
    </row>
    <row r="28" spans="1:7" x14ac:dyDescent="0.55000000000000004">
      <c r="A28">
        <v>21</v>
      </c>
      <c r="B28" s="3">
        <f t="shared" si="3"/>
        <v>16978.007707361005</v>
      </c>
      <c r="C28" s="3">
        <f t="shared" si="0"/>
        <v>70.741698780670845</v>
      </c>
      <c r="D28" s="3">
        <f t="shared" si="1"/>
        <v>390.94303232005672</v>
      </c>
      <c r="E28" s="3">
        <f t="shared" si="2"/>
        <v>16587.064675040947</v>
      </c>
    </row>
    <row r="29" spans="1:7" x14ac:dyDescent="0.55000000000000004">
      <c r="A29">
        <v>22</v>
      </c>
      <c r="B29" s="3">
        <f t="shared" si="3"/>
        <v>16587.064675040947</v>
      </c>
      <c r="C29" s="3">
        <f t="shared" si="0"/>
        <v>69.112769479337274</v>
      </c>
      <c r="D29" s="3">
        <f t="shared" si="1"/>
        <v>392.5719616213903</v>
      </c>
      <c r="E29" s="3">
        <f t="shared" si="2"/>
        <v>16194.492713419557</v>
      </c>
    </row>
    <row r="30" spans="1:7" x14ac:dyDescent="0.55000000000000004">
      <c r="A30">
        <v>23</v>
      </c>
      <c r="B30" s="3">
        <f t="shared" si="3"/>
        <v>16194.492713419557</v>
      </c>
      <c r="C30" s="3">
        <f t="shared" si="0"/>
        <v>67.47705297258149</v>
      </c>
      <c r="D30" s="3">
        <f t="shared" si="1"/>
        <v>394.20767812814609</v>
      </c>
      <c r="E30" s="3">
        <f t="shared" si="2"/>
        <v>15800.28503529141</v>
      </c>
    </row>
    <row r="31" spans="1:7" x14ac:dyDescent="0.55000000000000004">
      <c r="A31">
        <v>24</v>
      </c>
      <c r="B31" s="3">
        <f t="shared" si="3"/>
        <v>15800.28503529141</v>
      </c>
      <c r="C31" s="3">
        <f t="shared" si="0"/>
        <v>65.834520980380873</v>
      </c>
      <c r="D31" s="3">
        <f t="shared" si="1"/>
        <v>395.85021012034667</v>
      </c>
      <c r="E31" s="3">
        <f t="shared" si="2"/>
        <v>15404.434825171063</v>
      </c>
    </row>
    <row r="32" spans="1:7" x14ac:dyDescent="0.55000000000000004">
      <c r="A32">
        <v>25</v>
      </c>
      <c r="B32" s="3">
        <f t="shared" si="3"/>
        <v>15404.434825171063</v>
      </c>
      <c r="C32" s="3">
        <f t="shared" si="0"/>
        <v>64.185145104879425</v>
      </c>
      <c r="D32" s="3">
        <f t="shared" si="1"/>
        <v>397.49958599584812</v>
      </c>
      <c r="E32" s="3">
        <f t="shared" si="2"/>
        <v>15006.935239175215</v>
      </c>
    </row>
    <row r="33" spans="1:5" x14ac:dyDescent="0.55000000000000004">
      <c r="A33">
        <v>26</v>
      </c>
      <c r="B33" s="3">
        <f t="shared" si="3"/>
        <v>15006.935239175215</v>
      </c>
      <c r="C33" s="3">
        <f t="shared" si="0"/>
        <v>62.528896829896723</v>
      </c>
      <c r="D33" s="3">
        <f t="shared" si="1"/>
        <v>399.15583427083084</v>
      </c>
      <c r="E33" s="3">
        <f t="shared" si="2"/>
        <v>14607.779404904384</v>
      </c>
    </row>
    <row r="34" spans="1:5" x14ac:dyDescent="0.55000000000000004">
      <c r="A34">
        <v>27</v>
      </c>
      <c r="B34" s="3">
        <f t="shared" si="3"/>
        <v>14607.779404904384</v>
      </c>
      <c r="C34" s="3">
        <f t="shared" si="0"/>
        <v>60.86574752043493</v>
      </c>
      <c r="D34" s="3">
        <f t="shared" si="1"/>
        <v>400.81898358029264</v>
      </c>
      <c r="E34" s="3">
        <f t="shared" si="2"/>
        <v>14206.960421324091</v>
      </c>
    </row>
    <row r="35" spans="1:5" x14ac:dyDescent="0.55000000000000004">
      <c r="A35">
        <v>28</v>
      </c>
      <c r="B35" s="3">
        <f t="shared" si="3"/>
        <v>14206.960421324091</v>
      </c>
      <c r="C35" s="3">
        <f t="shared" si="0"/>
        <v>59.195668422183708</v>
      </c>
      <c r="D35" s="3">
        <f t="shared" si="1"/>
        <v>402.48906267854386</v>
      </c>
      <c r="E35" s="3">
        <f t="shared" si="2"/>
        <v>13804.471358645547</v>
      </c>
    </row>
    <row r="36" spans="1:5" x14ac:dyDescent="0.55000000000000004">
      <c r="A36">
        <v>29</v>
      </c>
      <c r="B36" s="3">
        <f t="shared" si="3"/>
        <v>13804.471358645547</v>
      </c>
      <c r="C36" s="3">
        <f t="shared" si="0"/>
        <v>57.51863066102311</v>
      </c>
      <c r="D36" s="3">
        <f t="shared" si="1"/>
        <v>404.16610043970445</v>
      </c>
      <c r="E36" s="3">
        <f t="shared" si="2"/>
        <v>13400.305258205843</v>
      </c>
    </row>
    <row r="37" spans="1:5" x14ac:dyDescent="0.55000000000000004">
      <c r="A37">
        <v>30</v>
      </c>
      <c r="B37" s="3">
        <f t="shared" si="3"/>
        <v>13400.305258205843</v>
      </c>
      <c r="C37" s="3">
        <f t="shared" si="0"/>
        <v>55.83460524252434</v>
      </c>
      <c r="D37" s="3">
        <f t="shared" si="1"/>
        <v>405.85012585820323</v>
      </c>
      <c r="E37" s="3">
        <f t="shared" si="2"/>
        <v>12994.455132347639</v>
      </c>
    </row>
    <row r="38" spans="1:5" x14ac:dyDescent="0.55000000000000004">
      <c r="A38">
        <v>31</v>
      </c>
      <c r="B38" s="3">
        <f t="shared" si="3"/>
        <v>12994.455132347639</v>
      </c>
      <c r="C38" s="3">
        <f t="shared" si="0"/>
        <v>54.143563051448496</v>
      </c>
      <c r="D38" s="3">
        <f t="shared" si="1"/>
        <v>407.54116804927907</v>
      </c>
      <c r="E38" s="3">
        <f t="shared" si="2"/>
        <v>12586.913964298359</v>
      </c>
    </row>
    <row r="39" spans="1:5" x14ac:dyDescent="0.55000000000000004">
      <c r="A39">
        <v>32</v>
      </c>
      <c r="B39" s="3">
        <f t="shared" si="3"/>
        <v>12586.913964298359</v>
      </c>
      <c r="C39" s="3">
        <f t="shared" si="0"/>
        <v>52.445474851243162</v>
      </c>
      <c r="D39" s="3">
        <f t="shared" si="1"/>
        <v>409.23925624948441</v>
      </c>
      <c r="E39" s="3">
        <f t="shared" si="2"/>
        <v>12177.674708048875</v>
      </c>
    </row>
    <row r="40" spans="1:5" x14ac:dyDescent="0.55000000000000004">
      <c r="A40">
        <v>33</v>
      </c>
      <c r="B40" s="3">
        <f t="shared" si="3"/>
        <v>12177.674708048875</v>
      </c>
      <c r="C40" s="3">
        <f t="shared" si="0"/>
        <v>50.740311283536975</v>
      </c>
      <c r="D40" s="3">
        <f t="shared" si="1"/>
        <v>410.94441981719058</v>
      </c>
      <c r="E40" s="3">
        <f t="shared" si="2"/>
        <v>11766.730288231684</v>
      </c>
    </row>
    <row r="41" spans="1:5" x14ac:dyDescent="0.55000000000000004">
      <c r="A41">
        <v>34</v>
      </c>
      <c r="B41" s="3">
        <f t="shared" si="3"/>
        <v>11766.730288231684</v>
      </c>
      <c r="C41" s="3">
        <f t="shared" si="0"/>
        <v>49.028042867632017</v>
      </c>
      <c r="D41" s="3">
        <f t="shared" si="1"/>
        <v>412.65668823309557</v>
      </c>
      <c r="E41" s="3">
        <f t="shared" si="2"/>
        <v>11354.073599998588</v>
      </c>
    </row>
    <row r="42" spans="1:5" x14ac:dyDescent="0.55000000000000004">
      <c r="A42">
        <v>35</v>
      </c>
      <c r="B42" s="3">
        <f t="shared" si="3"/>
        <v>11354.073599998588</v>
      </c>
      <c r="C42" s="3">
        <f t="shared" si="0"/>
        <v>47.308639999994114</v>
      </c>
      <c r="D42" s="3">
        <f t="shared" si="1"/>
        <v>414.37609110073345</v>
      </c>
      <c r="E42" s="3">
        <f t="shared" si="2"/>
        <v>10939.697508897854</v>
      </c>
    </row>
    <row r="43" spans="1:5" x14ac:dyDescent="0.55000000000000004">
      <c r="A43">
        <v>36</v>
      </c>
      <c r="B43" s="3">
        <f t="shared" si="3"/>
        <v>10939.697508897854</v>
      </c>
      <c r="C43" s="3">
        <f t="shared" si="0"/>
        <v>45.582072953741061</v>
      </c>
      <c r="D43" s="3">
        <f t="shared" si="1"/>
        <v>416.10265814698653</v>
      </c>
      <c r="E43" s="3">
        <f t="shared" si="2"/>
        <v>10523.594850750867</v>
      </c>
    </row>
    <row r="44" spans="1:5" x14ac:dyDescent="0.55000000000000004">
      <c r="A44">
        <v>37</v>
      </c>
      <c r="B44" s="3">
        <f t="shared" si="3"/>
        <v>10523.594850750867</v>
      </c>
      <c r="C44" s="3">
        <f t="shared" si="0"/>
        <v>43.848311878128612</v>
      </c>
      <c r="D44" s="3">
        <f t="shared" si="1"/>
        <v>417.83641922259892</v>
      </c>
      <c r="E44" s="3">
        <f t="shared" si="2"/>
        <v>10105.758431528269</v>
      </c>
    </row>
    <row r="45" spans="1:5" x14ac:dyDescent="0.55000000000000004">
      <c r="A45">
        <v>38</v>
      </c>
      <c r="B45" s="3">
        <f t="shared" si="3"/>
        <v>10105.758431528269</v>
      </c>
      <c r="C45" s="3">
        <f t="shared" si="0"/>
        <v>42.107326798034457</v>
      </c>
      <c r="D45" s="3">
        <f t="shared" si="1"/>
        <v>419.57740430269308</v>
      </c>
      <c r="E45" s="3">
        <f t="shared" si="2"/>
        <v>9686.1810272255771</v>
      </c>
    </row>
    <row r="46" spans="1:5" x14ac:dyDescent="0.55000000000000004">
      <c r="A46">
        <v>39</v>
      </c>
      <c r="B46" s="3">
        <f t="shared" si="3"/>
        <v>9686.1810272255771</v>
      </c>
      <c r="C46" s="3">
        <f t="shared" si="0"/>
        <v>40.359087613439904</v>
      </c>
      <c r="D46" s="3">
        <f t="shared" si="1"/>
        <v>421.32564348728766</v>
      </c>
      <c r="E46" s="3">
        <f t="shared" si="2"/>
        <v>9264.8553837382897</v>
      </c>
    </row>
    <row r="47" spans="1:5" x14ac:dyDescent="0.55000000000000004">
      <c r="A47">
        <v>40</v>
      </c>
      <c r="B47" s="3">
        <f t="shared" si="3"/>
        <v>9264.8553837382897</v>
      </c>
      <c r="C47" s="3">
        <f t="shared" si="0"/>
        <v>38.603564098909537</v>
      </c>
      <c r="D47" s="3">
        <f t="shared" si="1"/>
        <v>423.08116700181802</v>
      </c>
      <c r="E47" s="3">
        <f t="shared" si="2"/>
        <v>8841.7742167364722</v>
      </c>
    </row>
    <row r="48" spans="1:5" x14ac:dyDescent="0.55000000000000004">
      <c r="A48">
        <v>41</v>
      </c>
      <c r="B48" s="3">
        <f t="shared" si="3"/>
        <v>8841.7742167364722</v>
      </c>
      <c r="C48" s="3">
        <f t="shared" si="0"/>
        <v>36.84072590306863</v>
      </c>
      <c r="D48" s="3">
        <f t="shared" si="1"/>
        <v>424.84400519765893</v>
      </c>
      <c r="E48" s="3">
        <f t="shared" si="2"/>
        <v>8416.9302115388127</v>
      </c>
    </row>
    <row r="49" spans="1:5" x14ac:dyDescent="0.55000000000000004">
      <c r="A49">
        <v>42</v>
      </c>
      <c r="B49" s="3">
        <f t="shared" si="3"/>
        <v>8416.9302115388127</v>
      </c>
      <c r="C49" s="3">
        <f t="shared" si="0"/>
        <v>35.070542548078386</v>
      </c>
      <c r="D49" s="3">
        <f t="shared" si="1"/>
        <v>426.61418855264918</v>
      </c>
      <c r="E49" s="3">
        <f t="shared" si="2"/>
        <v>7990.3160229861633</v>
      </c>
    </row>
    <row r="50" spans="1:5" x14ac:dyDescent="0.55000000000000004">
      <c r="A50">
        <v>43</v>
      </c>
      <c r="B50" s="3">
        <f t="shared" si="3"/>
        <v>7990.3160229861633</v>
      </c>
      <c r="C50" s="3">
        <f t="shared" si="0"/>
        <v>33.292983429109015</v>
      </c>
      <c r="D50" s="3">
        <f t="shared" si="1"/>
        <v>428.39174767161853</v>
      </c>
      <c r="E50" s="3">
        <f t="shared" si="2"/>
        <v>7561.9242753145445</v>
      </c>
    </row>
    <row r="51" spans="1:5" x14ac:dyDescent="0.55000000000000004">
      <c r="A51">
        <v>44</v>
      </c>
      <c r="B51" s="3">
        <f t="shared" si="3"/>
        <v>7561.9242753145445</v>
      </c>
      <c r="C51" s="3">
        <f t="shared" si="0"/>
        <v>31.5080178138106</v>
      </c>
      <c r="D51" s="3">
        <f t="shared" si="1"/>
        <v>430.17671328691694</v>
      </c>
      <c r="E51" s="3">
        <f t="shared" si="2"/>
        <v>7131.7475620276273</v>
      </c>
    </row>
    <row r="52" spans="1:5" x14ac:dyDescent="0.55000000000000004">
      <c r="A52">
        <v>45</v>
      </c>
      <c r="B52" s="3">
        <f t="shared" si="3"/>
        <v>7131.7475620276273</v>
      </c>
      <c r="C52" s="3">
        <f t="shared" si="0"/>
        <v>29.715614841781779</v>
      </c>
      <c r="D52" s="3">
        <f t="shared" si="1"/>
        <v>431.9691162589458</v>
      </c>
      <c r="E52" s="3">
        <f t="shared" si="2"/>
        <v>6699.7784457686812</v>
      </c>
    </row>
    <row r="53" spans="1:5" x14ac:dyDescent="0.55000000000000004">
      <c r="A53">
        <v>46</v>
      </c>
      <c r="B53" s="3">
        <f t="shared" si="3"/>
        <v>6699.7784457686812</v>
      </c>
      <c r="C53" s="3">
        <f t="shared" si="0"/>
        <v>27.91574352403617</v>
      </c>
      <c r="D53" s="3">
        <f t="shared" si="1"/>
        <v>433.76898757669142</v>
      </c>
      <c r="E53" s="3">
        <f t="shared" si="2"/>
        <v>6266.0094581919893</v>
      </c>
    </row>
    <row r="54" spans="1:5" x14ac:dyDescent="0.55000000000000004">
      <c r="A54">
        <v>47</v>
      </c>
      <c r="B54" s="3">
        <f t="shared" si="3"/>
        <v>6266.0094581919893</v>
      </c>
      <c r="C54" s="3">
        <f t="shared" si="0"/>
        <v>26.108372742466621</v>
      </c>
      <c r="D54" s="3">
        <f t="shared" si="1"/>
        <v>435.57635835826096</v>
      </c>
      <c r="E54" s="3">
        <f t="shared" si="2"/>
        <v>5830.4330998337282</v>
      </c>
    </row>
    <row r="55" spans="1:5" x14ac:dyDescent="0.55000000000000004">
      <c r="A55">
        <v>48</v>
      </c>
      <c r="B55" s="3">
        <f t="shared" si="3"/>
        <v>5830.4330998337282</v>
      </c>
      <c r="C55" s="3">
        <f t="shared" si="0"/>
        <v>24.293471249307199</v>
      </c>
      <c r="D55" s="3">
        <f t="shared" si="1"/>
        <v>437.39125985142039</v>
      </c>
      <c r="E55" s="3">
        <f t="shared" si="2"/>
        <v>5393.0418399823075</v>
      </c>
    </row>
    <row r="56" spans="1:5" x14ac:dyDescent="0.55000000000000004">
      <c r="A56">
        <v>49</v>
      </c>
      <c r="B56" s="3">
        <f t="shared" si="3"/>
        <v>5393.0418399823075</v>
      </c>
      <c r="C56" s="3">
        <f t="shared" si="0"/>
        <v>22.471007666592946</v>
      </c>
      <c r="D56" s="3">
        <f t="shared" si="1"/>
        <v>439.21372343413464</v>
      </c>
      <c r="E56" s="3">
        <f t="shared" si="2"/>
        <v>4953.8281165481731</v>
      </c>
    </row>
    <row r="57" spans="1:5" x14ac:dyDescent="0.55000000000000004">
      <c r="A57">
        <v>50</v>
      </c>
      <c r="B57" s="3">
        <f t="shared" si="3"/>
        <v>4953.8281165481731</v>
      </c>
      <c r="C57" s="3">
        <f t="shared" si="0"/>
        <v>20.640950485617388</v>
      </c>
      <c r="D57" s="3">
        <f t="shared" si="1"/>
        <v>441.04378061511017</v>
      </c>
      <c r="E57" s="3">
        <f t="shared" si="2"/>
        <v>4512.7843359330627</v>
      </c>
    </row>
    <row r="58" spans="1:5" x14ac:dyDescent="0.55000000000000004">
      <c r="A58">
        <v>51</v>
      </c>
      <c r="B58" s="3">
        <f t="shared" si="3"/>
        <v>4512.7843359330627</v>
      </c>
      <c r="C58" s="3">
        <f t="shared" si="0"/>
        <v>18.803268066387762</v>
      </c>
      <c r="D58" s="3">
        <f t="shared" si="1"/>
        <v>442.88146303433979</v>
      </c>
      <c r="E58" s="3">
        <f t="shared" si="2"/>
        <v>4069.9028728987228</v>
      </c>
    </row>
    <row r="59" spans="1:5" x14ac:dyDescent="0.55000000000000004">
      <c r="A59">
        <v>52</v>
      </c>
      <c r="B59" s="3">
        <f t="shared" si="3"/>
        <v>4069.9028728987228</v>
      </c>
      <c r="C59" s="3">
        <f t="shared" si="0"/>
        <v>16.957928637078012</v>
      </c>
      <c r="D59" s="3">
        <f t="shared" si="1"/>
        <v>444.72680246364956</v>
      </c>
      <c r="E59" s="3">
        <f t="shared" si="2"/>
        <v>3625.1760704350731</v>
      </c>
    </row>
    <row r="60" spans="1:5" x14ac:dyDescent="0.55000000000000004">
      <c r="A60">
        <v>53</v>
      </c>
      <c r="B60" s="3">
        <f t="shared" si="3"/>
        <v>3625.1760704350731</v>
      </c>
      <c r="C60" s="3">
        <f t="shared" si="0"/>
        <v>15.104900293479471</v>
      </c>
      <c r="D60" s="3">
        <f t="shared" si="1"/>
        <v>446.57983080724807</v>
      </c>
      <c r="E60" s="3">
        <f t="shared" si="2"/>
        <v>3178.5962396278251</v>
      </c>
    </row>
    <row r="61" spans="1:5" x14ac:dyDescent="0.55000000000000004">
      <c r="A61">
        <v>54</v>
      </c>
      <c r="B61" s="3">
        <f t="shared" si="3"/>
        <v>3178.5962396278251</v>
      </c>
      <c r="C61" s="3">
        <f t="shared" si="0"/>
        <v>13.244150998449271</v>
      </c>
      <c r="D61" s="3">
        <f t="shared" si="1"/>
        <v>448.44058010227832</v>
      </c>
      <c r="E61" s="3">
        <f t="shared" si="2"/>
        <v>2730.155659525547</v>
      </c>
    </row>
    <row r="62" spans="1:5" x14ac:dyDescent="0.55000000000000004">
      <c r="A62">
        <v>55</v>
      </c>
      <c r="B62" s="3">
        <f t="shared" si="3"/>
        <v>2730.155659525547</v>
      </c>
      <c r="C62" s="3">
        <f t="shared" si="0"/>
        <v>11.375648581356446</v>
      </c>
      <c r="D62" s="3">
        <f t="shared" si="1"/>
        <v>450.30908251937109</v>
      </c>
      <c r="E62" s="3">
        <f t="shared" si="2"/>
        <v>2279.8465770061757</v>
      </c>
    </row>
    <row r="63" spans="1:5" x14ac:dyDescent="0.55000000000000004">
      <c r="A63">
        <v>56</v>
      </c>
      <c r="B63" s="3">
        <f t="shared" si="3"/>
        <v>2279.8465770061757</v>
      </c>
      <c r="C63" s="3">
        <f t="shared" si="0"/>
        <v>9.4993607375257323</v>
      </c>
      <c r="D63" s="3">
        <f t="shared" si="1"/>
        <v>452.18537036320186</v>
      </c>
      <c r="E63" s="3">
        <f t="shared" si="2"/>
        <v>1827.6612066429739</v>
      </c>
    </row>
    <row r="64" spans="1:5" x14ac:dyDescent="0.55000000000000004">
      <c r="A64">
        <v>57</v>
      </c>
      <c r="B64" s="3">
        <f t="shared" si="3"/>
        <v>1827.6612066429739</v>
      </c>
      <c r="C64" s="3">
        <f t="shared" si="0"/>
        <v>7.6152550276790576</v>
      </c>
      <c r="D64" s="3">
        <f t="shared" si="1"/>
        <v>454.06947607304852</v>
      </c>
      <c r="E64" s="3">
        <f t="shared" si="2"/>
        <v>1373.5917305699254</v>
      </c>
    </row>
    <row r="65" spans="1:122" x14ac:dyDescent="0.55000000000000004">
      <c r="A65">
        <v>58</v>
      </c>
      <c r="B65" s="3">
        <f t="shared" si="3"/>
        <v>1373.5917305699254</v>
      </c>
      <c r="C65" s="3">
        <f t="shared" si="0"/>
        <v>5.7232988773746891</v>
      </c>
      <c r="D65" s="3">
        <f t="shared" si="1"/>
        <v>455.96143222335286</v>
      </c>
      <c r="E65" s="3">
        <f t="shared" si="2"/>
        <v>917.63029834657254</v>
      </c>
    </row>
    <row r="66" spans="1:122" x14ac:dyDescent="0.55000000000000004">
      <c r="A66">
        <v>59</v>
      </c>
      <c r="B66" s="3">
        <f t="shared" si="3"/>
        <v>917.63029834657254</v>
      </c>
      <c r="C66" s="3">
        <f t="shared" si="0"/>
        <v>3.8234595764440522</v>
      </c>
      <c r="D66" s="3">
        <f t="shared" si="1"/>
        <v>457.8612715242835</v>
      </c>
      <c r="E66" s="3">
        <f t="shared" si="2"/>
        <v>459.76902682228905</v>
      </c>
    </row>
    <row r="67" spans="1:122" x14ac:dyDescent="0.55000000000000004">
      <c r="A67">
        <v>60</v>
      </c>
      <c r="B67" s="3">
        <f t="shared" si="3"/>
        <v>459.76902682228905</v>
      </c>
      <c r="C67" s="3">
        <f t="shared" si="0"/>
        <v>1.9157042784262044</v>
      </c>
      <c r="D67" s="3">
        <f t="shared" si="1"/>
        <v>459.76902682230138</v>
      </c>
      <c r="E67" s="3">
        <f t="shared" si="2"/>
        <v>-1.2335021892795339E-11</v>
      </c>
    </row>
    <row r="70" spans="1:122" x14ac:dyDescent="0.55000000000000004">
      <c r="A70" t="s">
        <v>70</v>
      </c>
      <c r="B70">
        <v>0</v>
      </c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22</v>
      </c>
      <c r="Y70">
        <v>23</v>
      </c>
      <c r="Z70">
        <v>24</v>
      </c>
      <c r="AA70">
        <v>25</v>
      </c>
      <c r="AB70">
        <v>26</v>
      </c>
      <c r="AC70">
        <v>27</v>
      </c>
      <c r="AD70">
        <v>28</v>
      </c>
      <c r="AE70">
        <v>29</v>
      </c>
      <c r="AF70">
        <v>30</v>
      </c>
      <c r="AG70">
        <v>31</v>
      </c>
      <c r="AH70">
        <v>32</v>
      </c>
      <c r="AI70">
        <v>33</v>
      </c>
      <c r="AJ70">
        <v>34</v>
      </c>
      <c r="AK70">
        <v>35</v>
      </c>
      <c r="AL70">
        <v>36</v>
      </c>
      <c r="AM70">
        <v>37</v>
      </c>
      <c r="AN70">
        <v>38</v>
      </c>
      <c r="AO70">
        <v>39</v>
      </c>
      <c r="AP70">
        <v>40</v>
      </c>
      <c r="AQ70">
        <v>41</v>
      </c>
      <c r="AR70">
        <v>42</v>
      </c>
      <c r="AS70">
        <v>43</v>
      </c>
      <c r="AT70">
        <v>44</v>
      </c>
      <c r="AU70">
        <v>45</v>
      </c>
      <c r="AV70">
        <v>46</v>
      </c>
      <c r="AW70">
        <v>47</v>
      </c>
      <c r="AX70">
        <v>48</v>
      </c>
      <c r="AY70">
        <v>49</v>
      </c>
      <c r="AZ70">
        <v>50</v>
      </c>
      <c r="BA70">
        <v>51</v>
      </c>
      <c r="BB70">
        <v>52</v>
      </c>
      <c r="BC70">
        <v>53</v>
      </c>
      <c r="BD70">
        <v>54</v>
      </c>
      <c r="BE70">
        <v>55</v>
      </c>
      <c r="BF70">
        <v>56</v>
      </c>
      <c r="BG70">
        <v>57</v>
      </c>
      <c r="BH70">
        <v>58</v>
      </c>
      <c r="BI70">
        <v>59</v>
      </c>
      <c r="BJ70">
        <v>60</v>
      </c>
      <c r="BK70">
        <v>61</v>
      </c>
      <c r="BL70">
        <v>62</v>
      </c>
      <c r="BM70">
        <v>63</v>
      </c>
      <c r="BN70">
        <v>64</v>
      </c>
      <c r="BO70">
        <v>65</v>
      </c>
      <c r="BP70">
        <v>66</v>
      </c>
      <c r="BQ70">
        <v>67</v>
      </c>
      <c r="BR70">
        <v>68</v>
      </c>
      <c r="BS70">
        <v>69</v>
      </c>
      <c r="BT70">
        <v>70</v>
      </c>
      <c r="BU70">
        <v>71</v>
      </c>
      <c r="BV70">
        <v>72</v>
      </c>
      <c r="BW70">
        <v>73</v>
      </c>
      <c r="BX70">
        <v>74</v>
      </c>
      <c r="BY70">
        <v>75</v>
      </c>
      <c r="BZ70">
        <v>76</v>
      </c>
      <c r="CA70">
        <v>77</v>
      </c>
      <c r="CB70">
        <v>78</v>
      </c>
      <c r="CC70">
        <v>79</v>
      </c>
      <c r="CD70">
        <v>80</v>
      </c>
      <c r="CE70">
        <v>81</v>
      </c>
      <c r="CF70">
        <v>82</v>
      </c>
      <c r="CG70">
        <v>83</v>
      </c>
      <c r="CH70">
        <v>84</v>
      </c>
      <c r="CI70">
        <v>85</v>
      </c>
      <c r="CJ70">
        <v>86</v>
      </c>
      <c r="CK70">
        <v>87</v>
      </c>
      <c r="CL70">
        <v>88</v>
      </c>
      <c r="CM70">
        <v>89</v>
      </c>
      <c r="CN70">
        <v>90</v>
      </c>
      <c r="CO70">
        <v>91</v>
      </c>
      <c r="CP70">
        <v>92</v>
      </c>
      <c r="CQ70">
        <v>93</v>
      </c>
      <c r="CR70">
        <v>94</v>
      </c>
      <c r="CS70">
        <v>95</v>
      </c>
      <c r="CT70">
        <v>96</v>
      </c>
      <c r="CU70">
        <v>97</v>
      </c>
      <c r="CV70">
        <v>98</v>
      </c>
      <c r="CW70">
        <v>99</v>
      </c>
      <c r="CX70">
        <v>100</v>
      </c>
      <c r="CY70">
        <v>101</v>
      </c>
      <c r="CZ70">
        <v>102</v>
      </c>
      <c r="DA70">
        <v>103</v>
      </c>
      <c r="DB70">
        <v>104</v>
      </c>
      <c r="DC70">
        <v>105</v>
      </c>
      <c r="DD70">
        <v>106</v>
      </c>
      <c r="DE70">
        <v>107</v>
      </c>
      <c r="DF70">
        <v>108</v>
      </c>
      <c r="DG70">
        <v>109</v>
      </c>
      <c r="DH70">
        <v>110</v>
      </c>
      <c r="DI70">
        <v>111</v>
      </c>
      <c r="DJ70">
        <v>112</v>
      </c>
      <c r="DK70">
        <v>113</v>
      </c>
      <c r="DL70">
        <v>114</v>
      </c>
      <c r="DM70">
        <v>115</v>
      </c>
      <c r="DN70">
        <v>116</v>
      </c>
      <c r="DO70">
        <v>117</v>
      </c>
      <c r="DP70">
        <v>118</v>
      </c>
      <c r="DQ70">
        <v>119</v>
      </c>
      <c r="DR70">
        <v>120</v>
      </c>
    </row>
    <row r="71" spans="1:122" x14ac:dyDescent="0.55000000000000004">
      <c r="A71" t="s">
        <v>71</v>
      </c>
    </row>
    <row r="72" spans="1:122" x14ac:dyDescent="0.55000000000000004">
      <c r="A72" t="s">
        <v>72</v>
      </c>
      <c r="B72" s="3">
        <f>$H$5</f>
        <v>114.6788990825688</v>
      </c>
      <c r="C72" s="3">
        <f t="shared" ref="C72:BN72" si="4">$H$5</f>
        <v>114.6788990825688</v>
      </c>
      <c r="D72" s="3">
        <f t="shared" si="4"/>
        <v>114.6788990825688</v>
      </c>
      <c r="E72" s="3">
        <f t="shared" si="4"/>
        <v>114.6788990825688</v>
      </c>
      <c r="F72" s="3">
        <f t="shared" si="4"/>
        <v>114.6788990825688</v>
      </c>
      <c r="G72" s="3">
        <f t="shared" si="4"/>
        <v>114.6788990825688</v>
      </c>
      <c r="H72" s="3">
        <f t="shared" si="4"/>
        <v>114.6788990825688</v>
      </c>
      <c r="I72" s="3">
        <f t="shared" si="4"/>
        <v>114.6788990825688</v>
      </c>
      <c r="J72" s="3">
        <f t="shared" si="4"/>
        <v>114.6788990825688</v>
      </c>
      <c r="K72" s="3">
        <f t="shared" si="4"/>
        <v>114.6788990825688</v>
      </c>
      <c r="L72" s="3">
        <f t="shared" si="4"/>
        <v>114.6788990825688</v>
      </c>
      <c r="M72" s="3">
        <f t="shared" si="4"/>
        <v>114.6788990825688</v>
      </c>
      <c r="N72" s="3">
        <f t="shared" si="4"/>
        <v>114.6788990825688</v>
      </c>
      <c r="O72" s="3">
        <f t="shared" si="4"/>
        <v>114.6788990825688</v>
      </c>
      <c r="P72" s="3">
        <f t="shared" si="4"/>
        <v>114.6788990825688</v>
      </c>
      <c r="Q72" s="3">
        <f t="shared" si="4"/>
        <v>114.6788990825688</v>
      </c>
      <c r="R72" s="3">
        <f t="shared" si="4"/>
        <v>114.6788990825688</v>
      </c>
      <c r="S72" s="3">
        <f t="shared" si="4"/>
        <v>114.6788990825688</v>
      </c>
      <c r="T72" s="3">
        <f t="shared" si="4"/>
        <v>114.6788990825688</v>
      </c>
      <c r="U72" s="3">
        <f t="shared" si="4"/>
        <v>114.6788990825688</v>
      </c>
      <c r="V72" s="3">
        <f t="shared" si="4"/>
        <v>114.6788990825688</v>
      </c>
      <c r="W72" s="3">
        <f t="shared" si="4"/>
        <v>114.6788990825688</v>
      </c>
      <c r="X72" s="3">
        <f t="shared" si="4"/>
        <v>114.6788990825688</v>
      </c>
      <c r="Y72" s="3">
        <f t="shared" si="4"/>
        <v>114.6788990825688</v>
      </c>
      <c r="Z72" s="3">
        <f t="shared" si="4"/>
        <v>114.6788990825688</v>
      </c>
      <c r="AA72" s="3">
        <f t="shared" si="4"/>
        <v>114.6788990825688</v>
      </c>
      <c r="AB72" s="3">
        <f t="shared" si="4"/>
        <v>114.6788990825688</v>
      </c>
      <c r="AC72" s="3">
        <f t="shared" si="4"/>
        <v>114.6788990825688</v>
      </c>
      <c r="AD72" s="3">
        <f t="shared" si="4"/>
        <v>114.6788990825688</v>
      </c>
      <c r="AE72" s="3">
        <f t="shared" si="4"/>
        <v>114.6788990825688</v>
      </c>
      <c r="AF72" s="3">
        <f t="shared" si="4"/>
        <v>114.6788990825688</v>
      </c>
      <c r="AG72" s="3">
        <f t="shared" si="4"/>
        <v>114.6788990825688</v>
      </c>
      <c r="AH72" s="3">
        <f t="shared" si="4"/>
        <v>114.6788990825688</v>
      </c>
      <c r="AI72" s="3">
        <f t="shared" si="4"/>
        <v>114.6788990825688</v>
      </c>
      <c r="AJ72" s="3">
        <f t="shared" si="4"/>
        <v>114.6788990825688</v>
      </c>
      <c r="AK72" s="3">
        <f t="shared" si="4"/>
        <v>114.6788990825688</v>
      </c>
      <c r="AL72" s="3">
        <f t="shared" si="4"/>
        <v>114.6788990825688</v>
      </c>
      <c r="AM72" s="3">
        <f t="shared" si="4"/>
        <v>114.6788990825688</v>
      </c>
      <c r="AN72" s="3">
        <f t="shared" si="4"/>
        <v>114.6788990825688</v>
      </c>
      <c r="AO72" s="3">
        <f t="shared" si="4"/>
        <v>114.6788990825688</v>
      </c>
      <c r="AP72" s="3">
        <f t="shared" si="4"/>
        <v>114.6788990825688</v>
      </c>
      <c r="AQ72" s="3">
        <f t="shared" si="4"/>
        <v>114.6788990825688</v>
      </c>
      <c r="AR72" s="3">
        <f t="shared" si="4"/>
        <v>114.6788990825688</v>
      </c>
      <c r="AS72" s="3">
        <f t="shared" si="4"/>
        <v>114.6788990825688</v>
      </c>
      <c r="AT72" s="3">
        <f t="shared" si="4"/>
        <v>114.6788990825688</v>
      </c>
      <c r="AU72" s="3">
        <f t="shared" si="4"/>
        <v>114.6788990825688</v>
      </c>
      <c r="AV72" s="3">
        <f t="shared" si="4"/>
        <v>114.6788990825688</v>
      </c>
      <c r="AW72" s="3">
        <f t="shared" si="4"/>
        <v>114.6788990825688</v>
      </c>
      <c r="AX72" s="3">
        <f t="shared" si="4"/>
        <v>114.6788990825688</v>
      </c>
      <c r="AY72" s="3">
        <f t="shared" si="4"/>
        <v>114.6788990825688</v>
      </c>
      <c r="AZ72" s="3">
        <f t="shared" si="4"/>
        <v>114.6788990825688</v>
      </c>
      <c r="BA72" s="3">
        <f t="shared" si="4"/>
        <v>114.6788990825688</v>
      </c>
      <c r="BB72" s="3">
        <f t="shared" si="4"/>
        <v>114.6788990825688</v>
      </c>
      <c r="BC72" s="3">
        <f t="shared" si="4"/>
        <v>114.6788990825688</v>
      </c>
      <c r="BD72" s="3">
        <f t="shared" si="4"/>
        <v>114.6788990825688</v>
      </c>
      <c r="BE72" s="3">
        <f t="shared" si="4"/>
        <v>114.6788990825688</v>
      </c>
      <c r="BF72" s="3">
        <f t="shared" si="4"/>
        <v>114.6788990825688</v>
      </c>
      <c r="BG72" s="3">
        <f t="shared" si="4"/>
        <v>114.6788990825688</v>
      </c>
      <c r="BH72" s="3">
        <f t="shared" si="4"/>
        <v>114.6788990825688</v>
      </c>
      <c r="BI72" s="3">
        <f t="shared" si="4"/>
        <v>114.6788990825688</v>
      </c>
      <c r="BJ72" s="3">
        <f t="shared" si="4"/>
        <v>114.6788990825688</v>
      </c>
      <c r="BK72" s="3">
        <f t="shared" si="4"/>
        <v>114.6788990825688</v>
      </c>
      <c r="BL72" s="3">
        <f t="shared" si="4"/>
        <v>114.6788990825688</v>
      </c>
      <c r="BM72" s="3">
        <f t="shared" si="4"/>
        <v>114.6788990825688</v>
      </c>
      <c r="BN72" s="3">
        <f t="shared" si="4"/>
        <v>114.6788990825688</v>
      </c>
      <c r="BO72" s="3">
        <f t="shared" ref="BO72:DR72" si="5">$H$5</f>
        <v>114.6788990825688</v>
      </c>
      <c r="BP72" s="3">
        <f t="shared" si="5"/>
        <v>114.6788990825688</v>
      </c>
      <c r="BQ72" s="3">
        <f t="shared" si="5"/>
        <v>114.6788990825688</v>
      </c>
      <c r="BR72" s="3">
        <f t="shared" si="5"/>
        <v>114.6788990825688</v>
      </c>
      <c r="BS72" s="3">
        <f t="shared" si="5"/>
        <v>114.6788990825688</v>
      </c>
      <c r="BT72" s="3">
        <f t="shared" si="5"/>
        <v>114.6788990825688</v>
      </c>
      <c r="BU72" s="3">
        <f t="shared" si="5"/>
        <v>114.6788990825688</v>
      </c>
      <c r="BV72" s="3">
        <f t="shared" si="5"/>
        <v>114.6788990825688</v>
      </c>
      <c r="BW72" s="3">
        <f t="shared" si="5"/>
        <v>114.6788990825688</v>
      </c>
      <c r="BX72" s="3">
        <f t="shared" si="5"/>
        <v>114.6788990825688</v>
      </c>
      <c r="BY72" s="3">
        <f t="shared" si="5"/>
        <v>114.6788990825688</v>
      </c>
      <c r="BZ72" s="3">
        <f t="shared" si="5"/>
        <v>114.6788990825688</v>
      </c>
      <c r="CA72" s="3">
        <f t="shared" si="5"/>
        <v>114.6788990825688</v>
      </c>
      <c r="CB72" s="3">
        <f t="shared" si="5"/>
        <v>114.6788990825688</v>
      </c>
      <c r="CC72" s="3">
        <f t="shared" si="5"/>
        <v>114.6788990825688</v>
      </c>
      <c r="CD72" s="3">
        <f t="shared" si="5"/>
        <v>114.6788990825688</v>
      </c>
      <c r="CE72" s="3">
        <f t="shared" si="5"/>
        <v>114.6788990825688</v>
      </c>
      <c r="CF72" s="3">
        <f t="shared" si="5"/>
        <v>114.6788990825688</v>
      </c>
      <c r="CG72" s="3">
        <f t="shared" si="5"/>
        <v>114.6788990825688</v>
      </c>
      <c r="CH72" s="3">
        <f t="shared" si="5"/>
        <v>114.6788990825688</v>
      </c>
      <c r="CI72" s="3">
        <f t="shared" si="5"/>
        <v>114.6788990825688</v>
      </c>
      <c r="CJ72" s="3">
        <f t="shared" si="5"/>
        <v>114.6788990825688</v>
      </c>
      <c r="CK72" s="3">
        <f t="shared" si="5"/>
        <v>114.6788990825688</v>
      </c>
      <c r="CL72" s="3">
        <f t="shared" si="5"/>
        <v>114.6788990825688</v>
      </c>
      <c r="CM72" s="3">
        <f t="shared" si="5"/>
        <v>114.6788990825688</v>
      </c>
      <c r="CN72" s="3">
        <f t="shared" si="5"/>
        <v>114.6788990825688</v>
      </c>
      <c r="CO72" s="3">
        <f t="shared" si="5"/>
        <v>114.6788990825688</v>
      </c>
      <c r="CP72" s="3">
        <f t="shared" si="5"/>
        <v>114.6788990825688</v>
      </c>
      <c r="CQ72" s="3">
        <f t="shared" si="5"/>
        <v>114.6788990825688</v>
      </c>
      <c r="CR72" s="3">
        <f t="shared" si="5"/>
        <v>114.6788990825688</v>
      </c>
      <c r="CS72" s="3">
        <f t="shared" si="5"/>
        <v>114.6788990825688</v>
      </c>
      <c r="CT72" s="3">
        <f t="shared" si="5"/>
        <v>114.6788990825688</v>
      </c>
      <c r="CU72" s="3">
        <f t="shared" si="5"/>
        <v>114.6788990825688</v>
      </c>
      <c r="CV72" s="3">
        <f t="shared" si="5"/>
        <v>114.6788990825688</v>
      </c>
      <c r="CW72" s="3">
        <f t="shared" si="5"/>
        <v>114.6788990825688</v>
      </c>
      <c r="CX72" s="3">
        <f t="shared" si="5"/>
        <v>114.6788990825688</v>
      </c>
      <c r="CY72" s="3">
        <f t="shared" si="5"/>
        <v>114.6788990825688</v>
      </c>
      <c r="CZ72" s="3">
        <f t="shared" si="5"/>
        <v>114.6788990825688</v>
      </c>
      <c r="DA72" s="3">
        <f t="shared" si="5"/>
        <v>114.6788990825688</v>
      </c>
      <c r="DB72" s="3">
        <f t="shared" si="5"/>
        <v>114.6788990825688</v>
      </c>
      <c r="DC72" s="3">
        <f t="shared" si="5"/>
        <v>114.6788990825688</v>
      </c>
      <c r="DD72" s="3">
        <f t="shared" si="5"/>
        <v>114.6788990825688</v>
      </c>
      <c r="DE72" s="3">
        <f t="shared" si="5"/>
        <v>114.6788990825688</v>
      </c>
      <c r="DF72" s="3">
        <f t="shared" si="5"/>
        <v>114.6788990825688</v>
      </c>
      <c r="DG72" s="3">
        <f t="shared" si="5"/>
        <v>114.6788990825688</v>
      </c>
      <c r="DH72" s="3">
        <f t="shared" si="5"/>
        <v>114.6788990825688</v>
      </c>
      <c r="DI72" s="3">
        <f t="shared" si="5"/>
        <v>114.6788990825688</v>
      </c>
      <c r="DJ72" s="3">
        <f t="shared" si="5"/>
        <v>114.6788990825688</v>
      </c>
      <c r="DK72" s="3">
        <f t="shared" si="5"/>
        <v>114.6788990825688</v>
      </c>
      <c r="DL72" s="3">
        <f t="shared" si="5"/>
        <v>114.6788990825688</v>
      </c>
      <c r="DM72" s="3">
        <f t="shared" si="5"/>
        <v>114.6788990825688</v>
      </c>
      <c r="DN72" s="3">
        <f t="shared" si="5"/>
        <v>114.6788990825688</v>
      </c>
      <c r="DO72" s="3">
        <f t="shared" si="5"/>
        <v>114.6788990825688</v>
      </c>
      <c r="DP72" s="3">
        <f t="shared" si="5"/>
        <v>114.6788990825688</v>
      </c>
      <c r="DQ72" s="3">
        <f t="shared" si="5"/>
        <v>114.6788990825688</v>
      </c>
      <c r="DR72" s="3">
        <f t="shared" si="5"/>
        <v>114.6788990825688</v>
      </c>
    </row>
    <row r="73" spans="1:122" x14ac:dyDescent="0.55000000000000004">
      <c r="A73" t="s">
        <v>30</v>
      </c>
      <c r="B73" s="3">
        <f>$F$3</f>
        <v>112.16666666666667</v>
      </c>
      <c r="C73" s="3">
        <f t="shared" ref="C73:BN73" si="6">$F$3</f>
        <v>112.16666666666667</v>
      </c>
      <c r="D73" s="3">
        <f t="shared" si="6"/>
        <v>112.16666666666667</v>
      </c>
      <c r="E73" s="3">
        <f t="shared" si="6"/>
        <v>112.16666666666667</v>
      </c>
      <c r="F73" s="3">
        <f t="shared" si="6"/>
        <v>112.16666666666667</v>
      </c>
      <c r="G73" s="3">
        <f t="shared" si="6"/>
        <v>112.16666666666667</v>
      </c>
      <c r="H73" s="3">
        <f t="shared" si="6"/>
        <v>112.16666666666667</v>
      </c>
      <c r="I73" s="3">
        <f t="shared" si="6"/>
        <v>112.16666666666667</v>
      </c>
      <c r="J73" s="3">
        <f t="shared" si="6"/>
        <v>112.16666666666667</v>
      </c>
      <c r="K73" s="3">
        <f t="shared" si="6"/>
        <v>112.16666666666667</v>
      </c>
      <c r="L73" s="3">
        <f t="shared" si="6"/>
        <v>112.16666666666667</v>
      </c>
      <c r="M73" s="3">
        <f t="shared" si="6"/>
        <v>112.16666666666667</v>
      </c>
      <c r="N73" s="3">
        <f t="shared" si="6"/>
        <v>112.16666666666667</v>
      </c>
      <c r="O73" s="3">
        <f t="shared" si="6"/>
        <v>112.16666666666667</v>
      </c>
      <c r="P73" s="3">
        <f t="shared" si="6"/>
        <v>112.16666666666667</v>
      </c>
      <c r="Q73" s="3">
        <f t="shared" si="6"/>
        <v>112.16666666666667</v>
      </c>
      <c r="R73" s="3">
        <f t="shared" si="6"/>
        <v>112.16666666666667</v>
      </c>
      <c r="S73" s="3">
        <f t="shared" si="6"/>
        <v>112.16666666666667</v>
      </c>
      <c r="T73" s="3">
        <f t="shared" si="6"/>
        <v>112.16666666666667</v>
      </c>
      <c r="U73" s="3">
        <f t="shared" si="6"/>
        <v>112.16666666666667</v>
      </c>
      <c r="V73" s="3">
        <f t="shared" si="6"/>
        <v>112.16666666666667</v>
      </c>
      <c r="W73" s="3">
        <f t="shared" si="6"/>
        <v>112.16666666666667</v>
      </c>
      <c r="X73" s="3">
        <f t="shared" si="6"/>
        <v>112.16666666666667</v>
      </c>
      <c r="Y73" s="3">
        <f t="shared" si="6"/>
        <v>112.16666666666667</v>
      </c>
      <c r="Z73" s="3">
        <f t="shared" si="6"/>
        <v>112.16666666666667</v>
      </c>
      <c r="AA73" s="3">
        <f t="shared" si="6"/>
        <v>112.16666666666667</v>
      </c>
      <c r="AB73" s="3">
        <f t="shared" si="6"/>
        <v>112.16666666666667</v>
      </c>
      <c r="AC73" s="3">
        <f t="shared" si="6"/>
        <v>112.16666666666667</v>
      </c>
      <c r="AD73" s="3">
        <f t="shared" si="6"/>
        <v>112.16666666666667</v>
      </c>
      <c r="AE73" s="3">
        <f t="shared" si="6"/>
        <v>112.16666666666667</v>
      </c>
      <c r="AF73" s="3">
        <f t="shared" si="6"/>
        <v>112.16666666666667</v>
      </c>
      <c r="AG73" s="3">
        <f t="shared" si="6"/>
        <v>112.16666666666667</v>
      </c>
      <c r="AH73" s="3">
        <f t="shared" si="6"/>
        <v>112.16666666666667</v>
      </c>
      <c r="AI73" s="3">
        <f t="shared" si="6"/>
        <v>112.16666666666667</v>
      </c>
      <c r="AJ73" s="3">
        <f t="shared" si="6"/>
        <v>112.16666666666667</v>
      </c>
      <c r="AK73" s="3">
        <f t="shared" si="6"/>
        <v>112.16666666666667</v>
      </c>
      <c r="AL73" s="3">
        <f t="shared" si="6"/>
        <v>112.16666666666667</v>
      </c>
      <c r="AM73" s="3">
        <f t="shared" si="6"/>
        <v>112.16666666666667</v>
      </c>
      <c r="AN73" s="3">
        <f t="shared" si="6"/>
        <v>112.16666666666667</v>
      </c>
      <c r="AO73" s="3">
        <f t="shared" si="6"/>
        <v>112.16666666666667</v>
      </c>
      <c r="AP73" s="3">
        <f t="shared" si="6"/>
        <v>112.16666666666667</v>
      </c>
      <c r="AQ73" s="3">
        <f t="shared" si="6"/>
        <v>112.16666666666667</v>
      </c>
      <c r="AR73" s="3">
        <f t="shared" si="6"/>
        <v>112.16666666666667</v>
      </c>
      <c r="AS73" s="3">
        <f t="shared" si="6"/>
        <v>112.16666666666667</v>
      </c>
      <c r="AT73" s="3">
        <f t="shared" si="6"/>
        <v>112.16666666666667</v>
      </c>
      <c r="AU73" s="3">
        <f t="shared" si="6"/>
        <v>112.16666666666667</v>
      </c>
      <c r="AV73" s="3">
        <f t="shared" si="6"/>
        <v>112.16666666666667</v>
      </c>
      <c r="AW73" s="3">
        <f t="shared" si="6"/>
        <v>112.16666666666667</v>
      </c>
      <c r="AX73" s="3">
        <f t="shared" si="6"/>
        <v>112.16666666666667</v>
      </c>
      <c r="AY73" s="3">
        <f t="shared" si="6"/>
        <v>112.16666666666667</v>
      </c>
      <c r="AZ73" s="3">
        <f t="shared" si="6"/>
        <v>112.16666666666667</v>
      </c>
      <c r="BA73" s="3">
        <f t="shared" si="6"/>
        <v>112.16666666666667</v>
      </c>
      <c r="BB73" s="3">
        <f t="shared" si="6"/>
        <v>112.16666666666667</v>
      </c>
      <c r="BC73" s="3">
        <f t="shared" si="6"/>
        <v>112.16666666666667</v>
      </c>
      <c r="BD73" s="3">
        <f t="shared" si="6"/>
        <v>112.16666666666667</v>
      </c>
      <c r="BE73" s="3">
        <f t="shared" si="6"/>
        <v>112.16666666666667</v>
      </c>
      <c r="BF73" s="3">
        <f t="shared" si="6"/>
        <v>112.16666666666667</v>
      </c>
      <c r="BG73" s="3">
        <f t="shared" si="6"/>
        <v>112.16666666666667</v>
      </c>
      <c r="BH73" s="3">
        <f t="shared" si="6"/>
        <v>112.16666666666667</v>
      </c>
      <c r="BI73" s="3">
        <f t="shared" si="6"/>
        <v>112.16666666666667</v>
      </c>
      <c r="BJ73" s="3">
        <f t="shared" si="6"/>
        <v>112.16666666666667</v>
      </c>
      <c r="BK73" s="3">
        <f t="shared" si="6"/>
        <v>112.16666666666667</v>
      </c>
      <c r="BL73" s="3">
        <f t="shared" si="6"/>
        <v>112.16666666666667</v>
      </c>
      <c r="BM73" s="3">
        <f t="shared" si="6"/>
        <v>112.16666666666667</v>
      </c>
      <c r="BN73" s="3">
        <f t="shared" si="6"/>
        <v>112.16666666666667</v>
      </c>
      <c r="BO73" s="3">
        <f t="shared" ref="BO73:DR73" si="7">$F$3</f>
        <v>112.16666666666667</v>
      </c>
      <c r="BP73" s="3">
        <f t="shared" si="7"/>
        <v>112.16666666666667</v>
      </c>
      <c r="BQ73" s="3">
        <f t="shared" si="7"/>
        <v>112.16666666666667</v>
      </c>
      <c r="BR73" s="3">
        <f t="shared" si="7"/>
        <v>112.16666666666667</v>
      </c>
      <c r="BS73" s="3">
        <f t="shared" si="7"/>
        <v>112.16666666666667</v>
      </c>
      <c r="BT73" s="3">
        <f t="shared" si="7"/>
        <v>112.16666666666667</v>
      </c>
      <c r="BU73" s="3">
        <f t="shared" si="7"/>
        <v>112.16666666666667</v>
      </c>
      <c r="BV73" s="3">
        <f t="shared" si="7"/>
        <v>112.16666666666667</v>
      </c>
      <c r="BW73" s="3">
        <f t="shared" si="7"/>
        <v>112.16666666666667</v>
      </c>
      <c r="BX73" s="3">
        <f t="shared" si="7"/>
        <v>112.16666666666667</v>
      </c>
      <c r="BY73" s="3">
        <f t="shared" si="7"/>
        <v>112.16666666666667</v>
      </c>
      <c r="BZ73" s="3">
        <f t="shared" si="7"/>
        <v>112.16666666666667</v>
      </c>
      <c r="CA73" s="3">
        <f t="shared" si="7"/>
        <v>112.16666666666667</v>
      </c>
      <c r="CB73" s="3">
        <f t="shared" si="7"/>
        <v>112.16666666666667</v>
      </c>
      <c r="CC73" s="3">
        <f t="shared" si="7"/>
        <v>112.16666666666667</v>
      </c>
      <c r="CD73" s="3">
        <f t="shared" si="7"/>
        <v>112.16666666666667</v>
      </c>
      <c r="CE73" s="3">
        <f t="shared" si="7"/>
        <v>112.16666666666667</v>
      </c>
      <c r="CF73" s="3">
        <f t="shared" si="7"/>
        <v>112.16666666666667</v>
      </c>
      <c r="CG73" s="3">
        <f t="shared" si="7"/>
        <v>112.16666666666667</v>
      </c>
      <c r="CH73" s="3">
        <f t="shared" si="7"/>
        <v>112.16666666666667</v>
      </c>
      <c r="CI73" s="3">
        <f t="shared" si="7"/>
        <v>112.16666666666667</v>
      </c>
      <c r="CJ73" s="3">
        <f t="shared" si="7"/>
        <v>112.16666666666667</v>
      </c>
      <c r="CK73" s="3">
        <f t="shared" si="7"/>
        <v>112.16666666666667</v>
      </c>
      <c r="CL73" s="3">
        <f t="shared" si="7"/>
        <v>112.16666666666667</v>
      </c>
      <c r="CM73" s="3">
        <f t="shared" si="7"/>
        <v>112.16666666666667</v>
      </c>
      <c r="CN73" s="3">
        <f t="shared" si="7"/>
        <v>112.16666666666667</v>
      </c>
      <c r="CO73" s="3">
        <f t="shared" si="7"/>
        <v>112.16666666666667</v>
      </c>
      <c r="CP73" s="3">
        <f t="shared" si="7"/>
        <v>112.16666666666667</v>
      </c>
      <c r="CQ73" s="3">
        <f t="shared" si="7"/>
        <v>112.16666666666667</v>
      </c>
      <c r="CR73" s="3">
        <f t="shared" si="7"/>
        <v>112.16666666666667</v>
      </c>
      <c r="CS73" s="3">
        <f t="shared" si="7"/>
        <v>112.16666666666667</v>
      </c>
      <c r="CT73" s="3">
        <f t="shared" si="7"/>
        <v>112.16666666666667</v>
      </c>
      <c r="CU73" s="3">
        <f t="shared" si="7"/>
        <v>112.16666666666667</v>
      </c>
      <c r="CV73" s="3">
        <f t="shared" si="7"/>
        <v>112.16666666666667</v>
      </c>
      <c r="CW73" s="3">
        <f t="shared" si="7"/>
        <v>112.16666666666667</v>
      </c>
      <c r="CX73" s="3">
        <f t="shared" si="7"/>
        <v>112.16666666666667</v>
      </c>
      <c r="CY73" s="3">
        <f t="shared" si="7"/>
        <v>112.16666666666667</v>
      </c>
      <c r="CZ73" s="3">
        <f t="shared" si="7"/>
        <v>112.16666666666667</v>
      </c>
      <c r="DA73" s="3">
        <f t="shared" si="7"/>
        <v>112.16666666666667</v>
      </c>
      <c r="DB73" s="3">
        <f t="shared" si="7"/>
        <v>112.16666666666667</v>
      </c>
      <c r="DC73" s="3">
        <f t="shared" si="7"/>
        <v>112.16666666666667</v>
      </c>
      <c r="DD73" s="3">
        <f t="shared" si="7"/>
        <v>112.16666666666667</v>
      </c>
      <c r="DE73" s="3">
        <f t="shared" si="7"/>
        <v>112.16666666666667</v>
      </c>
      <c r="DF73" s="3">
        <f t="shared" si="7"/>
        <v>112.16666666666667</v>
      </c>
      <c r="DG73" s="3">
        <f t="shared" si="7"/>
        <v>112.16666666666667</v>
      </c>
      <c r="DH73" s="3">
        <f t="shared" si="7"/>
        <v>112.16666666666667</v>
      </c>
      <c r="DI73" s="3">
        <f t="shared" si="7"/>
        <v>112.16666666666667</v>
      </c>
      <c r="DJ73" s="3">
        <f t="shared" si="7"/>
        <v>112.16666666666667</v>
      </c>
      <c r="DK73" s="3">
        <f t="shared" si="7"/>
        <v>112.16666666666667</v>
      </c>
      <c r="DL73" s="3">
        <f t="shared" si="7"/>
        <v>112.16666666666667</v>
      </c>
      <c r="DM73" s="3">
        <f t="shared" si="7"/>
        <v>112.16666666666667</v>
      </c>
      <c r="DN73" s="3">
        <f t="shared" si="7"/>
        <v>112.16666666666667</v>
      </c>
      <c r="DO73" s="3">
        <f t="shared" si="7"/>
        <v>112.16666666666667</v>
      </c>
      <c r="DP73" s="3">
        <f t="shared" si="7"/>
        <v>112.16666666666667</v>
      </c>
      <c r="DQ73" s="3">
        <f t="shared" si="7"/>
        <v>112.16666666666667</v>
      </c>
      <c r="DR73" s="3">
        <f t="shared" si="7"/>
        <v>112.16666666666667</v>
      </c>
    </row>
    <row r="74" spans="1:122" x14ac:dyDescent="0.55000000000000004">
      <c r="A74" t="s">
        <v>74</v>
      </c>
      <c r="C74" s="1">
        <v>253.6537803591886</v>
      </c>
      <c r="D74" s="1">
        <v>254.71067111068521</v>
      </c>
      <c r="E74" s="1">
        <v>255.77196557364641</v>
      </c>
      <c r="F74" s="1">
        <v>256.83768209686991</v>
      </c>
      <c r="G74" s="1">
        <v>257.90783910560691</v>
      </c>
      <c r="H74" s="1">
        <v>258.98245510188025</v>
      </c>
      <c r="I74" s="1">
        <v>260.06154866480477</v>
      </c>
      <c r="J74" s="1">
        <v>261.14513845090812</v>
      </c>
      <c r="K74" s="1">
        <v>262.23324319445356</v>
      </c>
      <c r="L74" s="1">
        <v>263.32588170776381</v>
      </c>
      <c r="M74" s="1">
        <v>264.42307288154615</v>
      </c>
      <c r="N74" s="1">
        <v>265.52483568521927</v>
      </c>
      <c r="O74" s="1">
        <v>266.63118916724102</v>
      </c>
      <c r="P74" s="1">
        <v>267.7421524554378</v>
      </c>
      <c r="Q74" s="1">
        <v>268.85774475733547</v>
      </c>
      <c r="R74" s="1">
        <v>269.97798536049106</v>
      </c>
      <c r="S74" s="1">
        <v>271.10289363282641</v>
      </c>
      <c r="T74" s="1">
        <v>272.23248902296319</v>
      </c>
      <c r="U74" s="1">
        <v>273.36679106055885</v>
      </c>
      <c r="V74" s="1">
        <v>274.50581935664457</v>
      </c>
      <c r="W74" s="1">
        <v>275.64959360396387</v>
      </c>
      <c r="X74" s="1">
        <v>276.79813357731376</v>
      </c>
      <c r="Y74" s="1">
        <v>277.95145913388586</v>
      </c>
      <c r="Z74" s="1">
        <v>279.10959021361043</v>
      </c>
      <c r="AA74" s="1">
        <v>280.27254683950048</v>
      </c>
      <c r="AB74" s="1">
        <v>281.44034911799838</v>
      </c>
      <c r="AC74" s="1">
        <v>282.61301723932337</v>
      </c>
      <c r="AD74" s="1">
        <v>283.79057147782055</v>
      </c>
      <c r="AE74" s="1">
        <v>284.97303219231145</v>
      </c>
      <c r="AF74" s="1">
        <v>286.16041982644612</v>
      </c>
      <c r="AG74" s="1">
        <v>287.35275490905627</v>
      </c>
      <c r="AH74" s="1">
        <v>288.55005805451071</v>
      </c>
      <c r="AI74" s="1">
        <v>289.75234996307114</v>
      </c>
      <c r="AJ74" s="1">
        <v>290.95965142125061</v>
      </c>
      <c r="AK74" s="1">
        <v>292.17198330217252</v>
      </c>
      <c r="AL74" s="1">
        <v>293.38936656593154</v>
      </c>
      <c r="AM74" s="1">
        <v>294.61182225995628</v>
      </c>
      <c r="AN74" s="1">
        <v>295.83937151937272</v>
      </c>
      <c r="AO74" s="1">
        <v>297.07203556737011</v>
      </c>
      <c r="AP74" s="1">
        <v>298.30983571556749</v>
      </c>
      <c r="AQ74" s="1">
        <v>299.55279336438235</v>
      </c>
      <c r="AR74" s="1">
        <v>300.80093000340065</v>
      </c>
      <c r="AS74" s="1">
        <v>302.05426721174814</v>
      </c>
      <c r="AT74" s="1">
        <v>303.31282665846373</v>
      </c>
      <c r="AU74" s="1">
        <v>304.57663010287399</v>
      </c>
      <c r="AV74" s="1">
        <v>305.8456993949693</v>
      </c>
      <c r="AW74" s="1">
        <v>307.12005647578172</v>
      </c>
      <c r="AX74" s="1">
        <v>308.39972337776413</v>
      </c>
      <c r="AY74" s="1">
        <v>309.68472222517147</v>
      </c>
      <c r="AZ74" s="1">
        <v>310.97507523444301</v>
      </c>
      <c r="BA74" s="1">
        <v>312.27080471458652</v>
      </c>
      <c r="BB74" s="1">
        <v>313.57193306756398</v>
      </c>
      <c r="BC74" s="1">
        <v>314.87848278867881</v>
      </c>
      <c r="BD74" s="1">
        <v>316.19047646696498</v>
      </c>
      <c r="BE74" s="1">
        <v>317.50793678557733</v>
      </c>
      <c r="BF74" s="1">
        <v>318.8308865221839</v>
      </c>
      <c r="BG74" s="1">
        <v>320.15934854935966</v>
      </c>
      <c r="BH74" s="1">
        <v>321.49334583498199</v>
      </c>
      <c r="BI74" s="1">
        <v>322.83290144262776</v>
      </c>
      <c r="BJ74" s="1">
        <v>324.17803853197205</v>
      </c>
    </row>
    <row r="75" spans="1:122" x14ac:dyDescent="0.55000000000000004">
      <c r="A75" t="s">
        <v>76</v>
      </c>
      <c r="B75" s="4"/>
      <c r="BJ75" s="4">
        <f>40%*B2</f>
        <v>9786</v>
      </c>
      <c r="DR75" s="4">
        <f>10%*B2</f>
        <v>2446.5</v>
      </c>
    </row>
    <row r="76" spans="1:122" x14ac:dyDescent="0.55000000000000004">
      <c r="A76" t="s">
        <v>75</v>
      </c>
      <c r="B76" s="3">
        <f>B75-B73-B72</f>
        <v>-226.84556574923548</v>
      </c>
      <c r="C76" s="3">
        <f>-C74-C73-C72</f>
        <v>-480.49934610842411</v>
      </c>
      <c r="D76" s="3">
        <f t="shared" ref="D76:BO76" si="8">-D74-D73-D72</f>
        <v>-481.55623685992072</v>
      </c>
      <c r="E76" s="3">
        <f t="shared" si="8"/>
        <v>-482.61753132288192</v>
      </c>
      <c r="F76" s="3">
        <f t="shared" si="8"/>
        <v>-483.68324784610542</v>
      </c>
      <c r="G76" s="3">
        <f t="shared" si="8"/>
        <v>-484.75340485484242</v>
      </c>
      <c r="H76" s="3">
        <f t="shared" si="8"/>
        <v>-485.82802085111575</v>
      </c>
      <c r="I76" s="3">
        <f t="shared" si="8"/>
        <v>-486.90711441404028</v>
      </c>
      <c r="J76" s="3">
        <f t="shared" si="8"/>
        <v>-487.99070420014363</v>
      </c>
      <c r="K76" s="3">
        <f t="shared" si="8"/>
        <v>-489.07880894368907</v>
      </c>
      <c r="L76" s="3">
        <f t="shared" si="8"/>
        <v>-490.17144745699932</v>
      </c>
      <c r="M76" s="3">
        <f t="shared" si="8"/>
        <v>-491.26863863078165</v>
      </c>
      <c r="N76" s="3">
        <f t="shared" si="8"/>
        <v>-492.37040143445478</v>
      </c>
      <c r="O76" s="3">
        <f t="shared" si="8"/>
        <v>-493.47675491647652</v>
      </c>
      <c r="P76" s="3">
        <f t="shared" si="8"/>
        <v>-494.58771820467331</v>
      </c>
      <c r="Q76" s="3">
        <f t="shared" si="8"/>
        <v>-495.70331050657097</v>
      </c>
      <c r="R76" s="3">
        <f t="shared" si="8"/>
        <v>-496.82355110972657</v>
      </c>
      <c r="S76" s="3">
        <f t="shared" si="8"/>
        <v>-497.94845938206191</v>
      </c>
      <c r="T76" s="3">
        <f t="shared" si="8"/>
        <v>-499.0780547721987</v>
      </c>
      <c r="U76" s="3">
        <f t="shared" si="8"/>
        <v>-500.21235680979436</v>
      </c>
      <c r="V76" s="3">
        <f t="shared" si="8"/>
        <v>-501.35138510588007</v>
      </c>
      <c r="W76" s="3">
        <f t="shared" si="8"/>
        <v>-502.49515935319937</v>
      </c>
      <c r="X76" s="3">
        <f t="shared" si="8"/>
        <v>-503.64369932654927</v>
      </c>
      <c r="Y76" s="3">
        <f t="shared" si="8"/>
        <v>-504.79702488312137</v>
      </c>
      <c r="Z76" s="3">
        <f t="shared" si="8"/>
        <v>-505.95515596284594</v>
      </c>
      <c r="AA76" s="3">
        <f t="shared" si="8"/>
        <v>-507.11811258873598</v>
      </c>
      <c r="AB76" s="3">
        <f t="shared" si="8"/>
        <v>-508.28591486723388</v>
      </c>
      <c r="AC76" s="3">
        <f t="shared" si="8"/>
        <v>-509.45858298855887</v>
      </c>
      <c r="AD76" s="3">
        <f t="shared" si="8"/>
        <v>-510.63613722705605</v>
      </c>
      <c r="AE76" s="3">
        <f t="shared" si="8"/>
        <v>-511.81859794154695</v>
      </c>
      <c r="AF76" s="3">
        <f t="shared" si="8"/>
        <v>-513.00598557568162</v>
      </c>
      <c r="AG76" s="3">
        <f t="shared" si="8"/>
        <v>-514.19832065829178</v>
      </c>
      <c r="AH76" s="3">
        <f t="shared" si="8"/>
        <v>-515.39562380374616</v>
      </c>
      <c r="AI76" s="3">
        <f t="shared" si="8"/>
        <v>-516.59791571230664</v>
      </c>
      <c r="AJ76" s="3">
        <f t="shared" si="8"/>
        <v>-517.80521717048612</v>
      </c>
      <c r="AK76" s="3">
        <f t="shared" si="8"/>
        <v>-519.01754905140797</v>
      </c>
      <c r="AL76" s="3">
        <f t="shared" si="8"/>
        <v>-520.23493231516704</v>
      </c>
      <c r="AM76" s="3">
        <f t="shared" si="8"/>
        <v>-521.45738800919173</v>
      </c>
      <c r="AN76" s="3">
        <f t="shared" si="8"/>
        <v>-522.68493726860822</v>
      </c>
      <c r="AO76" s="3">
        <f t="shared" si="8"/>
        <v>-523.91760131660556</v>
      </c>
      <c r="AP76" s="3">
        <f t="shared" si="8"/>
        <v>-525.15540146480294</v>
      </c>
      <c r="AQ76" s="3">
        <f t="shared" si="8"/>
        <v>-526.39835911361786</v>
      </c>
      <c r="AR76" s="3">
        <f t="shared" si="8"/>
        <v>-527.64649575263616</v>
      </c>
      <c r="AS76" s="3">
        <f t="shared" si="8"/>
        <v>-528.89983296098364</v>
      </c>
      <c r="AT76" s="3">
        <f t="shared" si="8"/>
        <v>-530.15839240769924</v>
      </c>
      <c r="AU76" s="3">
        <f t="shared" si="8"/>
        <v>-531.42219585210944</v>
      </c>
      <c r="AV76" s="3">
        <f t="shared" si="8"/>
        <v>-532.69126514420475</v>
      </c>
      <c r="AW76" s="3">
        <f t="shared" si="8"/>
        <v>-533.96562222501723</v>
      </c>
      <c r="AX76" s="3">
        <f t="shared" si="8"/>
        <v>-535.24528912699964</v>
      </c>
      <c r="AY76" s="3">
        <f t="shared" si="8"/>
        <v>-536.53028797440697</v>
      </c>
      <c r="AZ76" s="3">
        <f t="shared" si="8"/>
        <v>-537.82064098367846</v>
      </c>
      <c r="BA76" s="3">
        <f t="shared" si="8"/>
        <v>-539.11637046382202</v>
      </c>
      <c r="BB76" s="3">
        <f t="shared" si="8"/>
        <v>-540.41749881679948</v>
      </c>
      <c r="BC76" s="3">
        <f t="shared" si="8"/>
        <v>-541.72404853791431</v>
      </c>
      <c r="BD76" s="3">
        <f t="shared" si="8"/>
        <v>-543.03604221620049</v>
      </c>
      <c r="BE76" s="3">
        <f t="shared" si="8"/>
        <v>-544.35350253481283</v>
      </c>
      <c r="BF76" s="3">
        <f t="shared" si="8"/>
        <v>-545.67645227141941</v>
      </c>
      <c r="BG76" s="3">
        <f t="shared" si="8"/>
        <v>-547.00491429859517</v>
      </c>
      <c r="BH76" s="3">
        <f t="shared" si="8"/>
        <v>-548.3389115842175</v>
      </c>
      <c r="BI76" s="3">
        <f t="shared" si="8"/>
        <v>-549.67846719186321</v>
      </c>
      <c r="BJ76" s="3">
        <f t="shared" si="8"/>
        <v>-551.02360428120755</v>
      </c>
      <c r="BK76" s="3">
        <f t="shared" si="8"/>
        <v>-226.84556574923548</v>
      </c>
      <c r="BL76" s="3">
        <f t="shared" si="8"/>
        <v>-226.84556574923548</v>
      </c>
      <c r="BM76" s="3">
        <f t="shared" si="8"/>
        <v>-226.84556574923548</v>
      </c>
      <c r="BN76" s="3">
        <f t="shared" si="8"/>
        <v>-226.84556574923548</v>
      </c>
      <c r="BO76" s="3">
        <f t="shared" si="8"/>
        <v>-226.84556574923548</v>
      </c>
      <c r="BP76" s="3">
        <f t="shared" ref="BP76:DQ76" si="9">-BP74-BP73-BP72</f>
        <v>-226.84556574923548</v>
      </c>
      <c r="BQ76" s="3">
        <f t="shared" si="9"/>
        <v>-226.84556574923548</v>
      </c>
      <c r="BR76" s="3">
        <f t="shared" si="9"/>
        <v>-226.84556574923548</v>
      </c>
      <c r="BS76" s="3">
        <f t="shared" si="9"/>
        <v>-226.84556574923548</v>
      </c>
      <c r="BT76" s="3">
        <f t="shared" si="9"/>
        <v>-226.84556574923548</v>
      </c>
      <c r="BU76" s="3">
        <f t="shared" si="9"/>
        <v>-226.84556574923548</v>
      </c>
      <c r="BV76" s="3">
        <f t="shared" si="9"/>
        <v>-226.84556574923548</v>
      </c>
      <c r="BW76" s="3">
        <f t="shared" si="9"/>
        <v>-226.84556574923548</v>
      </c>
      <c r="BX76" s="3">
        <f t="shared" si="9"/>
        <v>-226.84556574923548</v>
      </c>
      <c r="BY76" s="3">
        <f t="shared" si="9"/>
        <v>-226.84556574923548</v>
      </c>
      <c r="BZ76" s="3">
        <f t="shared" si="9"/>
        <v>-226.84556574923548</v>
      </c>
      <c r="CA76" s="3">
        <f t="shared" si="9"/>
        <v>-226.84556574923548</v>
      </c>
      <c r="CB76" s="3">
        <f t="shared" si="9"/>
        <v>-226.84556574923548</v>
      </c>
      <c r="CC76" s="3">
        <f t="shared" si="9"/>
        <v>-226.84556574923548</v>
      </c>
      <c r="CD76" s="3">
        <f t="shared" si="9"/>
        <v>-226.84556574923548</v>
      </c>
      <c r="CE76" s="3">
        <f t="shared" si="9"/>
        <v>-226.84556574923548</v>
      </c>
      <c r="CF76" s="3">
        <f t="shared" si="9"/>
        <v>-226.84556574923548</v>
      </c>
      <c r="CG76" s="3">
        <f t="shared" si="9"/>
        <v>-226.84556574923548</v>
      </c>
      <c r="CH76" s="3">
        <f t="shared" si="9"/>
        <v>-226.84556574923548</v>
      </c>
      <c r="CI76" s="3">
        <f t="shared" si="9"/>
        <v>-226.84556574923548</v>
      </c>
      <c r="CJ76" s="3">
        <f t="shared" si="9"/>
        <v>-226.84556574923548</v>
      </c>
      <c r="CK76" s="3">
        <f t="shared" si="9"/>
        <v>-226.84556574923548</v>
      </c>
      <c r="CL76" s="3">
        <f t="shared" si="9"/>
        <v>-226.84556574923548</v>
      </c>
      <c r="CM76" s="3">
        <f t="shared" si="9"/>
        <v>-226.84556574923548</v>
      </c>
      <c r="CN76" s="3">
        <f t="shared" si="9"/>
        <v>-226.84556574923548</v>
      </c>
      <c r="CO76" s="3">
        <f t="shared" si="9"/>
        <v>-226.84556574923548</v>
      </c>
      <c r="CP76" s="3">
        <f t="shared" si="9"/>
        <v>-226.84556574923548</v>
      </c>
      <c r="CQ76" s="3">
        <f t="shared" si="9"/>
        <v>-226.84556574923548</v>
      </c>
      <c r="CR76" s="3">
        <f t="shared" si="9"/>
        <v>-226.84556574923548</v>
      </c>
      <c r="CS76" s="3">
        <f t="shared" si="9"/>
        <v>-226.84556574923548</v>
      </c>
      <c r="CT76" s="3">
        <f t="shared" si="9"/>
        <v>-226.84556574923548</v>
      </c>
      <c r="CU76" s="3">
        <f t="shared" si="9"/>
        <v>-226.84556574923548</v>
      </c>
      <c r="CV76" s="3">
        <f t="shared" si="9"/>
        <v>-226.84556574923548</v>
      </c>
      <c r="CW76" s="3">
        <f t="shared" si="9"/>
        <v>-226.84556574923548</v>
      </c>
      <c r="CX76" s="3">
        <f t="shared" si="9"/>
        <v>-226.84556574923548</v>
      </c>
      <c r="CY76" s="3">
        <f t="shared" si="9"/>
        <v>-226.84556574923548</v>
      </c>
      <c r="CZ76" s="3">
        <f t="shared" si="9"/>
        <v>-226.84556574923548</v>
      </c>
      <c r="DA76" s="3">
        <f t="shared" si="9"/>
        <v>-226.84556574923548</v>
      </c>
      <c r="DB76" s="3">
        <f t="shared" si="9"/>
        <v>-226.84556574923548</v>
      </c>
      <c r="DC76" s="3">
        <f t="shared" si="9"/>
        <v>-226.84556574923548</v>
      </c>
      <c r="DD76" s="3">
        <f t="shared" si="9"/>
        <v>-226.84556574923548</v>
      </c>
      <c r="DE76" s="3">
        <f t="shared" si="9"/>
        <v>-226.84556574923548</v>
      </c>
      <c r="DF76" s="3">
        <f t="shared" si="9"/>
        <v>-226.84556574923548</v>
      </c>
      <c r="DG76" s="3">
        <f t="shared" si="9"/>
        <v>-226.84556574923548</v>
      </c>
      <c r="DH76" s="3">
        <f t="shared" si="9"/>
        <v>-226.84556574923548</v>
      </c>
      <c r="DI76" s="3">
        <f t="shared" si="9"/>
        <v>-226.84556574923548</v>
      </c>
      <c r="DJ76" s="3">
        <f t="shared" si="9"/>
        <v>-226.84556574923548</v>
      </c>
      <c r="DK76" s="3">
        <f t="shared" si="9"/>
        <v>-226.84556574923548</v>
      </c>
      <c r="DL76" s="3">
        <f t="shared" si="9"/>
        <v>-226.84556574923548</v>
      </c>
      <c r="DM76" s="3">
        <f t="shared" si="9"/>
        <v>-226.84556574923548</v>
      </c>
      <c r="DN76" s="3">
        <f t="shared" si="9"/>
        <v>-226.84556574923548</v>
      </c>
      <c r="DO76" s="3">
        <f t="shared" si="9"/>
        <v>-226.84556574923548</v>
      </c>
      <c r="DP76" s="3">
        <f t="shared" si="9"/>
        <v>-226.84556574923548</v>
      </c>
      <c r="DQ76" s="3">
        <f t="shared" si="9"/>
        <v>-226.84556574923548</v>
      </c>
      <c r="DR76" s="3">
        <f>-DR74-DR73-DR72+DR75</f>
        <v>2219.6544342507646</v>
      </c>
    </row>
    <row r="77" spans="1:122" x14ac:dyDescent="0.55000000000000004">
      <c r="A77" t="s">
        <v>83</v>
      </c>
      <c r="B77" s="3">
        <f>B76</f>
        <v>-226.84556574923548</v>
      </c>
      <c r="C77" s="2">
        <f>C75-C74-C73-C72</f>
        <v>-480.49934610842411</v>
      </c>
      <c r="D77" s="2">
        <f t="shared" ref="D77:BJ77" si="10">D75-D74-D73-D72</f>
        <v>-481.55623685992072</v>
      </c>
      <c r="E77" s="2">
        <f t="shared" si="10"/>
        <v>-482.61753132288192</v>
      </c>
      <c r="F77" s="2">
        <f t="shared" si="10"/>
        <v>-483.68324784610542</v>
      </c>
      <c r="G77" s="2">
        <f t="shared" si="10"/>
        <v>-484.75340485484242</v>
      </c>
      <c r="H77" s="2">
        <f t="shared" si="10"/>
        <v>-485.82802085111575</v>
      </c>
      <c r="I77" s="2">
        <f t="shared" si="10"/>
        <v>-486.90711441404028</v>
      </c>
      <c r="J77" s="2">
        <f t="shared" si="10"/>
        <v>-487.99070420014363</v>
      </c>
      <c r="K77" s="2">
        <f t="shared" si="10"/>
        <v>-489.07880894368907</v>
      </c>
      <c r="L77" s="2">
        <f t="shared" si="10"/>
        <v>-490.17144745699932</v>
      </c>
      <c r="M77" s="2">
        <f t="shared" si="10"/>
        <v>-491.26863863078165</v>
      </c>
      <c r="N77" s="2">
        <f t="shared" si="10"/>
        <v>-492.37040143445478</v>
      </c>
      <c r="O77" s="2">
        <f t="shared" si="10"/>
        <v>-493.47675491647652</v>
      </c>
      <c r="P77" s="2">
        <f t="shared" si="10"/>
        <v>-494.58771820467331</v>
      </c>
      <c r="Q77" s="2">
        <f t="shared" si="10"/>
        <v>-495.70331050657097</v>
      </c>
      <c r="R77" s="2">
        <f t="shared" si="10"/>
        <v>-496.82355110972657</v>
      </c>
      <c r="S77" s="2">
        <f t="shared" si="10"/>
        <v>-497.94845938206191</v>
      </c>
      <c r="T77" s="2">
        <f t="shared" si="10"/>
        <v>-499.0780547721987</v>
      </c>
      <c r="U77" s="2">
        <f t="shared" si="10"/>
        <v>-500.21235680979436</v>
      </c>
      <c r="V77" s="2">
        <f t="shared" si="10"/>
        <v>-501.35138510588007</v>
      </c>
      <c r="W77" s="2">
        <f t="shared" si="10"/>
        <v>-502.49515935319937</v>
      </c>
      <c r="X77" s="2">
        <f t="shared" si="10"/>
        <v>-503.64369932654927</v>
      </c>
      <c r="Y77" s="2">
        <f t="shared" si="10"/>
        <v>-504.79702488312137</v>
      </c>
      <c r="Z77" s="2">
        <f t="shared" si="10"/>
        <v>-505.95515596284594</v>
      </c>
      <c r="AA77" s="2">
        <f t="shared" si="10"/>
        <v>-507.11811258873598</v>
      </c>
      <c r="AB77" s="2">
        <f t="shared" si="10"/>
        <v>-508.28591486723388</v>
      </c>
      <c r="AC77" s="2">
        <f t="shared" si="10"/>
        <v>-509.45858298855887</v>
      </c>
      <c r="AD77" s="2">
        <f t="shared" si="10"/>
        <v>-510.63613722705605</v>
      </c>
      <c r="AE77" s="2">
        <f t="shared" si="10"/>
        <v>-511.81859794154695</v>
      </c>
      <c r="AF77" s="2">
        <f t="shared" si="10"/>
        <v>-513.00598557568162</v>
      </c>
      <c r="AG77" s="2">
        <f t="shared" si="10"/>
        <v>-514.19832065829178</v>
      </c>
      <c r="AH77" s="2">
        <f t="shared" si="10"/>
        <v>-515.39562380374616</v>
      </c>
      <c r="AI77" s="2">
        <f t="shared" si="10"/>
        <v>-516.59791571230664</v>
      </c>
      <c r="AJ77" s="2">
        <f t="shared" si="10"/>
        <v>-517.80521717048612</v>
      </c>
      <c r="AK77" s="2">
        <f t="shared" si="10"/>
        <v>-519.01754905140797</v>
      </c>
      <c r="AL77" s="2">
        <f t="shared" si="10"/>
        <v>-520.23493231516704</v>
      </c>
      <c r="AM77" s="2">
        <f t="shared" si="10"/>
        <v>-521.45738800919173</v>
      </c>
      <c r="AN77" s="2">
        <f t="shared" si="10"/>
        <v>-522.68493726860822</v>
      </c>
      <c r="AO77" s="2">
        <f t="shared" si="10"/>
        <v>-523.91760131660556</v>
      </c>
      <c r="AP77" s="2">
        <f t="shared" si="10"/>
        <v>-525.15540146480294</v>
      </c>
      <c r="AQ77" s="2">
        <f t="shared" si="10"/>
        <v>-526.39835911361786</v>
      </c>
      <c r="AR77" s="2">
        <f t="shared" si="10"/>
        <v>-527.64649575263616</v>
      </c>
      <c r="AS77" s="2">
        <f t="shared" si="10"/>
        <v>-528.89983296098364</v>
      </c>
      <c r="AT77" s="2">
        <f t="shared" si="10"/>
        <v>-530.15839240769924</v>
      </c>
      <c r="AU77" s="2">
        <f t="shared" si="10"/>
        <v>-531.42219585210944</v>
      </c>
      <c r="AV77" s="2">
        <f t="shared" si="10"/>
        <v>-532.69126514420475</v>
      </c>
      <c r="AW77" s="2">
        <f t="shared" si="10"/>
        <v>-533.96562222501723</v>
      </c>
      <c r="AX77" s="2">
        <f t="shared" si="10"/>
        <v>-535.24528912699964</v>
      </c>
      <c r="AY77" s="2">
        <f t="shared" si="10"/>
        <v>-536.53028797440697</v>
      </c>
      <c r="AZ77" s="2">
        <f t="shared" si="10"/>
        <v>-537.82064098367846</v>
      </c>
      <c r="BA77" s="2">
        <f t="shared" si="10"/>
        <v>-539.11637046382202</v>
      </c>
      <c r="BB77" s="2">
        <f t="shared" si="10"/>
        <v>-540.41749881679948</v>
      </c>
      <c r="BC77" s="2">
        <f t="shared" si="10"/>
        <v>-541.72404853791431</v>
      </c>
      <c r="BD77" s="2">
        <f t="shared" si="10"/>
        <v>-543.03604221620049</v>
      </c>
      <c r="BE77" s="2">
        <f t="shared" si="10"/>
        <v>-544.35350253481283</v>
      </c>
      <c r="BF77" s="2">
        <f t="shared" si="10"/>
        <v>-545.67645227141941</v>
      </c>
      <c r="BG77" s="2">
        <f t="shared" si="10"/>
        <v>-547.00491429859517</v>
      </c>
      <c r="BH77" s="2">
        <f t="shared" si="10"/>
        <v>-548.3389115842175</v>
      </c>
      <c r="BI77" s="2">
        <f t="shared" si="10"/>
        <v>-549.67846719186321</v>
      </c>
      <c r="BJ77" s="2">
        <f t="shared" si="10"/>
        <v>9234.9763957187934</v>
      </c>
    </row>
    <row r="78" spans="1:122" x14ac:dyDescent="0.55000000000000004">
      <c r="A78" t="s">
        <v>77</v>
      </c>
      <c r="B78" s="3">
        <f>B76</f>
        <v>-226.84556574923548</v>
      </c>
      <c r="C78" s="3">
        <f>-PV($C$3,C$70,,1)*C$76</f>
        <v>-478.5055728880572</v>
      </c>
      <c r="D78" s="3">
        <f t="shared" ref="D78:BO78" si="11">-PV($C$3,D$70,,1)*D$76</f>
        <v>-477.56821065634944</v>
      </c>
      <c r="E78" s="3">
        <f t="shared" si="11"/>
        <v>-476.63473789448278</v>
      </c>
      <c r="F78" s="3">
        <f t="shared" si="11"/>
        <v>-475.70513846357824</v>
      </c>
      <c r="G78" s="3">
        <f t="shared" si="11"/>
        <v>-474.77939629172323</v>
      </c>
      <c r="H78" s="3">
        <f t="shared" si="11"/>
        <v>-473.85749537369321</v>
      </c>
      <c r="I78" s="3">
        <f t="shared" si="11"/>
        <v>-472.93941977067567</v>
      </c>
      <c r="J78" s="3">
        <f t="shared" si="11"/>
        <v>-472.0251536099945</v>
      </c>
      <c r="K78" s="3">
        <f t="shared" si="11"/>
        <v>-471.11468108483473</v>
      </c>
      <c r="L78" s="3">
        <f t="shared" si="11"/>
        <v>-470.20798645397025</v>
      </c>
      <c r="M78" s="3">
        <f t="shared" si="11"/>
        <v>-469.30505404149113</v>
      </c>
      <c r="N78" s="3">
        <f t="shared" si="11"/>
        <v>-468.40586823653263</v>
      </c>
      <c r="O78" s="3">
        <f t="shared" si="11"/>
        <v>-467.51041349300556</v>
      </c>
      <c r="P78" s="3">
        <f t="shared" si="11"/>
        <v>-466.61867432932701</v>
      </c>
      <c r="Q78" s="3">
        <f t="shared" si="11"/>
        <v>-465.73063532815331</v>
      </c>
      <c r="R78" s="3">
        <f t="shared" si="11"/>
        <v>-464.8462811361133</v>
      </c>
      <c r="S78" s="3">
        <f t="shared" si="11"/>
        <v>-463.96559646354223</v>
      </c>
      <c r="T78" s="3">
        <f t="shared" si="11"/>
        <v>-463.08856608421848</v>
      </c>
      <c r="U78" s="3">
        <f t="shared" si="11"/>
        <v>-462.21517483509922</v>
      </c>
      <c r="V78" s="3">
        <f t="shared" si="11"/>
        <v>-461.34540761605939</v>
      </c>
      <c r="W78" s="3">
        <f t="shared" si="11"/>
        <v>-460.47924938962962</v>
      </c>
      <c r="X78" s="3">
        <f t="shared" si="11"/>
        <v>-459.61668518073702</v>
      </c>
      <c r="Y78" s="3">
        <f t="shared" si="11"/>
        <v>-458.75770007644536</v>
      </c>
      <c r="Z78" s="3">
        <f t="shared" si="11"/>
        <v>-457.90227922569881</v>
      </c>
      <c r="AA78" s="3">
        <f t="shared" si="11"/>
        <v>-457.05040783906315</v>
      </c>
      <c r="AB78" s="3">
        <f t="shared" si="11"/>
        <v>-456.20207118847145</v>
      </c>
      <c r="AC78" s="3">
        <f t="shared" si="11"/>
        <v>-455.35725460696955</v>
      </c>
      <c r="AD78" s="3">
        <f t="shared" si="11"/>
        <v>-454.51594348846135</v>
      </c>
      <c r="AE78" s="3">
        <f t="shared" si="11"/>
        <v>-453.67812328745737</v>
      </c>
      <c r="AF78" s="3">
        <f t="shared" si="11"/>
        <v>-452.84377951882271</v>
      </c>
      <c r="AG78" s="3">
        <f t="shared" si="11"/>
        <v>-452.0128977575265</v>
      </c>
      <c r="AH78" s="3">
        <f t="shared" si="11"/>
        <v>-451.18546363839363</v>
      </c>
      <c r="AI78" s="3">
        <f t="shared" si="11"/>
        <v>-450.36146285585465</v>
      </c>
      <c r="AJ78" s="3">
        <f t="shared" si="11"/>
        <v>-449.54088116369968</v>
      </c>
      <c r="AK78" s="3">
        <f t="shared" si="11"/>
        <v>-448.72370437483153</v>
      </c>
      <c r="AL78" s="3">
        <f t="shared" si="11"/>
        <v>-447.90991836102108</v>
      </c>
      <c r="AM78" s="3">
        <f t="shared" si="11"/>
        <v>-447.09950905266209</v>
      </c>
      <c r="AN78" s="3">
        <f t="shared" si="11"/>
        <v>-446.2924624385285</v>
      </c>
      <c r="AO78" s="3">
        <f t="shared" si="11"/>
        <v>-445.48876456553245</v>
      </c>
      <c r="AP78" s="3">
        <f t="shared" si="11"/>
        <v>-444.68840153848254</v>
      </c>
      <c r="AQ78" s="3">
        <f t="shared" si="11"/>
        <v>-443.89135951984366</v>
      </c>
      <c r="AR78" s="3">
        <f t="shared" si="11"/>
        <v>-443.09762472949768</v>
      </c>
      <c r="AS78" s="3">
        <f t="shared" si="11"/>
        <v>-442.30718344450611</v>
      </c>
      <c r="AT78" s="3">
        <f t="shared" si="11"/>
        <v>-441.52002199887113</v>
      </c>
      <c r="AU78" s="3">
        <f t="shared" si="11"/>
        <v>-440.73612678330113</v>
      </c>
      <c r="AV78" s="3">
        <f t="shared" si="11"/>
        <v>-439.95548424497412</v>
      </c>
      <c r="AW78" s="3">
        <f t="shared" si="11"/>
        <v>-439.17808088730402</v>
      </c>
      <c r="AX78" s="3">
        <f t="shared" si="11"/>
        <v>-438.40390326970731</v>
      </c>
      <c r="AY78" s="3">
        <f t="shared" si="11"/>
        <v>-437.63293800737034</v>
      </c>
      <c r="AZ78" s="3">
        <f t="shared" si="11"/>
        <v>-436.8651717710182</v>
      </c>
      <c r="BA78" s="3">
        <f t="shared" si="11"/>
        <v>-436.10059128668405</v>
      </c>
      <c r="BB78" s="3">
        <f t="shared" si="11"/>
        <v>-435.3391833354799</v>
      </c>
      <c r="BC78" s="3">
        <f t="shared" si="11"/>
        <v>-434.5809347533679</v>
      </c>
      <c r="BD78" s="3">
        <f t="shared" si="11"/>
        <v>-433.82583243093279</v>
      </c>
      <c r="BE78" s="3">
        <f t="shared" si="11"/>
        <v>-433.0738633131549</v>
      </c>
      <c r="BF78" s="3">
        <f t="shared" si="11"/>
        <v>-432.32501439918542</v>
      </c>
      <c r="BG78" s="3">
        <f t="shared" si="11"/>
        <v>-431.57927274212045</v>
      </c>
      <c r="BH78" s="3">
        <f t="shared" si="11"/>
        <v>-430.83662544877745</v>
      </c>
      <c r="BI78" s="3">
        <f t="shared" si="11"/>
        <v>-430.09705967947343</v>
      </c>
      <c r="BJ78" s="3">
        <f t="shared" si="11"/>
        <v>-429.36056264780132</v>
      </c>
      <c r="BK78" s="3">
        <f t="shared" si="11"/>
        <v>-176.02584657391535</v>
      </c>
      <c r="BL78" s="3">
        <f t="shared" si="11"/>
        <v>-175.29544887028916</v>
      </c>
      <c r="BM78" s="3">
        <f t="shared" si="11"/>
        <v>-174.56808186252852</v>
      </c>
      <c r="BN78" s="3">
        <f t="shared" si="11"/>
        <v>-173.84373297513218</v>
      </c>
      <c r="BO78" s="3">
        <f t="shared" si="11"/>
        <v>-173.12238968477897</v>
      </c>
      <c r="BP78" s="3">
        <f t="shared" ref="BP78:DR78" si="12">-PV($C$3,BP$70,,1)*BP$76</f>
        <v>-172.40403952011181</v>
      </c>
      <c r="BQ78" s="3">
        <f t="shared" si="12"/>
        <v>-171.68867006152212</v>
      </c>
      <c r="BR78" s="3">
        <f t="shared" si="12"/>
        <v>-170.97626894093489</v>
      </c>
      <c r="BS78" s="3">
        <f t="shared" si="12"/>
        <v>-170.26682384159494</v>
      </c>
      <c r="BT78" s="3">
        <f t="shared" si="12"/>
        <v>-169.56032249785386</v>
      </c>
      <c r="BU78" s="3">
        <f t="shared" si="12"/>
        <v>-168.85675269495817</v>
      </c>
      <c r="BV78" s="3">
        <f t="shared" si="12"/>
        <v>-168.15610226883805</v>
      </c>
      <c r="BW78" s="3">
        <f t="shared" si="12"/>
        <v>-167.45835910589679</v>
      </c>
      <c r="BX78" s="3">
        <f t="shared" si="12"/>
        <v>-166.76351114280178</v>
      </c>
      <c r="BY78" s="3">
        <f t="shared" si="12"/>
        <v>-166.07154636627567</v>
      </c>
      <c r="BZ78" s="3">
        <f t="shared" si="12"/>
        <v>-165.3824528128886</v>
      </c>
      <c r="CA78" s="3">
        <f t="shared" si="12"/>
        <v>-164.69621856885172</v>
      </c>
      <c r="CB78" s="3">
        <f t="shared" si="12"/>
        <v>-164.01283176981084</v>
      </c>
      <c r="CC78" s="3">
        <f t="shared" si="12"/>
        <v>-163.33228060064147</v>
      </c>
      <c r="CD78" s="3">
        <f t="shared" si="12"/>
        <v>-162.65455329524463</v>
      </c>
      <c r="CE78" s="3">
        <f t="shared" si="12"/>
        <v>-161.9796381363432</v>
      </c>
      <c r="CF78" s="3">
        <f t="shared" si="12"/>
        <v>-161.30752345527955</v>
      </c>
      <c r="CG78" s="3">
        <f t="shared" si="12"/>
        <v>-160.63819763181365</v>
      </c>
      <c r="CH78" s="3">
        <f t="shared" si="12"/>
        <v>-159.97164909392231</v>
      </c>
      <c r="CI78" s="3">
        <f t="shared" si="12"/>
        <v>-159.30786631759895</v>
      </c>
      <c r="CJ78" s="3">
        <f t="shared" si="12"/>
        <v>-158.6468378266546</v>
      </c>
      <c r="CK78" s="3">
        <f t="shared" si="12"/>
        <v>-157.98855219251902</v>
      </c>
      <c r="CL78" s="3">
        <f t="shared" si="12"/>
        <v>-157.33299803404387</v>
      </c>
      <c r="CM78" s="3">
        <f t="shared" si="12"/>
        <v>-156.68016401730512</v>
      </c>
      <c r="CN78" s="3">
        <f t="shared" si="12"/>
        <v>-156.03003885540758</v>
      </c>
      <c r="CO78" s="3">
        <f t="shared" si="12"/>
        <v>-155.38261130828971</v>
      </c>
      <c r="CP78" s="3">
        <f t="shared" si="12"/>
        <v>-154.73787018252918</v>
      </c>
      <c r="CQ78" s="3">
        <f t="shared" si="12"/>
        <v>-154.0958043311494</v>
      </c>
      <c r="CR78" s="3">
        <f t="shared" si="12"/>
        <v>-153.45640265342678</v>
      </c>
      <c r="CS78" s="3">
        <f t="shared" si="12"/>
        <v>-152.81965409469879</v>
      </c>
      <c r="CT78" s="3">
        <f t="shared" si="12"/>
        <v>-152.18554764617312</v>
      </c>
      <c r="CU78" s="3">
        <f t="shared" si="12"/>
        <v>-151.55407234473671</v>
      </c>
      <c r="CV78" s="3">
        <f t="shared" si="12"/>
        <v>-150.92521727276684</v>
      </c>
      <c r="CW78" s="3">
        <f t="shared" si="12"/>
        <v>-150.29897155794208</v>
      </c>
      <c r="CX78" s="3">
        <f t="shared" si="12"/>
        <v>-149.67532437305437</v>
      </c>
      <c r="CY78" s="3">
        <f t="shared" si="12"/>
        <v>-149.05426493582178</v>
      </c>
      <c r="CZ78" s="3">
        <f t="shared" si="12"/>
        <v>-148.43578250870218</v>
      </c>
      <c r="DA78" s="3">
        <f t="shared" si="12"/>
        <v>-147.81986639870752</v>
      </c>
      <c r="DB78" s="3">
        <f t="shared" si="12"/>
        <v>-147.20650595721915</v>
      </c>
      <c r="DC78" s="3">
        <f t="shared" si="12"/>
        <v>-146.59569057980332</v>
      </c>
      <c r="DD78" s="3">
        <f t="shared" si="12"/>
        <v>-145.98740970602813</v>
      </c>
      <c r="DE78" s="3">
        <f t="shared" si="12"/>
        <v>-145.38165281928116</v>
      </c>
      <c r="DF78" s="3">
        <f t="shared" si="12"/>
        <v>-144.77840944658706</v>
      </c>
      <c r="DG78" s="3">
        <f t="shared" si="12"/>
        <v>-144.17766915842694</v>
      </c>
      <c r="DH78" s="3">
        <f t="shared" si="12"/>
        <v>-143.57942156855796</v>
      </c>
      <c r="DI78" s="3">
        <f t="shared" si="12"/>
        <v>-142.98365633383361</v>
      </c>
      <c r="DJ78" s="3">
        <f t="shared" si="12"/>
        <v>-142.39036315402518</v>
      </c>
      <c r="DK78" s="3">
        <f t="shared" si="12"/>
        <v>-141.79953177164336</v>
      </c>
      <c r="DL78" s="3">
        <f t="shared" si="12"/>
        <v>-141.21115197176101</v>
      </c>
      <c r="DM78" s="3">
        <f t="shared" si="12"/>
        <v>-140.62521358183668</v>
      </c>
      <c r="DN78" s="3">
        <f t="shared" si="12"/>
        <v>-140.04170647153859</v>
      </c>
      <c r="DO78" s="3">
        <f t="shared" si="12"/>
        <v>-139.46062055256954</v>
      </c>
      <c r="DP78" s="3">
        <f t="shared" si="12"/>
        <v>-138.88194577849251</v>
      </c>
      <c r="DQ78" s="3">
        <f t="shared" si="12"/>
        <v>-138.30567214455684</v>
      </c>
      <c r="DR78" s="3">
        <f t="shared" si="12"/>
        <v>1347.6876954040263</v>
      </c>
    </row>
    <row r="79" spans="1:122" x14ac:dyDescent="0.55000000000000004">
      <c r="A79" t="s">
        <v>82</v>
      </c>
      <c r="B79" s="3">
        <f>B77</f>
        <v>-226.84556574923548</v>
      </c>
      <c r="C79" s="3">
        <f>-PV($C$3,C$70,,1)*C$77</f>
        <v>-478.5055728880572</v>
      </c>
      <c r="D79" s="3">
        <f t="shared" ref="D79:BJ79" si="13">-PV($C$3,D$70,,1)*D$77</f>
        <v>-477.56821065634944</v>
      </c>
      <c r="E79" s="3">
        <f t="shared" si="13"/>
        <v>-476.63473789448278</v>
      </c>
      <c r="F79" s="3">
        <f t="shared" si="13"/>
        <v>-475.70513846357824</v>
      </c>
      <c r="G79" s="3">
        <f t="shared" si="13"/>
        <v>-474.77939629172323</v>
      </c>
      <c r="H79" s="3">
        <f t="shared" si="13"/>
        <v>-473.85749537369321</v>
      </c>
      <c r="I79" s="3">
        <f t="shared" si="13"/>
        <v>-472.93941977067567</v>
      </c>
      <c r="J79" s="3">
        <f t="shared" si="13"/>
        <v>-472.0251536099945</v>
      </c>
      <c r="K79" s="3">
        <f t="shared" si="13"/>
        <v>-471.11468108483473</v>
      </c>
      <c r="L79" s="3">
        <f t="shared" si="13"/>
        <v>-470.20798645397025</v>
      </c>
      <c r="M79" s="3">
        <f t="shared" si="13"/>
        <v>-469.30505404149113</v>
      </c>
      <c r="N79" s="3">
        <f t="shared" si="13"/>
        <v>-468.40586823653263</v>
      </c>
      <c r="O79" s="3">
        <f t="shared" si="13"/>
        <v>-467.51041349300556</v>
      </c>
      <c r="P79" s="3">
        <f t="shared" si="13"/>
        <v>-466.61867432932701</v>
      </c>
      <c r="Q79" s="3">
        <f t="shared" si="13"/>
        <v>-465.73063532815331</v>
      </c>
      <c r="R79" s="3">
        <f t="shared" si="13"/>
        <v>-464.8462811361133</v>
      </c>
      <c r="S79" s="3">
        <f t="shared" si="13"/>
        <v>-463.96559646354223</v>
      </c>
      <c r="T79" s="3">
        <f t="shared" si="13"/>
        <v>-463.08856608421848</v>
      </c>
      <c r="U79" s="3">
        <f t="shared" si="13"/>
        <v>-462.21517483509922</v>
      </c>
      <c r="V79" s="3">
        <f t="shared" si="13"/>
        <v>-461.34540761605939</v>
      </c>
      <c r="W79" s="3">
        <f t="shared" si="13"/>
        <v>-460.47924938962962</v>
      </c>
      <c r="X79" s="3">
        <f t="shared" si="13"/>
        <v>-459.61668518073702</v>
      </c>
      <c r="Y79" s="3">
        <f t="shared" si="13"/>
        <v>-458.75770007644536</v>
      </c>
      <c r="Z79" s="3">
        <f t="shared" si="13"/>
        <v>-457.90227922569881</v>
      </c>
      <c r="AA79" s="3">
        <f t="shared" si="13"/>
        <v>-457.05040783906315</v>
      </c>
      <c r="AB79" s="3">
        <f t="shared" si="13"/>
        <v>-456.20207118847145</v>
      </c>
      <c r="AC79" s="3">
        <f t="shared" si="13"/>
        <v>-455.35725460696955</v>
      </c>
      <c r="AD79" s="3">
        <f t="shared" si="13"/>
        <v>-454.51594348846135</v>
      </c>
      <c r="AE79" s="3">
        <f t="shared" si="13"/>
        <v>-453.67812328745737</v>
      </c>
      <c r="AF79" s="3">
        <f t="shared" si="13"/>
        <v>-452.84377951882271</v>
      </c>
      <c r="AG79" s="3">
        <f t="shared" si="13"/>
        <v>-452.0128977575265</v>
      </c>
      <c r="AH79" s="3">
        <f t="shared" si="13"/>
        <v>-451.18546363839363</v>
      </c>
      <c r="AI79" s="3">
        <f t="shared" si="13"/>
        <v>-450.36146285585465</v>
      </c>
      <c r="AJ79" s="3">
        <f t="shared" si="13"/>
        <v>-449.54088116369968</v>
      </c>
      <c r="AK79" s="3">
        <f t="shared" si="13"/>
        <v>-448.72370437483153</v>
      </c>
      <c r="AL79" s="3">
        <f t="shared" si="13"/>
        <v>-447.90991836102108</v>
      </c>
      <c r="AM79" s="3">
        <f t="shared" si="13"/>
        <v>-447.09950905266209</v>
      </c>
      <c r="AN79" s="3">
        <f t="shared" si="13"/>
        <v>-446.2924624385285</v>
      </c>
      <c r="AO79" s="3">
        <f t="shared" si="13"/>
        <v>-445.48876456553245</v>
      </c>
      <c r="AP79" s="3">
        <f t="shared" si="13"/>
        <v>-444.68840153848254</v>
      </c>
      <c r="AQ79" s="3">
        <f t="shared" si="13"/>
        <v>-443.89135951984366</v>
      </c>
      <c r="AR79" s="3">
        <f t="shared" si="13"/>
        <v>-443.09762472949768</v>
      </c>
      <c r="AS79" s="3">
        <f t="shared" si="13"/>
        <v>-442.30718344450611</v>
      </c>
      <c r="AT79" s="3">
        <f t="shared" si="13"/>
        <v>-441.52002199887113</v>
      </c>
      <c r="AU79" s="3">
        <f t="shared" si="13"/>
        <v>-440.73612678330113</v>
      </c>
      <c r="AV79" s="3">
        <f t="shared" si="13"/>
        <v>-439.95548424497412</v>
      </c>
      <c r="AW79" s="3">
        <f t="shared" si="13"/>
        <v>-439.17808088730402</v>
      </c>
      <c r="AX79" s="3">
        <f t="shared" si="13"/>
        <v>-438.40390326970731</v>
      </c>
      <c r="AY79" s="3">
        <f t="shared" si="13"/>
        <v>-437.63293800737034</v>
      </c>
      <c r="AZ79" s="3">
        <f t="shared" si="13"/>
        <v>-436.8651717710182</v>
      </c>
      <c r="BA79" s="3">
        <f t="shared" si="13"/>
        <v>-436.10059128668405</v>
      </c>
      <c r="BB79" s="3">
        <f t="shared" si="13"/>
        <v>-435.3391833354799</v>
      </c>
      <c r="BC79" s="3">
        <f t="shared" si="13"/>
        <v>-434.5809347533679</v>
      </c>
      <c r="BD79" s="3">
        <f t="shared" si="13"/>
        <v>-433.82583243093279</v>
      </c>
      <c r="BE79" s="3">
        <f t="shared" si="13"/>
        <v>-433.0738633131549</v>
      </c>
      <c r="BF79" s="3">
        <f t="shared" si="13"/>
        <v>-432.32501439918542</v>
      </c>
      <c r="BG79" s="3">
        <f t="shared" si="13"/>
        <v>-431.57927274212045</v>
      </c>
      <c r="BH79" s="3">
        <f t="shared" si="13"/>
        <v>-430.83662544877745</v>
      </c>
      <c r="BI79" s="3">
        <f t="shared" si="13"/>
        <v>-430.09705967947343</v>
      </c>
      <c r="BJ79" s="3">
        <f t="shared" si="13"/>
        <v>7195.9433869940567</v>
      </c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</row>
    <row r="80" spans="1:122" x14ac:dyDescent="0.55000000000000004">
      <c r="A80" t="s">
        <v>78</v>
      </c>
      <c r="C80" s="3">
        <f>SUM(B78:DR78)</f>
        <v>-35284.808838257668</v>
      </c>
    </row>
    <row r="81" spans="1:3" x14ac:dyDescent="0.55000000000000004">
      <c r="A81" t="s">
        <v>81</v>
      </c>
      <c r="C81" s="3">
        <f>SUM(B79:BJ79)</f>
        <v>-19778.324874399936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70C7-A2C9-4D13-B05F-FE53501F7EE7}">
  <dimension ref="A1:L49"/>
  <sheetViews>
    <sheetView topLeftCell="A48" workbookViewId="0">
      <selection activeCell="B2" sqref="B2"/>
    </sheetView>
  </sheetViews>
  <sheetFormatPr defaultRowHeight="14.4" x14ac:dyDescent="0.55000000000000004"/>
  <cols>
    <col min="1" max="1" width="23.89453125" bestFit="1" customWidth="1"/>
    <col min="2" max="2" width="12.26171875" bestFit="1" customWidth="1"/>
    <col min="3" max="3" width="10.7890625" bestFit="1" customWidth="1"/>
    <col min="4" max="4" width="11.7890625" bestFit="1" customWidth="1"/>
    <col min="5" max="5" width="9.7890625" bestFit="1" customWidth="1"/>
    <col min="6" max="6" width="13.20703125" bestFit="1" customWidth="1"/>
    <col min="7" max="7" width="10.62890625" bestFit="1" customWidth="1"/>
    <col min="8" max="8" width="10.47265625" bestFit="1" customWidth="1"/>
    <col min="9" max="9" width="11.83984375" bestFit="1" customWidth="1"/>
    <col min="10" max="10" width="9.7890625" bestFit="1" customWidth="1"/>
    <col min="11" max="11" width="10.3671875" bestFit="1" customWidth="1"/>
  </cols>
  <sheetData>
    <row r="1" spans="1:11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55000000000000004">
      <c r="A2" t="s">
        <v>0</v>
      </c>
      <c r="B2" s="2">
        <f>$C27-$B27-$J27+C40-$F27-$G14</f>
        <v>-2613.909090909091</v>
      </c>
      <c r="C2" s="2">
        <f>$C27-$B27-$J27+D40-$F27-$G14</f>
        <v>-2613.909090909091</v>
      </c>
    </row>
    <row r="3" spans="1:11" x14ac:dyDescent="0.55000000000000004">
      <c r="A3" t="s">
        <v>1</v>
      </c>
      <c r="B3" s="2">
        <f t="shared" ref="B3:B11" si="0">$B15+$C28-$B28-$J28+C41-$F28-$G15</f>
        <v>-1511.5609756097565</v>
      </c>
    </row>
    <row r="4" spans="1:11" x14ac:dyDescent="0.55000000000000004">
      <c r="A4" t="s">
        <v>2</v>
      </c>
      <c r="B4" s="2">
        <f t="shared" si="0"/>
        <v>-3311.8767123287671</v>
      </c>
    </row>
    <row r="5" spans="1:11" x14ac:dyDescent="0.55000000000000004">
      <c r="A5" t="s">
        <v>3</v>
      </c>
      <c r="B5" s="2">
        <f t="shared" si="0"/>
        <v>-1785.909090909091</v>
      </c>
    </row>
    <row r="6" spans="1:11" x14ac:dyDescent="0.55000000000000004">
      <c r="A6" t="s">
        <v>4</v>
      </c>
      <c r="B6" s="2">
        <f t="shared" si="0"/>
        <v>-2360.909090909091</v>
      </c>
    </row>
    <row r="7" spans="1:11" x14ac:dyDescent="0.55000000000000004">
      <c r="A7" t="s">
        <v>5</v>
      </c>
      <c r="B7" s="2">
        <f t="shared" si="0"/>
        <v>-695.82978723404267</v>
      </c>
    </row>
    <row r="8" spans="1:11" x14ac:dyDescent="0.55000000000000004">
      <c r="A8" t="s">
        <v>6</v>
      </c>
      <c r="B8" s="2">
        <f t="shared" si="0"/>
        <v>-3146.173913043478</v>
      </c>
    </row>
    <row r="9" spans="1:11" x14ac:dyDescent="0.55000000000000004">
      <c r="A9" t="s">
        <v>7</v>
      </c>
      <c r="B9" s="2">
        <f t="shared" si="0"/>
        <v>-2143.6056338028166</v>
      </c>
    </row>
    <row r="10" spans="1:11" x14ac:dyDescent="0.55000000000000004">
      <c r="A10" t="s">
        <v>8</v>
      </c>
      <c r="B10" s="2">
        <f t="shared" si="0"/>
        <v>-1110</v>
      </c>
    </row>
    <row r="11" spans="1:11" x14ac:dyDescent="0.55000000000000004">
      <c r="A11" t="s">
        <v>9</v>
      </c>
      <c r="B11" s="2">
        <f t="shared" si="0"/>
        <v>-3436.1467889908254</v>
      </c>
    </row>
    <row r="13" spans="1:11" x14ac:dyDescent="0.55000000000000004">
      <c r="A13" t="s">
        <v>25</v>
      </c>
      <c r="B13" t="s">
        <v>23</v>
      </c>
      <c r="C13" t="s">
        <v>26</v>
      </c>
      <c r="D13" t="s">
        <v>27</v>
      </c>
      <c r="E13" t="s">
        <v>28</v>
      </c>
      <c r="F13" t="s">
        <v>28</v>
      </c>
      <c r="G13" t="s">
        <v>30</v>
      </c>
      <c r="H13" t="s">
        <v>29</v>
      </c>
      <c r="I13" t="s">
        <v>37</v>
      </c>
    </row>
    <row r="14" spans="1:11" x14ac:dyDescent="0.55000000000000004">
      <c r="A14" t="s">
        <v>0</v>
      </c>
      <c r="B14">
        <v>672</v>
      </c>
      <c r="C14" s="5">
        <f>AVERAGE(16,15,15,14)</f>
        <v>15</v>
      </c>
      <c r="D14">
        <v>12000</v>
      </c>
      <c r="E14" s="1">
        <v>2.5</v>
      </c>
      <c r="F14" s="4">
        <f>(D14/C14)*E14</f>
        <v>2000</v>
      </c>
      <c r="G14" s="1">
        <v>1050</v>
      </c>
      <c r="H14" s="1">
        <v>3500</v>
      </c>
      <c r="I14" s="2">
        <f>-G14</f>
        <v>-1050</v>
      </c>
    </row>
    <row r="15" spans="1:11" x14ac:dyDescent="0.55000000000000004">
      <c r="A15" t="s">
        <v>1</v>
      </c>
      <c r="B15">
        <v>1225</v>
      </c>
      <c r="C15" s="5">
        <f>AVERAGE(17,16,15,14,14,13)</f>
        <v>14.833333333333334</v>
      </c>
      <c r="D15">
        <v>12000</v>
      </c>
      <c r="E15" s="1">
        <v>2.5</v>
      </c>
      <c r="F15" s="4">
        <f t="shared" ref="F15:F23" si="1">(D15/C15)*E15</f>
        <v>2022.4719101123594</v>
      </c>
      <c r="G15" s="1">
        <v>1200</v>
      </c>
      <c r="H15" s="1">
        <v>3500</v>
      </c>
    </row>
    <row r="16" spans="1:11" x14ac:dyDescent="0.55000000000000004">
      <c r="A16" t="s">
        <v>2</v>
      </c>
      <c r="B16">
        <v>1218</v>
      </c>
      <c r="C16" s="6">
        <f>AVERAGE(16,15)</f>
        <v>15.5</v>
      </c>
      <c r="D16">
        <v>12000</v>
      </c>
      <c r="E16" s="1">
        <v>2.5</v>
      </c>
      <c r="F16" s="4">
        <f t="shared" si="1"/>
        <v>1935.483870967742</v>
      </c>
      <c r="G16" s="1">
        <v>1050</v>
      </c>
      <c r="H16" s="1">
        <v>3500</v>
      </c>
    </row>
    <row r="17" spans="1:11" x14ac:dyDescent="0.55000000000000004">
      <c r="A17" t="s">
        <v>3</v>
      </c>
      <c r="B17">
        <v>692</v>
      </c>
      <c r="C17" s="6">
        <f>AVERAGE(18,16,16,15)</f>
        <v>16.25</v>
      </c>
      <c r="D17">
        <v>12000</v>
      </c>
      <c r="E17" s="1">
        <v>2.5</v>
      </c>
      <c r="F17" s="4">
        <f t="shared" si="1"/>
        <v>1846.1538461538462</v>
      </c>
      <c r="G17" s="1">
        <v>1100</v>
      </c>
      <c r="H17" s="1">
        <v>3500</v>
      </c>
    </row>
    <row r="18" spans="1:11" x14ac:dyDescent="0.55000000000000004">
      <c r="A18" t="s">
        <v>4</v>
      </c>
      <c r="B18">
        <v>831</v>
      </c>
      <c r="C18" s="6">
        <v>17.8</v>
      </c>
      <c r="D18">
        <v>12000</v>
      </c>
      <c r="E18" s="1">
        <v>2.5</v>
      </c>
      <c r="F18" s="4">
        <f t="shared" si="1"/>
        <v>1685.3932584269662</v>
      </c>
      <c r="G18" s="1">
        <v>980</v>
      </c>
      <c r="H18" s="1">
        <v>3500</v>
      </c>
    </row>
    <row r="19" spans="1:11" x14ac:dyDescent="0.55000000000000004">
      <c r="A19" t="s">
        <v>5</v>
      </c>
      <c r="B19">
        <v>1657</v>
      </c>
      <c r="C19" s="6">
        <f>AVERAGE(16,17,17)</f>
        <v>16.666666666666668</v>
      </c>
      <c r="D19">
        <v>12000</v>
      </c>
      <c r="E19" s="1">
        <v>2.5</v>
      </c>
      <c r="F19" s="4">
        <f t="shared" si="1"/>
        <v>1800</v>
      </c>
      <c r="G19" s="1">
        <v>1050</v>
      </c>
      <c r="H19" s="1">
        <v>3500</v>
      </c>
    </row>
    <row r="20" spans="1:11" x14ac:dyDescent="0.55000000000000004">
      <c r="A20" t="s">
        <v>6</v>
      </c>
      <c r="B20">
        <v>358</v>
      </c>
      <c r="C20" s="6">
        <f>AVERAGE(16,14)</f>
        <v>15</v>
      </c>
      <c r="D20">
        <v>12000</v>
      </c>
      <c r="E20" s="1">
        <v>2.5</v>
      </c>
      <c r="F20" s="4">
        <f t="shared" si="1"/>
        <v>2000</v>
      </c>
      <c r="G20" s="1">
        <v>1050</v>
      </c>
      <c r="H20" s="1">
        <v>3500</v>
      </c>
    </row>
    <row r="21" spans="1:11" x14ac:dyDescent="0.55000000000000004">
      <c r="A21" t="s">
        <v>7</v>
      </c>
      <c r="B21">
        <v>1859</v>
      </c>
      <c r="C21" s="6">
        <f>AVERAGE(15,14)</f>
        <v>14.5</v>
      </c>
      <c r="D21">
        <v>12000</v>
      </c>
      <c r="E21" s="1">
        <v>2.5</v>
      </c>
      <c r="F21" s="4">
        <f t="shared" si="1"/>
        <v>2068.9655172413795</v>
      </c>
      <c r="G21" s="1">
        <v>950</v>
      </c>
      <c r="H21" s="1">
        <v>3500</v>
      </c>
    </row>
    <row r="22" spans="1:11" x14ac:dyDescent="0.55000000000000004">
      <c r="A22" t="s">
        <v>8</v>
      </c>
      <c r="B22">
        <v>1225</v>
      </c>
      <c r="C22" s="6">
        <f>AVERAGE(14,14,15,15,13)</f>
        <v>14.2</v>
      </c>
      <c r="D22">
        <v>12000</v>
      </c>
      <c r="E22" s="1">
        <v>2.5</v>
      </c>
      <c r="F22" s="4">
        <f t="shared" si="1"/>
        <v>2112.676056338028</v>
      </c>
      <c r="G22" s="1">
        <v>980</v>
      </c>
      <c r="H22" s="1">
        <v>3500</v>
      </c>
    </row>
    <row r="23" spans="1:11" x14ac:dyDescent="0.55000000000000004">
      <c r="A23" t="s">
        <v>9</v>
      </c>
      <c r="B23">
        <v>669</v>
      </c>
      <c r="C23" s="6">
        <f>AVERAGE(18,17)</f>
        <v>17.5</v>
      </c>
      <c r="D23">
        <v>12000</v>
      </c>
      <c r="E23" s="1">
        <v>2.5</v>
      </c>
      <c r="F23" s="4">
        <f t="shared" si="1"/>
        <v>1714.2857142857142</v>
      </c>
      <c r="G23" s="1">
        <v>990</v>
      </c>
      <c r="H23" s="1">
        <v>3500</v>
      </c>
    </row>
    <row r="26" spans="1:11" x14ac:dyDescent="0.55000000000000004">
      <c r="A26" t="s">
        <v>31</v>
      </c>
      <c r="B26" t="s">
        <v>32</v>
      </c>
      <c r="C26" t="s">
        <v>33</v>
      </c>
      <c r="D26" t="s">
        <v>34</v>
      </c>
      <c r="E26" t="s">
        <v>35</v>
      </c>
      <c r="F26" t="s">
        <v>36</v>
      </c>
      <c r="G26" t="s">
        <v>26</v>
      </c>
      <c r="H26" t="s">
        <v>27</v>
      </c>
      <c r="I26" t="s">
        <v>28</v>
      </c>
      <c r="J26" t="s">
        <v>28</v>
      </c>
      <c r="K26" t="s">
        <v>37</v>
      </c>
    </row>
    <row r="27" spans="1:11" x14ac:dyDescent="0.55000000000000004">
      <c r="A27" t="s">
        <v>10</v>
      </c>
      <c r="B27" s="1">
        <v>17250</v>
      </c>
      <c r="C27" s="2">
        <f>80%*B27</f>
        <v>13800</v>
      </c>
      <c r="D27" s="2">
        <f>60%*B27</f>
        <v>10350</v>
      </c>
      <c r="E27" s="2">
        <f>10%*B27</f>
        <v>1725</v>
      </c>
      <c r="F27" s="1">
        <v>1523</v>
      </c>
      <c r="G27" s="6">
        <f>AVERAGE(30,30,25,25)</f>
        <v>27.5</v>
      </c>
      <c r="H27">
        <v>12000</v>
      </c>
      <c r="I27" s="1">
        <v>2.5</v>
      </c>
      <c r="J27" s="2">
        <f>(H27/G27)*I27</f>
        <v>1090.909090909091</v>
      </c>
      <c r="K27" s="2">
        <f>-J27-F27-B27+C27+D40</f>
        <v>-1563.9090909090919</v>
      </c>
    </row>
    <row r="28" spans="1:11" x14ac:dyDescent="0.55000000000000004">
      <c r="A28" t="s">
        <v>11</v>
      </c>
      <c r="B28" s="1">
        <v>17055</v>
      </c>
      <c r="C28" s="2">
        <f t="shared" ref="C28:C36" si="2">80%*B28</f>
        <v>13644</v>
      </c>
      <c r="D28" s="2">
        <f t="shared" ref="D28:D36" si="3">60%*B28</f>
        <v>10233</v>
      </c>
      <c r="E28" s="2">
        <f t="shared" ref="E28:E36" si="4">10%*B28</f>
        <v>1705.5</v>
      </c>
      <c r="F28" s="1">
        <v>1528</v>
      </c>
      <c r="G28" s="6">
        <f>AVERAGE(29,29,24)</f>
        <v>27.333333333333332</v>
      </c>
      <c r="H28">
        <v>12000</v>
      </c>
      <c r="I28" s="1">
        <v>2.5</v>
      </c>
      <c r="J28" s="2">
        <f t="shared" ref="J28:J36" si="5">(H28/G28)*I28</f>
        <v>1097.5609756097563</v>
      </c>
    </row>
    <row r="29" spans="1:11" x14ac:dyDescent="0.55000000000000004">
      <c r="A29" t="s">
        <v>12</v>
      </c>
      <c r="B29" s="1">
        <v>25575</v>
      </c>
      <c r="C29" s="2">
        <f t="shared" si="2"/>
        <v>20460</v>
      </c>
      <c r="D29" s="2">
        <f t="shared" si="3"/>
        <v>15345</v>
      </c>
      <c r="E29" s="2">
        <f t="shared" si="4"/>
        <v>2557.5</v>
      </c>
      <c r="F29" s="1">
        <v>1632</v>
      </c>
      <c r="G29" s="6">
        <f>AVERAGE(25,25,23)</f>
        <v>24.333333333333332</v>
      </c>
      <c r="H29">
        <v>12000</v>
      </c>
      <c r="I29" s="1">
        <v>2.5</v>
      </c>
      <c r="J29" s="2">
        <f t="shared" si="5"/>
        <v>1232.8767123287671</v>
      </c>
    </row>
    <row r="30" spans="1:11" x14ac:dyDescent="0.55000000000000004">
      <c r="A30" t="s">
        <v>13</v>
      </c>
      <c r="B30" s="1">
        <v>16400</v>
      </c>
      <c r="C30" s="2">
        <f t="shared" si="2"/>
        <v>13120</v>
      </c>
      <c r="D30" s="2">
        <f t="shared" si="3"/>
        <v>9840</v>
      </c>
      <c r="E30" s="2">
        <f t="shared" si="4"/>
        <v>1640</v>
      </c>
      <c r="F30" s="1">
        <v>1507</v>
      </c>
      <c r="G30" s="6">
        <f>AVERAGE(27,28)</f>
        <v>27.5</v>
      </c>
      <c r="H30">
        <v>12000</v>
      </c>
      <c r="I30" s="1">
        <v>2.5</v>
      </c>
      <c r="J30" s="2">
        <f t="shared" si="5"/>
        <v>1090.909090909091</v>
      </c>
    </row>
    <row r="31" spans="1:11" x14ac:dyDescent="0.55000000000000004">
      <c r="A31" t="s">
        <v>14</v>
      </c>
      <c r="B31" s="1">
        <v>15120</v>
      </c>
      <c r="C31" s="2">
        <f t="shared" si="2"/>
        <v>12096</v>
      </c>
      <c r="D31" s="2">
        <f t="shared" si="3"/>
        <v>9072</v>
      </c>
      <c r="E31" s="2">
        <f t="shared" si="4"/>
        <v>1512</v>
      </c>
      <c r="F31" s="1">
        <v>1597</v>
      </c>
      <c r="G31" s="6">
        <f>AVERAGE(28,27)</f>
        <v>27.5</v>
      </c>
      <c r="H31">
        <v>12000</v>
      </c>
      <c r="I31" s="1">
        <v>2.5</v>
      </c>
      <c r="J31" s="2">
        <f t="shared" si="5"/>
        <v>1090.909090909091</v>
      </c>
    </row>
    <row r="32" spans="1:11" x14ac:dyDescent="0.55000000000000004">
      <c r="A32" t="s">
        <v>15</v>
      </c>
      <c r="B32" s="1">
        <v>16100</v>
      </c>
      <c r="C32" s="2">
        <f t="shared" si="2"/>
        <v>12880</v>
      </c>
      <c r="D32" s="2">
        <f t="shared" si="3"/>
        <v>9660</v>
      </c>
      <c r="E32" s="2">
        <f t="shared" si="4"/>
        <v>1610</v>
      </c>
      <c r="F32" s="1">
        <v>1519</v>
      </c>
      <c r="G32" s="6">
        <f>AVERAGE(29,29,28,28,27)</f>
        <v>28.2</v>
      </c>
      <c r="H32">
        <v>12000</v>
      </c>
      <c r="I32" s="1">
        <v>2.5</v>
      </c>
      <c r="J32" s="2">
        <f t="shared" si="5"/>
        <v>1063.8297872340427</v>
      </c>
    </row>
    <row r="33" spans="1:12" x14ac:dyDescent="0.55000000000000004">
      <c r="A33" t="s">
        <v>16</v>
      </c>
      <c r="B33" s="1">
        <v>23375</v>
      </c>
      <c r="C33" s="2">
        <f t="shared" si="2"/>
        <v>18700</v>
      </c>
      <c r="D33" s="2">
        <f t="shared" si="3"/>
        <v>14025</v>
      </c>
      <c r="E33" s="2">
        <f t="shared" si="4"/>
        <v>2337.5</v>
      </c>
      <c r="F33" s="1">
        <v>1627</v>
      </c>
      <c r="G33" s="6">
        <f>AVERAGE(46)</f>
        <v>46</v>
      </c>
      <c r="H33">
        <v>12000</v>
      </c>
      <c r="I33" s="1">
        <v>2.5</v>
      </c>
      <c r="J33" s="2">
        <f t="shared" si="5"/>
        <v>652.17391304347825</v>
      </c>
    </row>
    <row r="34" spans="1:12" x14ac:dyDescent="0.55000000000000004">
      <c r="A34" t="s">
        <v>17</v>
      </c>
      <c r="B34" s="1">
        <v>23705</v>
      </c>
      <c r="C34" s="2">
        <f t="shared" si="2"/>
        <v>18964</v>
      </c>
      <c r="D34" s="2">
        <f t="shared" si="3"/>
        <v>14223</v>
      </c>
      <c r="E34" s="2">
        <f t="shared" si="4"/>
        <v>2370.5</v>
      </c>
      <c r="F34" s="1">
        <v>1544</v>
      </c>
      <c r="G34" s="6">
        <f>AVERAGE(25,24,22)</f>
        <v>23.666666666666668</v>
      </c>
      <c r="H34">
        <v>12000</v>
      </c>
      <c r="I34" s="1">
        <v>2.5</v>
      </c>
      <c r="J34" s="2">
        <f t="shared" si="5"/>
        <v>1267.6056338028168</v>
      </c>
    </row>
    <row r="35" spans="1:12" x14ac:dyDescent="0.55000000000000004">
      <c r="A35" t="s">
        <v>18</v>
      </c>
      <c r="B35" s="1">
        <v>17110</v>
      </c>
      <c r="C35" s="2">
        <f t="shared" si="2"/>
        <v>13688</v>
      </c>
      <c r="D35" s="2">
        <f t="shared" si="3"/>
        <v>10266</v>
      </c>
      <c r="E35" s="2">
        <f t="shared" si="4"/>
        <v>1711</v>
      </c>
      <c r="F35" s="1">
        <v>1433</v>
      </c>
      <c r="G35" s="6">
        <f>AVERAGE(31,30,29)</f>
        <v>30</v>
      </c>
      <c r="H35">
        <v>12000</v>
      </c>
      <c r="I35" s="1">
        <v>2.5</v>
      </c>
      <c r="J35" s="2">
        <f t="shared" si="5"/>
        <v>1000</v>
      </c>
    </row>
    <row r="36" spans="1:12" x14ac:dyDescent="0.55000000000000004">
      <c r="A36" t="s">
        <v>19</v>
      </c>
      <c r="B36" s="1">
        <v>24465</v>
      </c>
      <c r="C36" s="2">
        <f t="shared" si="2"/>
        <v>19572</v>
      </c>
      <c r="D36" s="2">
        <f t="shared" si="3"/>
        <v>14679</v>
      </c>
      <c r="E36" s="2">
        <f t="shared" si="4"/>
        <v>2446.5</v>
      </c>
      <c r="F36" s="1">
        <v>1346</v>
      </c>
      <c r="G36" s="6">
        <f>AVERAGE(24,23,21,21,20)</f>
        <v>21.8</v>
      </c>
      <c r="H36">
        <v>12000</v>
      </c>
      <c r="I36" s="1">
        <v>2.5</v>
      </c>
      <c r="J36" s="2">
        <f t="shared" si="5"/>
        <v>1376.1467889908258</v>
      </c>
    </row>
    <row r="37" spans="1:12" x14ac:dyDescent="0.55000000000000004">
      <c r="B37" s="1"/>
      <c r="C37" s="2"/>
      <c r="D37" s="2"/>
      <c r="E37" s="2"/>
      <c r="F37" s="1"/>
      <c r="G37" s="6"/>
      <c r="I37" s="1"/>
      <c r="J37" s="2"/>
    </row>
    <row r="38" spans="1:12" x14ac:dyDescent="0.55000000000000004">
      <c r="B38" t="s">
        <v>26</v>
      </c>
      <c r="C38">
        <v>27.5</v>
      </c>
      <c r="D38">
        <v>27.333333333333332</v>
      </c>
      <c r="E38">
        <v>24.333333333333332</v>
      </c>
      <c r="F38">
        <v>27.5</v>
      </c>
      <c r="G38">
        <v>27.5</v>
      </c>
      <c r="H38">
        <v>28.2</v>
      </c>
      <c r="I38">
        <v>46</v>
      </c>
      <c r="J38">
        <v>23.666666666666668</v>
      </c>
      <c r="K38">
        <v>30</v>
      </c>
      <c r="L38">
        <v>21.8</v>
      </c>
    </row>
    <row r="39" spans="1:12" x14ac:dyDescent="0.55000000000000004">
      <c r="A39" t="s">
        <v>26</v>
      </c>
      <c r="B39" t="s">
        <v>38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K39" t="s">
        <v>18</v>
      </c>
      <c r="L39" t="s">
        <v>19</v>
      </c>
    </row>
    <row r="40" spans="1:12" x14ac:dyDescent="0.55000000000000004">
      <c r="A40" s="5">
        <f>AVERAGE(16,15,15,14)</f>
        <v>15</v>
      </c>
      <c r="B40" t="s">
        <v>0</v>
      </c>
      <c r="C40">
        <f>IF(C$38-$A40&gt;=10,4500,3500)</f>
        <v>4500</v>
      </c>
      <c r="D40">
        <f t="shared" ref="D40:L49" si="6">IF(D$38-$A40&gt;=10,4500,3500)</f>
        <v>4500</v>
      </c>
      <c r="E40">
        <f t="shared" si="6"/>
        <v>3500</v>
      </c>
      <c r="F40">
        <f t="shared" si="6"/>
        <v>4500</v>
      </c>
      <c r="G40">
        <f t="shared" si="6"/>
        <v>4500</v>
      </c>
      <c r="H40">
        <f t="shared" si="6"/>
        <v>4500</v>
      </c>
      <c r="I40">
        <f t="shared" si="6"/>
        <v>4500</v>
      </c>
      <c r="J40">
        <f t="shared" si="6"/>
        <v>3500</v>
      </c>
      <c r="K40">
        <f t="shared" si="6"/>
        <v>4500</v>
      </c>
      <c r="L40">
        <f t="shared" si="6"/>
        <v>3500</v>
      </c>
    </row>
    <row r="41" spans="1:12" x14ac:dyDescent="0.55000000000000004">
      <c r="A41" s="5">
        <f>AVERAGE(17,16,15,14,14,13)</f>
        <v>14.833333333333334</v>
      </c>
      <c r="B41" t="s">
        <v>1</v>
      </c>
      <c r="C41">
        <f t="shared" ref="C41:C49" si="7">IF(C$38-$A41&gt;=10,4500,3500)</f>
        <v>4500</v>
      </c>
      <c r="D41">
        <f t="shared" si="6"/>
        <v>4500</v>
      </c>
      <c r="E41">
        <f t="shared" si="6"/>
        <v>3500</v>
      </c>
      <c r="F41">
        <f t="shared" si="6"/>
        <v>4500</v>
      </c>
      <c r="G41">
        <f t="shared" si="6"/>
        <v>4500</v>
      </c>
      <c r="H41">
        <f t="shared" si="6"/>
        <v>4500</v>
      </c>
      <c r="I41">
        <f t="shared" si="6"/>
        <v>4500</v>
      </c>
      <c r="J41">
        <f t="shared" si="6"/>
        <v>3500</v>
      </c>
      <c r="K41">
        <f t="shared" si="6"/>
        <v>4500</v>
      </c>
      <c r="L41">
        <f t="shared" si="6"/>
        <v>3500</v>
      </c>
    </row>
    <row r="42" spans="1:12" x14ac:dyDescent="0.55000000000000004">
      <c r="A42" s="6">
        <f>AVERAGE(16,15)</f>
        <v>15.5</v>
      </c>
      <c r="B42" t="s">
        <v>2</v>
      </c>
      <c r="C42">
        <f t="shared" si="7"/>
        <v>4500</v>
      </c>
      <c r="D42">
        <f t="shared" si="6"/>
        <v>4500</v>
      </c>
      <c r="E42">
        <f t="shared" si="6"/>
        <v>3500</v>
      </c>
      <c r="F42">
        <f t="shared" si="6"/>
        <v>4500</v>
      </c>
      <c r="G42">
        <f t="shared" si="6"/>
        <v>4500</v>
      </c>
      <c r="H42">
        <f t="shared" si="6"/>
        <v>4500</v>
      </c>
      <c r="I42">
        <f t="shared" si="6"/>
        <v>4500</v>
      </c>
      <c r="J42">
        <f t="shared" si="6"/>
        <v>3500</v>
      </c>
      <c r="K42">
        <f t="shared" si="6"/>
        <v>4500</v>
      </c>
      <c r="L42">
        <f t="shared" si="6"/>
        <v>3500</v>
      </c>
    </row>
    <row r="43" spans="1:12" x14ac:dyDescent="0.55000000000000004">
      <c r="A43" s="6">
        <f>AVERAGE(18,16,16,15)</f>
        <v>16.25</v>
      </c>
      <c r="B43" t="s">
        <v>3</v>
      </c>
      <c r="C43">
        <f t="shared" si="7"/>
        <v>4500</v>
      </c>
      <c r="D43">
        <f t="shared" si="6"/>
        <v>4500</v>
      </c>
      <c r="E43">
        <f t="shared" si="6"/>
        <v>3500</v>
      </c>
      <c r="F43">
        <f t="shared" si="6"/>
        <v>4500</v>
      </c>
      <c r="G43">
        <f t="shared" si="6"/>
        <v>4500</v>
      </c>
      <c r="H43">
        <f t="shared" si="6"/>
        <v>4500</v>
      </c>
      <c r="I43">
        <f t="shared" si="6"/>
        <v>4500</v>
      </c>
      <c r="J43">
        <f t="shared" si="6"/>
        <v>3500</v>
      </c>
      <c r="K43">
        <f t="shared" si="6"/>
        <v>4500</v>
      </c>
      <c r="L43">
        <f t="shared" si="6"/>
        <v>3500</v>
      </c>
    </row>
    <row r="44" spans="1:12" x14ac:dyDescent="0.55000000000000004">
      <c r="A44" s="6">
        <v>17.8</v>
      </c>
      <c r="B44" t="s">
        <v>4</v>
      </c>
      <c r="C44">
        <f t="shared" si="7"/>
        <v>3500</v>
      </c>
      <c r="D44">
        <f t="shared" si="6"/>
        <v>3500</v>
      </c>
      <c r="E44">
        <f t="shared" si="6"/>
        <v>3500</v>
      </c>
      <c r="F44">
        <f t="shared" si="6"/>
        <v>3500</v>
      </c>
      <c r="G44">
        <f t="shared" si="6"/>
        <v>3500</v>
      </c>
      <c r="H44">
        <f t="shared" si="6"/>
        <v>4500</v>
      </c>
      <c r="I44">
        <f t="shared" si="6"/>
        <v>4500</v>
      </c>
      <c r="J44">
        <f t="shared" si="6"/>
        <v>3500</v>
      </c>
      <c r="K44">
        <f t="shared" si="6"/>
        <v>4500</v>
      </c>
      <c r="L44">
        <f t="shared" si="6"/>
        <v>3500</v>
      </c>
    </row>
    <row r="45" spans="1:12" x14ac:dyDescent="0.55000000000000004">
      <c r="A45" s="6">
        <f>AVERAGE(16,17,17)</f>
        <v>16.666666666666668</v>
      </c>
      <c r="B45" t="s">
        <v>5</v>
      </c>
      <c r="C45">
        <f t="shared" si="7"/>
        <v>4500</v>
      </c>
      <c r="D45">
        <f t="shared" si="6"/>
        <v>4500</v>
      </c>
      <c r="E45">
        <f t="shared" si="6"/>
        <v>3500</v>
      </c>
      <c r="F45">
        <f t="shared" si="6"/>
        <v>4500</v>
      </c>
      <c r="G45">
        <f t="shared" si="6"/>
        <v>4500</v>
      </c>
      <c r="H45">
        <f t="shared" si="6"/>
        <v>4500</v>
      </c>
      <c r="I45">
        <f t="shared" si="6"/>
        <v>4500</v>
      </c>
      <c r="J45">
        <f t="shared" si="6"/>
        <v>3500</v>
      </c>
      <c r="K45">
        <f t="shared" si="6"/>
        <v>4500</v>
      </c>
      <c r="L45">
        <f t="shared" si="6"/>
        <v>3500</v>
      </c>
    </row>
    <row r="46" spans="1:12" x14ac:dyDescent="0.55000000000000004">
      <c r="A46" s="6">
        <f>AVERAGE(16,14)</f>
        <v>15</v>
      </c>
      <c r="B46" t="s">
        <v>6</v>
      </c>
      <c r="C46">
        <f t="shared" si="7"/>
        <v>4500</v>
      </c>
      <c r="D46">
        <f t="shared" si="6"/>
        <v>4500</v>
      </c>
      <c r="E46">
        <f t="shared" si="6"/>
        <v>3500</v>
      </c>
      <c r="F46">
        <f t="shared" si="6"/>
        <v>4500</v>
      </c>
      <c r="G46">
        <f t="shared" si="6"/>
        <v>4500</v>
      </c>
      <c r="H46">
        <f t="shared" si="6"/>
        <v>4500</v>
      </c>
      <c r="I46">
        <f t="shared" si="6"/>
        <v>4500</v>
      </c>
      <c r="J46">
        <f t="shared" si="6"/>
        <v>3500</v>
      </c>
      <c r="K46">
        <f t="shared" si="6"/>
        <v>4500</v>
      </c>
      <c r="L46">
        <f t="shared" si="6"/>
        <v>3500</v>
      </c>
    </row>
    <row r="47" spans="1:12" x14ac:dyDescent="0.55000000000000004">
      <c r="A47" s="6">
        <f>AVERAGE(15,14)</f>
        <v>14.5</v>
      </c>
      <c r="B47" t="s">
        <v>7</v>
      </c>
      <c r="C47">
        <f t="shared" si="7"/>
        <v>4500</v>
      </c>
      <c r="D47">
        <f t="shared" si="6"/>
        <v>4500</v>
      </c>
      <c r="E47">
        <f t="shared" si="6"/>
        <v>3500</v>
      </c>
      <c r="F47">
        <f t="shared" si="6"/>
        <v>4500</v>
      </c>
      <c r="G47">
        <f t="shared" si="6"/>
        <v>4500</v>
      </c>
      <c r="H47">
        <f t="shared" si="6"/>
        <v>4500</v>
      </c>
      <c r="I47">
        <f t="shared" si="6"/>
        <v>4500</v>
      </c>
      <c r="J47">
        <f t="shared" si="6"/>
        <v>3500</v>
      </c>
      <c r="K47">
        <f t="shared" si="6"/>
        <v>4500</v>
      </c>
      <c r="L47">
        <f t="shared" si="6"/>
        <v>3500</v>
      </c>
    </row>
    <row r="48" spans="1:12" x14ac:dyDescent="0.55000000000000004">
      <c r="A48" s="6">
        <f>AVERAGE(14,14,15,15,13)</f>
        <v>14.2</v>
      </c>
      <c r="B48" t="s">
        <v>8</v>
      </c>
      <c r="C48">
        <f t="shared" si="7"/>
        <v>4500</v>
      </c>
      <c r="D48">
        <f t="shared" si="6"/>
        <v>4500</v>
      </c>
      <c r="E48">
        <f t="shared" si="6"/>
        <v>4500</v>
      </c>
      <c r="F48">
        <f t="shared" si="6"/>
        <v>4500</v>
      </c>
      <c r="G48">
        <f t="shared" si="6"/>
        <v>4500</v>
      </c>
      <c r="H48">
        <f t="shared" si="6"/>
        <v>4500</v>
      </c>
      <c r="I48">
        <f t="shared" si="6"/>
        <v>4500</v>
      </c>
      <c r="J48">
        <f t="shared" si="6"/>
        <v>3500</v>
      </c>
      <c r="K48">
        <f t="shared" si="6"/>
        <v>4500</v>
      </c>
      <c r="L48">
        <f t="shared" si="6"/>
        <v>3500</v>
      </c>
    </row>
    <row r="49" spans="1:12" x14ac:dyDescent="0.55000000000000004">
      <c r="A49" s="6">
        <f>AVERAGE(18,17)</f>
        <v>17.5</v>
      </c>
      <c r="B49" t="s">
        <v>9</v>
      </c>
      <c r="C49">
        <f t="shared" si="7"/>
        <v>4500</v>
      </c>
      <c r="D49">
        <f t="shared" si="6"/>
        <v>3500</v>
      </c>
      <c r="E49">
        <f t="shared" si="6"/>
        <v>3500</v>
      </c>
      <c r="F49">
        <f t="shared" si="6"/>
        <v>4500</v>
      </c>
      <c r="G49">
        <f t="shared" si="6"/>
        <v>4500</v>
      </c>
      <c r="H49">
        <f t="shared" si="6"/>
        <v>4500</v>
      </c>
      <c r="I49">
        <f t="shared" si="6"/>
        <v>4500</v>
      </c>
      <c r="J49">
        <f t="shared" si="6"/>
        <v>3500</v>
      </c>
      <c r="K49">
        <f t="shared" si="6"/>
        <v>4500</v>
      </c>
      <c r="L49">
        <f t="shared" si="6"/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4 Solution</vt:lpstr>
      <vt:lpstr>Borrowed Funds Calculation</vt:lpstr>
      <vt:lpstr>Transfer Sheet</vt:lpstr>
      <vt:lpstr>Flow Statement</vt:lpstr>
      <vt:lpstr>Waste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2019-03-31T01:39:24Z</dcterms:created>
  <dcterms:modified xsi:type="dcterms:W3CDTF">2019-04-02T22:47:18Z</dcterms:modified>
</cp:coreProperties>
</file>