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Data Analysis Projects\M1 Crowdfunding Analysis\Starter_Code\"/>
    </mc:Choice>
  </mc:AlternateContent>
  <xr:revisionPtr revIDLastSave="0" documentId="13_ncr:1_{30493CC9-DAE5-4875-BC52-4BE91D53724B}" xr6:coauthVersionLast="47" xr6:coauthVersionMax="47" xr10:uidLastSave="{00000000-0000-0000-0000-000000000000}"/>
  <bookViews>
    <workbookView xWindow="0" yWindow="0" windowWidth="14400" windowHeight="15600" firstSheet="4" activeTab="5" xr2:uid="{00000000-000D-0000-FFFF-FFFF00000000}"/>
  </bookViews>
  <sheets>
    <sheet name="Crowdfunding" sheetId="1" r:id="rId1"/>
    <sheet name="Category &amp; Outcome" sheetId="6" r:id="rId2"/>
    <sheet name="Subcategory &amp; Outcome" sheetId="8" r:id="rId3"/>
    <sheet name="Date Created &amp; Outcome" sheetId="18" r:id="rId4"/>
    <sheet name="Goal Analysis" sheetId="19" r:id="rId5"/>
    <sheet name="Statistical Analysis" sheetId="20" r:id="rId6"/>
    <sheet name="Crowdfunding (2)" sheetId="3" r:id="rId7"/>
  </sheets>
  <definedNames>
    <definedName name="_xlnm._FilterDatabase" localSheetId="0" hidden="1">Crowdfunding!$A$1:$T$1001</definedName>
    <definedName name="back.count">Crowdfunding!$H$2:$H$1001</definedName>
    <definedName name="blurb">Crowdfunding!$C$2:$C$1001</definedName>
    <definedName name="FailBackers">'Statistical Analysis'!$H$3:$H$366</definedName>
    <definedName name="goal">Crowdfunding!$D$2:$D$1001</definedName>
    <definedName name="id">Crowdfunding!$A$2:$A$1001</definedName>
    <definedName name="name">Crowdfunding!$B$2:$B$1001</definedName>
    <definedName name="outcome">Crowdfunding!$G$2:$G$1001</definedName>
    <definedName name="per.fund">Crowdfunding!$F$2:$F$1001</definedName>
    <definedName name="pledged">Crowdfunding!$E$2:$E$1001</definedName>
    <definedName name="SucBackers">'Statistical Analysis'!$B$3:$B$567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R2" i="1" l="1"/>
  <c r="K8" i="20"/>
  <c r="E7" i="20"/>
  <c r="E8" i="20" s="1"/>
  <c r="K7" i="20"/>
  <c r="K6" i="20"/>
  <c r="K5" i="20"/>
  <c r="K4" i="20"/>
  <c r="K3" i="20"/>
  <c r="E6" i="20"/>
  <c r="E5" i="20"/>
  <c r="E4" i="20"/>
  <c r="E3" i="20"/>
  <c r="D13" i="19"/>
  <c r="D12" i="19"/>
  <c r="D11" i="19"/>
  <c r="D10" i="19"/>
  <c r="D9" i="19"/>
  <c r="D8" i="19"/>
  <c r="D7" i="19"/>
  <c r="D6" i="19"/>
  <c r="D5" i="19"/>
  <c r="D4" i="19"/>
  <c r="D3" i="19"/>
  <c r="D2" i="19"/>
  <c r="C13" i="19"/>
  <c r="C12" i="19"/>
  <c r="C11" i="19"/>
  <c r="C10" i="19"/>
  <c r="C9" i="19"/>
  <c r="C8" i="19"/>
  <c r="C7" i="19"/>
  <c r="C6" i="19"/>
  <c r="C5" i="19"/>
  <c r="C4" i="19"/>
  <c r="C3" i="19"/>
  <c r="C2" i="19"/>
  <c r="B13" i="19"/>
  <c r="E13" i="19" s="1"/>
  <c r="B12" i="19"/>
  <c r="E12" i="19" s="1"/>
  <c r="B11" i="19"/>
  <c r="E11" i="19" s="1"/>
  <c r="B10" i="19"/>
  <c r="E10" i="19" s="1"/>
  <c r="B9" i="19"/>
  <c r="E9" i="19" s="1"/>
  <c r="B8" i="19"/>
  <c r="E8" i="19" s="1"/>
  <c r="B7" i="19"/>
  <c r="E7" i="19" s="1"/>
  <c r="B6" i="19"/>
  <c r="B5" i="19"/>
  <c r="E5" i="19" s="1"/>
  <c r="B4" i="19"/>
  <c r="E4" i="19" s="1"/>
  <c r="B3" i="19"/>
  <c r="E3" i="19" s="1"/>
  <c r="B2" i="19"/>
  <c r="E2" i="1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R14" i="1"/>
  <c r="R13" i="1"/>
  <c r="R12" i="1"/>
  <c r="R11" i="1"/>
  <c r="R10" i="1"/>
  <c r="R9" i="1"/>
  <c r="R8" i="1"/>
  <c r="R7" i="1"/>
  <c r="R6" i="1"/>
  <c r="R5" i="1"/>
  <c r="R4" i="1"/>
  <c r="R3" i="1"/>
  <c r="I2" i="3"/>
  <c r="I3" i="3"/>
  <c r="S2" i="1"/>
  <c r="I1001" i="3"/>
  <c r="F1001" i="3"/>
  <c r="I1000" i="3"/>
  <c r="F1000" i="3"/>
  <c r="I999" i="3"/>
  <c r="F999" i="3"/>
  <c r="I998" i="3"/>
  <c r="F998" i="3"/>
  <c r="I997" i="3"/>
  <c r="F997" i="3"/>
  <c r="I996" i="3"/>
  <c r="F996" i="3"/>
  <c r="I995" i="3"/>
  <c r="F995" i="3"/>
  <c r="I994" i="3"/>
  <c r="F994" i="3"/>
  <c r="I993" i="3"/>
  <c r="F993" i="3"/>
  <c r="I992" i="3"/>
  <c r="F992" i="3"/>
  <c r="I991" i="3"/>
  <c r="F991" i="3"/>
  <c r="I990" i="3"/>
  <c r="F990" i="3"/>
  <c r="I989" i="3"/>
  <c r="F989" i="3"/>
  <c r="I988" i="3"/>
  <c r="F988" i="3"/>
  <c r="I987" i="3"/>
  <c r="F987" i="3"/>
  <c r="I986" i="3"/>
  <c r="F986" i="3"/>
  <c r="I985" i="3"/>
  <c r="F985" i="3"/>
  <c r="I984" i="3"/>
  <c r="F984" i="3"/>
  <c r="I983" i="3"/>
  <c r="F983" i="3"/>
  <c r="I982" i="3"/>
  <c r="F982" i="3"/>
  <c r="I981" i="3"/>
  <c r="F981" i="3"/>
  <c r="I980" i="3"/>
  <c r="F980" i="3"/>
  <c r="I979" i="3"/>
  <c r="F979" i="3"/>
  <c r="I978" i="3"/>
  <c r="F978" i="3"/>
  <c r="I977" i="3"/>
  <c r="F977" i="3"/>
  <c r="I976" i="3"/>
  <c r="F976" i="3"/>
  <c r="I975" i="3"/>
  <c r="F975" i="3"/>
  <c r="I974" i="3"/>
  <c r="F974" i="3"/>
  <c r="I973" i="3"/>
  <c r="F973" i="3"/>
  <c r="I972" i="3"/>
  <c r="F972" i="3"/>
  <c r="I971" i="3"/>
  <c r="F971" i="3"/>
  <c r="I970" i="3"/>
  <c r="F970" i="3"/>
  <c r="I969" i="3"/>
  <c r="F969" i="3"/>
  <c r="I968" i="3"/>
  <c r="F968" i="3"/>
  <c r="I967" i="3"/>
  <c r="F967" i="3"/>
  <c r="I966" i="3"/>
  <c r="F966" i="3"/>
  <c r="I965" i="3"/>
  <c r="F965" i="3"/>
  <c r="I964" i="3"/>
  <c r="F964" i="3"/>
  <c r="I963" i="3"/>
  <c r="F963" i="3"/>
  <c r="I962" i="3"/>
  <c r="F962" i="3"/>
  <c r="I961" i="3"/>
  <c r="F961" i="3"/>
  <c r="I960" i="3"/>
  <c r="F960" i="3"/>
  <c r="I959" i="3"/>
  <c r="F959" i="3"/>
  <c r="I958" i="3"/>
  <c r="F958" i="3"/>
  <c r="I957" i="3"/>
  <c r="F957" i="3"/>
  <c r="I956" i="3"/>
  <c r="F956" i="3"/>
  <c r="I955" i="3"/>
  <c r="F955" i="3"/>
  <c r="I954" i="3"/>
  <c r="F954" i="3"/>
  <c r="I953" i="3"/>
  <c r="F953" i="3"/>
  <c r="I952" i="3"/>
  <c r="F952" i="3"/>
  <c r="I951" i="3"/>
  <c r="F951" i="3"/>
  <c r="I950" i="3"/>
  <c r="F950" i="3"/>
  <c r="I949" i="3"/>
  <c r="F949" i="3"/>
  <c r="I948" i="3"/>
  <c r="F948" i="3"/>
  <c r="I947" i="3"/>
  <c r="F947" i="3"/>
  <c r="I946" i="3"/>
  <c r="F946" i="3"/>
  <c r="I945" i="3"/>
  <c r="F945" i="3"/>
  <c r="I944" i="3"/>
  <c r="F944" i="3"/>
  <c r="I943" i="3"/>
  <c r="F943" i="3"/>
  <c r="I942" i="3"/>
  <c r="F942" i="3"/>
  <c r="I941" i="3"/>
  <c r="F941" i="3"/>
  <c r="I940" i="3"/>
  <c r="F940" i="3"/>
  <c r="I939" i="3"/>
  <c r="F939" i="3"/>
  <c r="I938" i="3"/>
  <c r="F938" i="3"/>
  <c r="I937" i="3"/>
  <c r="F937" i="3"/>
  <c r="I936" i="3"/>
  <c r="F936" i="3"/>
  <c r="I935" i="3"/>
  <c r="F935" i="3"/>
  <c r="I934" i="3"/>
  <c r="F934" i="3"/>
  <c r="I933" i="3"/>
  <c r="F933" i="3"/>
  <c r="I932" i="3"/>
  <c r="F932" i="3"/>
  <c r="I931" i="3"/>
  <c r="F931" i="3"/>
  <c r="I930" i="3"/>
  <c r="F930" i="3"/>
  <c r="I929" i="3"/>
  <c r="F929" i="3"/>
  <c r="I928" i="3"/>
  <c r="F928" i="3"/>
  <c r="I927" i="3"/>
  <c r="F927" i="3"/>
  <c r="I926" i="3"/>
  <c r="F926" i="3"/>
  <c r="I925" i="3"/>
  <c r="F925" i="3"/>
  <c r="I924" i="3"/>
  <c r="F924" i="3"/>
  <c r="I923" i="3"/>
  <c r="F923" i="3"/>
  <c r="I922" i="3"/>
  <c r="F922" i="3"/>
  <c r="I921" i="3"/>
  <c r="F921" i="3"/>
  <c r="I920" i="3"/>
  <c r="F920" i="3"/>
  <c r="I919" i="3"/>
  <c r="F919" i="3"/>
  <c r="I918" i="3"/>
  <c r="F918" i="3"/>
  <c r="I917" i="3"/>
  <c r="F917" i="3"/>
  <c r="I916" i="3"/>
  <c r="F916" i="3"/>
  <c r="I915" i="3"/>
  <c r="F915" i="3"/>
  <c r="I914" i="3"/>
  <c r="F914" i="3"/>
  <c r="I913" i="3"/>
  <c r="F913" i="3"/>
  <c r="I912" i="3"/>
  <c r="F912" i="3"/>
  <c r="I911" i="3"/>
  <c r="F911" i="3"/>
  <c r="I910" i="3"/>
  <c r="F910" i="3"/>
  <c r="I909" i="3"/>
  <c r="F909" i="3"/>
  <c r="I908" i="3"/>
  <c r="F908" i="3"/>
  <c r="I907" i="3"/>
  <c r="F907" i="3"/>
  <c r="I906" i="3"/>
  <c r="F906" i="3"/>
  <c r="I905" i="3"/>
  <c r="F905" i="3"/>
  <c r="I904" i="3"/>
  <c r="F904" i="3"/>
  <c r="I903" i="3"/>
  <c r="F903" i="3"/>
  <c r="I902" i="3"/>
  <c r="F902" i="3"/>
  <c r="I901" i="3"/>
  <c r="F901" i="3"/>
  <c r="I900" i="3"/>
  <c r="F900" i="3"/>
  <c r="I899" i="3"/>
  <c r="F899" i="3"/>
  <c r="I898" i="3"/>
  <c r="F898" i="3"/>
  <c r="I897" i="3"/>
  <c r="F897" i="3"/>
  <c r="I896" i="3"/>
  <c r="F896" i="3"/>
  <c r="I895" i="3"/>
  <c r="F895" i="3"/>
  <c r="I894" i="3"/>
  <c r="F894" i="3"/>
  <c r="I893" i="3"/>
  <c r="F893" i="3"/>
  <c r="I892" i="3"/>
  <c r="F892" i="3"/>
  <c r="I891" i="3"/>
  <c r="F891" i="3"/>
  <c r="I890" i="3"/>
  <c r="F890" i="3"/>
  <c r="I889" i="3"/>
  <c r="F889" i="3"/>
  <c r="I888" i="3"/>
  <c r="F888" i="3"/>
  <c r="I887" i="3"/>
  <c r="F887" i="3"/>
  <c r="I886" i="3"/>
  <c r="F886" i="3"/>
  <c r="I885" i="3"/>
  <c r="F885" i="3"/>
  <c r="I884" i="3"/>
  <c r="F884" i="3"/>
  <c r="I883" i="3"/>
  <c r="F883" i="3"/>
  <c r="I882" i="3"/>
  <c r="F882" i="3"/>
  <c r="I881" i="3"/>
  <c r="F881" i="3"/>
  <c r="I880" i="3"/>
  <c r="F880" i="3"/>
  <c r="I879" i="3"/>
  <c r="F879" i="3"/>
  <c r="I878" i="3"/>
  <c r="F878" i="3"/>
  <c r="I877" i="3"/>
  <c r="F877" i="3"/>
  <c r="I876" i="3"/>
  <c r="F876" i="3"/>
  <c r="I875" i="3"/>
  <c r="F875" i="3"/>
  <c r="I874" i="3"/>
  <c r="F874" i="3"/>
  <c r="I873" i="3"/>
  <c r="F873" i="3"/>
  <c r="I872" i="3"/>
  <c r="F872" i="3"/>
  <c r="I871" i="3"/>
  <c r="F871" i="3"/>
  <c r="I870" i="3"/>
  <c r="F870" i="3"/>
  <c r="I869" i="3"/>
  <c r="F869" i="3"/>
  <c r="I868" i="3"/>
  <c r="F868" i="3"/>
  <c r="I867" i="3"/>
  <c r="F867" i="3"/>
  <c r="I866" i="3"/>
  <c r="F866" i="3"/>
  <c r="I865" i="3"/>
  <c r="F865" i="3"/>
  <c r="I864" i="3"/>
  <c r="F864" i="3"/>
  <c r="I863" i="3"/>
  <c r="F863" i="3"/>
  <c r="I862" i="3"/>
  <c r="F862" i="3"/>
  <c r="I861" i="3"/>
  <c r="F861" i="3"/>
  <c r="I860" i="3"/>
  <c r="F860" i="3"/>
  <c r="I859" i="3"/>
  <c r="F859" i="3"/>
  <c r="I858" i="3"/>
  <c r="F858" i="3"/>
  <c r="I857" i="3"/>
  <c r="F857" i="3"/>
  <c r="I856" i="3"/>
  <c r="F856" i="3"/>
  <c r="I855" i="3"/>
  <c r="F855" i="3"/>
  <c r="I854" i="3"/>
  <c r="F854" i="3"/>
  <c r="I853" i="3"/>
  <c r="F853" i="3"/>
  <c r="I852" i="3"/>
  <c r="F852" i="3"/>
  <c r="I851" i="3"/>
  <c r="F851" i="3"/>
  <c r="I850" i="3"/>
  <c r="F850" i="3"/>
  <c r="I849" i="3"/>
  <c r="F849" i="3"/>
  <c r="I848" i="3"/>
  <c r="F848" i="3"/>
  <c r="I847" i="3"/>
  <c r="F847" i="3"/>
  <c r="I846" i="3"/>
  <c r="F846" i="3"/>
  <c r="I845" i="3"/>
  <c r="F845" i="3"/>
  <c r="I844" i="3"/>
  <c r="F844" i="3"/>
  <c r="I843" i="3"/>
  <c r="F843" i="3"/>
  <c r="I842" i="3"/>
  <c r="F842" i="3"/>
  <c r="I841" i="3"/>
  <c r="F841" i="3"/>
  <c r="I840" i="3"/>
  <c r="F840" i="3"/>
  <c r="I839" i="3"/>
  <c r="F839" i="3"/>
  <c r="I838" i="3"/>
  <c r="F838" i="3"/>
  <c r="I837" i="3"/>
  <c r="F837" i="3"/>
  <c r="I836" i="3"/>
  <c r="F836" i="3"/>
  <c r="I835" i="3"/>
  <c r="F835" i="3"/>
  <c r="I834" i="3"/>
  <c r="F834" i="3"/>
  <c r="I833" i="3"/>
  <c r="F833" i="3"/>
  <c r="I832" i="3"/>
  <c r="F832" i="3"/>
  <c r="I831" i="3"/>
  <c r="F831" i="3"/>
  <c r="I830" i="3"/>
  <c r="F830" i="3"/>
  <c r="I829" i="3"/>
  <c r="F829" i="3"/>
  <c r="I828" i="3"/>
  <c r="F828" i="3"/>
  <c r="I827" i="3"/>
  <c r="F827" i="3"/>
  <c r="I826" i="3"/>
  <c r="F826" i="3"/>
  <c r="I825" i="3"/>
  <c r="F825" i="3"/>
  <c r="I824" i="3"/>
  <c r="F824" i="3"/>
  <c r="I823" i="3"/>
  <c r="F823" i="3"/>
  <c r="I822" i="3"/>
  <c r="F822" i="3"/>
  <c r="I821" i="3"/>
  <c r="F821" i="3"/>
  <c r="I820" i="3"/>
  <c r="F820" i="3"/>
  <c r="I819" i="3"/>
  <c r="F819" i="3"/>
  <c r="I818" i="3"/>
  <c r="F818" i="3"/>
  <c r="I817" i="3"/>
  <c r="F817" i="3"/>
  <c r="I816" i="3"/>
  <c r="F816" i="3"/>
  <c r="I815" i="3"/>
  <c r="F815" i="3"/>
  <c r="I814" i="3"/>
  <c r="F814" i="3"/>
  <c r="I813" i="3"/>
  <c r="F813" i="3"/>
  <c r="I812" i="3"/>
  <c r="F812" i="3"/>
  <c r="I811" i="3"/>
  <c r="F811" i="3"/>
  <c r="I810" i="3"/>
  <c r="F810" i="3"/>
  <c r="I809" i="3"/>
  <c r="F809" i="3"/>
  <c r="I808" i="3"/>
  <c r="F808" i="3"/>
  <c r="I807" i="3"/>
  <c r="F807" i="3"/>
  <c r="I806" i="3"/>
  <c r="F806" i="3"/>
  <c r="I805" i="3"/>
  <c r="F805" i="3"/>
  <c r="I804" i="3"/>
  <c r="F804" i="3"/>
  <c r="I803" i="3"/>
  <c r="F803" i="3"/>
  <c r="I802" i="3"/>
  <c r="F802" i="3"/>
  <c r="I801" i="3"/>
  <c r="F801" i="3"/>
  <c r="I800" i="3"/>
  <c r="F800" i="3"/>
  <c r="I799" i="3"/>
  <c r="F799" i="3"/>
  <c r="I798" i="3"/>
  <c r="F798" i="3"/>
  <c r="I797" i="3"/>
  <c r="F797" i="3"/>
  <c r="I796" i="3"/>
  <c r="F796" i="3"/>
  <c r="I795" i="3"/>
  <c r="F795" i="3"/>
  <c r="I794" i="3"/>
  <c r="F794" i="3"/>
  <c r="I793" i="3"/>
  <c r="F793" i="3"/>
  <c r="I792" i="3"/>
  <c r="F792" i="3"/>
  <c r="I791" i="3"/>
  <c r="F791" i="3"/>
  <c r="I790" i="3"/>
  <c r="F790" i="3"/>
  <c r="I789" i="3"/>
  <c r="F789" i="3"/>
  <c r="I788" i="3"/>
  <c r="F788" i="3"/>
  <c r="I787" i="3"/>
  <c r="F787" i="3"/>
  <c r="I786" i="3"/>
  <c r="F786" i="3"/>
  <c r="I785" i="3"/>
  <c r="F785" i="3"/>
  <c r="I784" i="3"/>
  <c r="F784" i="3"/>
  <c r="I783" i="3"/>
  <c r="F783" i="3"/>
  <c r="I782" i="3"/>
  <c r="F782" i="3"/>
  <c r="I781" i="3"/>
  <c r="F781" i="3"/>
  <c r="I780" i="3"/>
  <c r="F780" i="3"/>
  <c r="I779" i="3"/>
  <c r="F779" i="3"/>
  <c r="I778" i="3"/>
  <c r="F778" i="3"/>
  <c r="I777" i="3"/>
  <c r="F777" i="3"/>
  <c r="I776" i="3"/>
  <c r="F776" i="3"/>
  <c r="I775" i="3"/>
  <c r="F775" i="3"/>
  <c r="I774" i="3"/>
  <c r="F774" i="3"/>
  <c r="I773" i="3"/>
  <c r="F773" i="3"/>
  <c r="I772" i="3"/>
  <c r="F772" i="3"/>
  <c r="I771" i="3"/>
  <c r="F771" i="3"/>
  <c r="I770" i="3"/>
  <c r="F770" i="3"/>
  <c r="I769" i="3"/>
  <c r="F769" i="3"/>
  <c r="I768" i="3"/>
  <c r="F768" i="3"/>
  <c r="I767" i="3"/>
  <c r="F767" i="3"/>
  <c r="I766" i="3"/>
  <c r="F766" i="3"/>
  <c r="I765" i="3"/>
  <c r="F765" i="3"/>
  <c r="I764" i="3"/>
  <c r="F764" i="3"/>
  <c r="I763" i="3"/>
  <c r="F763" i="3"/>
  <c r="I762" i="3"/>
  <c r="F762" i="3"/>
  <c r="I761" i="3"/>
  <c r="F761" i="3"/>
  <c r="I760" i="3"/>
  <c r="F760" i="3"/>
  <c r="I759" i="3"/>
  <c r="F759" i="3"/>
  <c r="I758" i="3"/>
  <c r="F758" i="3"/>
  <c r="I757" i="3"/>
  <c r="F757" i="3"/>
  <c r="I756" i="3"/>
  <c r="F756" i="3"/>
  <c r="I755" i="3"/>
  <c r="F755" i="3"/>
  <c r="I754" i="3"/>
  <c r="F754" i="3"/>
  <c r="I753" i="3"/>
  <c r="F753" i="3"/>
  <c r="I752" i="3"/>
  <c r="F752" i="3"/>
  <c r="I751" i="3"/>
  <c r="F751" i="3"/>
  <c r="I750" i="3"/>
  <c r="F750" i="3"/>
  <c r="I749" i="3"/>
  <c r="F749" i="3"/>
  <c r="I748" i="3"/>
  <c r="F748" i="3"/>
  <c r="I747" i="3"/>
  <c r="F747" i="3"/>
  <c r="I746" i="3"/>
  <c r="F746" i="3"/>
  <c r="I745" i="3"/>
  <c r="F745" i="3"/>
  <c r="I744" i="3"/>
  <c r="F744" i="3"/>
  <c r="I743" i="3"/>
  <c r="F743" i="3"/>
  <c r="I742" i="3"/>
  <c r="F742" i="3"/>
  <c r="I741" i="3"/>
  <c r="F741" i="3"/>
  <c r="I740" i="3"/>
  <c r="F740" i="3"/>
  <c r="I739" i="3"/>
  <c r="F739" i="3"/>
  <c r="I738" i="3"/>
  <c r="F738" i="3"/>
  <c r="I737" i="3"/>
  <c r="F737" i="3"/>
  <c r="I736" i="3"/>
  <c r="F736" i="3"/>
  <c r="I735" i="3"/>
  <c r="F735" i="3"/>
  <c r="I734" i="3"/>
  <c r="F734" i="3"/>
  <c r="I733" i="3"/>
  <c r="F733" i="3"/>
  <c r="I732" i="3"/>
  <c r="F732" i="3"/>
  <c r="I731" i="3"/>
  <c r="F731" i="3"/>
  <c r="I730" i="3"/>
  <c r="F730" i="3"/>
  <c r="I729" i="3"/>
  <c r="F729" i="3"/>
  <c r="I728" i="3"/>
  <c r="F728" i="3"/>
  <c r="I727" i="3"/>
  <c r="F727" i="3"/>
  <c r="I726" i="3"/>
  <c r="F726" i="3"/>
  <c r="I725" i="3"/>
  <c r="F725" i="3"/>
  <c r="I724" i="3"/>
  <c r="F724" i="3"/>
  <c r="I723" i="3"/>
  <c r="F723" i="3"/>
  <c r="I722" i="3"/>
  <c r="F722" i="3"/>
  <c r="I721" i="3"/>
  <c r="F721" i="3"/>
  <c r="I720" i="3"/>
  <c r="F720" i="3"/>
  <c r="I719" i="3"/>
  <c r="F719" i="3"/>
  <c r="I718" i="3"/>
  <c r="F718" i="3"/>
  <c r="I717" i="3"/>
  <c r="F717" i="3"/>
  <c r="I716" i="3"/>
  <c r="F716" i="3"/>
  <c r="I715" i="3"/>
  <c r="F715" i="3"/>
  <c r="I714" i="3"/>
  <c r="F714" i="3"/>
  <c r="I713" i="3"/>
  <c r="F713" i="3"/>
  <c r="I712" i="3"/>
  <c r="F712" i="3"/>
  <c r="I711" i="3"/>
  <c r="F711" i="3"/>
  <c r="I710" i="3"/>
  <c r="F710" i="3"/>
  <c r="I709" i="3"/>
  <c r="F709" i="3"/>
  <c r="I708" i="3"/>
  <c r="F708" i="3"/>
  <c r="I707" i="3"/>
  <c r="F707" i="3"/>
  <c r="I706" i="3"/>
  <c r="F706" i="3"/>
  <c r="I705" i="3"/>
  <c r="F705" i="3"/>
  <c r="I704" i="3"/>
  <c r="F704" i="3"/>
  <c r="I703" i="3"/>
  <c r="F703" i="3"/>
  <c r="I702" i="3"/>
  <c r="F702" i="3"/>
  <c r="I701" i="3"/>
  <c r="F701" i="3"/>
  <c r="I700" i="3"/>
  <c r="F700" i="3"/>
  <c r="I699" i="3"/>
  <c r="F699" i="3"/>
  <c r="I698" i="3"/>
  <c r="F698" i="3"/>
  <c r="I697" i="3"/>
  <c r="F697" i="3"/>
  <c r="I696" i="3"/>
  <c r="F696" i="3"/>
  <c r="I695" i="3"/>
  <c r="F695" i="3"/>
  <c r="I694" i="3"/>
  <c r="F694" i="3"/>
  <c r="I693" i="3"/>
  <c r="F693" i="3"/>
  <c r="I692" i="3"/>
  <c r="F692" i="3"/>
  <c r="I691" i="3"/>
  <c r="F691" i="3"/>
  <c r="I690" i="3"/>
  <c r="F690" i="3"/>
  <c r="I689" i="3"/>
  <c r="F689" i="3"/>
  <c r="I688" i="3"/>
  <c r="F688" i="3"/>
  <c r="I687" i="3"/>
  <c r="F687" i="3"/>
  <c r="I686" i="3"/>
  <c r="F686" i="3"/>
  <c r="I685" i="3"/>
  <c r="F685" i="3"/>
  <c r="I684" i="3"/>
  <c r="F684" i="3"/>
  <c r="I683" i="3"/>
  <c r="F683" i="3"/>
  <c r="I682" i="3"/>
  <c r="F682" i="3"/>
  <c r="I681" i="3"/>
  <c r="F681" i="3"/>
  <c r="I680" i="3"/>
  <c r="F680" i="3"/>
  <c r="I679" i="3"/>
  <c r="F679" i="3"/>
  <c r="I678" i="3"/>
  <c r="F678" i="3"/>
  <c r="I677" i="3"/>
  <c r="F677" i="3"/>
  <c r="I676" i="3"/>
  <c r="F676" i="3"/>
  <c r="I675" i="3"/>
  <c r="F675" i="3"/>
  <c r="I674" i="3"/>
  <c r="F674" i="3"/>
  <c r="I673" i="3"/>
  <c r="F673" i="3"/>
  <c r="I672" i="3"/>
  <c r="F672" i="3"/>
  <c r="I671" i="3"/>
  <c r="F671" i="3"/>
  <c r="I670" i="3"/>
  <c r="F670" i="3"/>
  <c r="I669" i="3"/>
  <c r="F669" i="3"/>
  <c r="I668" i="3"/>
  <c r="F668" i="3"/>
  <c r="I667" i="3"/>
  <c r="F667" i="3"/>
  <c r="I666" i="3"/>
  <c r="F666" i="3"/>
  <c r="I665" i="3"/>
  <c r="F665" i="3"/>
  <c r="I664" i="3"/>
  <c r="F664" i="3"/>
  <c r="I663" i="3"/>
  <c r="F663" i="3"/>
  <c r="I662" i="3"/>
  <c r="F662" i="3"/>
  <c r="I661" i="3"/>
  <c r="F661" i="3"/>
  <c r="I660" i="3"/>
  <c r="F660" i="3"/>
  <c r="I659" i="3"/>
  <c r="F659" i="3"/>
  <c r="I658" i="3"/>
  <c r="F658" i="3"/>
  <c r="I657" i="3"/>
  <c r="F657" i="3"/>
  <c r="I656" i="3"/>
  <c r="F656" i="3"/>
  <c r="I655" i="3"/>
  <c r="F655" i="3"/>
  <c r="I654" i="3"/>
  <c r="F654" i="3"/>
  <c r="I653" i="3"/>
  <c r="F653" i="3"/>
  <c r="I652" i="3"/>
  <c r="F652" i="3"/>
  <c r="I651" i="3"/>
  <c r="F651" i="3"/>
  <c r="I650" i="3"/>
  <c r="F650" i="3"/>
  <c r="I649" i="3"/>
  <c r="F649" i="3"/>
  <c r="I648" i="3"/>
  <c r="F648" i="3"/>
  <c r="I647" i="3"/>
  <c r="F647" i="3"/>
  <c r="I646" i="3"/>
  <c r="F646" i="3"/>
  <c r="I645" i="3"/>
  <c r="F645" i="3"/>
  <c r="I644" i="3"/>
  <c r="F644" i="3"/>
  <c r="I643" i="3"/>
  <c r="F643" i="3"/>
  <c r="I642" i="3"/>
  <c r="F642" i="3"/>
  <c r="I641" i="3"/>
  <c r="F641" i="3"/>
  <c r="I640" i="3"/>
  <c r="F640" i="3"/>
  <c r="I639" i="3"/>
  <c r="F639" i="3"/>
  <c r="I638" i="3"/>
  <c r="F638" i="3"/>
  <c r="I637" i="3"/>
  <c r="F637" i="3"/>
  <c r="I636" i="3"/>
  <c r="F636" i="3"/>
  <c r="I635" i="3"/>
  <c r="F635" i="3"/>
  <c r="I634" i="3"/>
  <c r="F634" i="3"/>
  <c r="I633" i="3"/>
  <c r="F633" i="3"/>
  <c r="I632" i="3"/>
  <c r="F632" i="3"/>
  <c r="I631" i="3"/>
  <c r="F631" i="3"/>
  <c r="I630" i="3"/>
  <c r="F630" i="3"/>
  <c r="I629" i="3"/>
  <c r="F629" i="3"/>
  <c r="I628" i="3"/>
  <c r="F628" i="3"/>
  <c r="I627" i="3"/>
  <c r="F627" i="3"/>
  <c r="I626" i="3"/>
  <c r="F626" i="3"/>
  <c r="I625" i="3"/>
  <c r="F625" i="3"/>
  <c r="I624" i="3"/>
  <c r="F624" i="3"/>
  <c r="I623" i="3"/>
  <c r="F623" i="3"/>
  <c r="I622" i="3"/>
  <c r="F622" i="3"/>
  <c r="I621" i="3"/>
  <c r="F621" i="3"/>
  <c r="I620" i="3"/>
  <c r="F620" i="3"/>
  <c r="I619" i="3"/>
  <c r="F619" i="3"/>
  <c r="I618" i="3"/>
  <c r="F618" i="3"/>
  <c r="I617" i="3"/>
  <c r="F617" i="3"/>
  <c r="I616" i="3"/>
  <c r="F616" i="3"/>
  <c r="I615" i="3"/>
  <c r="F615" i="3"/>
  <c r="I614" i="3"/>
  <c r="F614" i="3"/>
  <c r="I613" i="3"/>
  <c r="F613" i="3"/>
  <c r="I612" i="3"/>
  <c r="F612" i="3"/>
  <c r="I611" i="3"/>
  <c r="F611" i="3"/>
  <c r="I610" i="3"/>
  <c r="F610" i="3"/>
  <c r="I609" i="3"/>
  <c r="F609" i="3"/>
  <c r="I608" i="3"/>
  <c r="F608" i="3"/>
  <c r="I607" i="3"/>
  <c r="F607" i="3"/>
  <c r="I606" i="3"/>
  <c r="F606" i="3"/>
  <c r="I605" i="3"/>
  <c r="F605" i="3"/>
  <c r="I604" i="3"/>
  <c r="F604" i="3"/>
  <c r="I603" i="3"/>
  <c r="F603" i="3"/>
  <c r="I602" i="3"/>
  <c r="F602" i="3"/>
  <c r="I601" i="3"/>
  <c r="F601" i="3"/>
  <c r="I600" i="3"/>
  <c r="F600" i="3"/>
  <c r="I599" i="3"/>
  <c r="F599" i="3"/>
  <c r="I598" i="3"/>
  <c r="F598" i="3"/>
  <c r="I597" i="3"/>
  <c r="F597" i="3"/>
  <c r="I596" i="3"/>
  <c r="F596" i="3"/>
  <c r="I595" i="3"/>
  <c r="F595" i="3"/>
  <c r="I594" i="3"/>
  <c r="F594" i="3"/>
  <c r="I593" i="3"/>
  <c r="F593" i="3"/>
  <c r="I592" i="3"/>
  <c r="F592" i="3"/>
  <c r="I591" i="3"/>
  <c r="F591" i="3"/>
  <c r="I590" i="3"/>
  <c r="F590" i="3"/>
  <c r="I589" i="3"/>
  <c r="F589" i="3"/>
  <c r="I588" i="3"/>
  <c r="F588" i="3"/>
  <c r="I587" i="3"/>
  <c r="F587" i="3"/>
  <c r="I586" i="3"/>
  <c r="F586" i="3"/>
  <c r="I585" i="3"/>
  <c r="F585" i="3"/>
  <c r="I584" i="3"/>
  <c r="F584" i="3"/>
  <c r="I583" i="3"/>
  <c r="F583" i="3"/>
  <c r="I582" i="3"/>
  <c r="F582" i="3"/>
  <c r="I581" i="3"/>
  <c r="F581" i="3"/>
  <c r="I580" i="3"/>
  <c r="F580" i="3"/>
  <c r="I579" i="3"/>
  <c r="F579" i="3"/>
  <c r="I578" i="3"/>
  <c r="F578" i="3"/>
  <c r="I577" i="3"/>
  <c r="F577" i="3"/>
  <c r="I576" i="3"/>
  <c r="F576" i="3"/>
  <c r="I575" i="3"/>
  <c r="F575" i="3"/>
  <c r="I574" i="3"/>
  <c r="F574" i="3"/>
  <c r="I573" i="3"/>
  <c r="F573" i="3"/>
  <c r="I572" i="3"/>
  <c r="F572" i="3"/>
  <c r="I571" i="3"/>
  <c r="F571" i="3"/>
  <c r="I570" i="3"/>
  <c r="F570" i="3"/>
  <c r="I569" i="3"/>
  <c r="F569" i="3"/>
  <c r="I568" i="3"/>
  <c r="F568" i="3"/>
  <c r="I567" i="3"/>
  <c r="F567" i="3"/>
  <c r="I566" i="3"/>
  <c r="F566" i="3"/>
  <c r="I565" i="3"/>
  <c r="F565" i="3"/>
  <c r="I564" i="3"/>
  <c r="F564" i="3"/>
  <c r="I563" i="3"/>
  <c r="F563" i="3"/>
  <c r="I562" i="3"/>
  <c r="F562" i="3"/>
  <c r="I561" i="3"/>
  <c r="F561" i="3"/>
  <c r="I560" i="3"/>
  <c r="F560" i="3"/>
  <c r="I559" i="3"/>
  <c r="F559" i="3"/>
  <c r="I558" i="3"/>
  <c r="F558" i="3"/>
  <c r="I557" i="3"/>
  <c r="F557" i="3"/>
  <c r="I556" i="3"/>
  <c r="F556" i="3"/>
  <c r="I555" i="3"/>
  <c r="F555" i="3"/>
  <c r="I554" i="3"/>
  <c r="F554" i="3"/>
  <c r="I553" i="3"/>
  <c r="F553" i="3"/>
  <c r="I552" i="3"/>
  <c r="F552" i="3"/>
  <c r="I551" i="3"/>
  <c r="F551" i="3"/>
  <c r="I550" i="3"/>
  <c r="F550" i="3"/>
  <c r="I549" i="3"/>
  <c r="F549" i="3"/>
  <c r="I548" i="3"/>
  <c r="F548" i="3"/>
  <c r="I547" i="3"/>
  <c r="F547" i="3"/>
  <c r="I546" i="3"/>
  <c r="F546" i="3"/>
  <c r="I545" i="3"/>
  <c r="F545" i="3"/>
  <c r="I544" i="3"/>
  <c r="F544" i="3"/>
  <c r="I543" i="3"/>
  <c r="F543" i="3"/>
  <c r="I542" i="3"/>
  <c r="F542" i="3"/>
  <c r="I541" i="3"/>
  <c r="F541" i="3"/>
  <c r="I540" i="3"/>
  <c r="F540" i="3"/>
  <c r="I539" i="3"/>
  <c r="F539" i="3"/>
  <c r="I538" i="3"/>
  <c r="F538" i="3"/>
  <c r="I537" i="3"/>
  <c r="F537" i="3"/>
  <c r="I536" i="3"/>
  <c r="F536" i="3"/>
  <c r="I535" i="3"/>
  <c r="F535" i="3"/>
  <c r="I534" i="3"/>
  <c r="F534" i="3"/>
  <c r="I533" i="3"/>
  <c r="F533" i="3"/>
  <c r="I532" i="3"/>
  <c r="F532" i="3"/>
  <c r="I531" i="3"/>
  <c r="F531" i="3"/>
  <c r="I530" i="3"/>
  <c r="F530" i="3"/>
  <c r="I529" i="3"/>
  <c r="F529" i="3"/>
  <c r="I528" i="3"/>
  <c r="F528" i="3"/>
  <c r="I527" i="3"/>
  <c r="F527" i="3"/>
  <c r="I526" i="3"/>
  <c r="F526" i="3"/>
  <c r="I525" i="3"/>
  <c r="F525" i="3"/>
  <c r="I524" i="3"/>
  <c r="F524" i="3"/>
  <c r="I523" i="3"/>
  <c r="F523" i="3"/>
  <c r="I522" i="3"/>
  <c r="F522" i="3"/>
  <c r="I521" i="3"/>
  <c r="F521" i="3"/>
  <c r="I520" i="3"/>
  <c r="F520" i="3"/>
  <c r="I519" i="3"/>
  <c r="F519" i="3"/>
  <c r="I518" i="3"/>
  <c r="F518" i="3"/>
  <c r="I517" i="3"/>
  <c r="F517" i="3"/>
  <c r="I516" i="3"/>
  <c r="F516" i="3"/>
  <c r="I515" i="3"/>
  <c r="F515" i="3"/>
  <c r="I514" i="3"/>
  <c r="F514" i="3"/>
  <c r="I513" i="3"/>
  <c r="F513" i="3"/>
  <c r="I512" i="3"/>
  <c r="F512" i="3"/>
  <c r="I511" i="3"/>
  <c r="F511" i="3"/>
  <c r="I510" i="3"/>
  <c r="F510" i="3"/>
  <c r="I509" i="3"/>
  <c r="F509" i="3"/>
  <c r="I508" i="3"/>
  <c r="F508" i="3"/>
  <c r="I507" i="3"/>
  <c r="F507" i="3"/>
  <c r="I506" i="3"/>
  <c r="F506" i="3"/>
  <c r="I505" i="3"/>
  <c r="F505" i="3"/>
  <c r="I504" i="3"/>
  <c r="F504" i="3"/>
  <c r="I503" i="3"/>
  <c r="F503" i="3"/>
  <c r="I502" i="3"/>
  <c r="F502" i="3"/>
  <c r="I501" i="3"/>
  <c r="F501" i="3"/>
  <c r="I500" i="3"/>
  <c r="F500" i="3"/>
  <c r="I499" i="3"/>
  <c r="F499" i="3"/>
  <c r="I498" i="3"/>
  <c r="F498" i="3"/>
  <c r="I497" i="3"/>
  <c r="F497" i="3"/>
  <c r="I496" i="3"/>
  <c r="F496" i="3"/>
  <c r="I495" i="3"/>
  <c r="F495" i="3"/>
  <c r="I494" i="3"/>
  <c r="F494" i="3"/>
  <c r="I493" i="3"/>
  <c r="F493" i="3"/>
  <c r="I492" i="3"/>
  <c r="F492" i="3"/>
  <c r="I491" i="3"/>
  <c r="F491" i="3"/>
  <c r="I490" i="3"/>
  <c r="F490" i="3"/>
  <c r="I489" i="3"/>
  <c r="F489" i="3"/>
  <c r="I488" i="3"/>
  <c r="F488" i="3"/>
  <c r="I487" i="3"/>
  <c r="F487" i="3"/>
  <c r="I486" i="3"/>
  <c r="F486" i="3"/>
  <c r="I485" i="3"/>
  <c r="F485" i="3"/>
  <c r="I484" i="3"/>
  <c r="F484" i="3"/>
  <c r="I483" i="3"/>
  <c r="F483" i="3"/>
  <c r="I482" i="3"/>
  <c r="F482" i="3"/>
  <c r="I481" i="3"/>
  <c r="F481" i="3"/>
  <c r="I480" i="3"/>
  <c r="F480" i="3"/>
  <c r="I479" i="3"/>
  <c r="F479" i="3"/>
  <c r="I478" i="3"/>
  <c r="F478" i="3"/>
  <c r="I477" i="3"/>
  <c r="F477" i="3"/>
  <c r="I476" i="3"/>
  <c r="F476" i="3"/>
  <c r="I475" i="3"/>
  <c r="F475" i="3"/>
  <c r="I474" i="3"/>
  <c r="F474" i="3"/>
  <c r="I473" i="3"/>
  <c r="F473" i="3"/>
  <c r="I472" i="3"/>
  <c r="F472" i="3"/>
  <c r="I471" i="3"/>
  <c r="F471" i="3"/>
  <c r="I470" i="3"/>
  <c r="F470" i="3"/>
  <c r="I469" i="3"/>
  <c r="F469" i="3"/>
  <c r="I468" i="3"/>
  <c r="F468" i="3"/>
  <c r="I467" i="3"/>
  <c r="F467" i="3"/>
  <c r="I466" i="3"/>
  <c r="F466" i="3"/>
  <c r="I465" i="3"/>
  <c r="F465" i="3"/>
  <c r="I464" i="3"/>
  <c r="F464" i="3"/>
  <c r="I463" i="3"/>
  <c r="F463" i="3"/>
  <c r="I462" i="3"/>
  <c r="F462" i="3"/>
  <c r="I461" i="3"/>
  <c r="F461" i="3"/>
  <c r="I460" i="3"/>
  <c r="F460" i="3"/>
  <c r="I459" i="3"/>
  <c r="F459" i="3"/>
  <c r="I458" i="3"/>
  <c r="F458" i="3"/>
  <c r="I457" i="3"/>
  <c r="F457" i="3"/>
  <c r="I456" i="3"/>
  <c r="F456" i="3"/>
  <c r="I455" i="3"/>
  <c r="F455" i="3"/>
  <c r="I454" i="3"/>
  <c r="F454" i="3"/>
  <c r="I453" i="3"/>
  <c r="F453" i="3"/>
  <c r="I452" i="3"/>
  <c r="F452" i="3"/>
  <c r="I451" i="3"/>
  <c r="F451" i="3"/>
  <c r="I450" i="3"/>
  <c r="F450" i="3"/>
  <c r="I449" i="3"/>
  <c r="F449" i="3"/>
  <c r="I448" i="3"/>
  <c r="F448" i="3"/>
  <c r="I447" i="3"/>
  <c r="F447" i="3"/>
  <c r="I446" i="3"/>
  <c r="F446" i="3"/>
  <c r="I445" i="3"/>
  <c r="F445" i="3"/>
  <c r="I444" i="3"/>
  <c r="F444" i="3"/>
  <c r="I443" i="3"/>
  <c r="F443" i="3"/>
  <c r="I442" i="3"/>
  <c r="F442" i="3"/>
  <c r="I441" i="3"/>
  <c r="F441" i="3"/>
  <c r="I440" i="3"/>
  <c r="F440" i="3"/>
  <c r="I439" i="3"/>
  <c r="F439" i="3"/>
  <c r="I438" i="3"/>
  <c r="F438" i="3"/>
  <c r="I437" i="3"/>
  <c r="F437" i="3"/>
  <c r="I436" i="3"/>
  <c r="F436" i="3"/>
  <c r="I435" i="3"/>
  <c r="F435" i="3"/>
  <c r="I434" i="3"/>
  <c r="F434" i="3"/>
  <c r="I433" i="3"/>
  <c r="F433" i="3"/>
  <c r="I432" i="3"/>
  <c r="F432" i="3"/>
  <c r="I431" i="3"/>
  <c r="F431" i="3"/>
  <c r="I430" i="3"/>
  <c r="F430" i="3"/>
  <c r="I429" i="3"/>
  <c r="F429" i="3"/>
  <c r="I428" i="3"/>
  <c r="F428" i="3"/>
  <c r="I427" i="3"/>
  <c r="F427" i="3"/>
  <c r="I426" i="3"/>
  <c r="F426" i="3"/>
  <c r="I425" i="3"/>
  <c r="F425" i="3"/>
  <c r="I424" i="3"/>
  <c r="F424" i="3"/>
  <c r="I423" i="3"/>
  <c r="F423" i="3"/>
  <c r="I422" i="3"/>
  <c r="F422" i="3"/>
  <c r="I421" i="3"/>
  <c r="F421" i="3"/>
  <c r="I420" i="3"/>
  <c r="F420" i="3"/>
  <c r="I419" i="3"/>
  <c r="F419" i="3"/>
  <c r="I418" i="3"/>
  <c r="F418" i="3"/>
  <c r="I417" i="3"/>
  <c r="F417" i="3"/>
  <c r="I416" i="3"/>
  <c r="F416" i="3"/>
  <c r="I415" i="3"/>
  <c r="F415" i="3"/>
  <c r="I414" i="3"/>
  <c r="F414" i="3"/>
  <c r="I413" i="3"/>
  <c r="F413" i="3"/>
  <c r="I412" i="3"/>
  <c r="F412" i="3"/>
  <c r="I411" i="3"/>
  <c r="F411" i="3"/>
  <c r="I410" i="3"/>
  <c r="F410" i="3"/>
  <c r="I409" i="3"/>
  <c r="F409" i="3"/>
  <c r="I408" i="3"/>
  <c r="F408" i="3"/>
  <c r="I407" i="3"/>
  <c r="F407" i="3"/>
  <c r="I406" i="3"/>
  <c r="F406" i="3"/>
  <c r="I405" i="3"/>
  <c r="F405" i="3"/>
  <c r="I404" i="3"/>
  <c r="F404" i="3"/>
  <c r="I403" i="3"/>
  <c r="F403" i="3"/>
  <c r="I402" i="3"/>
  <c r="F402" i="3"/>
  <c r="I401" i="3"/>
  <c r="F401" i="3"/>
  <c r="I400" i="3"/>
  <c r="F400" i="3"/>
  <c r="I399" i="3"/>
  <c r="F399" i="3"/>
  <c r="I398" i="3"/>
  <c r="F398" i="3"/>
  <c r="I397" i="3"/>
  <c r="F397" i="3"/>
  <c r="I396" i="3"/>
  <c r="F396" i="3"/>
  <c r="I395" i="3"/>
  <c r="F395" i="3"/>
  <c r="I394" i="3"/>
  <c r="F394" i="3"/>
  <c r="I393" i="3"/>
  <c r="F393" i="3"/>
  <c r="I392" i="3"/>
  <c r="F392" i="3"/>
  <c r="I391" i="3"/>
  <c r="F391" i="3"/>
  <c r="I390" i="3"/>
  <c r="F390" i="3"/>
  <c r="I389" i="3"/>
  <c r="F389" i="3"/>
  <c r="I388" i="3"/>
  <c r="F388" i="3"/>
  <c r="I387" i="3"/>
  <c r="F387" i="3"/>
  <c r="I386" i="3"/>
  <c r="F386" i="3"/>
  <c r="I385" i="3"/>
  <c r="F385" i="3"/>
  <c r="I384" i="3"/>
  <c r="F384" i="3"/>
  <c r="I383" i="3"/>
  <c r="F383" i="3"/>
  <c r="I382" i="3"/>
  <c r="F382" i="3"/>
  <c r="I381" i="3"/>
  <c r="F381" i="3"/>
  <c r="I380" i="3"/>
  <c r="F380" i="3"/>
  <c r="I379" i="3"/>
  <c r="F379" i="3"/>
  <c r="I378" i="3"/>
  <c r="F378" i="3"/>
  <c r="I377" i="3"/>
  <c r="F377" i="3"/>
  <c r="I376" i="3"/>
  <c r="F376" i="3"/>
  <c r="I375" i="3"/>
  <c r="F375" i="3"/>
  <c r="I374" i="3"/>
  <c r="F374" i="3"/>
  <c r="I373" i="3"/>
  <c r="F373" i="3"/>
  <c r="I372" i="3"/>
  <c r="F372" i="3"/>
  <c r="I371" i="3"/>
  <c r="F371" i="3"/>
  <c r="I370" i="3"/>
  <c r="F370" i="3"/>
  <c r="I369" i="3"/>
  <c r="F369" i="3"/>
  <c r="I368" i="3"/>
  <c r="F368" i="3"/>
  <c r="I367" i="3"/>
  <c r="F367" i="3"/>
  <c r="I366" i="3"/>
  <c r="F366" i="3"/>
  <c r="I365" i="3"/>
  <c r="F365" i="3"/>
  <c r="I364" i="3"/>
  <c r="F364" i="3"/>
  <c r="I363" i="3"/>
  <c r="F363" i="3"/>
  <c r="I362" i="3"/>
  <c r="F362" i="3"/>
  <c r="I361" i="3"/>
  <c r="F361" i="3"/>
  <c r="I360" i="3"/>
  <c r="F360" i="3"/>
  <c r="I359" i="3"/>
  <c r="F359" i="3"/>
  <c r="I358" i="3"/>
  <c r="F358" i="3"/>
  <c r="I357" i="3"/>
  <c r="F357" i="3"/>
  <c r="I356" i="3"/>
  <c r="F356" i="3"/>
  <c r="I355" i="3"/>
  <c r="F355" i="3"/>
  <c r="I354" i="3"/>
  <c r="F354" i="3"/>
  <c r="I353" i="3"/>
  <c r="F353" i="3"/>
  <c r="I352" i="3"/>
  <c r="F352" i="3"/>
  <c r="I351" i="3"/>
  <c r="F351" i="3"/>
  <c r="I350" i="3"/>
  <c r="F350" i="3"/>
  <c r="I349" i="3"/>
  <c r="F349" i="3"/>
  <c r="I348" i="3"/>
  <c r="F348" i="3"/>
  <c r="I347" i="3"/>
  <c r="F347" i="3"/>
  <c r="I346" i="3"/>
  <c r="F346" i="3"/>
  <c r="I345" i="3"/>
  <c r="F345" i="3"/>
  <c r="I344" i="3"/>
  <c r="F344" i="3"/>
  <c r="I343" i="3"/>
  <c r="F343" i="3"/>
  <c r="I342" i="3"/>
  <c r="F342" i="3"/>
  <c r="I341" i="3"/>
  <c r="F341" i="3"/>
  <c r="I340" i="3"/>
  <c r="F340" i="3"/>
  <c r="I339" i="3"/>
  <c r="F339" i="3"/>
  <c r="I338" i="3"/>
  <c r="F338" i="3"/>
  <c r="I337" i="3"/>
  <c r="F337" i="3"/>
  <c r="I336" i="3"/>
  <c r="F336" i="3"/>
  <c r="I335" i="3"/>
  <c r="F335" i="3"/>
  <c r="I334" i="3"/>
  <c r="F334" i="3"/>
  <c r="I333" i="3"/>
  <c r="F333" i="3"/>
  <c r="I332" i="3"/>
  <c r="F332" i="3"/>
  <c r="I331" i="3"/>
  <c r="F331" i="3"/>
  <c r="I330" i="3"/>
  <c r="F330" i="3"/>
  <c r="I329" i="3"/>
  <c r="F329" i="3"/>
  <c r="I328" i="3"/>
  <c r="F328" i="3"/>
  <c r="I327" i="3"/>
  <c r="F327" i="3"/>
  <c r="I326" i="3"/>
  <c r="F326" i="3"/>
  <c r="I325" i="3"/>
  <c r="F325" i="3"/>
  <c r="I324" i="3"/>
  <c r="F324" i="3"/>
  <c r="I323" i="3"/>
  <c r="F323" i="3"/>
  <c r="I322" i="3"/>
  <c r="F322" i="3"/>
  <c r="I321" i="3"/>
  <c r="F321" i="3"/>
  <c r="I320" i="3"/>
  <c r="F320" i="3"/>
  <c r="I319" i="3"/>
  <c r="F319" i="3"/>
  <c r="I318" i="3"/>
  <c r="F318" i="3"/>
  <c r="I317" i="3"/>
  <c r="F317" i="3"/>
  <c r="I316" i="3"/>
  <c r="F316" i="3"/>
  <c r="I315" i="3"/>
  <c r="F315" i="3"/>
  <c r="I314" i="3"/>
  <c r="F314" i="3"/>
  <c r="I313" i="3"/>
  <c r="F313" i="3"/>
  <c r="I312" i="3"/>
  <c r="F312" i="3"/>
  <c r="I311" i="3"/>
  <c r="F311" i="3"/>
  <c r="I310" i="3"/>
  <c r="F310" i="3"/>
  <c r="I309" i="3"/>
  <c r="F309" i="3"/>
  <c r="I308" i="3"/>
  <c r="F308" i="3"/>
  <c r="I307" i="3"/>
  <c r="F307" i="3"/>
  <c r="I306" i="3"/>
  <c r="F306" i="3"/>
  <c r="I305" i="3"/>
  <c r="F305" i="3"/>
  <c r="I304" i="3"/>
  <c r="F304" i="3"/>
  <c r="I303" i="3"/>
  <c r="F303" i="3"/>
  <c r="I302" i="3"/>
  <c r="F302" i="3"/>
  <c r="I301" i="3"/>
  <c r="F301" i="3"/>
  <c r="I300" i="3"/>
  <c r="F300" i="3"/>
  <c r="I299" i="3"/>
  <c r="F299" i="3"/>
  <c r="I298" i="3"/>
  <c r="F298" i="3"/>
  <c r="I297" i="3"/>
  <c r="F297" i="3"/>
  <c r="I296" i="3"/>
  <c r="F296" i="3"/>
  <c r="I295" i="3"/>
  <c r="F295" i="3"/>
  <c r="I294" i="3"/>
  <c r="F294" i="3"/>
  <c r="I293" i="3"/>
  <c r="F293" i="3"/>
  <c r="I292" i="3"/>
  <c r="F292" i="3"/>
  <c r="I291" i="3"/>
  <c r="F291" i="3"/>
  <c r="I290" i="3"/>
  <c r="F290" i="3"/>
  <c r="I289" i="3"/>
  <c r="F289" i="3"/>
  <c r="I288" i="3"/>
  <c r="F288" i="3"/>
  <c r="I287" i="3"/>
  <c r="F287" i="3"/>
  <c r="I286" i="3"/>
  <c r="F286" i="3"/>
  <c r="I285" i="3"/>
  <c r="F285" i="3"/>
  <c r="I284" i="3"/>
  <c r="F284" i="3"/>
  <c r="I283" i="3"/>
  <c r="F283" i="3"/>
  <c r="I282" i="3"/>
  <c r="F282" i="3"/>
  <c r="I281" i="3"/>
  <c r="F281" i="3"/>
  <c r="I280" i="3"/>
  <c r="F280" i="3"/>
  <c r="I279" i="3"/>
  <c r="F279" i="3"/>
  <c r="I278" i="3"/>
  <c r="F278" i="3"/>
  <c r="I277" i="3"/>
  <c r="F277" i="3"/>
  <c r="I276" i="3"/>
  <c r="F276" i="3"/>
  <c r="I275" i="3"/>
  <c r="F275" i="3"/>
  <c r="I274" i="3"/>
  <c r="F274" i="3"/>
  <c r="I273" i="3"/>
  <c r="F273" i="3"/>
  <c r="I272" i="3"/>
  <c r="F272" i="3"/>
  <c r="I271" i="3"/>
  <c r="F271" i="3"/>
  <c r="I270" i="3"/>
  <c r="F270" i="3"/>
  <c r="I269" i="3"/>
  <c r="F269" i="3"/>
  <c r="I268" i="3"/>
  <c r="F268" i="3"/>
  <c r="I267" i="3"/>
  <c r="F267" i="3"/>
  <c r="I266" i="3"/>
  <c r="F266" i="3"/>
  <c r="I265" i="3"/>
  <c r="F265" i="3"/>
  <c r="I264" i="3"/>
  <c r="F264" i="3"/>
  <c r="I263" i="3"/>
  <c r="F263" i="3"/>
  <c r="I262" i="3"/>
  <c r="F262" i="3"/>
  <c r="I261" i="3"/>
  <c r="F261" i="3"/>
  <c r="I260" i="3"/>
  <c r="F260" i="3"/>
  <c r="I259" i="3"/>
  <c r="F259" i="3"/>
  <c r="I258" i="3"/>
  <c r="F258" i="3"/>
  <c r="I257" i="3"/>
  <c r="F257" i="3"/>
  <c r="I256" i="3"/>
  <c r="F256" i="3"/>
  <c r="I255" i="3"/>
  <c r="F255" i="3"/>
  <c r="I254" i="3"/>
  <c r="F254" i="3"/>
  <c r="I253" i="3"/>
  <c r="F253" i="3"/>
  <c r="I252" i="3"/>
  <c r="F252" i="3"/>
  <c r="I251" i="3"/>
  <c r="F251" i="3"/>
  <c r="I250" i="3"/>
  <c r="F250" i="3"/>
  <c r="I249" i="3"/>
  <c r="F249" i="3"/>
  <c r="I248" i="3"/>
  <c r="F248" i="3"/>
  <c r="I247" i="3"/>
  <c r="F247" i="3"/>
  <c r="I246" i="3"/>
  <c r="F246" i="3"/>
  <c r="I245" i="3"/>
  <c r="F245" i="3"/>
  <c r="I244" i="3"/>
  <c r="F244" i="3"/>
  <c r="I243" i="3"/>
  <c r="F243" i="3"/>
  <c r="I242" i="3"/>
  <c r="F242" i="3"/>
  <c r="I241" i="3"/>
  <c r="F241" i="3"/>
  <c r="I240" i="3"/>
  <c r="F240" i="3"/>
  <c r="I239" i="3"/>
  <c r="F239" i="3"/>
  <c r="I238" i="3"/>
  <c r="F238" i="3"/>
  <c r="I237" i="3"/>
  <c r="F237" i="3"/>
  <c r="I236" i="3"/>
  <c r="F236" i="3"/>
  <c r="I235" i="3"/>
  <c r="F235" i="3"/>
  <c r="I234" i="3"/>
  <c r="F234" i="3"/>
  <c r="I233" i="3"/>
  <c r="F233" i="3"/>
  <c r="I232" i="3"/>
  <c r="F232" i="3"/>
  <c r="I231" i="3"/>
  <c r="F231" i="3"/>
  <c r="I230" i="3"/>
  <c r="F230" i="3"/>
  <c r="I229" i="3"/>
  <c r="F229" i="3"/>
  <c r="I228" i="3"/>
  <c r="F228" i="3"/>
  <c r="I227" i="3"/>
  <c r="F227" i="3"/>
  <c r="I226" i="3"/>
  <c r="F226" i="3"/>
  <c r="I225" i="3"/>
  <c r="F225" i="3"/>
  <c r="I224" i="3"/>
  <c r="F224" i="3"/>
  <c r="I223" i="3"/>
  <c r="F223" i="3"/>
  <c r="I222" i="3"/>
  <c r="F222" i="3"/>
  <c r="I221" i="3"/>
  <c r="F221" i="3"/>
  <c r="I220" i="3"/>
  <c r="F220" i="3"/>
  <c r="I219" i="3"/>
  <c r="F219" i="3"/>
  <c r="I218" i="3"/>
  <c r="F218" i="3"/>
  <c r="I217" i="3"/>
  <c r="F217" i="3"/>
  <c r="I216" i="3"/>
  <c r="F216" i="3"/>
  <c r="I215" i="3"/>
  <c r="F215" i="3"/>
  <c r="I214" i="3"/>
  <c r="F214" i="3"/>
  <c r="I213" i="3"/>
  <c r="F213" i="3"/>
  <c r="I212" i="3"/>
  <c r="F212" i="3"/>
  <c r="I211" i="3"/>
  <c r="F211" i="3"/>
  <c r="I210" i="3"/>
  <c r="F210" i="3"/>
  <c r="I209" i="3"/>
  <c r="F209" i="3"/>
  <c r="I208" i="3"/>
  <c r="F208" i="3"/>
  <c r="I207" i="3"/>
  <c r="F207" i="3"/>
  <c r="I206" i="3"/>
  <c r="F206" i="3"/>
  <c r="I205" i="3"/>
  <c r="F205" i="3"/>
  <c r="I204" i="3"/>
  <c r="F204" i="3"/>
  <c r="I203" i="3"/>
  <c r="F203" i="3"/>
  <c r="I202" i="3"/>
  <c r="F202" i="3"/>
  <c r="I201" i="3"/>
  <c r="F201" i="3"/>
  <c r="I200" i="3"/>
  <c r="F200" i="3"/>
  <c r="I199" i="3"/>
  <c r="F199" i="3"/>
  <c r="I198" i="3"/>
  <c r="F198" i="3"/>
  <c r="I197" i="3"/>
  <c r="F197" i="3"/>
  <c r="I196" i="3"/>
  <c r="F196" i="3"/>
  <c r="I195" i="3"/>
  <c r="F195" i="3"/>
  <c r="I194" i="3"/>
  <c r="F194" i="3"/>
  <c r="I193" i="3"/>
  <c r="F193" i="3"/>
  <c r="I192" i="3"/>
  <c r="F192" i="3"/>
  <c r="I191" i="3"/>
  <c r="F191" i="3"/>
  <c r="I190" i="3"/>
  <c r="F190" i="3"/>
  <c r="I189" i="3"/>
  <c r="F189" i="3"/>
  <c r="I188" i="3"/>
  <c r="F188" i="3"/>
  <c r="I187" i="3"/>
  <c r="F187" i="3"/>
  <c r="I186" i="3"/>
  <c r="F186" i="3"/>
  <c r="I185" i="3"/>
  <c r="F185" i="3"/>
  <c r="I184" i="3"/>
  <c r="F184" i="3"/>
  <c r="I183" i="3"/>
  <c r="F183" i="3"/>
  <c r="I182" i="3"/>
  <c r="F182" i="3"/>
  <c r="I181" i="3"/>
  <c r="F181" i="3"/>
  <c r="I180" i="3"/>
  <c r="F180" i="3"/>
  <c r="I179" i="3"/>
  <c r="F179" i="3"/>
  <c r="I178" i="3"/>
  <c r="F178" i="3"/>
  <c r="I177" i="3"/>
  <c r="F177" i="3"/>
  <c r="I176" i="3"/>
  <c r="F176" i="3"/>
  <c r="I175" i="3"/>
  <c r="F175" i="3"/>
  <c r="I174" i="3"/>
  <c r="F174" i="3"/>
  <c r="I173" i="3"/>
  <c r="F173" i="3"/>
  <c r="I172" i="3"/>
  <c r="F172" i="3"/>
  <c r="I171" i="3"/>
  <c r="F171" i="3"/>
  <c r="I170" i="3"/>
  <c r="F170" i="3"/>
  <c r="I169" i="3"/>
  <c r="F169" i="3"/>
  <c r="I168" i="3"/>
  <c r="F168" i="3"/>
  <c r="I167" i="3"/>
  <c r="F167" i="3"/>
  <c r="I166" i="3"/>
  <c r="F166" i="3"/>
  <c r="I165" i="3"/>
  <c r="F165" i="3"/>
  <c r="I164" i="3"/>
  <c r="F164" i="3"/>
  <c r="I163" i="3"/>
  <c r="F163" i="3"/>
  <c r="I162" i="3"/>
  <c r="F162" i="3"/>
  <c r="I161" i="3"/>
  <c r="F161" i="3"/>
  <c r="I160" i="3"/>
  <c r="F160" i="3"/>
  <c r="I159" i="3"/>
  <c r="F159" i="3"/>
  <c r="I158" i="3"/>
  <c r="F158" i="3"/>
  <c r="I157" i="3"/>
  <c r="F157" i="3"/>
  <c r="I156" i="3"/>
  <c r="F156" i="3"/>
  <c r="I155" i="3"/>
  <c r="F155" i="3"/>
  <c r="I154" i="3"/>
  <c r="F154" i="3"/>
  <c r="I153" i="3"/>
  <c r="F153" i="3"/>
  <c r="I152" i="3"/>
  <c r="F152" i="3"/>
  <c r="I151" i="3"/>
  <c r="F151" i="3"/>
  <c r="I150" i="3"/>
  <c r="F150" i="3"/>
  <c r="I149" i="3"/>
  <c r="F149" i="3"/>
  <c r="I148" i="3"/>
  <c r="F148" i="3"/>
  <c r="I147" i="3"/>
  <c r="F147" i="3"/>
  <c r="I146" i="3"/>
  <c r="F146" i="3"/>
  <c r="I145" i="3"/>
  <c r="F145" i="3"/>
  <c r="I144" i="3"/>
  <c r="F144" i="3"/>
  <c r="I143" i="3"/>
  <c r="F143" i="3"/>
  <c r="I142" i="3"/>
  <c r="F142" i="3"/>
  <c r="I141" i="3"/>
  <c r="F141" i="3"/>
  <c r="I140" i="3"/>
  <c r="F140" i="3"/>
  <c r="I139" i="3"/>
  <c r="F139" i="3"/>
  <c r="I138" i="3"/>
  <c r="F138" i="3"/>
  <c r="I137" i="3"/>
  <c r="F137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I121" i="3"/>
  <c r="F121" i="3"/>
  <c r="I120" i="3"/>
  <c r="F120" i="3"/>
  <c r="I119" i="3"/>
  <c r="F119" i="3"/>
  <c r="I118" i="3"/>
  <c r="F118" i="3"/>
  <c r="I117" i="3"/>
  <c r="F117" i="3"/>
  <c r="I116" i="3"/>
  <c r="F116" i="3"/>
  <c r="I115" i="3"/>
  <c r="F115" i="3"/>
  <c r="I114" i="3"/>
  <c r="F114" i="3"/>
  <c r="I113" i="3"/>
  <c r="F113" i="3"/>
  <c r="I112" i="3"/>
  <c r="F112" i="3"/>
  <c r="I111" i="3"/>
  <c r="F111" i="3"/>
  <c r="I110" i="3"/>
  <c r="F110" i="3"/>
  <c r="I109" i="3"/>
  <c r="F109" i="3"/>
  <c r="I108" i="3"/>
  <c r="F108" i="3"/>
  <c r="I107" i="3"/>
  <c r="F107" i="3"/>
  <c r="I106" i="3"/>
  <c r="F106" i="3"/>
  <c r="I105" i="3"/>
  <c r="F105" i="3"/>
  <c r="I104" i="3"/>
  <c r="F104" i="3"/>
  <c r="I103" i="3"/>
  <c r="F103" i="3"/>
  <c r="I102" i="3"/>
  <c r="F102" i="3"/>
  <c r="I101" i="3"/>
  <c r="F101" i="3"/>
  <c r="I100" i="3"/>
  <c r="F100" i="3"/>
  <c r="I99" i="3"/>
  <c r="F99" i="3"/>
  <c r="I98" i="3"/>
  <c r="F98" i="3"/>
  <c r="I97" i="3"/>
  <c r="F97" i="3"/>
  <c r="I96" i="3"/>
  <c r="F96" i="3"/>
  <c r="I95" i="3"/>
  <c r="F95" i="3"/>
  <c r="I94" i="3"/>
  <c r="F94" i="3"/>
  <c r="I93" i="3"/>
  <c r="F93" i="3"/>
  <c r="I92" i="3"/>
  <c r="F92" i="3"/>
  <c r="I91" i="3"/>
  <c r="F91" i="3"/>
  <c r="I90" i="3"/>
  <c r="F90" i="3"/>
  <c r="I89" i="3"/>
  <c r="F89" i="3"/>
  <c r="I88" i="3"/>
  <c r="F88" i="3"/>
  <c r="I87" i="3"/>
  <c r="F87" i="3"/>
  <c r="I86" i="3"/>
  <c r="F86" i="3"/>
  <c r="I85" i="3"/>
  <c r="F85" i="3"/>
  <c r="I84" i="3"/>
  <c r="F84" i="3"/>
  <c r="I83" i="3"/>
  <c r="F83" i="3"/>
  <c r="I82" i="3"/>
  <c r="F82" i="3"/>
  <c r="I81" i="3"/>
  <c r="F81" i="3"/>
  <c r="I80" i="3"/>
  <c r="F80" i="3"/>
  <c r="I79" i="3"/>
  <c r="F79" i="3"/>
  <c r="I78" i="3"/>
  <c r="F78" i="3"/>
  <c r="I77" i="3"/>
  <c r="F77" i="3"/>
  <c r="I76" i="3"/>
  <c r="F76" i="3"/>
  <c r="I75" i="3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F3" i="3"/>
  <c r="F2" i="3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E6" i="19" l="1"/>
  <c r="G6" i="19" s="1"/>
  <c r="G3" i="19"/>
  <c r="G7" i="19"/>
  <c r="G11" i="19"/>
  <c r="H3" i="19"/>
  <c r="H7" i="19"/>
  <c r="H11" i="19"/>
  <c r="F8" i="19"/>
  <c r="G4" i="19"/>
  <c r="G8" i="19"/>
  <c r="G12" i="19"/>
  <c r="H4" i="19"/>
  <c r="H8" i="19"/>
  <c r="H12" i="19"/>
  <c r="F4" i="19"/>
  <c r="G5" i="19"/>
  <c r="G9" i="19"/>
  <c r="G13" i="19"/>
  <c r="H5" i="19"/>
  <c r="H9" i="19"/>
  <c r="H13" i="19"/>
  <c r="G2" i="19"/>
  <c r="G10" i="19"/>
  <c r="H2" i="19"/>
  <c r="H6" i="19"/>
  <c r="H10" i="19"/>
  <c r="F12" i="19"/>
  <c r="F2" i="19"/>
  <c r="F11" i="19"/>
  <c r="F7" i="19"/>
  <c r="F3" i="19"/>
  <c r="F10" i="19"/>
  <c r="F6" i="19"/>
  <c r="F13" i="19"/>
  <c r="F9" i="19"/>
  <c r="F5" i="19"/>
  <c r="E14" i="19" l="1"/>
</calcChain>
</file>

<file path=xl/sharedStrings.xml><?xml version="1.0" encoding="utf-8"?>
<sst xmlns="http://schemas.openxmlformats.org/spreadsheetml/2006/main" count="15088" uniqueCount="2119">
  <si>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</si>
  <si>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</si>
  <si>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</si>
  <si>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</si>
  <si>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</si>
  <si>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</si>
  <si>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</si>
  <si>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</si>
  <si>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</si>
  <si>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</si>
  <si>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</si>
  <si>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</si>
  <si>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</si>
  <si>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</si>
  <si>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</si>
  <si>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</si>
  <si>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</si>
  <si>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</si>
  <si>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</si>
  <si>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</si>
  <si>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</si>
  <si>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</si>
  <si>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</si>
  <si>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</si>
  <si>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</si>
  <si>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</si>
  <si>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</si>
  <si>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</si>
  <si>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</si>
  <si>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</si>
  <si>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</si>
  <si>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</si>
  <si>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</si>
  <si>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</si>
  <si>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</si>
  <si>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</si>
  <si>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</si>
  <si>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</si>
  <si>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</si>
  <si>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</si>
  <si>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</si>
  <si>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</si>
  <si>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</si>
  <si>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</si>
  <si>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</si>
  <si>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</si>
  <si>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</si>
  <si>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</si>
  <si>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</si>
  <si>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</si>
  <si>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</si>
  <si>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</si>
  <si>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</si>
  <si>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</si>
  <si>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</si>
  <si>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</si>
  <si>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</si>
  <si>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</si>
  <si>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</si>
  <si>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</si>
  <si>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</si>
  <si>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</si>
  <si>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</si>
  <si>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</si>
  <si>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</si>
  <si>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</si>
  <si>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</si>
  <si>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</si>
  <si>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</si>
  <si>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</si>
  <si>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</si>
  <si>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</si>
  <si>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</si>
  <si>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</si>
  <si>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</si>
  <si>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</si>
  <si>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</si>
  <si>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</si>
  <si>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</si>
  <si>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</si>
  <si>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</si>
  <si>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</si>
  <si>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</si>
  <si>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</si>
  <si>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</si>
  <si>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</si>
  <si>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</si>
  <si>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</si>
  <si>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</si>
  <si>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</si>
  <si>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</si>
  <si>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</si>
  <si>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</si>
  <si>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</si>
  <si>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</si>
  <si>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</si>
  <si>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</si>
  <si>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</si>
  <si>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</si>
  <si>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</si>
  <si>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</si>
  <si>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</si>
  <si>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</si>
  <si>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</si>
  <si>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</si>
  <si>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</si>
  <si>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</si>
  <si>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</si>
  <si>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</si>
  <si>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</si>
  <si>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</si>
  <si>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</si>
  <si>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</si>
  <si>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</si>
  <si>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</si>
  <si>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</si>
  <si>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</si>
  <si>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</si>
  <si>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</si>
  <si>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</si>
  <si>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</si>
  <si>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</si>
  <si>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</si>
  <si>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</si>
  <si>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</si>
  <si>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</si>
  <si>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</si>
  <si>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</si>
  <si>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</si>
  <si>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</si>
  <si>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</si>
  <si>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</si>
  <si>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</si>
  <si>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</si>
  <si>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</si>
  <si>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</si>
  <si>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</si>
  <si>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</si>
  <si>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</si>
  <si>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</si>
  <si>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</si>
  <si>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</si>
  <si>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</si>
  <si>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</si>
  <si>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</si>
  <si>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</si>
  <si>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</si>
  <si>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</si>
  <si>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</si>
  <si>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</si>
  <si>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</si>
  <si>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</si>
  <si>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</si>
  <si>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</si>
  <si>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</si>
  <si>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</si>
  <si>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</si>
  <si>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</si>
  <si>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</si>
  <si>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</si>
  <si>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</si>
  <si>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</si>
  <si>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</si>
  <si>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</si>
  <si>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</si>
  <si>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</si>
  <si>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</si>
  <si>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</si>
  <si>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</si>
  <si>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</si>
  <si>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</si>
  <si>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</si>
  <si>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</si>
  <si>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</si>
  <si>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</si>
  <si>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</si>
  <si>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</si>
  <si>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</si>
  <si>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</si>
  <si>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</si>
  <si>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</si>
  <si>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</si>
  <si>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</si>
  <si>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</si>
  <si>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</si>
  <si>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</si>
  <si>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</si>
  <si>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</si>
  <si>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</si>
  <si>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</si>
  <si>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</si>
  <si>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</si>
  <si>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</si>
  <si>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</si>
  <si>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</si>
  <si>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</si>
  <si>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</si>
  <si>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</si>
  <si>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</si>
  <si>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</si>
  <si>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</si>
  <si>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</si>
  <si>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</si>
  <si>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</si>
  <si>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</si>
  <si>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</si>
  <si>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</si>
  <si>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</si>
  <si>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</si>
  <si>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</si>
  <si>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</si>
  <si>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</si>
  <si>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</si>
  <si>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</si>
  <si>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</si>
  <si>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</si>
  <si>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</si>
  <si>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</si>
  <si>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</si>
  <si>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</si>
  <si>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</si>
  <si>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</si>
  <si>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</si>
  <si>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</si>
  <si>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</si>
  <si>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</si>
  <si>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</si>
  <si>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</si>
  <si>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</si>
  <si>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</si>
  <si>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</si>
  <si>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</si>
  <si>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</si>
  <si>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</si>
  <si>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</si>
  <si>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</si>
  <si>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</si>
  <si>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</si>
  <si>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</si>
  <si>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</si>
  <si>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</si>
  <si>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</si>
  <si>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</si>
  <si>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</si>
  <si>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</si>
  <si>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</si>
  <si>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</si>
  <si>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</si>
  <si>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</si>
  <si>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</si>
  <si>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</si>
  <si>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</si>
  <si>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</si>
  <si>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</si>
  <si>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</si>
  <si>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</si>
  <si>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</si>
  <si>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</si>
  <si>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</si>
  <si>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</si>
  <si>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</si>
  <si>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</si>
  <si>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</si>
  <si>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</si>
  <si>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</si>
  <si>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</si>
  <si>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</si>
  <si>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</si>
  <si>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</si>
  <si>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</si>
  <si>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</si>
  <si>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</si>
  <si>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</si>
  <si>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</si>
  <si>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</si>
  <si>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</si>
  <si>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</si>
  <si>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</si>
  <si>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</si>
  <si>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</si>
  <si>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</si>
  <si>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</si>
  <si>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</si>
  <si>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</si>
  <si>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</si>
  <si>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</si>
  <si>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</si>
  <si>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</si>
  <si>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</si>
  <si>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</si>
  <si>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</si>
  <si>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</si>
  <si>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</si>
  <si>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</si>
  <si>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</si>
  <si>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</si>
  <si>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</si>
  <si>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</si>
  <si>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</si>
  <si>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</si>
  <si>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</si>
  <si>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</si>
  <si>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</si>
  <si>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</si>
  <si>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</si>
  <si>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</si>
  <si>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</si>
  <si>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</si>
  <si>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</si>
  <si>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</si>
  <si>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</si>
  <si>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</si>
  <si>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</si>
  <si>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</si>
  <si>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</si>
  <si>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</si>
  <si>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</si>
  <si>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</si>
  <si>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</si>
  <si>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</si>
  <si>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</si>
  <si>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</si>
  <si>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</si>
  <si>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</si>
  <si>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</si>
  <si>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</si>
  <si>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</si>
  <si>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</si>
  <si>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</si>
  <si>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</si>
  <si>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</si>
  <si>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</si>
  <si>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</si>
  <si>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</si>
  <si>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</si>
  <si>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</si>
  <si>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</si>
  <si>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</si>
  <si>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</si>
  <si>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</si>
  <si>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</si>
  <si>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</si>
  <si>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</si>
  <si>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</si>
  <si>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</si>
  <si>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</si>
  <si>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</si>
  <si>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</si>
  <si>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</si>
  <si>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</si>
  <si>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</si>
  <si>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</si>
  <si>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</si>
  <si>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</si>
  <si>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</si>
  <si>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</si>
  <si>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</si>
  <si>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</si>
  <si>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</si>
  <si>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</si>
  <si>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</si>
  <si>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</si>
  <si>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</si>
  <si>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</si>
  <si>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</si>
  <si>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</si>
  <si>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</si>
  <si>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</si>
  <si>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</si>
  <si>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</si>
  <si>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</si>
  <si>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</si>
  <si>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</si>
  <si>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</si>
  <si>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</si>
  <si>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</si>
  <si>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</si>
  <si>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</si>
  <si>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</si>
  <si>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</si>
  <si>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</si>
  <si>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</si>
  <si>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</si>
  <si>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</si>
  <si>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</si>
  <si>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</si>
  <si>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</si>
  <si>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</si>
  <si>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</si>
  <si>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</si>
  <si>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</si>
  <si>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</si>
  <si>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</si>
  <si>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</si>
  <si>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</si>
  <si>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</si>
  <si>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</si>
  <si>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</si>
  <si>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</si>
  <si>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</si>
  <si>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</si>
  <si>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</si>
  <si>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</si>
  <si>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</si>
  <si>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</si>
  <si>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</si>
  <si>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</si>
  <si>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</si>
  <si>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</si>
  <si>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</si>
  <si>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</si>
  <si>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</si>
  <si>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</si>
  <si>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</si>
  <si>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</si>
  <si>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</si>
  <si>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</si>
  <si>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</si>
  <si>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</si>
  <si>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</si>
  <si>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</si>
  <si>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</si>
  <si>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</si>
  <si>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</si>
  <si>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</si>
  <si>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</si>
  <si>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</si>
  <si>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</si>
  <si>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</si>
  <si>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</si>
  <si>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</si>
  <si>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</si>
  <si>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</si>
  <si>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</si>
  <si>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</si>
  <si>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</si>
  <si>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</si>
  <si>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</si>
  <si>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</si>
  <si>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</si>
  <si>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</si>
  <si>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</si>
  <si>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</si>
  <si>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</si>
  <si>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</si>
  <si>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</si>
  <si>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</si>
  <si>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</si>
  <si>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</si>
  <si>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</si>
  <si>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</si>
  <si>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</si>
  <si>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</si>
  <si>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</si>
  <si>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</si>
  <si>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</si>
  <si>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</si>
  <si>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</si>
  <si>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</si>
  <si>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</si>
  <si>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</si>
  <si>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</si>
  <si>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</si>
  <si>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</si>
  <si>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</si>
  <si>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</si>
  <si>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</si>
  <si>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</si>
  <si>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</si>
  <si>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</si>
  <si>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</si>
  <si>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</si>
  <si>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</si>
  <si>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</si>
  <si>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</si>
  <si>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</si>
  <si>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</si>
  <si>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</si>
  <si>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</si>
  <si>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</si>
  <si>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</si>
  <si>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</si>
  <si>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</si>
  <si>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</si>
  <si>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</si>
  <si>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</si>
  <si>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</si>
  <si>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</si>
  <si>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</si>
  <si>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</si>
  <si>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</si>
  <si>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</si>
  <si>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</si>
  <si>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</si>
  <si>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</si>
  <si>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</si>
  <si>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</si>
  <si>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</si>
  <si>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</si>
  <si>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</si>
  <si>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</si>
  <si>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</si>
  <si>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</si>
  <si>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</si>
  <si>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</si>
  <si>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</si>
  <si>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</si>
  <si>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</si>
  <si>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</si>
  <si>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</si>
  <si>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</si>
  <si>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</si>
  <si>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</si>
  <si>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</si>
  <si>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</si>
  <si>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</si>
  <si>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</si>
  <si>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</si>
  <si>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</si>
  <si>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</si>
  <si>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</si>
  <si>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</si>
  <si>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</si>
  <si>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</si>
  <si>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</si>
  <si>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</si>
  <si>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</si>
  <si>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</si>
  <si>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</si>
  <si>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</si>
  <si>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</si>
  <si>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</si>
  <si>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</si>
  <si>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</si>
  <si>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</si>
  <si>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</si>
  <si>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</si>
  <si>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</si>
  <si>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</si>
  <si>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</si>
  <si>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</si>
  <si>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</si>
  <si>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</si>
  <si>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</si>
  <si>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</si>
  <si>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</si>
  <si>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</si>
  <si>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</si>
  <si>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</si>
  <si>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</si>
  <si>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</si>
  <si>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</si>
  <si>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</si>
  <si>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</si>
  <si>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</si>
  <si>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</si>
  <si>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</si>
  <si>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</si>
  <si>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</si>
  <si>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</si>
  <si>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</si>
  <si>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</si>
  <si>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</si>
  <si>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</si>
  <si>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</si>
  <si>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</si>
  <si>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</si>
  <si>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</si>
  <si>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</si>
  <si>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</si>
  <si>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</si>
  <si>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</si>
  <si>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</si>
  <si>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</si>
  <si>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</si>
  <si>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</si>
  <si>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</si>
  <si>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</si>
  <si>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</si>
  <si>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</si>
  <si>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</si>
  <si>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</si>
  <si>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</si>
  <si>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</si>
  <si>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</si>
  <si>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</si>
  <si>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</si>
  <si>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</si>
  <si>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</si>
  <si>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</si>
  <si>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</si>
  <si>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</si>
  <si>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</si>
  <si>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</si>
  <si>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</si>
  <si>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</si>
  <si>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</si>
  <si>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</si>
  <si>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</si>
  <si>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</si>
  <si>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</si>
  <si>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</si>
  <si>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</si>
  <si>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</si>
  <si>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</si>
  <si>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</si>
  <si>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</si>
  <si>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</si>
  <si>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</si>
  <si>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</si>
  <si>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</si>
  <si>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</si>
  <si>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</si>
  <si>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</si>
  <si>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</si>
  <si>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</si>
  <si>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</si>
  <si>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</si>
  <si>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</si>
  <si>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</si>
  <si>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</si>
  <si>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</si>
  <si>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</si>
  <si>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</si>
  <si>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</si>
  <si>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</si>
  <si>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</si>
  <si>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</si>
  <si>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</si>
  <si>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</si>
  <si>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</si>
  <si>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</si>
  <si>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</si>
  <si>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</si>
  <si>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</si>
  <si>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</si>
  <si>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</si>
  <si>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</si>
  <si>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</si>
  <si>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</si>
  <si>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</si>
  <si>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</si>
  <si>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</si>
  <si>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</si>
  <si>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</si>
  <si>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</si>
  <si>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</si>
  <si>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</si>
  <si>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</si>
  <si>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</si>
  <si>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</si>
  <si>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</si>
  <si>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</si>
  <si>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</si>
  <si>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</si>
  <si>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</si>
  <si>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</si>
  <si>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</si>
  <si>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</si>
  <si>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</si>
  <si>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</si>
  <si>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</si>
  <si>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</si>
  <si>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</si>
  <si>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</si>
  <si>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</si>
  <si>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</si>
  <si>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</si>
  <si>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</si>
  <si>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</si>
  <si>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</si>
  <si>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</si>
  <si>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</si>
  <si>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</si>
  <si>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</si>
  <si>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</si>
  <si>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</si>
  <si>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</si>
  <si>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</si>
  <si>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</si>
  <si>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</si>
  <si>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</si>
  <si>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</si>
  <si>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</si>
  <si>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</si>
  <si>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</si>
  <si>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</si>
  <si>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</si>
  <si>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</si>
  <si>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</si>
  <si>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</si>
  <si>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</si>
  <si>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</si>
  <si>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</si>
  <si>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</si>
  <si>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</si>
  <si>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</si>
  <si>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</si>
  <si>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</si>
  <si>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</si>
  <si>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</si>
  <si>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</si>
  <si>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</si>
  <si>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</si>
  <si>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</si>
  <si>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</si>
  <si>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</si>
  <si>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</si>
  <si>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</si>
  <si>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</si>
  <si>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</si>
  <si>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</si>
  <si>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</si>
  <si>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</si>
  <si>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</si>
  <si>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</si>
  <si>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</si>
  <si>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</si>
  <si>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</si>
  <si>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</si>
  <si>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</si>
  <si>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</si>
  <si>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</si>
  <si>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</si>
  <si>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</si>
  <si>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</si>
  <si>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</si>
  <si>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</si>
  <si>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</si>
  <si>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</si>
  <si>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</si>
  <si>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</si>
  <si>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</si>
  <si>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</si>
  <si>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</si>
  <si>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</si>
  <si>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</si>
  <si>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</si>
  <si>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</si>
  <si>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</si>
  <si>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</si>
  <si>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</si>
  <si>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</si>
  <si>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</si>
  <si>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</si>
  <si>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</si>
  <si>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</si>
  <si>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</si>
  <si>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</si>
  <si>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</si>
  <si>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</si>
  <si>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</si>
  <si>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</si>
  <si>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</si>
  <si>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</si>
  <si>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</si>
  <si>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</si>
  <si>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</si>
  <si>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</si>
  <si>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</si>
  <si>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</si>
  <si>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</si>
  <si>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</si>
  <si>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</si>
  <si>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</si>
  <si>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</si>
  <si>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</si>
  <si>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</si>
  <si>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</si>
  <si>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</si>
  <si>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</si>
  <si>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</si>
  <si>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</si>
  <si>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</si>
  <si>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</si>
  <si>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</si>
  <si>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</si>
  <si>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</si>
  <si>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</si>
  <si>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</si>
  <si>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</si>
  <si>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</si>
  <si>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</si>
  <si>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</si>
  <si>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</si>
  <si>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</si>
  <si>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</si>
  <si>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</si>
  <si>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</si>
  <si>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</si>
  <si>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</si>
  <si>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</si>
  <si>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</si>
  <si>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</si>
  <si>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</si>
  <si>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</si>
  <si>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</si>
  <si>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</si>
  <si>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</si>
  <si>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</si>
  <si>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</si>
  <si>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</si>
  <si>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</si>
  <si>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</si>
  <si>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</si>
  <si>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</si>
  <si>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</si>
  <si>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</si>
  <si>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</si>
  <si>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</si>
  <si>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</si>
  <si>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</si>
  <si>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</si>
  <si>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</si>
  <si>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</si>
  <si>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</si>
  <si>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</si>
  <si>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</si>
  <si>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</si>
  <si>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</si>
  <si>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</si>
  <si>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</si>
  <si>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</si>
  <si>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</si>
  <si>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</si>
  <si>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</si>
  <si>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</si>
  <si>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</si>
  <si>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</si>
  <si>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</si>
  <si>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</si>
  <si>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</si>
  <si>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</si>
  <si>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</si>
  <si>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</si>
  <si>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</si>
  <si>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</si>
  <si>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</si>
  <si>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</si>
  <si>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</si>
  <si>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</si>
  <si>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</si>
  <si>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</si>
  <si>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</si>
  <si>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</si>
  <si>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</si>
  <si>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</si>
  <si>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</si>
  <si>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</si>
  <si>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</si>
  <si>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</si>
  <si>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</si>
  <si>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</si>
  <si>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</si>
  <si>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</si>
  <si>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</si>
  <si>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</si>
  <si>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</si>
  <si>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</si>
  <si>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</si>
  <si>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</si>
  <si>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</si>
  <si>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</si>
  <si>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</si>
  <si>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</si>
  <si>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</si>
  <si>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</si>
  <si>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</si>
  <si>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</si>
  <si>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</si>
  <si>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</si>
  <si>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</si>
  <si>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</si>
  <si>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</si>
  <si>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</si>
  <si>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</si>
  <si>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</si>
  <si>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</si>
  <si>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</si>
  <si>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</si>
  <si>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</si>
  <si>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</si>
  <si>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</si>
  <si>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</si>
  <si>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</si>
  <si>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</si>
  <si>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</si>
  <si>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</si>
  <si>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</si>
  <si>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</si>
  <si>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</si>
  <si>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</si>
  <si>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</si>
  <si>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</si>
  <si>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</si>
  <si>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</si>
  <si>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</si>
  <si>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</si>
  <si>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</si>
  <si>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</si>
  <si>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</si>
  <si>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</si>
  <si>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</si>
  <si>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</si>
  <si>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</si>
  <si>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</si>
  <si>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</si>
  <si>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</si>
  <si>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</si>
  <si>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</si>
  <si>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</si>
  <si>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</si>
  <si>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</si>
  <si>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</si>
  <si>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</si>
  <si>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</si>
  <si>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</si>
  <si>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</si>
  <si>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</si>
  <si>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</si>
  <si>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</si>
  <si>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</si>
  <si>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</si>
  <si>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</si>
  <si>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</si>
  <si>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</si>
  <si>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</si>
  <si>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</si>
  <si>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</si>
  <si>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</si>
  <si>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</si>
  <si>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</si>
  <si>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</si>
  <si>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</si>
  <si>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</si>
  <si>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</si>
  <si>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</si>
  <si>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</si>
  <si>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</si>
  <si>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</si>
  <si>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</si>
  <si>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</si>
  <si>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</si>
  <si>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</si>
  <si>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</si>
  <si>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</si>
  <si>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</si>
  <si>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</si>
  <si>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</si>
  <si>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</si>
  <si>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</si>
  <si>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</si>
  <si>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</si>
  <si>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</si>
  <si>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</si>
  <si>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</si>
  <si>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</si>
  <si>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</si>
  <si>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</si>
  <si>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</si>
  <si>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</si>
  <si>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</si>
  <si>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</si>
  <si>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</si>
  <si>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</si>
  <si>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</si>
  <si>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</si>
  <si>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</si>
  <si>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</si>
  <si>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</si>
  <si>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</si>
  <si>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</si>
  <si>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</si>
  <si>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</si>
  <si>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</si>
  <si>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</si>
  <si>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</si>
  <si>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</si>
  <si>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</si>
  <si>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</si>
  <si>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</si>
  <si>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</si>
  <si>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</si>
  <si>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</si>
  <si>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</si>
  <si>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</si>
  <si>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</si>
  <si>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</si>
  <si>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</si>
  <si>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</si>
  <si>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</si>
  <si>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</si>
  <si>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</si>
  <si>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</si>
  <si>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</si>
  <si>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</si>
  <si>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</si>
  <si>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</si>
  <si>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</si>
  <si>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</si>
  <si>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</si>
  <si>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</si>
  <si>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</si>
  <si>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</si>
  <si>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</si>
  <si>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</si>
  <si>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</si>
  <si>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</si>
  <si>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</si>
  <si>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</si>
  <si>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</si>
  <si>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</si>
  <si>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</si>
  <si>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</si>
  <si>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</si>
  <si>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</si>
  <si>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</si>
  <si>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</si>
  <si>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</si>
  <si>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</si>
  <si>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</si>
  <si>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</si>
  <si>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</si>
  <si>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</si>
  <si>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</si>
  <si>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</si>
  <si>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</si>
  <si>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</si>
  <si>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</si>
  <si>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</si>
  <si>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</si>
  <si>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</si>
  <si>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</si>
  <si>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</si>
  <si>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</si>
  <si>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</si>
  <si>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</si>
  <si>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</si>
  <si>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</si>
  <si>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</si>
  <si>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</si>
  <si>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</si>
  <si>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</si>
  <si>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</si>
  <si>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</si>
  <si>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</si>
  <si>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</si>
  <si>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</si>
  <si>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</si>
  <si>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</si>
  <si>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</si>
  <si>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</si>
  <si>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</si>
  <si>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</si>
  <si>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</si>
  <si>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</si>
  <si>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</si>
  <si>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</si>
  <si>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</si>
  <si>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</si>
  <si>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</si>
  <si>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</si>
  <si>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</si>
  <si>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</si>
  <si>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</si>
  <si>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</si>
  <si>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</si>
  <si>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</si>
  <si>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</si>
  <si>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</si>
  <si>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</si>
  <si>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</si>
  <si>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</si>
  <si>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</si>
  <si>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</si>
  <si>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</si>
  <si>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</si>
  <si>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</si>
  <si>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</si>
  <si>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</si>
  <si>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</si>
  <si>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</si>
  <si>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</si>
  <si>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</si>
  <si>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</si>
  <si>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</si>
  <si>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</si>
  <si>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</si>
  <si>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</si>
  <si>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</si>
  <si>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</si>
  <si>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</si>
  <si>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</si>
  <si>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</si>
  <si>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</si>
  <si>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</si>
  <si>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</si>
  <si>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</si>
  <si>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</si>
  <si>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</si>
  <si>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</si>
  <si>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</si>
  <si>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</si>
  <si>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</si>
  <si>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</si>
  <si>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</si>
  <si>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</si>
  <si>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</si>
  <si>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</si>
  <si>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</si>
  <si>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</si>
  <si>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</si>
  <si>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</si>
  <si>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</si>
  <si>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</si>
  <si>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</si>
  <si>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</si>
  <si>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</si>
  <si>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</si>
  <si>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</si>
  <si>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</si>
  <si>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</si>
  <si>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</si>
  <si>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</si>
  <si>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</si>
  <si>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</si>
  <si>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</si>
  <si>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</si>
  <si>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</si>
  <si>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</si>
  <si>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</si>
  <si>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</si>
  <si>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</si>
  <si>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</si>
  <si>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</si>
  <si>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</si>
  <si>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</si>
  <si>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</si>
  <si>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</si>
  <si>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</si>
  <si>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</si>
  <si>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</si>
  <si>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</si>
  <si>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</si>
  <si>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</si>
  <si>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</si>
  <si>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</si>
  <si>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</si>
  <si>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</si>
  <si>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</si>
  <si>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</si>
  <si>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</si>
  <si>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</si>
  <si>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</si>
  <si>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</si>
  <si>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</si>
  <si>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</si>
  <si>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</si>
  <si>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</si>
  <si>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</si>
  <si>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</si>
  <si>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</si>
  <si>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</si>
  <si>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</si>
  <si>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</si>
  <si>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</si>
  <si>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</si>
  <si>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</si>
  <si>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</si>
  <si>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</si>
  <si>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</si>
  <si>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</si>
  <si>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</si>
  <si>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</si>
  <si>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</si>
  <si>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</si>
  <si>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</si>
  <si>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</si>
  <si>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</si>
  <si>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</si>
  <si>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</si>
  <si>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</si>
  <si>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</si>
  <si>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</si>
  <si>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</si>
  <si>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</si>
  <si>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</si>
  <si>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</si>
  <si>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</si>
  <si>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</si>
  <si>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</si>
  <si>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</si>
  <si>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</si>
  <si>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</si>
  <si>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</si>
  <si>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</si>
  <si>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</si>
  <si>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</si>
  <si>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</si>
  <si>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</si>
  <si>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</si>
  <si>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</si>
  <si>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</si>
  <si>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</si>
  <si>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</si>
  <si>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</si>
  <si>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</si>
  <si>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</si>
  <si>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</si>
  <si>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</si>
  <si>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</si>
  <si>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</si>
  <si>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</si>
  <si>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</si>
  <si>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</si>
  <si>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</si>
  <si>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</si>
  <si>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</si>
  <si>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</si>
  <si>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</si>
  <si>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</si>
  <si>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</si>
  <si>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</si>
  <si>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</si>
  <si>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</si>
  <si>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</si>
  <si>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</si>
  <si>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</si>
  <si>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</si>
  <si>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</si>
  <si>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</si>
  <si>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</si>
  <si>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</si>
  <si>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</si>
  <si>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</si>
  <si>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</si>
  <si>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</si>
  <si>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</si>
  <si>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</si>
  <si>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</si>
  <si>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</si>
  <si>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</si>
  <si>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</si>
  <si>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</si>
  <si>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</si>
  <si>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</si>
  <si>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</si>
  <si>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</si>
  <si>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</si>
  <si>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</si>
  <si>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</si>
  <si>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</si>
  <si>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</si>
  <si>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</si>
  <si>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</si>
  <si>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</si>
  <si>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</si>
  <si>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</si>
  <si>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</si>
  <si>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</si>
  <si>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</si>
  <si>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</si>
  <si>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</si>
  <si>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</si>
  <si>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</si>
  <si>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</si>
  <si>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</si>
  <si>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</si>
  <si>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</si>
  <si>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</si>
  <si>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</si>
  <si>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</si>
  <si>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</si>
  <si>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</si>
  <si>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</si>
  <si>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</si>
  <si>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</si>
  <si>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</si>
  <si>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</si>
  <si>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</si>
  <si>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</si>
  <si>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</si>
  <si>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</si>
  <si>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</si>
  <si>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</si>
  <si>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</si>
  <si>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</si>
  <si>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</si>
  <si>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</si>
  <si>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</si>
  <si>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</si>
  <si>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</si>
  <si>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</si>
  <si>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</si>
  <si>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</si>
  <si>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</si>
  <si>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</si>
  <si>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</si>
  <si>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</si>
  <si>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</si>
  <si>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</si>
  <si>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</si>
  <si>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</si>
  <si>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</si>
  <si>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</si>
  <si>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</si>
  <si>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</si>
  <si>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</si>
  <si>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</si>
  <si>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</si>
  <si>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</si>
  <si>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</si>
  <si>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</si>
  <si>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</si>
  <si>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</si>
  <si>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</si>
  <si>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</si>
  <si>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</si>
  <si>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</si>
  <si>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</si>
  <si>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</si>
  <si>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</si>
  <si>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</si>
  <si>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</si>
  <si>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</si>
  <si>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</si>
  <si>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</si>
  <si>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</si>
  <si>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</si>
  <si>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</si>
  <si>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</si>
  <si>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</si>
  <si>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</si>
  <si>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</si>
  <si>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</si>
  <si>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</si>
  <si>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</si>
  <si>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</si>
  <si>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</si>
  <si>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</si>
  <si>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</si>
  <si>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</si>
  <si>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</si>
  <si>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</si>
  <si>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</si>
  <si>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</si>
  <si>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</si>
  <si>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</si>
  <si>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</si>
  <si>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</si>
  <si>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</si>
  <si>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</si>
  <si>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</si>
  <si>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</si>
  <si>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</si>
  <si>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</si>
  <si>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</si>
  <si>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</si>
  <si>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</si>
  <si>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</si>
  <si>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</si>
  <si>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</si>
  <si>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</si>
  <si>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</si>
  <si>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</si>
  <si>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</si>
  <si>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</si>
  <si>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</si>
  <si>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</si>
  <si>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</si>
  <si>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</si>
  <si>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</si>
  <si>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</si>
  <si>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</si>
  <si>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</si>
  <si>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</si>
  <si>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</si>
  <si>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</si>
  <si>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</si>
  <si>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</si>
  <si>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</si>
  <si>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</si>
  <si>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</si>
  <si>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</si>
  <si>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</si>
  <si>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</si>
  <si>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</si>
  <si>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</si>
  <si>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</si>
  <si>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</si>
  <si>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</si>
  <si>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</si>
  <si>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</si>
  <si>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</si>
  <si>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</si>
  <si>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</si>
  <si>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</si>
  <si>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</si>
  <si>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</si>
  <si>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</si>
  <si>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</si>
  <si>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</si>
  <si>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</si>
  <si>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</si>
  <si>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</si>
  <si>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</si>
  <si>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</si>
  <si>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</si>
  <si>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</si>
  <si>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</si>
  <si>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</si>
  <si>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</si>
  <si>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</si>
  <si>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</si>
  <si>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</si>
  <si>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</si>
  <si>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</si>
  <si>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</si>
  <si>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</si>
  <si>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</si>
  <si>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</si>
  <si>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</si>
  <si>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</si>
  <si>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</si>
  <si>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</si>
  <si>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</si>
  <si>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</si>
  <si>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</si>
  <si>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</si>
  <si>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</si>
  <si>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</si>
  <si>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</si>
  <si>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</si>
  <si>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</si>
  <si>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</si>
  <si>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</si>
  <si>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</si>
  <si>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</si>
  <si>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</si>
  <si>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</si>
  <si>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</si>
  <si>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</si>
  <si>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</si>
  <si>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</si>
  <si>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</si>
  <si>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</si>
  <si>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</si>
  <si>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</si>
  <si>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</si>
  <si>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</si>
  <si>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</si>
  <si>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</si>
  <si>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</si>
  <si>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</si>
  <si>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</si>
  <si>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</si>
  <si>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</si>
  <si>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</si>
  <si>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</si>
  <si>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</si>
  <si>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</si>
  <si>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</si>
  <si>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</si>
  <si>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</si>
  <si>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</si>
  <si>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</si>
  <si>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</si>
  <si>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</si>
  <si>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</si>
  <si>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</si>
  <si>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</si>
  <si>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</si>
  <si>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</si>
  <si>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</si>
  <si>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</si>
  <si>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</si>
  <si>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</si>
  <si>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</si>
  <si>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</si>
  <si>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</si>
  <si>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</si>
  <si>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</si>
  <si>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</si>
  <si>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</si>
  <si>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</si>
  <si>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</si>
  <si>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</si>
  <si>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</si>
  <si>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</si>
  <si>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</si>
  <si>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</si>
  <si>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</si>
  <si>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</si>
  <si>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</si>
  <si>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</si>
  <si>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</si>
  <si>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</si>
  <si>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</si>
  <si>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</si>
  <si>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</si>
  <si>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</si>
  <si>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</si>
  <si>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</si>
  <si>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</si>
  <si>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</si>
  <si>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</si>
  <si>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</si>
  <si>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</si>
  <si>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</si>
  <si>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</si>
  <si>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</si>
  <si>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</si>
  <si>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</si>
  <si>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</si>
  <si>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</si>
  <si>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</si>
  <si>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</si>
  <si>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</si>
  <si>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</si>
  <si>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</si>
  <si>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</si>
  <si>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</si>
  <si>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</si>
  <si>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</si>
  <si>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</si>
  <si>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</si>
  <si>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</si>
  <si>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</si>
  <si>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</si>
  <si>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</si>
  <si>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</si>
  <si>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</si>
  <si>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</si>
  <si>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</si>
  <si>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</si>
  <si>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</si>
  <si>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</si>
  <si>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</si>
  <si>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</si>
  <si>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</si>
  <si>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</si>
  <si>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</si>
  <si>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</si>
  <si>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</si>
  <si>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</si>
  <si>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</si>
  <si>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</si>
  <si>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</si>
  <si>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</si>
  <si>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</si>
  <si>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</si>
  <si>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</si>
  <si>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</si>
  <si>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</si>
  <si>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</si>
  <si>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</si>
  <si>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</si>
  <si>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</si>
  <si>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</si>
  <si>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</si>
  <si>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</si>
  <si>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</si>
  <si>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</si>
  <si>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</si>
  <si>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</si>
  <si>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</si>
  <si>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</si>
  <si>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</si>
  <si>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</si>
  <si>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</si>
  <si>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</si>
  <si>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</si>
  <si>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</si>
  <si>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</si>
  <si>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</si>
  <si>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</si>
  <si>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</si>
  <si>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</si>
  <si>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</si>
  <si>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</si>
  <si>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</si>
  <si>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</si>
  <si>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</si>
  <si>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</si>
  <si>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</si>
  <si>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</si>
  <si>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</si>
  <si>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</si>
  <si>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</si>
  <si>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</si>
  <si>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</si>
  <si>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</si>
  <si>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</si>
  <si>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</si>
  <si>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</si>
  <si>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</si>
  <si>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</si>
  <si>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</si>
  <si>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</si>
  <si>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</si>
  <si>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</si>
  <si>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</si>
  <si>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</si>
  <si>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</si>
  <si>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</si>
  <si>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</si>
  <si>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</si>
  <si>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</si>
  <si>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</si>
  <si>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</si>
  <si>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</si>
  <si>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</si>
  <si>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</si>
  <si>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</si>
  <si>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</si>
  <si>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</si>
  <si>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</si>
  <si>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</si>
  <si>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</si>
  <si>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</si>
  <si>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</si>
  <si>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</si>
  <si>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</si>
  <si>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</si>
  <si>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</si>
  <si>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</si>
  <si>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</si>
  <si>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</si>
  <si>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</si>
  <si>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</si>
  <si>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</si>
  <si>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</si>
  <si>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</si>
  <si>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</si>
  <si>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</si>
  <si>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</si>
  <si>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</si>
  <si>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</si>
  <si>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</si>
  <si>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</si>
  <si>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</si>
  <si>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</si>
  <si>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</si>
  <si>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</si>
  <si>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</si>
  <si>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</si>
  <si>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</si>
  <si>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</si>
  <si>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</si>
  <si>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</si>
  <si>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</si>
  <si>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</si>
  <si>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</si>
  <si>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</si>
  <si>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</si>
  <si>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</si>
  <si>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</si>
  <si>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</si>
  <si>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</si>
  <si>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</si>
  <si>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</si>
  <si>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</si>
  <si>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</si>
  <si>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</si>
  <si>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</si>
  <si>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</si>
  <si>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</si>
  <si>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</si>
  <si>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</si>
  <si>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</si>
  <si>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</si>
  <si>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</si>
  <si>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</si>
  <si>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</si>
  <si>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</si>
  <si>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</si>
  <si>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</si>
  <si>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</si>
  <si>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</si>
  <si>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</si>
  <si>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</si>
  <si>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</si>
  <si>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</si>
  <si>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</si>
  <si>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</si>
  <si>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</si>
  <si>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</si>
  <si>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</si>
  <si>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</si>
  <si>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</si>
  <si>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</si>
  <si>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</si>
  <si>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</si>
  <si>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</si>
  <si>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</si>
  <si>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</si>
  <si>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</si>
  <si>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</si>
  <si>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</si>
  <si>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</si>
  <si>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</si>
  <si>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</si>
  <si>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</si>
  <si>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</si>
  <si>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</si>
  <si>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</si>
  <si>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</si>
  <si>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</si>
  <si>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</si>
  <si>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</si>
  <si>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</si>
  <si>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</si>
  <si>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</si>
  <si>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</si>
  <si>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</si>
  <si>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</si>
  <si>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</si>
  <si>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</si>
  <si>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</si>
  <si>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</si>
  <si>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</si>
  <si>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</si>
  <si>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</si>
  <si>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</si>
  <si>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</si>
  <si>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</si>
  <si>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</si>
  <si>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</si>
  <si>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</si>
  <si>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</si>
  <si>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</si>
  <si>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</si>
  <si>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</si>
  <si>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</si>
  <si>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</si>
  <si>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</si>
  <si>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</si>
  <si>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</si>
  <si>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</si>
  <si>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</si>
  <si>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</si>
  <si>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</si>
  <si>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</si>
  <si>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</si>
  <si>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</si>
  <si>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</si>
  <si>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</si>
  <si>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</si>
  <si>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</si>
  <si>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</si>
  <si>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</si>
  <si>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</si>
  <si>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</si>
  <si>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</si>
  <si>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</si>
  <si>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</si>
  <si>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</si>
  <si>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</si>
  <si>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</si>
  <si>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</si>
  <si>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</si>
  <si>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</si>
  <si>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</si>
  <si>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</si>
  <si>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</si>
  <si>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</si>
  <si>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</si>
  <si>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</si>
  <si>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</si>
  <si>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</si>
  <si>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</si>
  <si>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</si>
  <si>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</si>
  <si>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</si>
  <si>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</si>
  <si>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</si>
  <si>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</si>
  <si>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</si>
  <si>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</si>
  <si>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</si>
  <si>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</si>
  <si>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</si>
  <si>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</si>
  <si>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</si>
  <si>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</si>
  <si>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</si>
  <si>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</si>
  <si>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</si>
  <si>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</si>
  <si>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</si>
  <si>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</si>
  <si>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</si>
  <si>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</si>
  <si>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</si>
  <si>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</si>
  <si>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</si>
  <si>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</si>
  <si>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</si>
  <si>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</si>
  <si>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</si>
  <si>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</si>
  <si>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</si>
  <si>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</si>
  <si>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</si>
  <si>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</si>
  <si>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</si>
  <si>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</si>
  <si>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</si>
  <si>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</si>
  <si>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</si>
  <si>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</si>
  <si>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</si>
  <si>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</si>
  <si>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</si>
  <si>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</si>
  <si>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</si>
  <si>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</si>
  <si>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</si>
  <si>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</si>
  <si>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</si>
  <si>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</si>
  <si>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</si>
  <si>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</si>
  <si>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</si>
  <si>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</si>
  <si>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</si>
  <si>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</si>
  <si>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</si>
  <si>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</si>
  <si>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</si>
  <si>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</si>
  <si>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</si>
  <si>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</si>
  <si>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</si>
  <si>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</si>
  <si>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</si>
  <si>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</si>
  <si>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</si>
  <si>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</si>
  <si>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</si>
  <si>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</si>
  <si>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</si>
  <si>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</si>
  <si>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</si>
  <si>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</si>
  <si>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</si>
  <si>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</si>
  <si>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</si>
  <si>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</si>
  <si>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</si>
  <si>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</si>
  <si>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</si>
  <si>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</si>
  <si>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</si>
  <si>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</si>
  <si>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</si>
  <si>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</si>
  <si>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</si>
  <si>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</si>
  <si>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</si>
  <si>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</si>
  <si>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</si>
  <si>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</si>
  <si>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</si>
  <si>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</si>
  <si>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</si>
  <si>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</si>
  <si>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</si>
  <si>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</si>
  <si>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</si>
  <si>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</si>
  <si>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</si>
  <si>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</si>
  <si>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</si>
  <si>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</si>
  <si>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</si>
  <si>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</si>
  <si>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</si>
  <si>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</si>
  <si>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</si>
  <si>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</si>
  <si>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</si>
  <si>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</si>
  <si>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</si>
  <si>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</si>
  <si>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</si>
  <si>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</si>
  <si>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</si>
  <si>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</si>
  <si>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</si>
  <si>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</si>
  <si>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</si>
  <si>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</si>
  <si>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</si>
  <si>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</si>
  <si>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</si>
  <si>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</si>
  <si>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</si>
  <si>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</si>
  <si>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</si>
  <si>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</si>
  <si>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</si>
  <si>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</si>
  <si>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</si>
  <si>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</si>
  <si>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</si>
  <si>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</si>
  <si>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</si>
  <si>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</si>
  <si>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</si>
  <si>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</si>
  <si>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</si>
  <si>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</si>
  <si>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</si>
  <si>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</si>
  <si>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</si>
  <si>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</si>
  <si>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</si>
  <si>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</si>
  <si>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</si>
  <si>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</si>
  <si>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</si>
  <si>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</si>
  <si>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</si>
  <si>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</si>
  <si>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</si>
  <si>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</si>
  <si>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</si>
  <si>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</si>
  <si>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</si>
  <si>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</si>
  <si>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</si>
  <si>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</si>
  <si>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</si>
  <si>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</si>
  <si>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</si>
  <si>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</si>
  <si>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</si>
  <si>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</si>
  <si>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</si>
  <si>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</si>
  <si>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</si>
  <si>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</si>
  <si>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</si>
  <si>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</si>
  <si>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</si>
  <si>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</si>
  <si>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</si>
  <si>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</si>
  <si>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</si>
  <si>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</si>
  <si>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</si>
  <si>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</si>
  <si>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</si>
  <si>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</si>
  <si>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</si>
  <si>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</si>
  <si>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</si>
  <si>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</si>
  <si>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</si>
  <si>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</si>
  <si>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</si>
  <si>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</si>
  <si>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</si>
  <si>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</si>
  <si>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</si>
  <si>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</si>
  <si>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</si>
  <si>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</si>
  <si>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</si>
  <si>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</si>
  <si>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</si>
  <si>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</si>
  <si>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</si>
  <si>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</si>
  <si>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</si>
  <si>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</si>
  <si>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</si>
  <si>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</si>
  <si>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</si>
  <si>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</si>
  <si>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</si>
  <si>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</si>
  <si>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</si>
  <si>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</si>
  <si>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</si>
  <si>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</si>
  <si>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</si>
  <si>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</si>
  <si>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</si>
  <si>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</si>
  <si>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</si>
  <si>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</si>
  <si>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</si>
  <si>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</si>
  <si>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</si>
  <si>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</si>
  <si>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</si>
  <si>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</si>
  <si>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</si>
  <si>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</si>
  <si>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</si>
  <si>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</si>
  <si>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</si>
  <si>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</si>
  <si>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</si>
  <si>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</si>
  <si>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</si>
  <si>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</si>
  <si>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</si>
  <si>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</si>
  <si>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</si>
  <si>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</si>
  <si>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</si>
  <si>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</si>
  <si>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</si>
  <si>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</si>
  <si>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</si>
  <si>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</si>
  <si>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</si>
  <si>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</si>
  <si>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</si>
  <si>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</si>
  <si>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</si>
  <si>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</si>
  <si>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</si>
  <si>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</si>
  <si>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</si>
  <si>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</si>
  <si>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</si>
  <si>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</si>
  <si>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</si>
  <si>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</si>
  <si>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</si>
  <si>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</si>
  <si>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</si>
  <si>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</si>
  <si>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</si>
  <si>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</si>
  <si>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</si>
  <si>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</si>
  <si>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</si>
  <si>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</si>
  <si>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</si>
  <si>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</si>
  <si>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</si>
  <si>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</si>
  <si>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</si>
  <si>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</si>
  <si>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</si>
  <si>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</si>
  <si>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</si>
  <si>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</si>
  <si>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</si>
  <si>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</si>
  <si>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</si>
  <si>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</si>
  <si>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</si>
  <si>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</si>
  <si>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</si>
  <si>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</si>
  <si>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</si>
  <si>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</si>
  <si>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</si>
  <si>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</si>
  <si>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</si>
  <si>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</si>
  <si>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</si>
  <si>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</si>
  <si>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</si>
  <si>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(All)</t>
  </si>
  <si>
    <t>electric mus</t>
  </si>
  <si>
    <t xml:space="preserve">photography </t>
  </si>
  <si>
    <t>radio &amp; podc</t>
  </si>
  <si>
    <t>science fict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</si>
  <si>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</si>
  <si>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</si>
  <si>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</si>
  <si>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</si>
  <si>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</si>
  <si>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</si>
  <si>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</si>
  <si>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</si>
  <si>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</si>
  <si>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</si>
  <si>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</si>
  <si>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</si>
  <si>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</si>
  <si>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</si>
  <si>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</si>
  <si>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</si>
  <si>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Sucessful</t>
  </si>
  <si>
    <t>Number Failed</t>
  </si>
  <si>
    <t>Number Cancelled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</si>
  <si>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</si>
  <si>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</si>
  <si>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</si>
  <si>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</si>
  <si>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</si>
  <si>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</si>
  <si>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</si>
  <si>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</si>
  <si>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</si>
  <si>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</si>
  <si>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</si>
  <si>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</si>
  <si>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</si>
  <si>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</si>
  <si>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</si>
  <si>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</si>
  <si>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</si>
  <si>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Successful Statistics of Backers</t>
  </si>
  <si>
    <t>Failed Statistics of Backers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</si>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</sst>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  <color rgb="FFCA5C4A"/>
      <color rgb="FFFC8B6C"/>
      <color rgb="FFFF7D7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&amp; Outcome!PivotTable2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16427704936793E-2"/>
          <c:y val="0.17207724198785895"/>
          <c:w val="0.78752685627758623"/>
          <c:h val="0.60262072475837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&amp;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85D-A829-CC55890BC4C5}"/>
            </c:ext>
          </c:extLst>
        </c:ser>
        <c:ser>
          <c:idx val="1"/>
          <c:order val="1"/>
          <c:tx>
            <c:strRef>
              <c:f>'Category &amp;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85D-A829-CC55890BC4C5}"/>
            </c:ext>
          </c:extLst>
        </c:ser>
        <c:ser>
          <c:idx val="2"/>
          <c:order val="2"/>
          <c:tx>
            <c:strRef>
              <c:f>'Category &amp;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2-485D-A829-CC55890BC4C5}"/>
            </c:ext>
          </c:extLst>
        </c:ser>
        <c:ser>
          <c:idx val="3"/>
          <c:order val="3"/>
          <c:tx>
            <c:strRef>
              <c:f>'Category &amp;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2-485D-A829-CC55890B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41640"/>
        <c:axId val="520442000"/>
      </c:barChart>
      <c:catAx>
        <c:axId val="52044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2000"/>
        <c:crosses val="autoZero"/>
        <c:auto val="1"/>
        <c:lblAlgn val="ctr"/>
        <c:lblOffset val="100"/>
        <c:noMultiLvlLbl val="0"/>
      </c:catAx>
      <c:valAx>
        <c:axId val="520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&amp; Outcome!PivotTable3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9-4405-9FBB-B75F3E139231}"/>
            </c:ext>
          </c:extLst>
        </c:ser>
        <c:ser>
          <c:idx val="1"/>
          <c:order val="1"/>
          <c:tx>
            <c:strRef>
              <c:f>'Subcategory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9-4405-9FBB-B75F3E139231}"/>
            </c:ext>
          </c:extLst>
        </c:ser>
        <c:ser>
          <c:idx val="2"/>
          <c:order val="2"/>
          <c:tx>
            <c:strRef>
              <c:f>'Subcategory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9-4405-9FBB-B75F3E139231}"/>
            </c:ext>
          </c:extLst>
        </c:ser>
        <c:ser>
          <c:idx val="3"/>
          <c:order val="3"/>
          <c:tx>
            <c:strRef>
              <c:f>'Subcategory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9-4405-9FBB-B75F3E13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40920"/>
        <c:axId val="520436960"/>
      </c:barChart>
      <c:catAx>
        <c:axId val="5204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6960"/>
        <c:crosses val="autoZero"/>
        <c:auto val="1"/>
        <c:lblAlgn val="ctr"/>
        <c:lblOffset val="100"/>
        <c:noMultiLvlLbl val="0"/>
      </c:catAx>
      <c:valAx>
        <c:axId val="520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&amp; Outcome!PivotTable11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FE8-8FF1-7A381E5BA481}"/>
            </c:ext>
          </c:extLst>
        </c:ser>
        <c:ser>
          <c:idx val="1"/>
          <c:order val="1"/>
          <c:tx>
            <c:strRef>
              <c:f>'Date Created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7-4FE8-8FF1-7A381E5BA481}"/>
            </c:ext>
          </c:extLst>
        </c:ser>
        <c:ser>
          <c:idx val="2"/>
          <c:order val="2"/>
          <c:tx>
            <c:strRef>
              <c:f>'Date Created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7-4FE8-8FF1-7A381E5BA481}"/>
            </c:ext>
          </c:extLst>
        </c:ser>
        <c:ser>
          <c:idx val="3"/>
          <c:order val="3"/>
          <c:tx>
            <c:strRef>
              <c:f>'Date Created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7-4FE8-8FF1-7A381E5B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55952"/>
        <c:axId val="341158112"/>
      </c:lineChart>
      <c:catAx>
        <c:axId val="341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8112"/>
        <c:crosses val="autoZero"/>
        <c:auto val="1"/>
        <c:lblAlgn val="ctr"/>
        <c:lblOffset val="100"/>
        <c:noMultiLvlLbl val="0"/>
      </c:catAx>
      <c:valAx>
        <c:axId val="3411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C-42D2-80DE-34CEC185EED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C-42D2-80DE-34CEC185EED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C-42D2-80DE-34CEC185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49824"/>
        <c:axId val="533351984"/>
      </c:lineChart>
      <c:catAx>
        <c:axId val="5333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1984"/>
        <c:crosses val="autoZero"/>
        <c:auto val="1"/>
        <c:lblAlgn val="ctr"/>
        <c:lblOffset val="100"/>
        <c:noMultiLvlLbl val="0"/>
      </c:catAx>
      <c:valAx>
        <c:axId val="5333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1</xdr:row>
      <xdr:rowOff>180975</xdr:rowOff>
    </xdr:from>
    <xdr:to>
      <xdr:col>15</xdr:col>
      <xdr:colOff>476250</xdr:colOff>
      <xdr:row>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70EFF-5F58-3F76-4DBA-A8EEC626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</xdr:rowOff>
    </xdr:from>
    <xdr:to>
      <xdr:col>17</xdr:col>
      <xdr:colOff>466725</xdr:colOff>
      <xdr:row>25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CFE1-7920-B35D-EE2B-EBF8D25A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3</xdr:row>
      <xdr:rowOff>28575</xdr:rowOff>
    </xdr:from>
    <xdr:to>
      <xdr:col>13</xdr:col>
      <xdr:colOff>261937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B04CE-31FB-1B04-F786-A0C5D65F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827376</xdr:colOff>
      <xdr:row>14</xdr:row>
      <xdr:rowOff>180974</xdr:rowOff>
    </xdr:from>
    <xdr:to>
      <xdr:col>6</xdr:col>
      <xdr:colOff>744249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346D4-3759-3595-F36F-D35B95AA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wan Clark" refreshedDate="45504.614672453703" createdVersion="8" refreshedVersion="8" minRefreshableVersion="3" recordCount="1000" xr:uid="{C84071A7-192E-4D84-A240-BF043019FE1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"/>
        <s v="drama"/>
        <s v="indie rock"/>
        <s v="wearables"/>
        <s v="nonfiction"/>
        <s v="animation"/>
        <s v="video games"/>
        <s v="shorts"/>
        <s v="fiction"/>
        <s v="photography "/>
        <s v="radio &amp; podc"/>
        <s v="metal"/>
        <s v="jazz"/>
        <s v="translations"/>
        <s v="television"/>
        <s v="mobile games"/>
        <s v="world music"/>
        <s v="science fict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wan Clark" refreshedDate="45505.804062499999" createdVersion="8" refreshedVersion="8" minRefreshableVersion="3" recordCount="1005" xr:uid="{FBE5E7B3-5268-4F07-AB64-279C1D1EBD3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ategory &amp; 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  <s v="food/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  <s v="music/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  <s v="theater/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  <s v="theater/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  <s v="theater/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"/>
    <s v="music/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  <s v="theater/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  <s v="technology/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  <s v="theater/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  <s v="theater/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  <s v="theater/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  <s v="theater/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  <s v="film &amp; video/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  <s v="film &amp; video/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  <s v="games/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  <s v="theater/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  <s v="film &amp; video/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"/>
    <s v="photography/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  <s v="theater/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  <s v="technology/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  <s v="music/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  <s v="food/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"/>
    <s v="publishing/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  <s v="publishing/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  <s v="music/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  <s v="theater/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  <s v="theater/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  <s v="music/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  <s v="theater/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  <s v="film &amp; video/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  <s v="games/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  <s v="theater/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  <s v="theater/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  <s v="theater/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  <s v="technology/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  <s v="theater/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  <s v="technology/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  <s v="theater/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  <s v="theater/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  <s v="theater/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  <s v="theater/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  <s v="theater/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  <s v="music/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  <s v="music/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  <s v="theater/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  <s v="publishing/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  <s v="music/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  <s v="games/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  <s v="music/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  <s v="music/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  <s v="theater/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  <s v="games/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  <s v="theater/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  <s v="technology/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  <s v="theater/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  <s v="games/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  <s v="theater/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  <s v="theater/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"/>
    <s v="music/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  <s v="music/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  <s v="theater/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  <s v="food/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"/>
    <s v="publishing/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  <s v="technology/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  <s v="food/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  <s v="publishing/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  <s v="theater/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  <s v="games/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  <s v="games/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  <s v="publishing/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  <s v="theater/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  <s v="theater/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  <s v="theater/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  <s v="theater/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  <s v="music/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  <s v="food/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  <s v="technology/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  <s v="theater/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  <s v="music/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  <s v="theater/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  <s v="film &amp; video/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  <s v="publishing/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  <s v="technology/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  <s v="technology/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  <s v="music/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  <s v="theater/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  <s v="technology/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  <s v="theater/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  <s v="music/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  <s v="music/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  <s v="theater/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  <s v="theater/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  <s v="music/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  <s v="music/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  <s v="theater/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  <s v="music/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  <s v="theater/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  <s v="technology/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"/>
    <s v="photography/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  <s v="theater/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  <s v="music/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  <s v="publishing/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  <s v="theater/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  <s v="theater/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  <s v="theater/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  <s v="theater/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  <s v="film &amp; video/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  <s v="theater/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  <s v="theater/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  <s v="theater/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  <s v="music/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  <s v="music/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  <s v="music/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"/>
    <s v="music/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  <s v="film &amp; video/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  <s v="music/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  <s v="technology/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  <s v="theater/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  <s v="music/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  <s v="publishing/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  <s v="music/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  <s v="theater/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  <s v="music/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  <s v="music/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  <s v="film &amp; video/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  <s v="food/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  <s v="theater/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  <s v="music/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  <s v="games/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  <s v="theater/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  <s v="theater/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  <s v="film &amp; video/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  <s v="music/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  <s v="theater/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  <s v="music/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  <s v="theater/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  <s v="theater/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  <s v="theater/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  <s v="games/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  <s v="publishing/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  <s v="music/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  <s v="theater/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  <s v="music/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  <s v="music/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  <s v="theater/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  <s v="theater/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  <s v="music/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  <s v="music/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  <s v="music/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  <s v="theater/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  <s v="theater/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  <s v="music/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  <s v="theater/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  <s v="theater/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  <s v="theater/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  <s v="publishing/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  <s v="technology/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  <s v="theater/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  <s v="music/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  <s v="theater/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  <s v="theater/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"/>
    <s v="music/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  <s v="music/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  <s v="technology/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  <s v="food/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  <s v="theater/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  <s v="theater/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  <s v="theater/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  <s v="music/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  <s v="food/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  <s v="theater/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  <s v="music/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  <s v="film &amp; video/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  <s v="theater/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  <s v="publishing/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  <s v="theater/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  <s v="music/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  <s v="games/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  <s v="theater/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  <s v="theater/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  <s v="music/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  <s v="theater/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  <s v="food/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  <s v="music/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  <s v="technology/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  <s v="theater/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  <s v="theater/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  <s v="music/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  <s v="film &amp; video/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  <s v="theater/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  <s v="music/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  <s v="music/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  <s v="music/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  <s v="theater/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  <s v="music/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  <s v="theater/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  <s v="film &amp; video/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  <s v="music/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  <s v="technology/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  <s v="food/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  <s v="theater/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  <s v="music/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  <s v="music/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  <s v="theater/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  <s v="theater/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  <s v="theater/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  <s v="games/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"/>
    <s v="photography/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  <s v="theater/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  <s v="theater/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  <s v="music/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  <s v="music/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  <s v="music/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  <s v="music/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  <s v="music/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  <s v="theater/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  <s v="theater/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  <s v="theater/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  <s v="technology/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  <s v="music/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  <s v="theater/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  <s v="music/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  <s v="theater/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  <s v="film &amp; video/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  <s v="music/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  <s v="music/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  <s v="theater/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  <s v="theater/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  <s v="theater/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  <s v="film &amp; video/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  <s v="music/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  <s v="theater/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  <s v="publishing/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  <s v="food/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  <s v="theater/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  <s v="technology/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  <s v="theater/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  <s v="theater/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  <s v="food/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  <s v="theater/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  <s v="theater/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  <s v="theater/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  <s v="theater/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  <s v="film &amp; video/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  <s v="theater/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  <s v="music/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  <s v="theater/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  <s v="film &amp; video/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  <s v="theater/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  <s v="theater/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  <s v="technology/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  <s v="games/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  <s v="games/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  <s v="music/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  <s v="film &amp; video/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  <s v="theater/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  <s v="film &amp; video/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  <s v="theater/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  <s v="publishing/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  <s v="technology/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  <s v="theater/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  <s v="technology/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  <s v="music/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"/>
    <s v="music/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  <s v="food/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  <s v="publishing/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  <s v="theater/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  <s v="theater/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  <s v="publishing/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  <s v="theater/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  <s v="technology/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  <s v="food/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  <s v="film &amp; video/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  <s v="theater/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  <s v="technology/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  <s v="film &amp; video/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x v="3"/>
    <s v="plays"/>
    <s v="theater/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  <s v="film &amp; video/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  <s v="music/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  <s v="technology/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  <s v="theater/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  <s v="theater/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  <s v="music/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  <s v="theater/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  <s v="food/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  <s v="music/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  <s v="theater/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  <s v="theater/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  <s v="music/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  <s v="theater/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  <s v="food/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  <s v="games/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  <s v="games/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  <s v="music/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  <s v="theater/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  <s v="film &amp; video/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  <s v="technology/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  <s v="music/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  <s v="music/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  <s v="music/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  <s v="music/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  <s v="publishing/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  <s v="theater/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  <s v="film &amp; video/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  <s v="theater/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  <s v="theater/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  <s v="theater/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  <s v="music/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  <s v="music/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  <s v="film &amp; video/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  <s v="music/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  <s v="journalism/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  <s v="food/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  <s v="theater/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  <s v="theater/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  <s v="music/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  <s v="music/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  <s v="theater/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  <s v="technology/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  <s v="technology/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  <s v="publishing/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  <s v="music/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  <s v="food/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  <s v="theater/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  <s v="theater/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  <s v="theater/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  <s v="film &amp; video/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  <s v="food/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  <s v="publishing/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  <s v="food/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  <s v="music/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  <s v="theater/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"/>
    <s v="music/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  <s v="theater/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  <s v="music/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  <s v="theater/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  <s v="publishing/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  <s v="theater/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  <s v="theater/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  <s v="theater/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  <s v="theater/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  <s v="theater/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  <s v="theater/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  <s v="film &amp; video/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  <s v="theater/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  <s v="theater/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  <s v="technology/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  <s v="theater/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  <s v="music/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  <s v="games/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  <s v="food/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  <s v="theater/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  <s v="music/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  <s v="film &amp; video/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  <s v="technology/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  <s v="food/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  <s v="music/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  <s v="theater/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  <s v="music/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  <s v="theater/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  <s v="theater/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  <s v="music/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  <s v="theater/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  <s v="theater/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  <s v="theater/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  <s v="music/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  <s v="film &amp; video/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  <s v="theater/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  <s v="theater/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  <s v="theater/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  <s v="publishing/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  <s v="theater/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  <s v="technology/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  <s v="film &amp; video/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  <s v="technology/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  <s v="film &amp; video/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  <s v="theater/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  <s v="music/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  <s v="technology/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  <s v="film &amp; video/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  <s v="theater/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  <s v="technology/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  <s v="film &amp; video/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  <s v="theater/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  <s v="theater/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  <s v="theater/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  <s v="music/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  <s v="games/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  <s v="technology/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  <s v="theater/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  <s v="music/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  <s v="theater/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  <s v="theater/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  <s v="theater/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  <s v="technology/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  <s v="theater/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  <s v="technology/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  <s v="music/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  <s v="music/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  <s v="music/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  <s v="theater/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  <s v="music/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  <s v="theater/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  <s v="theater/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  <s v="theater/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  <s v="theater/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  <s v="technology/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  <s v="technology/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  <s v="theater/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  <s v="technology/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"/>
    <s v="music/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  <s v="publishing/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  <s v="theater/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  <s v="theater/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  <s v="film &amp; video/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"/>
    <s v="music/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  <s v="games/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  <s v="music/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  <s v="music/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  <s v="music/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  <s v="publishing/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  <s v="theater/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  <s v="theater/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  <s v="theater/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  <s v="theater/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  <s v="technology/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  <s v="music/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  <s v="theater/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  <s v="theater/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  <s v="theater/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  <s v="music/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  <s v="music/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  <s v="music/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  <s v="theater/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  <s v="theater/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  <s v="food/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  <s v="publishing/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  <s v="music/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  <s v="technology/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  <s v="theater/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  <s v="theater/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  <s v="music/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  <s v="theater/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  <s v="music/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  <s v="film &amp; video/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  <s v="film &amp; video/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  <s v="food/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  <s v="theater/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  <s v="games/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  <s v="publishing/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  <s v="games/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  <s v="music/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  <s v="theater/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  <s v="publishing/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  <s v="theater/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  <s v="games/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  <s v="music/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  <s v="music/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  <s v="publishing/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  <s v="theater/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  <s v="theater/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  <s v="theater/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  <s v="technology/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  <s v="music/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  <s v="music/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  <s v="theater/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  <s v="technology/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  <s v="food/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  <s v="music/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  <s v="music/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"/>
    <s v="music/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  <s v="games/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  <s v="publishing/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  <s v="theater/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  <s v="food/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  <s v="theater/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  <s v="theater/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  <s v="theater/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  <s v="film &amp; video/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  <s v="theater/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  <s v="theater/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  <s v="theater/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  <s v="food/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  <s v="music/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  <s v="theater/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  <s v="theater/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  <s v="theater/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  <s v="music/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  <s v="theater/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  <s v="theater/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  <s v="film &amp; video/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  <s v="food/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  <s v="theater/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  <s v="music/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  <s v="technology/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  <s v="music/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  <s v="publishing/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  <s v="theater/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  <s v="theater/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  <s v="games/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  <s v="theater/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  <s v="technology/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  <s v="theater/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"/>
    <s v="photography/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  <s v="film &amp; video/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"/>
    <s v="publishing/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  <s v="theater/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  <s v="technology/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  <s v="music/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  <s v="theater/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  <s v="theater/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  <s v="food/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  <s v="theater/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  <s v="technology/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  <s v="music/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  <s v="theater/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  <s v="theater/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  <s v="film &amp; video/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  <s v="games/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  <s v="technology/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  <s v="theater/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  <s v="food/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  <s v="theater/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  <s v="theater/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  <s v="technology/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  <s v="theater/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  <s v="music/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  <s v="film &amp; video/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  <s v="technology/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  <s v="theater/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  <s v="food/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  <s v="theater/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  <s v="music/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  <s v="theater/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  <s v="food/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  <s v="theater/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  <s v="theater/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  <s v="music/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  <s v="theater/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  <s v="food/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  <s v="theater/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  <s v="publishing/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  <s v="technology/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  <s v="theater/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  <s v="music/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  <s v="publishing/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  <s v="film &amp; video/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  <s v="music/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  <s v="film &amp; video/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  <s v="food/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  <s v="theater/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  <s v="food/food trucks"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CA208-EAB0-424B-BA0D-5B716FCA4E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619F8-6397-4531-A044-EBE25C50E9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C8D0-E5F8-4CE2-9F84-2A2ABAD347C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5"/>
  <sheetViews>
    <sheetView topLeftCell="M1" workbookViewId="0">
      <selection activeCell="C285" sqref="C285"/>
    </sheetView>
  </sheetViews>
  <sheetFormatPr defaultColWidth="11" defaultRowHeight="15.75" zero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bestFit="1" customWidth="1"/>
    <col min="19" max="19" width="12.375" bestFit="1" customWidth="1"/>
    <col min="20" max="20" width="28" bestFit="1" customWidth="1"/>
    <col min="26" max="26" width="15" bestFit="1" customWidth="1"/>
    <col min="27" max="27" width="15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2075</v>
      </c>
      <c r="N1" s="1" t="s">
        <v>9</v>
      </c>
      <c r="O1" s="1" t="s">
        <v>2076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(pledged/goal)*100</f>
        <v>0</v>
      </c>
      <c r="G2" t="s">
        <v>14</v>
      </c>
      <c r="H2">
        <v>0</v>
      </c>
      <c r="I2" s="4">
        <f t="shared" ref="I2:I65" si="1">IF(H2, E2/H2, 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tr">
        <f t="shared" ref="R2:R68" si="2">LEFT(T2, FIND("/",T2)-1)</f>
        <v>food</v>
      </c>
      <c r="S2" t="str">
        <f>MID(T2, FIND("/", T2)+1,12)</f>
        <v>food trucks</v>
      </c>
      <c r="T2" t="s">
        <v>17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>IF(H3, E3/H3, 0)</f>
        <v>92.151898734177209</v>
      </c>
      <c r="J3" t="s">
        <v>21</v>
      </c>
      <c r="K3" t="s">
        <v>22</v>
      </c>
      <c r="L3">
        <v>1408424400</v>
      </c>
      <c r="M3" s="8">
        <f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tr">
        <f t="shared" si="2"/>
        <v>music</v>
      </c>
      <c r="S3" t="str">
        <f>MID(T3, FIND("/", T3)+1,12)</f>
        <v>rock</v>
      </c>
      <c r="T3" t="s">
        <v>23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ref="M4:M67" si="4">(((L4/60)/60)/24)+DATE(1970,1,1)</f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tr">
        <f t="shared" si="2"/>
        <v>technology</v>
      </c>
      <c r="S4" t="str">
        <f>MID(T4, FIND("/", T4)+1,12)</f>
        <v>web</v>
      </c>
      <c r="T4" t="s">
        <v>28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4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tr">
        <f t="shared" si="2"/>
        <v>music</v>
      </c>
      <c r="S5" t="str">
        <f>MID(T5, FIND("/", T5)+1,12)</f>
        <v>rock</v>
      </c>
      <c r="T5" t="s">
        <v>23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4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tr">
        <f t="shared" si="2"/>
        <v>theater</v>
      </c>
      <c r="S6" t="str">
        <f t="shared" ref="S6:S69" si="5">MID(T6, FIND("/", T6)+1,12)</f>
        <v>plays</v>
      </c>
      <c r="T6" t="s">
        <v>33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4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tr">
        <f t="shared" si="2"/>
        <v>theater</v>
      </c>
      <c r="S7" t="str">
        <f t="shared" si="5"/>
        <v>plays</v>
      </c>
      <c r="T7" t="s">
        <v>33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4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tr">
        <f t="shared" si="2"/>
        <v>film &amp; video</v>
      </c>
      <c r="S8" t="str">
        <f t="shared" si="5"/>
        <v>documentary</v>
      </c>
      <c r="T8" t="s">
        <v>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4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tr">
        <f t="shared" si="2"/>
        <v>theater</v>
      </c>
      <c r="S9" t="str">
        <f t="shared" si="5"/>
        <v>plays</v>
      </c>
      <c r="T9" t="s">
        <v>33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4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tr">
        <f t="shared" si="2"/>
        <v>theater</v>
      </c>
      <c r="S10" t="str">
        <f t="shared" si="5"/>
        <v>plays</v>
      </c>
      <c r="T10" t="s">
        <v>33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4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tr">
        <f t="shared" si="2"/>
        <v>music</v>
      </c>
      <c r="S11" t="str">
        <f t="shared" si="5"/>
        <v>electric mus</v>
      </c>
      <c r="T11" t="s">
        <v>50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8">
        <f t="shared" si="4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tr">
        <f t="shared" si="2"/>
        <v>film &amp; video</v>
      </c>
      <c r="S12" t="str">
        <f t="shared" si="5"/>
        <v>drama</v>
      </c>
      <c r="T12" t="s">
        <v>53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4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tr">
        <f t="shared" si="2"/>
        <v>theater</v>
      </c>
      <c r="S13" t="str">
        <f t="shared" si="5"/>
        <v>plays</v>
      </c>
      <c r="T13" t="s">
        <v>33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4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tr">
        <f t="shared" si="2"/>
        <v>film &amp; video</v>
      </c>
      <c r="S14" t="str">
        <f t="shared" si="5"/>
        <v>drama</v>
      </c>
      <c r="T14" t="s">
        <v>53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4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tr">
        <f t="shared" si="2"/>
        <v>music</v>
      </c>
      <c r="S15" t="str">
        <f t="shared" si="5"/>
        <v>indie rock</v>
      </c>
      <c r="T15" t="s">
        <v>60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4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tr">
        <f t="shared" si="2"/>
        <v>music</v>
      </c>
      <c r="S16" t="str">
        <f t="shared" si="5"/>
        <v>indie rock</v>
      </c>
      <c r="T16" t="s">
        <v>60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4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tr">
        <f t="shared" si="2"/>
        <v>technology</v>
      </c>
      <c r="S17" t="str">
        <f t="shared" si="5"/>
        <v>wearables</v>
      </c>
      <c r="T17" t="s">
        <v>65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8">
        <f t="shared" si="4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tr">
        <f t="shared" si="2"/>
        <v>publishing</v>
      </c>
      <c r="S18" t="str">
        <f t="shared" si="5"/>
        <v>nonfiction</v>
      </c>
      <c r="T18" t="s">
        <v>68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4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tr">
        <f t="shared" si="2"/>
        <v>film &amp; video</v>
      </c>
      <c r="S19" t="str">
        <f t="shared" si="5"/>
        <v>animation</v>
      </c>
      <c r="T19" t="s">
        <v>71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4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tr">
        <f t="shared" si="2"/>
        <v>theater</v>
      </c>
      <c r="S20" t="str">
        <f t="shared" si="5"/>
        <v>plays</v>
      </c>
      <c r="T20" t="s">
        <v>33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4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tr">
        <f t="shared" si="2"/>
        <v>theater</v>
      </c>
      <c r="S21" t="str">
        <f t="shared" si="5"/>
        <v>plays</v>
      </c>
      <c r="T21" t="s">
        <v>33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4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tr">
        <f t="shared" si="2"/>
        <v>film &amp; video</v>
      </c>
      <c r="S22" t="str">
        <f t="shared" si="5"/>
        <v>drama</v>
      </c>
      <c r="T22" t="s">
        <v>53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4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tr">
        <f t="shared" si="2"/>
        <v>theater</v>
      </c>
      <c r="S23" t="str">
        <f t="shared" si="5"/>
        <v>plays</v>
      </c>
      <c r="T23" t="s">
        <v>33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4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tr">
        <f t="shared" si="2"/>
        <v>theater</v>
      </c>
      <c r="S24" t="str">
        <f t="shared" si="5"/>
        <v>plays</v>
      </c>
      <c r="T24" t="s">
        <v>33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4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tr">
        <f t="shared" si="2"/>
        <v>film &amp; video</v>
      </c>
      <c r="S25" t="str">
        <f t="shared" si="5"/>
        <v>documentary</v>
      </c>
      <c r="T25" t="s">
        <v>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4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tr">
        <f t="shared" si="2"/>
        <v>technology</v>
      </c>
      <c r="S26" t="str">
        <f t="shared" si="5"/>
        <v>wearables</v>
      </c>
      <c r="T26" t="s">
        <v>65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4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tr">
        <f t="shared" si="2"/>
        <v>games</v>
      </c>
      <c r="S27" t="str">
        <f t="shared" si="5"/>
        <v>video games</v>
      </c>
      <c r="T27" t="s">
        <v>89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4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tr">
        <f t="shared" si="2"/>
        <v>theater</v>
      </c>
      <c r="S28" t="str">
        <f t="shared" si="5"/>
        <v>plays</v>
      </c>
      <c r="T28" t="s">
        <v>33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8">
        <f t="shared" si="4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tr">
        <f t="shared" si="2"/>
        <v>music</v>
      </c>
      <c r="S29" t="str">
        <f t="shared" si="5"/>
        <v>rock</v>
      </c>
      <c r="T29" t="s">
        <v>23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4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tr">
        <f t="shared" si="2"/>
        <v>theater</v>
      </c>
      <c r="S30" t="str">
        <f t="shared" si="5"/>
        <v>plays</v>
      </c>
      <c r="T30" t="s">
        <v>33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4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tr">
        <f t="shared" si="2"/>
        <v>film &amp; video</v>
      </c>
      <c r="S31" t="str">
        <f t="shared" si="5"/>
        <v>shorts</v>
      </c>
      <c r="T31" t="s">
        <v>100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4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tr">
        <f t="shared" si="2"/>
        <v>film &amp; video</v>
      </c>
      <c r="S32" t="str">
        <f t="shared" si="5"/>
        <v>animation</v>
      </c>
      <c r="T32" t="s">
        <v>71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4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tr">
        <f t="shared" si="2"/>
        <v>games</v>
      </c>
      <c r="S33" t="str">
        <f t="shared" si="5"/>
        <v>video games</v>
      </c>
      <c r="T33" t="s">
        <v>89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4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tr">
        <f t="shared" si="2"/>
        <v>film &amp; video</v>
      </c>
      <c r="S34" t="str">
        <f t="shared" si="5"/>
        <v>documentary</v>
      </c>
      <c r="T34" t="s">
        <v>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4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tr">
        <f t="shared" si="2"/>
        <v>theater</v>
      </c>
      <c r="S35" t="str">
        <f t="shared" si="5"/>
        <v>plays</v>
      </c>
      <c r="T35" t="s">
        <v>33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8">
        <f t="shared" si="4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tr">
        <f t="shared" si="2"/>
        <v>film &amp; video</v>
      </c>
      <c r="S36" t="str">
        <f t="shared" si="5"/>
        <v>documentary</v>
      </c>
      <c r="T36" t="s">
        <v>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4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tr">
        <f t="shared" si="2"/>
        <v>film &amp; video</v>
      </c>
      <c r="S37" t="str">
        <f t="shared" si="5"/>
        <v>drama</v>
      </c>
      <c r="T37" t="s">
        <v>53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8">
        <f t="shared" si="4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tr">
        <f t="shared" si="2"/>
        <v>theater</v>
      </c>
      <c r="S38" t="str">
        <f t="shared" si="5"/>
        <v>plays</v>
      </c>
      <c r="T38" t="s">
        <v>33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4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tr">
        <f t="shared" si="2"/>
        <v>publishing</v>
      </c>
      <c r="S39" t="str">
        <f t="shared" si="5"/>
        <v>fiction</v>
      </c>
      <c r="T39" t="s">
        <v>119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4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tr">
        <f t="shared" si="2"/>
        <v>photography</v>
      </c>
      <c r="S40" t="str">
        <f t="shared" si="5"/>
        <v xml:space="preserve">photography </v>
      </c>
      <c r="T40" t="s">
        <v>122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8">
        <f t="shared" si="4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tr">
        <f t="shared" si="2"/>
        <v>theater</v>
      </c>
      <c r="S41" t="str">
        <f t="shared" si="5"/>
        <v>plays</v>
      </c>
      <c r="T41" t="s">
        <v>33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4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tr">
        <f t="shared" si="2"/>
        <v>technology</v>
      </c>
      <c r="S42" t="str">
        <f t="shared" si="5"/>
        <v>wearables</v>
      </c>
      <c r="T42" t="s">
        <v>65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4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tr">
        <f t="shared" si="2"/>
        <v>music</v>
      </c>
      <c r="S43" t="str">
        <f t="shared" si="5"/>
        <v>rock</v>
      </c>
      <c r="T43" t="s">
        <v>23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4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tr">
        <f t="shared" si="2"/>
        <v>food</v>
      </c>
      <c r="S44" t="str">
        <f t="shared" si="5"/>
        <v>food trucks</v>
      </c>
      <c r="T44" t="s">
        <v>17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4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tr">
        <f t="shared" si="2"/>
        <v>publishing</v>
      </c>
      <c r="S45" t="str">
        <f t="shared" si="5"/>
        <v>radio &amp; podc</v>
      </c>
      <c r="T45" t="s">
        <v>133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4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tr">
        <f t="shared" si="2"/>
        <v>publishing</v>
      </c>
      <c r="S46" t="str">
        <f t="shared" si="5"/>
        <v>fiction</v>
      </c>
      <c r="T46" t="s">
        <v>119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8">
        <f t="shared" si="4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tr">
        <f t="shared" si="2"/>
        <v>theater</v>
      </c>
      <c r="S47" t="str">
        <f t="shared" si="5"/>
        <v>plays</v>
      </c>
      <c r="T47" t="s">
        <v>33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4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tr">
        <f t="shared" si="2"/>
        <v>music</v>
      </c>
      <c r="S48" t="str">
        <f t="shared" si="5"/>
        <v>rock</v>
      </c>
      <c r="T48" t="s">
        <v>23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4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tr">
        <f t="shared" si="2"/>
        <v>theater</v>
      </c>
      <c r="S49" t="str">
        <f t="shared" si="5"/>
        <v>plays</v>
      </c>
      <c r="T49" t="s">
        <v>33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4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tr">
        <f t="shared" si="2"/>
        <v>theater</v>
      </c>
      <c r="S50" t="str">
        <f t="shared" si="5"/>
        <v>plays</v>
      </c>
      <c r="T50" t="s">
        <v>33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4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tr">
        <f t="shared" si="2"/>
        <v>music</v>
      </c>
      <c r="S51" t="str">
        <f t="shared" si="5"/>
        <v>rock</v>
      </c>
      <c r="T51" t="s">
        <v>23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8">
        <f t="shared" si="4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tr">
        <f t="shared" si="2"/>
        <v>music</v>
      </c>
      <c r="S52" t="str">
        <f t="shared" si="5"/>
        <v>metal</v>
      </c>
      <c r="T52" t="s">
        <v>148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4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tr">
        <f t="shared" si="2"/>
        <v>technology</v>
      </c>
      <c r="S53" t="str">
        <f t="shared" si="5"/>
        <v>wearables</v>
      </c>
      <c r="T53" t="s">
        <v>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4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tr">
        <f t="shared" si="2"/>
        <v>theater</v>
      </c>
      <c r="S54" t="str">
        <f t="shared" si="5"/>
        <v>plays</v>
      </c>
      <c r="T54" t="s">
        <v>33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4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tr">
        <f t="shared" si="2"/>
        <v>film &amp; video</v>
      </c>
      <c r="S55" t="str">
        <f t="shared" si="5"/>
        <v>drama</v>
      </c>
      <c r="T55" t="s">
        <v>53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4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tr">
        <f t="shared" si="2"/>
        <v>technology</v>
      </c>
      <c r="S56" t="str">
        <f t="shared" si="5"/>
        <v>wearables</v>
      </c>
      <c r="T56" t="s">
        <v>65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4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tr">
        <f t="shared" si="2"/>
        <v>music</v>
      </c>
      <c r="S57" t="str">
        <f t="shared" si="5"/>
        <v>jazz</v>
      </c>
      <c r="T57" t="s">
        <v>159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4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tr">
        <f t="shared" si="2"/>
        <v>technology</v>
      </c>
      <c r="S58" t="str">
        <f t="shared" si="5"/>
        <v>wearables</v>
      </c>
      <c r="T58" t="s">
        <v>65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4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tr">
        <f t="shared" si="2"/>
        <v>games</v>
      </c>
      <c r="S59" t="str">
        <f t="shared" si="5"/>
        <v>video games</v>
      </c>
      <c r="T59" t="s">
        <v>89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4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tr">
        <f t="shared" si="2"/>
        <v>theater</v>
      </c>
      <c r="S60" t="str">
        <f t="shared" si="5"/>
        <v>plays</v>
      </c>
      <c r="T60" t="s">
        <v>33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4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tr">
        <f t="shared" si="2"/>
        <v>theater</v>
      </c>
      <c r="S61" t="str">
        <f t="shared" si="5"/>
        <v>plays</v>
      </c>
      <c r="T61" t="s">
        <v>33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4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tr">
        <f t="shared" si="2"/>
        <v>theater</v>
      </c>
      <c r="S62" t="str">
        <f t="shared" si="5"/>
        <v>plays</v>
      </c>
      <c r="T62" t="s">
        <v>33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4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tr">
        <f t="shared" si="2"/>
        <v>theater</v>
      </c>
      <c r="S63" t="str">
        <f t="shared" si="5"/>
        <v>plays</v>
      </c>
      <c r="T63" t="s">
        <v>33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4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tr">
        <f t="shared" si="2"/>
        <v>technology</v>
      </c>
      <c r="S64" t="str">
        <f t="shared" si="5"/>
        <v>web</v>
      </c>
      <c r="T64" t="s">
        <v>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8">
        <f t="shared" si="4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tr">
        <f t="shared" si="2"/>
        <v>theater</v>
      </c>
      <c r="S65" t="str">
        <f t="shared" si="5"/>
        <v>plays</v>
      </c>
      <c r="T65" t="s">
        <v>33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(pledged/goal)*100</f>
        <v>97.642857142857139</v>
      </c>
      <c r="G66" t="s">
        <v>14</v>
      </c>
      <c r="H66">
        <v>38</v>
      </c>
      <c r="I66" s="4">
        <f t="shared" ref="I66:I129" si="7">IF(H66, E66/H66, 0)</f>
        <v>71.94736842105263</v>
      </c>
      <c r="J66" t="s">
        <v>21</v>
      </c>
      <c r="K66" t="s">
        <v>22</v>
      </c>
      <c r="L66">
        <v>1530507600</v>
      </c>
      <c r="M66" s="8">
        <f t="shared" si="4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tr">
        <f t="shared" si="2"/>
        <v>technology</v>
      </c>
      <c r="S66" t="str">
        <f t="shared" si="5"/>
        <v>web</v>
      </c>
      <c r="T66" t="s">
        <v>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>
        <v>1296108000</v>
      </c>
      <c r="M67" s="8">
        <f t="shared" si="4"/>
        <v>40570.25</v>
      </c>
      <c r="N67">
        <v>1296712800</v>
      </c>
      <c r="O67" s="8">
        <f t="shared" ref="O67:O130" si="8">(((N67/60)/60)/24)+DATE(1970,1,1)</f>
        <v>40577.25</v>
      </c>
      <c r="P67" t="b">
        <v>0</v>
      </c>
      <c r="Q67" t="b">
        <v>0</v>
      </c>
      <c r="R67" t="str">
        <f t="shared" si="2"/>
        <v>theater</v>
      </c>
      <c r="S67" t="str">
        <f t="shared" si="5"/>
        <v>plays</v>
      </c>
      <c r="T67" t="s">
        <v>33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ref="M68:M131" si="9">(((L68/60)/60)/24)+DATE(1970,1,1)</f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tr">
        <f t="shared" si="2"/>
        <v>theater</v>
      </c>
      <c r="S68" t="str">
        <f t="shared" si="5"/>
        <v>plays</v>
      </c>
      <c r="T68" t="s">
        <v>33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9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tr">
        <f t="shared" ref="R69:R132" si="10">LEFT(T69, FIND("/",T69)-1)</f>
        <v>technology</v>
      </c>
      <c r="S69" t="str">
        <f t="shared" si="5"/>
        <v>wearables</v>
      </c>
      <c r="T69" t="s">
        <v>65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9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ref="S70:S133" si="11">MID(T70, FIND("/", T70)+1,12)</f>
        <v>plays</v>
      </c>
      <c r="T70" t="s">
        <v>33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9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9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9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9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9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9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9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 xml:space="preserve">photography </v>
      </c>
      <c r="T77" t="s">
        <v>122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9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9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9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9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9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9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9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9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</v>
      </c>
      <c r="T85" t="s">
        <v>50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9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9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9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9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9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9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9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9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9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9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9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9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9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9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9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9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8">
        <f t="shared" si="9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9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</v>
      </c>
      <c r="T103" t="s">
        <v>50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9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9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</v>
      </c>
      <c r="T105" t="s">
        <v>50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9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9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9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9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9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9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9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9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</v>
      </c>
      <c r="T113" t="s">
        <v>133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8">
        <f t="shared" si="9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9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9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9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9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9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9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 xml:space="preserve">photography </v>
      </c>
      <c r="T120" t="s">
        <v>122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9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9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9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9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9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9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 xml:space="preserve">photography </v>
      </c>
      <c r="T126" t="s">
        <v>122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9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9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9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(pledged/goal)*100</f>
        <v>60.334277620396605</v>
      </c>
      <c r="G130" t="s">
        <v>74</v>
      </c>
      <c r="H130">
        <v>532</v>
      </c>
      <c r="I130" s="4">
        <f t="shared" ref="I130:I193" si="13">IF(H130, E130/H130, 0)</f>
        <v>80.067669172932327</v>
      </c>
      <c r="J130" t="s">
        <v>21</v>
      </c>
      <c r="K130" t="s">
        <v>22</v>
      </c>
      <c r="L130">
        <v>1282885200</v>
      </c>
      <c r="M130" s="8">
        <f t="shared" si="9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 s="8">
        <f t="shared" si="9"/>
        <v>42038.25</v>
      </c>
      <c r="N131">
        <v>1425103200</v>
      </c>
      <c r="O131" s="8">
        <f t="shared" ref="O131:O194" si="14">(((N131/60)/60)/24)+DATE(1970,1,1)</f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ref="M132:M195" si="15">(((L132/60)/60)/24)+DATE(1970,1,1)</f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5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tr">
        <f t="shared" ref="R133:R196" si="16">LEFT(T133, FIND("/",T133)-1)</f>
        <v>technology</v>
      </c>
      <c r="S133" t="str">
        <f t="shared" si="11"/>
        <v>web</v>
      </c>
      <c r="T133" t="s">
        <v>28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5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ref="S134:S197" si="17">MID(T134, FIND("/", T134)+1,12)</f>
        <v>plays</v>
      </c>
      <c r="T134" t="s">
        <v>33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5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5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5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5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5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5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5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5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5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5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5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5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5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5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5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5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5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8">
        <f t="shared" si="15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5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</v>
      </c>
      <c r="T153" t="s">
        <v>50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5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5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5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5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5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5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 xml:space="preserve">photography </v>
      </c>
      <c r="T159" t="s">
        <v>122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5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5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5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5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5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5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 xml:space="preserve">photography </v>
      </c>
      <c r="T165" t="s">
        <v>122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5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5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5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 xml:space="preserve">photography </v>
      </c>
      <c r="T168" t="s">
        <v>122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5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5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5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5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5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5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5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5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5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5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5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5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5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5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5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5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5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5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5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5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5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5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5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5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5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(pledged/goal)*100</f>
        <v>19.992957746478872</v>
      </c>
      <c r="G194" t="s">
        <v>14</v>
      </c>
      <c r="H194">
        <v>243</v>
      </c>
      <c r="I194" s="4">
        <f t="shared" ref="I194:I257" si="19">IF(H194, E194/H194, 0)</f>
        <v>35.049382716049379</v>
      </c>
      <c r="J194" t="s">
        <v>21</v>
      </c>
      <c r="K194" t="s">
        <v>22</v>
      </c>
      <c r="L194">
        <v>1403845200</v>
      </c>
      <c r="M194" s="8">
        <f t="shared" si="15"/>
        <v>41817.208333333336</v>
      </c>
      <c r="N194">
        <v>1404190800</v>
      </c>
      <c r="O194" s="8">
        <f t="shared" si="14"/>
        <v>41821.208333333336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>
        <v>1523163600</v>
      </c>
      <c r="M195" s="8">
        <f t="shared" si="15"/>
        <v>43198.208333333328</v>
      </c>
      <c r="N195">
        <v>1523509200</v>
      </c>
      <c r="O195" s="8">
        <f t="shared" ref="O195:O258" si="20">(((N195/60)/60)/24)+DATE(1970,1,1)</f>
        <v>43202.208333333328</v>
      </c>
      <c r="P195" t="b">
        <v>1</v>
      </c>
      <c r="Q195" t="b">
        <v>0</v>
      </c>
      <c r="R195" t="str">
        <f t="shared" si="16"/>
        <v>music</v>
      </c>
      <c r="S195" t="str">
        <f t="shared" si="17"/>
        <v>indie rock</v>
      </c>
      <c r="T195" t="s">
        <v>60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ref="M196:M259" si="21">(((L196/60)/60)/24)+DATE(1970,1,1)</f>
        <v>42261.208333333328</v>
      </c>
      <c r="N196">
        <v>1443589200</v>
      </c>
      <c r="O196" s="8">
        <f t="shared" si="20"/>
        <v>42277.208333333328</v>
      </c>
      <c r="P196" t="b">
        <v>0</v>
      </c>
      <c r="Q196" t="b">
        <v>0</v>
      </c>
      <c r="R196" t="str">
        <f t="shared" si="16"/>
        <v>music</v>
      </c>
      <c r="S196" t="str">
        <f t="shared" si="17"/>
        <v>metal</v>
      </c>
      <c r="T196" t="s">
        <v>148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1"/>
        <v>43310.208333333328</v>
      </c>
      <c r="N197">
        <v>1533445200</v>
      </c>
      <c r="O197" s="8">
        <f t="shared" si="20"/>
        <v>43317.208333333328</v>
      </c>
      <c r="P197" t="b">
        <v>0</v>
      </c>
      <c r="Q197" t="b">
        <v>0</v>
      </c>
      <c r="R197" t="str">
        <f t="shared" ref="R197:R260" si="22">LEFT(T197, FIND("/",T197)-1)</f>
        <v>music</v>
      </c>
      <c r="S197" t="str">
        <f t="shared" si="17"/>
        <v>electric mus</v>
      </c>
      <c r="T197" t="s">
        <v>50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1"/>
        <v>42616.208333333328</v>
      </c>
      <c r="N198">
        <v>1474520400</v>
      </c>
      <c r="O198" s="8">
        <f t="shared" si="20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ref="S198:S261" si="23">MID(T198, FIND("/", T198)+1,12)</f>
        <v>wearables</v>
      </c>
      <c r="T198" t="s">
        <v>65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1"/>
        <v>42909.208333333328</v>
      </c>
      <c r="N199">
        <v>1499403600</v>
      </c>
      <c r="O199" s="8">
        <f t="shared" si="20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1"/>
        <v>40396.208333333336</v>
      </c>
      <c r="N200">
        <v>1283576400</v>
      </c>
      <c r="O200" s="8">
        <f t="shared" si="20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</v>
      </c>
      <c r="T200" t="s">
        <v>50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1"/>
        <v>42192.208333333328</v>
      </c>
      <c r="N201">
        <v>1436590800</v>
      </c>
      <c r="O201" s="8">
        <f t="shared" si="20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8">
        <f t="shared" si="21"/>
        <v>40262.208333333336</v>
      </c>
      <c r="N202">
        <v>1270443600</v>
      </c>
      <c r="O202" s="8">
        <f t="shared" si="20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1"/>
        <v>41845.208333333336</v>
      </c>
      <c r="N203">
        <v>1407819600</v>
      </c>
      <c r="O203" s="8">
        <f t="shared" si="20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1"/>
        <v>40818.208333333336</v>
      </c>
      <c r="N204">
        <v>1317877200</v>
      </c>
      <c r="O204" s="8">
        <f t="shared" si="20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1"/>
        <v>42752.25</v>
      </c>
      <c r="N205">
        <v>1484805600</v>
      </c>
      <c r="O205" s="8">
        <f t="shared" si="20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1"/>
        <v>40636.208333333336</v>
      </c>
      <c r="N206">
        <v>1302670800</v>
      </c>
      <c r="O206" s="8">
        <f t="shared" si="20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1"/>
        <v>43390.208333333328</v>
      </c>
      <c r="N207">
        <v>1540789200</v>
      </c>
      <c r="O207" s="8">
        <f t="shared" si="20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1"/>
        <v>40236.25</v>
      </c>
      <c r="N208">
        <v>1268028000</v>
      </c>
      <c r="O208" s="8">
        <f t="shared" si="20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1"/>
        <v>43340.208333333328</v>
      </c>
      <c r="N209">
        <v>1537160400</v>
      </c>
      <c r="O209" s="8">
        <f t="shared" si="20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1"/>
        <v>43048.25</v>
      </c>
      <c r="N210">
        <v>1512280800</v>
      </c>
      <c r="O210" s="8">
        <f t="shared" si="20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1"/>
        <v>42496.208333333328</v>
      </c>
      <c r="N211">
        <v>1463115600</v>
      </c>
      <c r="O211" s="8">
        <f t="shared" si="20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1"/>
        <v>42797.25</v>
      </c>
      <c r="N212">
        <v>1490850000</v>
      </c>
      <c r="O212" s="8">
        <f t="shared" si="20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</v>
      </c>
      <c r="T212" t="s">
        <v>474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1"/>
        <v>41513.208333333336</v>
      </c>
      <c r="N213">
        <v>1379653200</v>
      </c>
      <c r="O213" s="8">
        <f t="shared" si="20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1"/>
        <v>43814.25</v>
      </c>
      <c r="N214">
        <v>1580364000</v>
      </c>
      <c r="O214" s="8">
        <f t="shared" si="20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1"/>
        <v>40488.208333333336</v>
      </c>
      <c r="N215">
        <v>1289714400</v>
      </c>
      <c r="O215" s="8">
        <f t="shared" si="20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1"/>
        <v>40409.208333333336</v>
      </c>
      <c r="N216">
        <v>1282712400</v>
      </c>
      <c r="O216" s="8">
        <f t="shared" si="20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1"/>
        <v>43509.25</v>
      </c>
      <c r="N217">
        <v>1550210400</v>
      </c>
      <c r="O217" s="8">
        <f t="shared" si="20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1"/>
        <v>40869.25</v>
      </c>
      <c r="N218">
        <v>1322114400</v>
      </c>
      <c r="O218" s="8">
        <f t="shared" si="20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1"/>
        <v>43583.208333333328</v>
      </c>
      <c r="N219">
        <v>1557205200</v>
      </c>
      <c r="O219" s="8">
        <f t="shared" si="20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</v>
      </c>
      <c r="T219" t="s">
        <v>474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1"/>
        <v>40858.25</v>
      </c>
      <c r="N220">
        <v>1323928800</v>
      </c>
      <c r="O220" s="8">
        <f t="shared" si="20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1"/>
        <v>41137.208333333336</v>
      </c>
      <c r="N221">
        <v>1346130000</v>
      </c>
      <c r="O221" s="8">
        <f t="shared" si="20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1"/>
        <v>40725.208333333336</v>
      </c>
      <c r="N222">
        <v>1311051600</v>
      </c>
      <c r="O222" s="8">
        <f t="shared" si="20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1"/>
        <v>41081.208333333336</v>
      </c>
      <c r="N223">
        <v>1340427600</v>
      </c>
      <c r="O223" s="8">
        <f t="shared" si="20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1"/>
        <v>41914.208333333336</v>
      </c>
      <c r="N224">
        <v>1412312400</v>
      </c>
      <c r="O224" s="8">
        <f t="shared" si="20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 xml:space="preserve">photography </v>
      </c>
      <c r="T224" t="s">
        <v>122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1"/>
        <v>42445.208333333328</v>
      </c>
      <c r="N225">
        <v>1459314000</v>
      </c>
      <c r="O225" s="8">
        <f t="shared" si="20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1"/>
        <v>41906.208333333336</v>
      </c>
      <c r="N226">
        <v>1415426400</v>
      </c>
      <c r="O226" s="8">
        <f t="shared" si="20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</v>
      </c>
      <c r="T226" t="s">
        <v>474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1"/>
        <v>41762.208333333336</v>
      </c>
      <c r="N227">
        <v>1399093200</v>
      </c>
      <c r="O227" s="8">
        <f t="shared" si="20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1"/>
        <v>40276.208333333336</v>
      </c>
      <c r="N228">
        <v>1273899600</v>
      </c>
      <c r="O228" s="8">
        <f t="shared" si="20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 xml:space="preserve">photography </v>
      </c>
      <c r="T228" t="s">
        <v>122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1"/>
        <v>42139.208333333328</v>
      </c>
      <c r="N229">
        <v>1432184400</v>
      </c>
      <c r="O229" s="8">
        <f t="shared" si="20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1"/>
        <v>42613.208333333328</v>
      </c>
      <c r="N230">
        <v>1474779600</v>
      </c>
      <c r="O230" s="8">
        <f t="shared" si="20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1"/>
        <v>42887.208333333328</v>
      </c>
      <c r="N231">
        <v>1500440400</v>
      </c>
      <c r="O231" s="8">
        <f t="shared" si="20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1"/>
        <v>43805.25</v>
      </c>
      <c r="N232">
        <v>1575612000</v>
      </c>
      <c r="O232" s="8">
        <f t="shared" si="20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1"/>
        <v>41415.208333333336</v>
      </c>
      <c r="N233">
        <v>1374123600</v>
      </c>
      <c r="O233" s="8">
        <f t="shared" si="20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1"/>
        <v>42576.208333333328</v>
      </c>
      <c r="N234">
        <v>1469509200</v>
      </c>
      <c r="O234" s="8">
        <f t="shared" si="20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1"/>
        <v>40706.208333333336</v>
      </c>
      <c r="N235">
        <v>1309237200</v>
      </c>
      <c r="O235" s="8">
        <f t="shared" si="20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1"/>
        <v>42969.208333333328</v>
      </c>
      <c r="N236">
        <v>1503982800</v>
      </c>
      <c r="O236" s="8">
        <f t="shared" si="20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1"/>
        <v>42779.25</v>
      </c>
      <c r="N237">
        <v>1487397600</v>
      </c>
      <c r="O237" s="8">
        <f t="shared" si="20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1"/>
        <v>43641.208333333328</v>
      </c>
      <c r="N238">
        <v>1562043600</v>
      </c>
      <c r="O238" s="8">
        <f t="shared" si="20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1"/>
        <v>41754.208333333336</v>
      </c>
      <c r="N239">
        <v>1398574800</v>
      </c>
      <c r="O239" s="8">
        <f t="shared" si="20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1"/>
        <v>43083.25</v>
      </c>
      <c r="N240">
        <v>1515391200</v>
      </c>
      <c r="O240" s="8">
        <f t="shared" si="20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1"/>
        <v>42245.208333333328</v>
      </c>
      <c r="N241">
        <v>1441170000</v>
      </c>
      <c r="O241" s="8">
        <f t="shared" si="20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1"/>
        <v>40396.208333333336</v>
      </c>
      <c r="N242">
        <v>1281157200</v>
      </c>
      <c r="O242" s="8">
        <f t="shared" si="20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1"/>
        <v>41742.208333333336</v>
      </c>
      <c r="N243">
        <v>1398229200</v>
      </c>
      <c r="O243" s="8">
        <f t="shared" si="20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1"/>
        <v>42865.208333333328</v>
      </c>
      <c r="N244">
        <v>1495256400</v>
      </c>
      <c r="O244" s="8">
        <f t="shared" si="20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1"/>
        <v>43163.25</v>
      </c>
      <c r="N245">
        <v>1520402400</v>
      </c>
      <c r="O245" s="8">
        <f t="shared" si="20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1"/>
        <v>41834.208333333336</v>
      </c>
      <c r="N246">
        <v>1409806800</v>
      </c>
      <c r="O246" s="8">
        <f t="shared" si="20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1"/>
        <v>41736.208333333336</v>
      </c>
      <c r="N247">
        <v>1396933200</v>
      </c>
      <c r="O247" s="8">
        <f t="shared" si="20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1"/>
        <v>41491.208333333336</v>
      </c>
      <c r="N248">
        <v>1376024400</v>
      </c>
      <c r="O248" s="8">
        <f t="shared" si="20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1"/>
        <v>42726.25</v>
      </c>
      <c r="N249">
        <v>1483682400</v>
      </c>
      <c r="O249" s="8">
        <f t="shared" si="20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1"/>
        <v>42004.25</v>
      </c>
      <c r="N250">
        <v>1420437600</v>
      </c>
      <c r="O250" s="8">
        <f t="shared" si="20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1"/>
        <v>42006.25</v>
      </c>
      <c r="N251">
        <v>1420783200</v>
      </c>
      <c r="O251" s="8">
        <f t="shared" si="20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8">
        <f t="shared" si="21"/>
        <v>40203.25</v>
      </c>
      <c r="N252">
        <v>1267423200</v>
      </c>
      <c r="O252" s="8">
        <f t="shared" si="20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1"/>
        <v>41252.25</v>
      </c>
      <c r="N253">
        <v>1355205600</v>
      </c>
      <c r="O253" s="8">
        <f t="shared" si="20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1"/>
        <v>41572.208333333336</v>
      </c>
      <c r="N254">
        <v>1383109200</v>
      </c>
      <c r="O254" s="8">
        <f t="shared" si="20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1"/>
        <v>40641.208333333336</v>
      </c>
      <c r="N255">
        <v>1303275600</v>
      </c>
      <c r="O255" s="8">
        <f t="shared" si="20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1"/>
        <v>42787.25</v>
      </c>
      <c r="N256">
        <v>1487829600</v>
      </c>
      <c r="O256" s="8">
        <f t="shared" si="20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1"/>
        <v>40590.25</v>
      </c>
      <c r="N257">
        <v>1298268000</v>
      </c>
      <c r="O257" s="8">
        <f t="shared" si="20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(pledged/goal)*100</f>
        <v>23.390243902439025</v>
      </c>
      <c r="G258" t="s">
        <v>14</v>
      </c>
      <c r="H258">
        <v>15</v>
      </c>
      <c r="I258" s="4">
        <f t="shared" ref="I258:I321" si="25">IF(H258, E258/H258, 0)</f>
        <v>63.93333333333333</v>
      </c>
      <c r="J258" t="s">
        <v>40</v>
      </c>
      <c r="K258" t="s">
        <v>41</v>
      </c>
      <c r="L258">
        <v>1453615200</v>
      </c>
      <c r="M258" s="8">
        <f t="shared" si="21"/>
        <v>42393.25</v>
      </c>
      <c r="N258">
        <v>1456812000</v>
      </c>
      <c r="O258" s="8">
        <f t="shared" si="20"/>
        <v>42430.25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>
        <v>1362463200</v>
      </c>
      <c r="M259" s="8">
        <f t="shared" si="21"/>
        <v>41338.25</v>
      </c>
      <c r="N259">
        <v>1363669200</v>
      </c>
      <c r="O259" s="8">
        <f t="shared" ref="O259:O322" si="26">(((N259/60)/60)/24)+DATE(1970,1,1)</f>
        <v>41352.208333333336</v>
      </c>
      <c r="P259" t="b">
        <v>0</v>
      </c>
      <c r="Q259" t="b">
        <v>0</v>
      </c>
      <c r="R259" t="str">
        <f t="shared" si="22"/>
        <v>theater</v>
      </c>
      <c r="S259" t="str">
        <f t="shared" si="23"/>
        <v>plays</v>
      </c>
      <c r="T259" t="s">
        <v>33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ref="M260:M323" si="27">(((L260/60)/60)/24)+DATE(1970,1,1)</f>
        <v>42712.25</v>
      </c>
      <c r="N260">
        <v>1482904800</v>
      </c>
      <c r="O260" s="8">
        <f t="shared" si="26"/>
        <v>42732.25</v>
      </c>
      <c r="P260" t="b">
        <v>0</v>
      </c>
      <c r="Q260" t="b">
        <v>1</v>
      </c>
      <c r="R260" t="str">
        <f t="shared" si="22"/>
        <v>theater</v>
      </c>
      <c r="S260" t="str">
        <f t="shared" si="23"/>
        <v>plays</v>
      </c>
      <c r="T260" t="s">
        <v>33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7"/>
        <v>41251.25</v>
      </c>
      <c r="N261">
        <v>1356588000</v>
      </c>
      <c r="O261" s="8">
        <f t="shared" si="26"/>
        <v>41270.25</v>
      </c>
      <c r="P261" t="b">
        <v>1</v>
      </c>
      <c r="Q261" t="b">
        <v>0</v>
      </c>
      <c r="R261" t="str">
        <f t="shared" ref="R261:R324" si="28">LEFT(T261, FIND("/",T261)-1)</f>
        <v>photography</v>
      </c>
      <c r="S261" t="str">
        <f t="shared" si="23"/>
        <v xml:space="preserve">photography </v>
      </c>
      <c r="T261" t="s">
        <v>122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7"/>
        <v>41180.208333333336</v>
      </c>
      <c r="N262">
        <v>1349845200</v>
      </c>
      <c r="O262" s="8">
        <f t="shared" si="26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ref="S262:S325" si="29">MID(T262, FIND("/", T262)+1,12)</f>
        <v>rock</v>
      </c>
      <c r="T262" t="s">
        <v>23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7"/>
        <v>40415.208333333336</v>
      </c>
      <c r="N263">
        <v>1283058000</v>
      </c>
      <c r="O263" s="8">
        <f t="shared" si="26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7"/>
        <v>40638.208333333336</v>
      </c>
      <c r="N264">
        <v>1304226000</v>
      </c>
      <c r="O264" s="8">
        <f t="shared" si="26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7"/>
        <v>40187.25</v>
      </c>
      <c r="N265">
        <v>1263016800</v>
      </c>
      <c r="O265" s="8">
        <f t="shared" si="26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 xml:space="preserve">photography </v>
      </c>
      <c r="T265" t="s">
        <v>122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7"/>
        <v>41317.25</v>
      </c>
      <c r="N266">
        <v>1362031200</v>
      </c>
      <c r="O266" s="8">
        <f t="shared" si="26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7"/>
        <v>42372.25</v>
      </c>
      <c r="N267">
        <v>1455602400</v>
      </c>
      <c r="O267" s="8">
        <f t="shared" si="26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7"/>
        <v>41950.25</v>
      </c>
      <c r="N268">
        <v>1418191200</v>
      </c>
      <c r="O268" s="8">
        <f t="shared" si="26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7"/>
        <v>41206.208333333336</v>
      </c>
      <c r="N269">
        <v>1352440800</v>
      </c>
      <c r="O269" s="8">
        <f t="shared" si="26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7"/>
        <v>41186.208333333336</v>
      </c>
      <c r="N270">
        <v>1353304800</v>
      </c>
      <c r="O270" s="8">
        <f t="shared" si="26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7"/>
        <v>43496.25</v>
      </c>
      <c r="N271">
        <v>1550728800</v>
      </c>
      <c r="O271" s="8">
        <f t="shared" si="26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7"/>
        <v>40514.25</v>
      </c>
      <c r="N272">
        <v>1291442400</v>
      </c>
      <c r="O272" s="8">
        <f t="shared" si="26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7"/>
        <v>42345.25</v>
      </c>
      <c r="N273">
        <v>1452146400</v>
      </c>
      <c r="O273" s="8">
        <f t="shared" si="26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 xml:space="preserve">photography </v>
      </c>
      <c r="T273" t="s">
        <v>122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7"/>
        <v>43656.208333333328</v>
      </c>
      <c r="N274">
        <v>1564894800</v>
      </c>
      <c r="O274" s="8">
        <f t="shared" si="26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7"/>
        <v>42995.208333333328</v>
      </c>
      <c r="N275">
        <v>1505883600</v>
      </c>
      <c r="O275" s="8">
        <f t="shared" si="26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7"/>
        <v>43045.25</v>
      </c>
      <c r="N276">
        <v>1510380000</v>
      </c>
      <c r="O276" s="8">
        <f t="shared" si="26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7"/>
        <v>43561.208333333328</v>
      </c>
      <c r="N277">
        <v>1555218000</v>
      </c>
      <c r="O277" s="8">
        <f t="shared" si="26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7"/>
        <v>41018.208333333336</v>
      </c>
      <c r="N278">
        <v>1335243600</v>
      </c>
      <c r="O278" s="8">
        <f t="shared" si="26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7"/>
        <v>40378.208333333336</v>
      </c>
      <c r="N279">
        <v>1279688400</v>
      </c>
      <c r="O279" s="8">
        <f t="shared" si="26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7"/>
        <v>41239.25</v>
      </c>
      <c r="N280">
        <v>1356069600</v>
      </c>
      <c r="O280" s="8">
        <f t="shared" si="26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7"/>
        <v>43346.208333333328</v>
      </c>
      <c r="N281">
        <v>1536210000</v>
      </c>
      <c r="O281" s="8">
        <f t="shared" si="26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7"/>
        <v>43060.25</v>
      </c>
      <c r="N282">
        <v>1511762400</v>
      </c>
      <c r="O282" s="8">
        <f t="shared" si="26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7"/>
        <v>40979.25</v>
      </c>
      <c r="N283">
        <v>1333256400</v>
      </c>
      <c r="O283" s="8">
        <f t="shared" si="26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7"/>
        <v>42701.25</v>
      </c>
      <c r="N284">
        <v>1480744800</v>
      </c>
      <c r="O284" s="8">
        <f t="shared" si="26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7"/>
        <v>42520.208333333328</v>
      </c>
      <c r="N285">
        <v>1465016400</v>
      </c>
      <c r="O285" s="8">
        <f t="shared" si="26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7"/>
        <v>41030.208333333336</v>
      </c>
      <c r="N286">
        <v>1336280400</v>
      </c>
      <c r="O286" s="8">
        <f t="shared" si="26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7"/>
        <v>42623.208333333328</v>
      </c>
      <c r="N287">
        <v>1476766800</v>
      </c>
      <c r="O287" s="8">
        <f t="shared" si="26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7"/>
        <v>42697.25</v>
      </c>
      <c r="N288">
        <v>1480485600</v>
      </c>
      <c r="O288" s="8">
        <f t="shared" si="26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7"/>
        <v>42122.208333333328</v>
      </c>
      <c r="N289">
        <v>1430197200</v>
      </c>
      <c r="O289" s="8">
        <f t="shared" si="26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</v>
      </c>
      <c r="T289" t="s">
        <v>50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7"/>
        <v>40982.208333333336</v>
      </c>
      <c r="N290">
        <v>1331787600</v>
      </c>
      <c r="O290" s="8">
        <f t="shared" si="26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7"/>
        <v>42219.208333333328</v>
      </c>
      <c r="N291">
        <v>1438837200</v>
      </c>
      <c r="O291" s="8">
        <f t="shared" si="26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7"/>
        <v>41404.208333333336</v>
      </c>
      <c r="N292">
        <v>1370926800</v>
      </c>
      <c r="O292" s="8">
        <f t="shared" si="26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7"/>
        <v>40831.208333333336</v>
      </c>
      <c r="N293">
        <v>1319000400</v>
      </c>
      <c r="O293" s="8">
        <f t="shared" si="26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7"/>
        <v>40984.208333333336</v>
      </c>
      <c r="N294">
        <v>1333429200</v>
      </c>
      <c r="O294" s="8">
        <f t="shared" si="26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7"/>
        <v>40456.208333333336</v>
      </c>
      <c r="N295">
        <v>1287032400</v>
      </c>
      <c r="O295" s="8">
        <f t="shared" si="26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7"/>
        <v>43399.208333333328</v>
      </c>
      <c r="N296">
        <v>1541570400</v>
      </c>
      <c r="O296" s="8">
        <f t="shared" si="26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7"/>
        <v>41562.208333333336</v>
      </c>
      <c r="N297">
        <v>1383976800</v>
      </c>
      <c r="O297" s="8">
        <f t="shared" si="26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7"/>
        <v>43493.25</v>
      </c>
      <c r="N298">
        <v>1550556000</v>
      </c>
      <c r="O298" s="8">
        <f t="shared" si="26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7"/>
        <v>41653.25</v>
      </c>
      <c r="N299">
        <v>1390456800</v>
      </c>
      <c r="O299" s="8">
        <f t="shared" si="26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7"/>
        <v>42426.25</v>
      </c>
      <c r="N300">
        <v>1458018000</v>
      </c>
      <c r="O300" s="8">
        <f t="shared" si="26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7"/>
        <v>42432.25</v>
      </c>
      <c r="N301">
        <v>1461819600</v>
      </c>
      <c r="O301" s="8">
        <f t="shared" si="26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8">
        <f t="shared" si="27"/>
        <v>42977.208333333328</v>
      </c>
      <c r="N302">
        <v>1504155600</v>
      </c>
      <c r="O302" s="8">
        <f t="shared" si="26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7"/>
        <v>42061.25</v>
      </c>
      <c r="N303">
        <v>1426395600</v>
      </c>
      <c r="O303" s="8">
        <f t="shared" si="26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7"/>
        <v>43345.208333333328</v>
      </c>
      <c r="N304">
        <v>1537074000</v>
      </c>
      <c r="O304" s="8">
        <f t="shared" si="26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7"/>
        <v>42376.25</v>
      </c>
      <c r="N305">
        <v>1452578400</v>
      </c>
      <c r="O305" s="8">
        <f t="shared" si="26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7"/>
        <v>42589.208333333328</v>
      </c>
      <c r="N306">
        <v>1474088400</v>
      </c>
      <c r="O306" s="8">
        <f t="shared" si="26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7"/>
        <v>42448.208333333328</v>
      </c>
      <c r="N307">
        <v>1461906000</v>
      </c>
      <c r="O307" s="8">
        <f t="shared" si="26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7"/>
        <v>42930.208333333328</v>
      </c>
      <c r="N308">
        <v>1500267600</v>
      </c>
      <c r="O308" s="8">
        <f t="shared" si="26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7"/>
        <v>41066.208333333336</v>
      </c>
      <c r="N309">
        <v>1340686800</v>
      </c>
      <c r="O309" s="8">
        <f t="shared" si="26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7"/>
        <v>40651.208333333336</v>
      </c>
      <c r="N310">
        <v>1303189200</v>
      </c>
      <c r="O310" s="8">
        <f t="shared" si="26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7"/>
        <v>40807.208333333336</v>
      </c>
      <c r="N311">
        <v>1318309200</v>
      </c>
      <c r="O311" s="8">
        <f t="shared" si="26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7"/>
        <v>40277.208333333336</v>
      </c>
      <c r="N312">
        <v>1272171600</v>
      </c>
      <c r="O312" s="8">
        <f t="shared" si="26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7"/>
        <v>40590.25</v>
      </c>
      <c r="N313">
        <v>1298872800</v>
      </c>
      <c r="O313" s="8">
        <f t="shared" si="26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7"/>
        <v>41572.208333333336</v>
      </c>
      <c r="N314">
        <v>1383282000</v>
      </c>
      <c r="O314" s="8">
        <f t="shared" si="26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7"/>
        <v>40966.25</v>
      </c>
      <c r="N315">
        <v>1330495200</v>
      </c>
      <c r="O315" s="8">
        <f t="shared" si="26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7"/>
        <v>43536.208333333328</v>
      </c>
      <c r="N316">
        <v>1552798800</v>
      </c>
      <c r="O316" s="8">
        <f t="shared" si="26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7"/>
        <v>41783.208333333336</v>
      </c>
      <c r="N317">
        <v>1403413200</v>
      </c>
      <c r="O317" s="8">
        <f t="shared" si="26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7"/>
        <v>43788.25</v>
      </c>
      <c r="N318">
        <v>1574229600</v>
      </c>
      <c r="O318" s="8">
        <f t="shared" si="26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7"/>
        <v>42869.208333333328</v>
      </c>
      <c r="N319">
        <v>1495861200</v>
      </c>
      <c r="O319" s="8">
        <f t="shared" si="26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7"/>
        <v>41684.25</v>
      </c>
      <c r="N320">
        <v>1392530400</v>
      </c>
      <c r="O320" s="8">
        <f t="shared" si="26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7"/>
        <v>40402.208333333336</v>
      </c>
      <c r="N321">
        <v>1283662800</v>
      </c>
      <c r="O321" s="8">
        <f t="shared" si="26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(pledged/goal)*100</f>
        <v>9.5876777251184837</v>
      </c>
      <c r="G322" t="s">
        <v>14</v>
      </c>
      <c r="H322">
        <v>80</v>
      </c>
      <c r="I322" s="4">
        <f t="shared" ref="I322:I385" si="31">IF(H322, E322/H322, 0)</f>
        <v>101.15</v>
      </c>
      <c r="J322" t="s">
        <v>21</v>
      </c>
      <c r="K322" t="s">
        <v>22</v>
      </c>
      <c r="L322">
        <v>1305003600</v>
      </c>
      <c r="M322" s="8">
        <f t="shared" si="27"/>
        <v>40673.208333333336</v>
      </c>
      <c r="N322">
        <v>1305781200</v>
      </c>
      <c r="O322" s="8">
        <f t="shared" si="26"/>
        <v>40682.208333333336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>
        <v>1301634000</v>
      </c>
      <c r="M323" s="8">
        <f t="shared" si="27"/>
        <v>40634.208333333336</v>
      </c>
      <c r="N323">
        <v>1302325200</v>
      </c>
      <c r="O323" s="8">
        <f t="shared" ref="O323:O386" si="32">(((N323/60)/60)/24)+DATE(1970,1,1)</f>
        <v>40642.208333333336</v>
      </c>
      <c r="P323" t="b">
        <v>0</v>
      </c>
      <c r="Q323" t="b">
        <v>0</v>
      </c>
      <c r="R323" t="str">
        <f t="shared" si="28"/>
        <v>film &amp; video</v>
      </c>
      <c r="S323" t="str">
        <f t="shared" si="29"/>
        <v>shorts</v>
      </c>
      <c r="T323" t="s">
        <v>100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ref="M324:M387" si="33">(((L324/60)/60)/24)+DATE(1970,1,1)</f>
        <v>40507.25</v>
      </c>
      <c r="N324">
        <v>1291788000</v>
      </c>
      <c r="O324" s="8">
        <f t="shared" si="32"/>
        <v>40520.25</v>
      </c>
      <c r="P324" t="b">
        <v>0</v>
      </c>
      <c r="Q324" t="b">
        <v>0</v>
      </c>
      <c r="R324" t="str">
        <f t="shared" si="28"/>
        <v>theater</v>
      </c>
      <c r="S324" t="str">
        <f t="shared" si="29"/>
        <v>plays</v>
      </c>
      <c r="T324" t="s">
        <v>33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3"/>
        <v>41725.208333333336</v>
      </c>
      <c r="N325">
        <v>1396069200</v>
      </c>
      <c r="O325" s="8">
        <f t="shared" si="32"/>
        <v>41727.208333333336</v>
      </c>
      <c r="P325" t="b">
        <v>0</v>
      </c>
      <c r="Q325" t="b">
        <v>0</v>
      </c>
      <c r="R325" t="str">
        <f t="shared" ref="R325:R388" si="34">LEFT(T325, FIND("/",T325)-1)</f>
        <v>film &amp; video</v>
      </c>
      <c r="S325" t="str">
        <f t="shared" si="29"/>
        <v>documentary</v>
      </c>
      <c r="T325" t="s">
        <v>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3"/>
        <v>42176.208333333328</v>
      </c>
      <c r="N326">
        <v>1435899600</v>
      </c>
      <c r="O326" s="8">
        <f t="shared" si="32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ref="S326:S389" si="35">MID(T326, FIND("/", T326)+1,12)</f>
        <v>plays</v>
      </c>
      <c r="T326" t="s">
        <v>33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3"/>
        <v>43267.208333333328</v>
      </c>
      <c r="N327">
        <v>1531112400</v>
      </c>
      <c r="O327" s="8">
        <f t="shared" si="32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3"/>
        <v>42364.25</v>
      </c>
      <c r="N328">
        <v>1451628000</v>
      </c>
      <c r="O328" s="8">
        <f t="shared" si="32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3"/>
        <v>43705.208333333328</v>
      </c>
      <c r="N329">
        <v>1567314000</v>
      </c>
      <c r="O329" s="8">
        <f t="shared" si="32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3"/>
        <v>43434.25</v>
      </c>
      <c r="N330">
        <v>1544508000</v>
      </c>
      <c r="O330" s="8">
        <f t="shared" si="32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3"/>
        <v>42716.25</v>
      </c>
      <c r="N331">
        <v>1482472800</v>
      </c>
      <c r="O331" s="8">
        <f t="shared" si="32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3"/>
        <v>43077.25</v>
      </c>
      <c r="N332">
        <v>1512799200</v>
      </c>
      <c r="O332" s="8">
        <f t="shared" si="32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3"/>
        <v>40896.25</v>
      </c>
      <c r="N333">
        <v>1324360800</v>
      </c>
      <c r="O333" s="8">
        <f t="shared" si="32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3"/>
        <v>41361.208333333336</v>
      </c>
      <c r="N334">
        <v>1364533200</v>
      </c>
      <c r="O334" s="8">
        <f t="shared" si="32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3"/>
        <v>43424.25</v>
      </c>
      <c r="N335">
        <v>1545112800</v>
      </c>
      <c r="O335" s="8">
        <f t="shared" si="32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3"/>
        <v>43110.25</v>
      </c>
      <c r="N336">
        <v>1516168800</v>
      </c>
      <c r="O336" s="8">
        <f t="shared" si="32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3"/>
        <v>43784.25</v>
      </c>
      <c r="N337">
        <v>1574920800</v>
      </c>
      <c r="O337" s="8">
        <f t="shared" si="32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3"/>
        <v>40527.25</v>
      </c>
      <c r="N338">
        <v>1292479200</v>
      </c>
      <c r="O338" s="8">
        <f t="shared" si="32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3"/>
        <v>43780.25</v>
      </c>
      <c r="N339">
        <v>1573538400</v>
      </c>
      <c r="O339" s="8">
        <f t="shared" si="32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3"/>
        <v>40821.208333333336</v>
      </c>
      <c r="N340">
        <v>1320382800</v>
      </c>
      <c r="O340" s="8">
        <f t="shared" si="32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3"/>
        <v>42949.208333333328</v>
      </c>
      <c r="N341">
        <v>1502859600</v>
      </c>
      <c r="O341" s="8">
        <f t="shared" si="32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3"/>
        <v>40889.25</v>
      </c>
      <c r="N342">
        <v>1323756000</v>
      </c>
      <c r="O342" s="8">
        <f t="shared" si="32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 xml:space="preserve">photography </v>
      </c>
      <c r="T342" t="s">
        <v>122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3"/>
        <v>42244.208333333328</v>
      </c>
      <c r="N343">
        <v>1441342800</v>
      </c>
      <c r="O343" s="8">
        <f t="shared" si="32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3"/>
        <v>41475.208333333336</v>
      </c>
      <c r="N344">
        <v>1375333200</v>
      </c>
      <c r="O344" s="8">
        <f t="shared" si="32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3"/>
        <v>41597.25</v>
      </c>
      <c r="N345">
        <v>1389420000</v>
      </c>
      <c r="O345" s="8">
        <f t="shared" si="32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3"/>
        <v>43122.25</v>
      </c>
      <c r="N346">
        <v>1520056800</v>
      </c>
      <c r="O346" s="8">
        <f t="shared" si="32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3"/>
        <v>42194.208333333328</v>
      </c>
      <c r="N347">
        <v>1436504400</v>
      </c>
      <c r="O347" s="8">
        <f t="shared" si="32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3"/>
        <v>42971.208333333328</v>
      </c>
      <c r="N348">
        <v>1508302800</v>
      </c>
      <c r="O348" s="8">
        <f t="shared" si="32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3"/>
        <v>42046.25</v>
      </c>
      <c r="N349">
        <v>1425708000</v>
      </c>
      <c r="O349" s="8">
        <f t="shared" si="32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3"/>
        <v>42782.25</v>
      </c>
      <c r="N350">
        <v>1488348000</v>
      </c>
      <c r="O350" s="8">
        <f t="shared" si="32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3"/>
        <v>42930.208333333328</v>
      </c>
      <c r="N351">
        <v>1502600400</v>
      </c>
      <c r="O351" s="8">
        <f t="shared" si="32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8">
        <f t="shared" si="33"/>
        <v>42144.208333333328</v>
      </c>
      <c r="N352">
        <v>1433653200</v>
      </c>
      <c r="O352" s="8">
        <f t="shared" si="32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3"/>
        <v>42240.208333333328</v>
      </c>
      <c r="N353">
        <v>1441602000</v>
      </c>
      <c r="O353" s="8">
        <f t="shared" si="32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3"/>
        <v>42315.25</v>
      </c>
      <c r="N354">
        <v>1447567200</v>
      </c>
      <c r="O354" s="8">
        <f t="shared" si="32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3"/>
        <v>43651.208333333328</v>
      </c>
      <c r="N355">
        <v>1562389200</v>
      </c>
      <c r="O355" s="8">
        <f t="shared" si="32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3"/>
        <v>41520.208333333336</v>
      </c>
      <c r="N356">
        <v>1378789200</v>
      </c>
      <c r="O356" s="8">
        <f t="shared" si="32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3"/>
        <v>42757.25</v>
      </c>
      <c r="N357">
        <v>1488520800</v>
      </c>
      <c r="O357" s="8">
        <f t="shared" si="32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3"/>
        <v>40922.25</v>
      </c>
      <c r="N358">
        <v>1327298400</v>
      </c>
      <c r="O358" s="8">
        <f t="shared" si="32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3"/>
        <v>42250.208333333328</v>
      </c>
      <c r="N359">
        <v>1443416400</v>
      </c>
      <c r="O359" s="8">
        <f t="shared" si="32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3"/>
        <v>43322.208333333328</v>
      </c>
      <c r="N360">
        <v>1534136400</v>
      </c>
      <c r="O360" s="8">
        <f t="shared" si="32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 xml:space="preserve">photography </v>
      </c>
      <c r="T360" t="s">
        <v>122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3"/>
        <v>40782.208333333336</v>
      </c>
      <c r="N361">
        <v>1315026000</v>
      </c>
      <c r="O361" s="8">
        <f t="shared" si="32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3"/>
        <v>40544.25</v>
      </c>
      <c r="N362">
        <v>1295071200</v>
      </c>
      <c r="O362" s="8">
        <f t="shared" si="32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3"/>
        <v>43015.208333333328</v>
      </c>
      <c r="N363">
        <v>1509426000</v>
      </c>
      <c r="O363" s="8">
        <f t="shared" si="32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3"/>
        <v>40570.25</v>
      </c>
      <c r="N364">
        <v>1299391200</v>
      </c>
      <c r="O364" s="8">
        <f t="shared" si="32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3"/>
        <v>40904.25</v>
      </c>
      <c r="N365">
        <v>1325052000</v>
      </c>
      <c r="O365" s="8">
        <f t="shared" si="32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3"/>
        <v>43164.25</v>
      </c>
      <c r="N366">
        <v>1522818000</v>
      </c>
      <c r="O366" s="8">
        <f t="shared" si="32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3"/>
        <v>42733.25</v>
      </c>
      <c r="N367">
        <v>1485324000</v>
      </c>
      <c r="O367" s="8">
        <f t="shared" si="32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3"/>
        <v>40546.25</v>
      </c>
      <c r="N368">
        <v>1294120800</v>
      </c>
      <c r="O368" s="8">
        <f t="shared" si="32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3"/>
        <v>41930.208333333336</v>
      </c>
      <c r="N369">
        <v>1415685600</v>
      </c>
      <c r="O369" s="8">
        <f t="shared" si="32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3"/>
        <v>40464.208333333336</v>
      </c>
      <c r="N370">
        <v>1288933200</v>
      </c>
      <c r="O370" s="8">
        <f t="shared" si="32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3"/>
        <v>41308.25</v>
      </c>
      <c r="N371">
        <v>1363237200</v>
      </c>
      <c r="O371" s="8">
        <f t="shared" si="32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3"/>
        <v>43570.208333333328</v>
      </c>
      <c r="N372">
        <v>1555822800</v>
      </c>
      <c r="O372" s="8">
        <f t="shared" si="32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3"/>
        <v>42043.25</v>
      </c>
      <c r="N373">
        <v>1427778000</v>
      </c>
      <c r="O373" s="8">
        <f t="shared" si="32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3"/>
        <v>42012.25</v>
      </c>
      <c r="N374">
        <v>1422424800</v>
      </c>
      <c r="O374" s="8">
        <f t="shared" si="32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3"/>
        <v>42964.208333333328</v>
      </c>
      <c r="N375">
        <v>1503637200</v>
      </c>
      <c r="O375" s="8">
        <f t="shared" si="32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3"/>
        <v>43476.25</v>
      </c>
      <c r="N376">
        <v>1547618400</v>
      </c>
      <c r="O376" s="8">
        <f t="shared" si="32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3"/>
        <v>42293.208333333328</v>
      </c>
      <c r="N377">
        <v>1449900000</v>
      </c>
      <c r="O377" s="8">
        <f t="shared" si="32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3"/>
        <v>41826.208333333336</v>
      </c>
      <c r="N378">
        <v>1405141200</v>
      </c>
      <c r="O378" s="8">
        <f t="shared" si="32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3"/>
        <v>43760.208333333328</v>
      </c>
      <c r="N379">
        <v>1572933600</v>
      </c>
      <c r="O379" s="8">
        <f t="shared" si="32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3"/>
        <v>43241.208333333328</v>
      </c>
      <c r="N380">
        <v>1530162000</v>
      </c>
      <c r="O380" s="8">
        <f t="shared" si="32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3"/>
        <v>40843.208333333336</v>
      </c>
      <c r="N381">
        <v>1320904800</v>
      </c>
      <c r="O381" s="8">
        <f t="shared" si="32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3"/>
        <v>41448.208333333336</v>
      </c>
      <c r="N382">
        <v>1372395600</v>
      </c>
      <c r="O382" s="8">
        <f t="shared" si="32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3"/>
        <v>42163.208333333328</v>
      </c>
      <c r="N383">
        <v>1437714000</v>
      </c>
      <c r="O383" s="8">
        <f t="shared" si="32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3"/>
        <v>43024.208333333328</v>
      </c>
      <c r="N384">
        <v>1509771600</v>
      </c>
      <c r="O384" s="8">
        <f t="shared" si="32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 xml:space="preserve">photography </v>
      </c>
      <c r="T384" t="s">
        <v>122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3"/>
        <v>43509.25</v>
      </c>
      <c r="N385">
        <v>1550556000</v>
      </c>
      <c r="O385" s="8">
        <f t="shared" si="32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(pledged/goal)*100</f>
        <v>172.00961538461539</v>
      </c>
      <c r="G386" t="s">
        <v>20</v>
      </c>
      <c r="H386">
        <v>4799</v>
      </c>
      <c r="I386" s="4">
        <f t="shared" ref="I386:I449" si="37">IF(H386, E386/H386, 0)</f>
        <v>41.004167534903104</v>
      </c>
      <c r="J386" t="s">
        <v>21</v>
      </c>
      <c r="K386" t="s">
        <v>22</v>
      </c>
      <c r="L386">
        <v>1486706400</v>
      </c>
      <c r="M386" s="8">
        <f t="shared" si="33"/>
        <v>42776.25</v>
      </c>
      <c r="N386">
        <v>1489039200</v>
      </c>
      <c r="O386" s="8">
        <f t="shared" si="32"/>
        <v>42803.25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>
        <v>1553835600</v>
      </c>
      <c r="M387" s="8">
        <f t="shared" si="33"/>
        <v>43553.208333333328</v>
      </c>
      <c r="N387">
        <v>1556600400</v>
      </c>
      <c r="O387" s="8">
        <f t="shared" ref="O387:O450" si="38">(((N387/60)/60)/24)+DATE(1970,1,1)</f>
        <v>43585.208333333328</v>
      </c>
      <c r="P387" t="b">
        <v>0</v>
      </c>
      <c r="Q387" t="b">
        <v>0</v>
      </c>
      <c r="R387" t="str">
        <f t="shared" si="34"/>
        <v>publishing</v>
      </c>
      <c r="S387" t="str">
        <f t="shared" si="35"/>
        <v>nonfiction</v>
      </c>
      <c r="T387" t="s">
        <v>68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ref="M388:M451" si="39">(((L388/60)/60)/24)+DATE(1970,1,1)</f>
        <v>40355.208333333336</v>
      </c>
      <c r="N388">
        <v>1278565200</v>
      </c>
      <c r="O388" s="8">
        <f t="shared" si="38"/>
        <v>40367.208333333336</v>
      </c>
      <c r="P388" t="b">
        <v>0</v>
      </c>
      <c r="Q388" t="b">
        <v>0</v>
      </c>
      <c r="R388" t="str">
        <f t="shared" si="34"/>
        <v>theater</v>
      </c>
      <c r="S388" t="str">
        <f t="shared" si="35"/>
        <v>plays</v>
      </c>
      <c r="T388" t="s">
        <v>33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9"/>
        <v>41072.208333333336</v>
      </c>
      <c r="N389">
        <v>1339909200</v>
      </c>
      <c r="O389" s="8">
        <f t="shared" si="38"/>
        <v>41077.208333333336</v>
      </c>
      <c r="P389" t="b">
        <v>0</v>
      </c>
      <c r="Q389" t="b">
        <v>0</v>
      </c>
      <c r="R389" t="str">
        <f t="shared" ref="R389:R452" si="40">LEFT(T389, FIND("/",T389)-1)</f>
        <v>technology</v>
      </c>
      <c r="S389" t="str">
        <f t="shared" si="35"/>
        <v>wearables</v>
      </c>
      <c r="T389" t="s">
        <v>65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9"/>
        <v>40912.25</v>
      </c>
      <c r="N390">
        <v>1325829600</v>
      </c>
      <c r="O390" s="8">
        <f t="shared" si="38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ref="S390:S453" si="41">MID(T390, FIND("/", T390)+1,12)</f>
        <v>indie rock</v>
      </c>
      <c r="T390" t="s">
        <v>60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9"/>
        <v>40479.208333333336</v>
      </c>
      <c r="N391">
        <v>1290578400</v>
      </c>
      <c r="O391" s="8">
        <f t="shared" si="38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9"/>
        <v>41530.208333333336</v>
      </c>
      <c r="N392">
        <v>1380344400</v>
      </c>
      <c r="O392" s="8">
        <f t="shared" si="38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 xml:space="preserve">photography </v>
      </c>
      <c r="T392" t="s">
        <v>122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9"/>
        <v>41653.25</v>
      </c>
      <c r="N393">
        <v>1389852000</v>
      </c>
      <c r="O393" s="8">
        <f t="shared" si="38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9"/>
        <v>40549.25</v>
      </c>
      <c r="N394">
        <v>1294466400</v>
      </c>
      <c r="O394" s="8">
        <f t="shared" si="38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9"/>
        <v>42933.208333333328</v>
      </c>
      <c r="N395">
        <v>1500354000</v>
      </c>
      <c r="O395" s="8">
        <f t="shared" si="38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9"/>
        <v>41484.208333333336</v>
      </c>
      <c r="N396">
        <v>1375938000</v>
      </c>
      <c r="O396" s="8">
        <f t="shared" si="38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9"/>
        <v>40885.25</v>
      </c>
      <c r="N397">
        <v>1323410400</v>
      </c>
      <c r="O397" s="8">
        <f t="shared" si="38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9"/>
        <v>43378.208333333328</v>
      </c>
      <c r="N398">
        <v>1539406800</v>
      </c>
      <c r="O398" s="8">
        <f t="shared" si="38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9"/>
        <v>41417.208333333336</v>
      </c>
      <c r="N399">
        <v>1369803600</v>
      </c>
      <c r="O399" s="8">
        <f t="shared" si="38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9"/>
        <v>43228.208333333328</v>
      </c>
      <c r="N400">
        <v>1525928400</v>
      </c>
      <c r="O400" s="8">
        <f t="shared" si="38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9"/>
        <v>40576.25</v>
      </c>
      <c r="N401">
        <v>1297231200</v>
      </c>
      <c r="O401" s="8">
        <f t="shared" si="38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8">
        <f t="shared" si="39"/>
        <v>41502.208333333336</v>
      </c>
      <c r="N402">
        <v>1378530000</v>
      </c>
      <c r="O402" s="8">
        <f t="shared" si="38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 xml:space="preserve">photography </v>
      </c>
      <c r="T402" t="s">
        <v>122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9"/>
        <v>43765.208333333328</v>
      </c>
      <c r="N403">
        <v>1572152400</v>
      </c>
      <c r="O403" s="8">
        <f t="shared" si="38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9"/>
        <v>40914.25</v>
      </c>
      <c r="N404">
        <v>1329890400</v>
      </c>
      <c r="O404" s="8">
        <f t="shared" si="38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9"/>
        <v>40310.208333333336</v>
      </c>
      <c r="N405">
        <v>1276750800</v>
      </c>
      <c r="O405" s="8">
        <f t="shared" si="38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9"/>
        <v>43053.25</v>
      </c>
      <c r="N406">
        <v>1510898400</v>
      </c>
      <c r="O406" s="8">
        <f t="shared" si="38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9"/>
        <v>43255.208333333328</v>
      </c>
      <c r="N407">
        <v>1532408400</v>
      </c>
      <c r="O407" s="8">
        <f t="shared" si="38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9"/>
        <v>41304.25</v>
      </c>
      <c r="N408">
        <v>1360562400</v>
      </c>
      <c r="O408" s="8">
        <f t="shared" si="38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9"/>
        <v>43751.208333333328</v>
      </c>
      <c r="N409">
        <v>1571547600</v>
      </c>
      <c r="O409" s="8">
        <f t="shared" si="38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9"/>
        <v>42541.208333333328</v>
      </c>
      <c r="N410">
        <v>1468126800</v>
      </c>
      <c r="O410" s="8">
        <f t="shared" si="38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9"/>
        <v>42843.208333333328</v>
      </c>
      <c r="N411">
        <v>1492837200</v>
      </c>
      <c r="O411" s="8">
        <f t="shared" si="38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9"/>
        <v>42122.208333333328</v>
      </c>
      <c r="N412">
        <v>1430197200</v>
      </c>
      <c r="O412" s="8">
        <f t="shared" si="38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9"/>
        <v>42884.208333333328</v>
      </c>
      <c r="N413">
        <v>1496206800</v>
      </c>
      <c r="O413" s="8">
        <f t="shared" si="38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9"/>
        <v>41642.25</v>
      </c>
      <c r="N414">
        <v>1389592800</v>
      </c>
      <c r="O414" s="8">
        <f t="shared" si="38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9"/>
        <v>43431.25</v>
      </c>
      <c r="N415">
        <v>1545631200</v>
      </c>
      <c r="O415" s="8">
        <f t="shared" si="38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9"/>
        <v>40288.208333333336</v>
      </c>
      <c r="N416">
        <v>1272430800</v>
      </c>
      <c r="O416" s="8">
        <f t="shared" si="38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9"/>
        <v>40921.25</v>
      </c>
      <c r="N417">
        <v>1327903200</v>
      </c>
      <c r="O417" s="8">
        <f t="shared" si="38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9"/>
        <v>40560.25</v>
      </c>
      <c r="N418">
        <v>1296021600</v>
      </c>
      <c r="O418" s="8">
        <f t="shared" si="38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9"/>
        <v>43407.208333333328</v>
      </c>
      <c r="N419">
        <v>1543298400</v>
      </c>
      <c r="O419" s="8">
        <f t="shared" si="38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9"/>
        <v>41035.208333333336</v>
      </c>
      <c r="N420">
        <v>1336366800</v>
      </c>
      <c r="O420" s="8">
        <f t="shared" si="38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9"/>
        <v>40899.25</v>
      </c>
      <c r="N421">
        <v>1325052000</v>
      </c>
      <c r="O421" s="8">
        <f t="shared" si="38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9"/>
        <v>42911.208333333328</v>
      </c>
      <c r="N422">
        <v>1499576400</v>
      </c>
      <c r="O422" s="8">
        <f t="shared" si="38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9"/>
        <v>42915.208333333328</v>
      </c>
      <c r="N423">
        <v>1501304400</v>
      </c>
      <c r="O423" s="8">
        <f t="shared" si="38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9"/>
        <v>40285.208333333336</v>
      </c>
      <c r="N424">
        <v>1273208400</v>
      </c>
      <c r="O424" s="8">
        <f t="shared" si="38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9"/>
        <v>40808.208333333336</v>
      </c>
      <c r="N425">
        <v>1316840400</v>
      </c>
      <c r="O425" s="8">
        <f t="shared" si="38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9"/>
        <v>43208.208333333328</v>
      </c>
      <c r="N426">
        <v>1524546000</v>
      </c>
      <c r="O426" s="8">
        <f t="shared" si="38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9"/>
        <v>42213.208333333328</v>
      </c>
      <c r="N427">
        <v>1438578000</v>
      </c>
      <c r="O427" s="8">
        <f t="shared" si="38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 xml:space="preserve">photography </v>
      </c>
      <c r="T427" t="s">
        <v>122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9"/>
        <v>41332.25</v>
      </c>
      <c r="N428">
        <v>1362549600</v>
      </c>
      <c r="O428" s="8">
        <f t="shared" si="38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9"/>
        <v>41895.208333333336</v>
      </c>
      <c r="N429">
        <v>1413349200</v>
      </c>
      <c r="O429" s="8">
        <f t="shared" si="38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9"/>
        <v>40585.25</v>
      </c>
      <c r="N430">
        <v>1298008800</v>
      </c>
      <c r="O430" s="8">
        <f t="shared" si="38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9"/>
        <v>41680.25</v>
      </c>
      <c r="N431">
        <v>1394427600</v>
      </c>
      <c r="O431" s="8">
        <f t="shared" si="38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 xml:space="preserve">photography </v>
      </c>
      <c r="T431" t="s">
        <v>122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9"/>
        <v>43737.208333333328</v>
      </c>
      <c r="N432">
        <v>1572670800</v>
      </c>
      <c r="O432" s="8">
        <f t="shared" si="38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9"/>
        <v>43273.208333333328</v>
      </c>
      <c r="N433">
        <v>1531112400</v>
      </c>
      <c r="O433" s="8">
        <f t="shared" si="38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9"/>
        <v>41761.208333333336</v>
      </c>
      <c r="N434">
        <v>1400734800</v>
      </c>
      <c r="O434" s="8">
        <f t="shared" si="38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9"/>
        <v>41603.25</v>
      </c>
      <c r="N435">
        <v>1386741600</v>
      </c>
      <c r="O435" s="8">
        <f t="shared" si="38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9"/>
        <v>42705.25</v>
      </c>
      <c r="N436">
        <v>1481781600</v>
      </c>
      <c r="O436" s="8">
        <f t="shared" si="38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9"/>
        <v>41988.25</v>
      </c>
      <c r="N437">
        <v>1419660000</v>
      </c>
      <c r="O437" s="8">
        <f t="shared" si="38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9"/>
        <v>43575.208333333328</v>
      </c>
      <c r="N438">
        <v>1555822800</v>
      </c>
      <c r="O438" s="8">
        <f t="shared" si="38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9"/>
        <v>42260.208333333328</v>
      </c>
      <c r="N439">
        <v>1442379600</v>
      </c>
      <c r="O439" s="8">
        <f t="shared" si="38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9"/>
        <v>41337.25</v>
      </c>
      <c r="N440">
        <v>1364965200</v>
      </c>
      <c r="O440" s="8">
        <f t="shared" si="38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9"/>
        <v>42680.208333333328</v>
      </c>
      <c r="N441">
        <v>1479016800</v>
      </c>
      <c r="O441" s="8">
        <f t="shared" si="38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</v>
      </c>
      <c r="T441" t="s">
        <v>474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9"/>
        <v>42916.208333333328</v>
      </c>
      <c r="N442">
        <v>1499662800</v>
      </c>
      <c r="O442" s="8">
        <f t="shared" si="38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9"/>
        <v>41025.208333333336</v>
      </c>
      <c r="N443">
        <v>1337835600</v>
      </c>
      <c r="O443" s="8">
        <f t="shared" si="38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9"/>
        <v>42980.208333333328</v>
      </c>
      <c r="N444">
        <v>1505710800</v>
      </c>
      <c r="O444" s="8">
        <f t="shared" si="38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9"/>
        <v>40451.208333333336</v>
      </c>
      <c r="N445">
        <v>1287464400</v>
      </c>
      <c r="O445" s="8">
        <f t="shared" si="38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9"/>
        <v>40748.208333333336</v>
      </c>
      <c r="N446">
        <v>1311656400</v>
      </c>
      <c r="O446" s="8">
        <f t="shared" si="38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9"/>
        <v>40515.25</v>
      </c>
      <c r="N447">
        <v>1293170400</v>
      </c>
      <c r="O447" s="8">
        <f t="shared" si="38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9"/>
        <v>41261.25</v>
      </c>
      <c r="N448">
        <v>1355983200</v>
      </c>
      <c r="O448" s="8">
        <f t="shared" si="38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9"/>
        <v>43088.25</v>
      </c>
      <c r="N449">
        <v>1515045600</v>
      </c>
      <c r="O449" s="8">
        <f t="shared" si="38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(pledged/goal)*100</f>
        <v>50.482758620689658</v>
      </c>
      <c r="G450" t="s">
        <v>14</v>
      </c>
      <c r="H450">
        <v>605</v>
      </c>
      <c r="I450" s="4">
        <f t="shared" ref="I450:I513" si="43">IF(H450, E450/H450, 0)</f>
        <v>75.014876033057845</v>
      </c>
      <c r="J450" t="s">
        <v>21</v>
      </c>
      <c r="K450" t="s">
        <v>22</v>
      </c>
      <c r="L450">
        <v>1365915600</v>
      </c>
      <c r="M450" s="8">
        <f t="shared" si="39"/>
        <v>41378.208333333336</v>
      </c>
      <c r="N450">
        <v>1366088400</v>
      </c>
      <c r="O450" s="8">
        <f t="shared" si="38"/>
        <v>41380.208333333336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>
        <v>1551852000</v>
      </c>
      <c r="M451" s="8">
        <f t="shared" si="39"/>
        <v>43530.25</v>
      </c>
      <c r="N451">
        <v>1553317200</v>
      </c>
      <c r="O451" s="8">
        <f t="shared" ref="O451:O514" si="44">(((N451/60)/60)/24)+DATE(1970,1,1)</f>
        <v>43547.208333333328</v>
      </c>
      <c r="P451" t="b">
        <v>0</v>
      </c>
      <c r="Q451" t="b">
        <v>0</v>
      </c>
      <c r="R451" t="str">
        <f t="shared" si="40"/>
        <v>games</v>
      </c>
      <c r="S451" t="str">
        <f t="shared" si="41"/>
        <v>video games</v>
      </c>
      <c r="T451" t="s">
        <v>89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8">
        <f t="shared" ref="M452:M515" si="45">(((L452/60)/60)/24)+DATE(1970,1,1)</f>
        <v>43394.208333333328</v>
      </c>
      <c r="N452">
        <v>1542088800</v>
      </c>
      <c r="O452" s="8">
        <f t="shared" si="44"/>
        <v>43417.25</v>
      </c>
      <c r="P452" t="b">
        <v>0</v>
      </c>
      <c r="Q452" t="b">
        <v>0</v>
      </c>
      <c r="R452" t="str">
        <f t="shared" si="40"/>
        <v>film &amp; video</v>
      </c>
      <c r="S452" t="str">
        <f t="shared" si="41"/>
        <v>animation</v>
      </c>
      <c r="T452" t="s">
        <v>71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5"/>
        <v>42935.208333333328</v>
      </c>
      <c r="N453">
        <v>1503118800</v>
      </c>
      <c r="O453" s="8">
        <f t="shared" si="44"/>
        <v>42966.208333333328</v>
      </c>
      <c r="P453" t="b">
        <v>0</v>
      </c>
      <c r="Q453" t="b">
        <v>0</v>
      </c>
      <c r="R453" t="str">
        <f t="shared" ref="R453:R516" si="46">LEFT(T453, FIND("/",T453)-1)</f>
        <v>music</v>
      </c>
      <c r="S453" t="str">
        <f t="shared" si="41"/>
        <v>rock</v>
      </c>
      <c r="T453" t="s">
        <v>23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5"/>
        <v>40365.208333333336</v>
      </c>
      <c r="N454">
        <v>1278478800</v>
      </c>
      <c r="O454" s="8">
        <f t="shared" si="44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ref="S454:S517" si="47">MID(T454, FIND("/", T454)+1,12)</f>
        <v>drama</v>
      </c>
      <c r="T454" t="s">
        <v>53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5"/>
        <v>42705.25</v>
      </c>
      <c r="N455">
        <v>1484114400</v>
      </c>
      <c r="O455" s="8">
        <f t="shared" si="44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</v>
      </c>
      <c r="T455" t="s">
        <v>474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5"/>
        <v>41568.208333333336</v>
      </c>
      <c r="N456">
        <v>1385445600</v>
      </c>
      <c r="O456" s="8">
        <f t="shared" si="44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5"/>
        <v>40809.208333333336</v>
      </c>
      <c r="N457">
        <v>1318741200</v>
      </c>
      <c r="O457" s="8">
        <f t="shared" si="44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5"/>
        <v>43141.25</v>
      </c>
      <c r="N458">
        <v>1518242400</v>
      </c>
      <c r="O458" s="8">
        <f t="shared" si="44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5"/>
        <v>42657.208333333328</v>
      </c>
      <c r="N459">
        <v>1476594000</v>
      </c>
      <c r="O459" s="8">
        <f t="shared" si="44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5"/>
        <v>40265.208333333336</v>
      </c>
      <c r="N460">
        <v>1273554000</v>
      </c>
      <c r="O460" s="8">
        <f t="shared" si="44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5"/>
        <v>42001.25</v>
      </c>
      <c r="N461">
        <v>1421906400</v>
      </c>
      <c r="O461" s="8">
        <f t="shared" si="44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5"/>
        <v>40399.208333333336</v>
      </c>
      <c r="N462">
        <v>1281589200</v>
      </c>
      <c r="O462" s="8">
        <f t="shared" si="44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5"/>
        <v>41757.208333333336</v>
      </c>
      <c r="N463">
        <v>1400389200</v>
      </c>
      <c r="O463" s="8">
        <f t="shared" si="44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5"/>
        <v>41304.25</v>
      </c>
      <c r="N464">
        <v>1362808800</v>
      </c>
      <c r="O464" s="8">
        <f t="shared" si="44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5"/>
        <v>41639.25</v>
      </c>
      <c r="N465">
        <v>1388815200</v>
      </c>
      <c r="O465" s="8">
        <f t="shared" si="44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5"/>
        <v>43142.25</v>
      </c>
      <c r="N466">
        <v>1519538400</v>
      </c>
      <c r="O466" s="8">
        <f t="shared" si="44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5"/>
        <v>43127.25</v>
      </c>
      <c r="N467">
        <v>1517810400</v>
      </c>
      <c r="O467" s="8">
        <f t="shared" si="44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5"/>
        <v>41409.208333333336</v>
      </c>
      <c r="N468">
        <v>1370581200</v>
      </c>
      <c r="O468" s="8">
        <f t="shared" si="44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5"/>
        <v>42331.25</v>
      </c>
      <c r="N469">
        <v>1448863200</v>
      </c>
      <c r="O469" s="8">
        <f t="shared" si="44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5"/>
        <v>43569.208333333328</v>
      </c>
      <c r="N470">
        <v>1556600400</v>
      </c>
      <c r="O470" s="8">
        <f t="shared" si="44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5"/>
        <v>42142.208333333328</v>
      </c>
      <c r="N471">
        <v>1432098000</v>
      </c>
      <c r="O471" s="8">
        <f t="shared" si="44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5"/>
        <v>42716.25</v>
      </c>
      <c r="N472">
        <v>1482127200</v>
      </c>
      <c r="O472" s="8">
        <f t="shared" si="44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5"/>
        <v>41031.208333333336</v>
      </c>
      <c r="N473">
        <v>1335934800</v>
      </c>
      <c r="O473" s="8">
        <f t="shared" si="44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5"/>
        <v>43535.208333333328</v>
      </c>
      <c r="N474">
        <v>1556946000</v>
      </c>
      <c r="O474" s="8">
        <f t="shared" si="44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5"/>
        <v>43277.208333333328</v>
      </c>
      <c r="N475">
        <v>1530075600</v>
      </c>
      <c r="O475" s="8">
        <f t="shared" si="44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</v>
      </c>
      <c r="T475" t="s">
        <v>50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5"/>
        <v>41989.25</v>
      </c>
      <c r="N476">
        <v>1418796000</v>
      </c>
      <c r="O476" s="8">
        <f t="shared" si="44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5"/>
        <v>41450.208333333336</v>
      </c>
      <c r="N477">
        <v>1372482000</v>
      </c>
      <c r="O477" s="8">
        <f t="shared" si="44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5"/>
        <v>43322.208333333328</v>
      </c>
      <c r="N478">
        <v>1534395600</v>
      </c>
      <c r="O478" s="8">
        <f t="shared" si="44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5"/>
        <v>40720.208333333336</v>
      </c>
      <c r="N479">
        <v>1311397200</v>
      </c>
      <c r="O479" s="8">
        <f t="shared" si="44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</v>
      </c>
      <c r="T479" t="s">
        <v>474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5"/>
        <v>42072.208333333328</v>
      </c>
      <c r="N480">
        <v>1426914000</v>
      </c>
      <c r="O480" s="8">
        <f t="shared" si="44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5"/>
        <v>42945.208333333328</v>
      </c>
      <c r="N481">
        <v>1501477200</v>
      </c>
      <c r="O481" s="8">
        <f t="shared" si="44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5"/>
        <v>40248.25</v>
      </c>
      <c r="N482">
        <v>1269061200</v>
      </c>
      <c r="O482" s="8">
        <f t="shared" si="44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 xml:space="preserve">photography </v>
      </c>
      <c r="T482" t="s">
        <v>122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5"/>
        <v>41913.208333333336</v>
      </c>
      <c r="N483">
        <v>1415772000</v>
      </c>
      <c r="O483" s="8">
        <f t="shared" si="44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5"/>
        <v>40963.25</v>
      </c>
      <c r="N484">
        <v>1331013600</v>
      </c>
      <c r="O484" s="8">
        <f t="shared" si="44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5"/>
        <v>43811.25</v>
      </c>
      <c r="N485">
        <v>1576735200</v>
      </c>
      <c r="O485" s="8">
        <f t="shared" si="44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5"/>
        <v>41855.208333333336</v>
      </c>
      <c r="N486">
        <v>1411362000</v>
      </c>
      <c r="O486" s="8">
        <f t="shared" si="44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5"/>
        <v>43626.208333333328</v>
      </c>
      <c r="N487">
        <v>1563685200</v>
      </c>
      <c r="O487" s="8">
        <f t="shared" si="44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5"/>
        <v>43168.25</v>
      </c>
      <c r="N488">
        <v>1521867600</v>
      </c>
      <c r="O488" s="8">
        <f t="shared" si="44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5"/>
        <v>42845.208333333328</v>
      </c>
      <c r="N489">
        <v>1495515600</v>
      </c>
      <c r="O489" s="8">
        <f t="shared" si="44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5"/>
        <v>42403.25</v>
      </c>
      <c r="N490">
        <v>1455948000</v>
      </c>
      <c r="O490" s="8">
        <f t="shared" si="44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5"/>
        <v>40406.208333333336</v>
      </c>
      <c r="N491">
        <v>1282366800</v>
      </c>
      <c r="O491" s="8">
        <f t="shared" si="44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5"/>
        <v>43786.25</v>
      </c>
      <c r="N492">
        <v>1574575200</v>
      </c>
      <c r="O492" s="8">
        <f t="shared" si="44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5"/>
        <v>41456.208333333336</v>
      </c>
      <c r="N493">
        <v>1374901200</v>
      </c>
      <c r="O493" s="8">
        <f t="shared" si="44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5"/>
        <v>40336.208333333336</v>
      </c>
      <c r="N494">
        <v>1278910800</v>
      </c>
      <c r="O494" s="8">
        <f t="shared" si="44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5"/>
        <v>43645.208333333328</v>
      </c>
      <c r="N495">
        <v>1562907600</v>
      </c>
      <c r="O495" s="8">
        <f t="shared" si="44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 xml:space="preserve">photography </v>
      </c>
      <c r="T495" t="s">
        <v>122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5"/>
        <v>40990.208333333336</v>
      </c>
      <c r="N496">
        <v>1332478800</v>
      </c>
      <c r="O496" s="8">
        <f t="shared" si="44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5"/>
        <v>41800.208333333336</v>
      </c>
      <c r="N497">
        <v>1402722000</v>
      </c>
      <c r="O497" s="8">
        <f t="shared" si="44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5"/>
        <v>42876.208333333328</v>
      </c>
      <c r="N498">
        <v>1496811600</v>
      </c>
      <c r="O498" s="8">
        <f t="shared" si="44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5"/>
        <v>42724.25</v>
      </c>
      <c r="N499">
        <v>1482213600</v>
      </c>
      <c r="O499" s="8">
        <f t="shared" si="44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5"/>
        <v>42005.25</v>
      </c>
      <c r="N500">
        <v>1420264800</v>
      </c>
      <c r="O500" s="8">
        <f t="shared" si="44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5"/>
        <v>42444.208333333328</v>
      </c>
      <c r="N501">
        <v>1458450000</v>
      </c>
      <c r="O501" s="8">
        <f t="shared" si="44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 s="8">
        <f t="shared" si="45"/>
        <v>41395.208333333336</v>
      </c>
      <c r="N502">
        <v>1369803600</v>
      </c>
      <c r="O502" s="8">
        <f t="shared" si="44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5"/>
        <v>41345.208333333336</v>
      </c>
      <c r="N503">
        <v>1363237200</v>
      </c>
      <c r="O503" s="8">
        <f t="shared" si="44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5"/>
        <v>41117.208333333336</v>
      </c>
      <c r="N504">
        <v>1345870800</v>
      </c>
      <c r="O504" s="8">
        <f t="shared" si="44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5"/>
        <v>42186.208333333328</v>
      </c>
      <c r="N505">
        <v>1437454800</v>
      </c>
      <c r="O505" s="8">
        <f t="shared" si="44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5"/>
        <v>42142.208333333328</v>
      </c>
      <c r="N506">
        <v>1432011600</v>
      </c>
      <c r="O506" s="8">
        <f t="shared" si="44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5"/>
        <v>41341.25</v>
      </c>
      <c r="N507">
        <v>1366347600</v>
      </c>
      <c r="O507" s="8">
        <f t="shared" si="44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</v>
      </c>
      <c r="T507" t="s">
        <v>133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5"/>
        <v>43062.25</v>
      </c>
      <c r="N508">
        <v>1512885600</v>
      </c>
      <c r="O508" s="8">
        <f t="shared" si="44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5"/>
        <v>41373.208333333336</v>
      </c>
      <c r="N509">
        <v>1369717200</v>
      </c>
      <c r="O509" s="8">
        <f t="shared" si="44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5"/>
        <v>43310.208333333328</v>
      </c>
      <c r="N510">
        <v>1534654800</v>
      </c>
      <c r="O510" s="8">
        <f t="shared" si="44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5"/>
        <v>41034.208333333336</v>
      </c>
      <c r="N511">
        <v>1337058000</v>
      </c>
      <c r="O511" s="8">
        <f t="shared" si="44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5"/>
        <v>43251.208333333328</v>
      </c>
      <c r="N512">
        <v>1529816400</v>
      </c>
      <c r="O512" s="8">
        <f t="shared" si="44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5"/>
        <v>43671.208333333328</v>
      </c>
      <c r="N513">
        <v>1564894800</v>
      </c>
      <c r="O513" s="8">
        <f t="shared" si="44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(pledged/goal)*100</f>
        <v>139.31868131868131</v>
      </c>
      <c r="G514" t="s">
        <v>20</v>
      </c>
      <c r="H514">
        <v>239</v>
      </c>
      <c r="I514" s="4">
        <f t="shared" ref="I514:I577" si="49">IF(H514, E514/H514, 0)</f>
        <v>53.046025104602514</v>
      </c>
      <c r="J514" t="s">
        <v>21</v>
      </c>
      <c r="K514" t="s">
        <v>22</v>
      </c>
      <c r="L514">
        <v>1404536400</v>
      </c>
      <c r="M514" s="8">
        <f t="shared" si="45"/>
        <v>41825.208333333336</v>
      </c>
      <c r="N514">
        <v>1404622800</v>
      </c>
      <c r="O514" s="8">
        <f t="shared" si="44"/>
        <v>41826.208333333336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>
        <v>1284008400</v>
      </c>
      <c r="M515" s="8">
        <f t="shared" si="45"/>
        <v>40430.208333333336</v>
      </c>
      <c r="N515">
        <v>1284181200</v>
      </c>
      <c r="O515" s="8">
        <f t="shared" ref="O515:O578" si="50">(((N515/60)/60)/24)+DATE(1970,1,1)</f>
        <v>40432.208333333336</v>
      </c>
      <c r="P515" t="b">
        <v>0</v>
      </c>
      <c r="Q515" t="b">
        <v>0</v>
      </c>
      <c r="R515" t="str">
        <f t="shared" si="46"/>
        <v>film &amp; video</v>
      </c>
      <c r="S515" t="str">
        <f t="shared" si="47"/>
        <v>television</v>
      </c>
      <c r="T515" t="s">
        <v>269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ref="M516:M579" si="51">(((L516/60)/60)/24)+DATE(1970,1,1)</f>
        <v>41614.25</v>
      </c>
      <c r="N516">
        <v>1386741600</v>
      </c>
      <c r="O516" s="8">
        <f t="shared" si="50"/>
        <v>41619.25</v>
      </c>
      <c r="P516" t="b">
        <v>0</v>
      </c>
      <c r="Q516" t="b">
        <v>1</v>
      </c>
      <c r="R516" t="str">
        <f t="shared" si="46"/>
        <v>music</v>
      </c>
      <c r="S516" t="str">
        <f t="shared" si="47"/>
        <v>rock</v>
      </c>
      <c r="T516" t="s">
        <v>23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1"/>
        <v>40900.25</v>
      </c>
      <c r="N517">
        <v>1324792800</v>
      </c>
      <c r="O517" s="8">
        <f t="shared" si="50"/>
        <v>40902.25</v>
      </c>
      <c r="P517" t="b">
        <v>0</v>
      </c>
      <c r="Q517" t="b">
        <v>1</v>
      </c>
      <c r="R517" t="str">
        <f t="shared" ref="R517:R580" si="52">LEFT(T517, FIND("/",T517)-1)</f>
        <v>theater</v>
      </c>
      <c r="S517" t="str">
        <f t="shared" si="47"/>
        <v>plays</v>
      </c>
      <c r="T517" t="s">
        <v>33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1"/>
        <v>40396.208333333336</v>
      </c>
      <c r="N518">
        <v>1284354000</v>
      </c>
      <c r="O518" s="8">
        <f t="shared" si="50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ref="S518:S581" si="53">MID(T518, FIND("/", T518)+1,12)</f>
        <v>nonfiction</v>
      </c>
      <c r="T518" t="s">
        <v>68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1"/>
        <v>42860.208333333328</v>
      </c>
      <c r="N519">
        <v>1494392400</v>
      </c>
      <c r="O519" s="8">
        <f t="shared" si="50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1"/>
        <v>43154.25</v>
      </c>
      <c r="N520">
        <v>1519538400</v>
      </c>
      <c r="O520" s="8">
        <f t="shared" si="50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1"/>
        <v>42012.25</v>
      </c>
      <c r="N521">
        <v>1421906400</v>
      </c>
      <c r="O521" s="8">
        <f t="shared" si="50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1"/>
        <v>43574.208333333328</v>
      </c>
      <c r="N522">
        <v>1555909200</v>
      </c>
      <c r="O522" s="8">
        <f t="shared" si="50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1"/>
        <v>42605.208333333328</v>
      </c>
      <c r="N523">
        <v>1472446800</v>
      </c>
      <c r="O523" s="8">
        <f t="shared" si="50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1"/>
        <v>41093.208333333336</v>
      </c>
      <c r="N524">
        <v>1342328400</v>
      </c>
      <c r="O524" s="8">
        <f t="shared" si="50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1"/>
        <v>40241.25</v>
      </c>
      <c r="N525">
        <v>1268114400</v>
      </c>
      <c r="O525" s="8">
        <f t="shared" si="50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1"/>
        <v>40294.208333333336</v>
      </c>
      <c r="N526">
        <v>1273381200</v>
      </c>
      <c r="O526" s="8">
        <f t="shared" si="50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1"/>
        <v>40505.25</v>
      </c>
      <c r="N527">
        <v>1290837600</v>
      </c>
      <c r="O527" s="8">
        <f t="shared" si="50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1"/>
        <v>42364.25</v>
      </c>
      <c r="N528">
        <v>1454306400</v>
      </c>
      <c r="O528" s="8">
        <f t="shared" si="50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1"/>
        <v>42405.25</v>
      </c>
      <c r="N529">
        <v>1457762400</v>
      </c>
      <c r="O529" s="8">
        <f t="shared" si="50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1"/>
        <v>41601.25</v>
      </c>
      <c r="N530">
        <v>1389074400</v>
      </c>
      <c r="O530" s="8">
        <f t="shared" si="50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1"/>
        <v>41769.208333333336</v>
      </c>
      <c r="N531">
        <v>1402117200</v>
      </c>
      <c r="O531" s="8">
        <f t="shared" si="50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1"/>
        <v>40421.208333333336</v>
      </c>
      <c r="N532">
        <v>1284440400</v>
      </c>
      <c r="O532" s="8">
        <f t="shared" si="50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1"/>
        <v>41589.25</v>
      </c>
      <c r="N533">
        <v>1388988000</v>
      </c>
      <c r="O533" s="8">
        <f t="shared" si="50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1"/>
        <v>43125.25</v>
      </c>
      <c r="N534">
        <v>1516946400</v>
      </c>
      <c r="O534" s="8">
        <f t="shared" si="50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1"/>
        <v>41479.208333333336</v>
      </c>
      <c r="N535">
        <v>1377752400</v>
      </c>
      <c r="O535" s="8">
        <f t="shared" si="50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1"/>
        <v>43329.208333333328</v>
      </c>
      <c r="N536">
        <v>1534568400</v>
      </c>
      <c r="O536" s="8">
        <f t="shared" si="50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1"/>
        <v>43259.208333333328</v>
      </c>
      <c r="N537">
        <v>1528606800</v>
      </c>
      <c r="O537" s="8">
        <f t="shared" si="50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1"/>
        <v>40414.208333333336</v>
      </c>
      <c r="N538">
        <v>1284872400</v>
      </c>
      <c r="O538" s="8">
        <f t="shared" si="50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1"/>
        <v>43342.208333333328</v>
      </c>
      <c r="N539">
        <v>1537592400</v>
      </c>
      <c r="O539" s="8">
        <f t="shared" si="50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1"/>
        <v>41539.208333333336</v>
      </c>
      <c r="N540">
        <v>1381208400</v>
      </c>
      <c r="O540" s="8">
        <f t="shared" si="50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1"/>
        <v>43647.208333333328</v>
      </c>
      <c r="N541">
        <v>1562475600</v>
      </c>
      <c r="O541" s="8">
        <f t="shared" si="50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1"/>
        <v>43225.208333333328</v>
      </c>
      <c r="N542">
        <v>1527397200</v>
      </c>
      <c r="O542" s="8">
        <f t="shared" si="50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 xml:space="preserve">photography </v>
      </c>
      <c r="T542" t="s">
        <v>122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1"/>
        <v>42165.208333333328</v>
      </c>
      <c r="N543">
        <v>1436158800</v>
      </c>
      <c r="O543" s="8">
        <f t="shared" si="50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1"/>
        <v>42391.25</v>
      </c>
      <c r="N544">
        <v>1456034400</v>
      </c>
      <c r="O544" s="8">
        <f t="shared" si="50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1"/>
        <v>41528.208333333336</v>
      </c>
      <c r="N545">
        <v>1380171600</v>
      </c>
      <c r="O545" s="8">
        <f t="shared" si="50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1"/>
        <v>42377.25</v>
      </c>
      <c r="N546">
        <v>1453356000</v>
      </c>
      <c r="O546" s="8">
        <f t="shared" si="50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1"/>
        <v>43824.25</v>
      </c>
      <c r="N547">
        <v>1578981600</v>
      </c>
      <c r="O547" s="8">
        <f t="shared" si="50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1"/>
        <v>43360.208333333328</v>
      </c>
      <c r="N548">
        <v>1537419600</v>
      </c>
      <c r="O548" s="8">
        <f t="shared" si="50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1"/>
        <v>42029.25</v>
      </c>
      <c r="N549">
        <v>1423202400</v>
      </c>
      <c r="O549" s="8">
        <f t="shared" si="50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1"/>
        <v>42461.208333333328</v>
      </c>
      <c r="N550">
        <v>1460610000</v>
      </c>
      <c r="O550" s="8">
        <f t="shared" si="50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1"/>
        <v>41422.208333333336</v>
      </c>
      <c r="N551">
        <v>1370494800</v>
      </c>
      <c r="O551" s="8">
        <f t="shared" si="50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8">
        <f t="shared" si="51"/>
        <v>40968.25</v>
      </c>
      <c r="N552">
        <v>1332306000</v>
      </c>
      <c r="O552" s="8">
        <f t="shared" si="50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1"/>
        <v>41993.25</v>
      </c>
      <c r="N553">
        <v>1422511200</v>
      </c>
      <c r="O553" s="8">
        <f t="shared" si="50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1"/>
        <v>42700.25</v>
      </c>
      <c r="N554">
        <v>1480312800</v>
      </c>
      <c r="O554" s="8">
        <f t="shared" si="50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1"/>
        <v>40545.25</v>
      </c>
      <c r="N555">
        <v>1294034400</v>
      </c>
      <c r="O555" s="8">
        <f t="shared" si="50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1"/>
        <v>42723.25</v>
      </c>
      <c r="N556">
        <v>1482645600</v>
      </c>
      <c r="O556" s="8">
        <f t="shared" si="50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1"/>
        <v>41731.208333333336</v>
      </c>
      <c r="N557">
        <v>1399093200</v>
      </c>
      <c r="O557" s="8">
        <f t="shared" si="50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1"/>
        <v>40792.208333333336</v>
      </c>
      <c r="N558">
        <v>1315890000</v>
      </c>
      <c r="O558" s="8">
        <f t="shared" si="50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1"/>
        <v>42279.208333333328</v>
      </c>
      <c r="N559">
        <v>1444021200</v>
      </c>
      <c r="O559" s="8">
        <f t="shared" si="50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</v>
      </c>
      <c r="T559" t="s">
        <v>474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1"/>
        <v>42424.25</v>
      </c>
      <c r="N560">
        <v>1460005200</v>
      </c>
      <c r="O560" s="8">
        <f t="shared" si="50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1"/>
        <v>42584.208333333328</v>
      </c>
      <c r="N561">
        <v>1470718800</v>
      </c>
      <c r="O561" s="8">
        <f t="shared" si="50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1"/>
        <v>40865.25</v>
      </c>
      <c r="N562">
        <v>1325052000</v>
      </c>
      <c r="O562" s="8">
        <f t="shared" si="50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1"/>
        <v>40833.208333333336</v>
      </c>
      <c r="N563">
        <v>1319000400</v>
      </c>
      <c r="O563" s="8">
        <f t="shared" si="50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1"/>
        <v>43536.208333333328</v>
      </c>
      <c r="N564">
        <v>1552539600</v>
      </c>
      <c r="O564" s="8">
        <f t="shared" si="50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1"/>
        <v>43417.25</v>
      </c>
      <c r="N565">
        <v>1543816800</v>
      </c>
      <c r="O565" s="8">
        <f t="shared" si="50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1"/>
        <v>42078.208333333328</v>
      </c>
      <c r="N566">
        <v>1427086800</v>
      </c>
      <c r="O566" s="8">
        <f t="shared" si="50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1"/>
        <v>40862.25</v>
      </c>
      <c r="N567">
        <v>1323064800</v>
      </c>
      <c r="O567" s="8">
        <f t="shared" si="50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1"/>
        <v>42424.25</v>
      </c>
      <c r="N568">
        <v>1458277200</v>
      </c>
      <c r="O568" s="8">
        <f t="shared" si="50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</v>
      </c>
      <c r="T568" t="s">
        <v>50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1"/>
        <v>41830.208333333336</v>
      </c>
      <c r="N569">
        <v>1405141200</v>
      </c>
      <c r="O569" s="8">
        <f t="shared" si="50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1"/>
        <v>40374.208333333336</v>
      </c>
      <c r="N570">
        <v>1283058000</v>
      </c>
      <c r="O570" s="8">
        <f t="shared" si="50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1"/>
        <v>40554.25</v>
      </c>
      <c r="N571">
        <v>1295762400</v>
      </c>
      <c r="O571" s="8">
        <f t="shared" si="50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1"/>
        <v>41993.25</v>
      </c>
      <c r="N572">
        <v>1419573600</v>
      </c>
      <c r="O572" s="8">
        <f t="shared" si="50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1"/>
        <v>42174.208333333328</v>
      </c>
      <c r="N573">
        <v>1438750800</v>
      </c>
      <c r="O573" s="8">
        <f t="shared" si="50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1"/>
        <v>42275.208333333328</v>
      </c>
      <c r="N574">
        <v>1444798800</v>
      </c>
      <c r="O574" s="8">
        <f t="shared" si="50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1"/>
        <v>41761.208333333336</v>
      </c>
      <c r="N575">
        <v>1399179600</v>
      </c>
      <c r="O575" s="8">
        <f t="shared" si="50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1"/>
        <v>43806.25</v>
      </c>
      <c r="N576">
        <v>1576562400</v>
      </c>
      <c r="O576" s="8">
        <f t="shared" si="50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1"/>
        <v>41779.208333333336</v>
      </c>
      <c r="N577">
        <v>1400821200</v>
      </c>
      <c r="O577" s="8">
        <f t="shared" si="50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(pledged/goal)*100</f>
        <v>64.927835051546396</v>
      </c>
      <c r="G578" t="s">
        <v>14</v>
      </c>
      <c r="H578">
        <v>64</v>
      </c>
      <c r="I578" s="4">
        <f t="shared" ref="I578:I641" si="55">IF(H578, E578/H578, 0)</f>
        <v>98.40625</v>
      </c>
      <c r="J578" t="s">
        <v>21</v>
      </c>
      <c r="K578" t="s">
        <v>22</v>
      </c>
      <c r="L578">
        <v>1509512400</v>
      </c>
      <c r="M578" s="8">
        <f t="shared" si="51"/>
        <v>43040.208333333328</v>
      </c>
      <c r="N578">
        <v>1510984800</v>
      </c>
      <c r="O578" s="8">
        <f t="shared" si="50"/>
        <v>43057.25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>
        <v>1299823200</v>
      </c>
      <c r="M579" s="8">
        <f t="shared" si="51"/>
        <v>40613.25</v>
      </c>
      <c r="N579">
        <v>1302066000</v>
      </c>
      <c r="O579" s="8">
        <f t="shared" ref="O579:O642" si="56">(((N579/60)/60)/24)+DATE(1970,1,1)</f>
        <v>40639.208333333336</v>
      </c>
      <c r="P579" t="b">
        <v>0</v>
      </c>
      <c r="Q579" t="b">
        <v>0</v>
      </c>
      <c r="R579" t="str">
        <f t="shared" si="52"/>
        <v>music</v>
      </c>
      <c r="S579" t="str">
        <f t="shared" si="53"/>
        <v>jazz</v>
      </c>
      <c r="T579" t="s">
        <v>159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ref="M580:M643" si="57">(((L580/60)/60)/24)+DATE(1970,1,1)</f>
        <v>40878.25</v>
      </c>
      <c r="N580">
        <v>1322978400</v>
      </c>
      <c r="O580" s="8">
        <f t="shared" si="56"/>
        <v>40881.25</v>
      </c>
      <c r="P580" t="b">
        <v>0</v>
      </c>
      <c r="Q580" t="b">
        <v>0</v>
      </c>
      <c r="R580" t="str">
        <f t="shared" si="52"/>
        <v>film &amp; video</v>
      </c>
      <c r="S580" t="str">
        <f t="shared" si="53"/>
        <v>science fict</v>
      </c>
      <c r="T580" t="s">
        <v>474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7"/>
        <v>40762.208333333336</v>
      </c>
      <c r="N581">
        <v>1313730000</v>
      </c>
      <c r="O581" s="8">
        <f t="shared" si="56"/>
        <v>40774.208333333336</v>
      </c>
      <c r="P581" t="b">
        <v>0</v>
      </c>
      <c r="Q581" t="b">
        <v>0</v>
      </c>
      <c r="R581" t="str">
        <f t="shared" ref="R581:R644" si="58">LEFT(T581, FIND("/",T581)-1)</f>
        <v>music</v>
      </c>
      <c r="S581" t="str">
        <f t="shared" si="53"/>
        <v>jazz</v>
      </c>
      <c r="T581" t="s">
        <v>159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7"/>
        <v>41696.25</v>
      </c>
      <c r="N582">
        <v>1394085600</v>
      </c>
      <c r="O582" s="8">
        <f t="shared" si="56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ref="S582:S645" si="59">MID(T582, FIND("/", T582)+1,12)</f>
        <v>plays</v>
      </c>
      <c r="T582" t="s">
        <v>33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7"/>
        <v>40662.208333333336</v>
      </c>
      <c r="N583">
        <v>1305349200</v>
      </c>
      <c r="O583" s="8">
        <f t="shared" si="56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7"/>
        <v>42165.208333333328</v>
      </c>
      <c r="N584">
        <v>1434344400</v>
      </c>
      <c r="O584" s="8">
        <f t="shared" si="56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7"/>
        <v>40959.25</v>
      </c>
      <c r="N585">
        <v>1331186400</v>
      </c>
      <c r="O585" s="8">
        <f t="shared" si="56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7"/>
        <v>41024.208333333336</v>
      </c>
      <c r="N586">
        <v>1336539600</v>
      </c>
      <c r="O586" s="8">
        <f t="shared" si="56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7"/>
        <v>40255.208333333336</v>
      </c>
      <c r="N587">
        <v>1269752400</v>
      </c>
      <c r="O587" s="8">
        <f t="shared" si="56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7"/>
        <v>40499.25</v>
      </c>
      <c r="N588">
        <v>1291615200</v>
      </c>
      <c r="O588" s="8">
        <f t="shared" si="56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7"/>
        <v>43484.25</v>
      </c>
      <c r="N589">
        <v>1552366800</v>
      </c>
      <c r="O589" s="8">
        <f t="shared" si="56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7"/>
        <v>40262.208333333336</v>
      </c>
      <c r="N590">
        <v>1272171600</v>
      </c>
      <c r="O590" s="8">
        <f t="shared" si="56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7"/>
        <v>42190.208333333328</v>
      </c>
      <c r="N591">
        <v>1436677200</v>
      </c>
      <c r="O591" s="8">
        <f t="shared" si="56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7"/>
        <v>41994.25</v>
      </c>
      <c r="N592">
        <v>1420092000</v>
      </c>
      <c r="O592" s="8">
        <f t="shared" si="56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</v>
      </c>
      <c r="T592" t="s">
        <v>133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7"/>
        <v>40373.208333333336</v>
      </c>
      <c r="N593">
        <v>1279947600</v>
      </c>
      <c r="O593" s="8">
        <f t="shared" si="56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7"/>
        <v>41789.208333333336</v>
      </c>
      <c r="N594">
        <v>1402203600</v>
      </c>
      <c r="O594" s="8">
        <f t="shared" si="56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7"/>
        <v>41724.208333333336</v>
      </c>
      <c r="N595">
        <v>1396933200</v>
      </c>
      <c r="O595" s="8">
        <f t="shared" si="56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7"/>
        <v>42548.208333333328</v>
      </c>
      <c r="N596">
        <v>1467262800</v>
      </c>
      <c r="O596" s="8">
        <f t="shared" si="56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7"/>
        <v>40253.208333333336</v>
      </c>
      <c r="N597">
        <v>1270530000</v>
      </c>
      <c r="O597" s="8">
        <f t="shared" si="56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7"/>
        <v>42434.25</v>
      </c>
      <c r="N598">
        <v>1457762400</v>
      </c>
      <c r="O598" s="8">
        <f t="shared" si="56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7"/>
        <v>43786.25</v>
      </c>
      <c r="N599">
        <v>1575525600</v>
      </c>
      <c r="O599" s="8">
        <f t="shared" si="56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7"/>
        <v>40344.208333333336</v>
      </c>
      <c r="N600">
        <v>1279083600</v>
      </c>
      <c r="O600" s="8">
        <f t="shared" si="56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7"/>
        <v>42047.25</v>
      </c>
      <c r="N601">
        <v>1424412000</v>
      </c>
      <c r="O601" s="8">
        <f t="shared" si="56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8">
        <f t="shared" si="57"/>
        <v>41485.208333333336</v>
      </c>
      <c r="N602">
        <v>1376197200</v>
      </c>
      <c r="O602" s="8">
        <f t="shared" si="56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7"/>
        <v>41789.208333333336</v>
      </c>
      <c r="N603">
        <v>1402894800</v>
      </c>
      <c r="O603" s="8">
        <f t="shared" si="56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7"/>
        <v>42160.208333333328</v>
      </c>
      <c r="N604">
        <v>1434430800</v>
      </c>
      <c r="O604" s="8">
        <f t="shared" si="56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7"/>
        <v>43573.208333333328</v>
      </c>
      <c r="N605">
        <v>1557896400</v>
      </c>
      <c r="O605" s="8">
        <f t="shared" si="56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7"/>
        <v>40565.25</v>
      </c>
      <c r="N606">
        <v>1297490400</v>
      </c>
      <c r="O606" s="8">
        <f t="shared" si="56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7"/>
        <v>42280.208333333328</v>
      </c>
      <c r="N607">
        <v>1447394400</v>
      </c>
      <c r="O607" s="8">
        <f t="shared" si="56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7"/>
        <v>42436.25</v>
      </c>
      <c r="N608">
        <v>1458277200</v>
      </c>
      <c r="O608" s="8">
        <f t="shared" si="56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7"/>
        <v>41721.208333333336</v>
      </c>
      <c r="N609">
        <v>1395723600</v>
      </c>
      <c r="O609" s="8">
        <f t="shared" si="56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7"/>
        <v>43530.25</v>
      </c>
      <c r="N610">
        <v>1552197600</v>
      </c>
      <c r="O610" s="8">
        <f t="shared" si="56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7"/>
        <v>43481.25</v>
      </c>
      <c r="N611">
        <v>1549087200</v>
      </c>
      <c r="O611" s="8">
        <f t="shared" si="56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</v>
      </c>
      <c r="T611" t="s">
        <v>474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7"/>
        <v>41259.25</v>
      </c>
      <c r="N612">
        <v>1356847200</v>
      </c>
      <c r="O612" s="8">
        <f t="shared" si="56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7"/>
        <v>41480.208333333336</v>
      </c>
      <c r="N613">
        <v>1375765200</v>
      </c>
      <c r="O613" s="8">
        <f t="shared" si="56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7"/>
        <v>40474.208333333336</v>
      </c>
      <c r="N614">
        <v>1289800800</v>
      </c>
      <c r="O614" s="8">
        <f t="shared" si="56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</v>
      </c>
      <c r="T614" t="s">
        <v>50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7"/>
        <v>42973.208333333328</v>
      </c>
      <c r="N615">
        <v>1504501200</v>
      </c>
      <c r="O615" s="8">
        <f t="shared" si="56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7"/>
        <v>42746.25</v>
      </c>
      <c r="N616">
        <v>1485669600</v>
      </c>
      <c r="O616" s="8">
        <f t="shared" si="56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7"/>
        <v>42489.208333333328</v>
      </c>
      <c r="N617">
        <v>1462770000</v>
      </c>
      <c r="O617" s="8">
        <f t="shared" si="56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7"/>
        <v>41537.208333333336</v>
      </c>
      <c r="N618">
        <v>1379739600</v>
      </c>
      <c r="O618" s="8">
        <f t="shared" si="56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7"/>
        <v>41794.208333333336</v>
      </c>
      <c r="N619">
        <v>1402722000</v>
      </c>
      <c r="O619" s="8">
        <f t="shared" si="56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7"/>
        <v>41396.208333333336</v>
      </c>
      <c r="N620">
        <v>1369285200</v>
      </c>
      <c r="O620" s="8">
        <f t="shared" si="56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7"/>
        <v>40669.208333333336</v>
      </c>
      <c r="N621">
        <v>1304744400</v>
      </c>
      <c r="O621" s="8">
        <f t="shared" si="56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7"/>
        <v>42559.208333333328</v>
      </c>
      <c r="N622">
        <v>1468299600</v>
      </c>
      <c r="O622" s="8">
        <f t="shared" si="56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 xml:space="preserve">photography </v>
      </c>
      <c r="T622" t="s">
        <v>122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7"/>
        <v>42626.208333333328</v>
      </c>
      <c r="N623">
        <v>1474174800</v>
      </c>
      <c r="O623" s="8">
        <f t="shared" si="56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7"/>
        <v>43205.208333333328</v>
      </c>
      <c r="N624">
        <v>1526014800</v>
      </c>
      <c r="O624" s="8">
        <f t="shared" si="56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7"/>
        <v>42201.208333333328</v>
      </c>
      <c r="N625">
        <v>1437454800</v>
      </c>
      <c r="O625" s="8">
        <f t="shared" si="56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7"/>
        <v>42029.25</v>
      </c>
      <c r="N626">
        <v>1422684000</v>
      </c>
      <c r="O626" s="8">
        <f t="shared" si="56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 xml:space="preserve">photography </v>
      </c>
      <c r="T626" t="s">
        <v>122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7"/>
        <v>43857.25</v>
      </c>
      <c r="N627">
        <v>1581314400</v>
      </c>
      <c r="O627" s="8">
        <f t="shared" si="56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7"/>
        <v>40449.208333333336</v>
      </c>
      <c r="N628">
        <v>1286427600</v>
      </c>
      <c r="O628" s="8">
        <f t="shared" si="56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7"/>
        <v>40345.208333333336</v>
      </c>
      <c r="N629">
        <v>1278738000</v>
      </c>
      <c r="O629" s="8">
        <f t="shared" si="56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7"/>
        <v>40455.208333333336</v>
      </c>
      <c r="N630">
        <v>1286427600</v>
      </c>
      <c r="O630" s="8">
        <f t="shared" si="56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7"/>
        <v>42557.208333333328</v>
      </c>
      <c r="N631">
        <v>1467954000</v>
      </c>
      <c r="O631" s="8">
        <f t="shared" si="56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7"/>
        <v>43586.208333333328</v>
      </c>
      <c r="N632">
        <v>1557637200</v>
      </c>
      <c r="O632" s="8">
        <f t="shared" si="56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7"/>
        <v>43550.208333333328</v>
      </c>
      <c r="N633">
        <v>1553922000</v>
      </c>
      <c r="O633" s="8">
        <f t="shared" si="56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7"/>
        <v>41945.208333333336</v>
      </c>
      <c r="N634">
        <v>1416463200</v>
      </c>
      <c r="O634" s="8">
        <f t="shared" si="56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7"/>
        <v>42315.25</v>
      </c>
      <c r="N635">
        <v>1447221600</v>
      </c>
      <c r="O635" s="8">
        <f t="shared" si="56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7"/>
        <v>42819.208333333328</v>
      </c>
      <c r="N636">
        <v>1491627600</v>
      </c>
      <c r="O636" s="8">
        <f t="shared" si="56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7"/>
        <v>41314.25</v>
      </c>
      <c r="N637">
        <v>1363150800</v>
      </c>
      <c r="O637" s="8">
        <f t="shared" si="56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7"/>
        <v>40926.25</v>
      </c>
      <c r="N638">
        <v>1330754400</v>
      </c>
      <c r="O638" s="8">
        <f t="shared" si="56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7"/>
        <v>42688.25</v>
      </c>
      <c r="N639">
        <v>1479794400</v>
      </c>
      <c r="O639" s="8">
        <f t="shared" si="56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7"/>
        <v>40386.208333333336</v>
      </c>
      <c r="N640">
        <v>1281243600</v>
      </c>
      <c r="O640" s="8">
        <f t="shared" si="56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7"/>
        <v>43309.208333333328</v>
      </c>
      <c r="N641">
        <v>1532754000</v>
      </c>
      <c r="O641" s="8">
        <f t="shared" si="56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(pledged/goal)*100</f>
        <v>16.501669449081803</v>
      </c>
      <c r="G642" t="s">
        <v>14</v>
      </c>
      <c r="H642">
        <v>257</v>
      </c>
      <c r="I642" s="4">
        <f t="shared" ref="I642:I705" si="61">IF(H642, E642/H642, 0)</f>
        <v>76.922178988326849</v>
      </c>
      <c r="J642" t="s">
        <v>21</v>
      </c>
      <c r="K642" t="s">
        <v>22</v>
      </c>
      <c r="L642">
        <v>1453096800</v>
      </c>
      <c r="M642" s="8">
        <f t="shared" si="57"/>
        <v>42387.25</v>
      </c>
      <c r="N642">
        <v>1453356000</v>
      </c>
      <c r="O642" s="8">
        <f t="shared" si="56"/>
        <v>42390.25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>
        <v>1487570400</v>
      </c>
      <c r="M643" s="8">
        <f t="shared" si="57"/>
        <v>42786.25</v>
      </c>
      <c r="N643">
        <v>1489986000</v>
      </c>
      <c r="O643" s="8">
        <f t="shared" ref="O643:O706" si="62">(((N643/60)/60)/24)+DATE(1970,1,1)</f>
        <v>42814.208333333328</v>
      </c>
      <c r="P643" t="b">
        <v>0</v>
      </c>
      <c r="Q643" t="b">
        <v>0</v>
      </c>
      <c r="R643" t="str">
        <f t="shared" si="58"/>
        <v>theater</v>
      </c>
      <c r="S643" t="str">
        <f t="shared" si="59"/>
        <v>plays</v>
      </c>
      <c r="T643" t="s">
        <v>33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ref="M644:M707" si="63">(((L644/60)/60)/24)+DATE(1970,1,1)</f>
        <v>43451.25</v>
      </c>
      <c r="N644">
        <v>1545804000</v>
      </c>
      <c r="O644" s="8">
        <f t="shared" si="62"/>
        <v>43460.25</v>
      </c>
      <c r="P644" t="b">
        <v>0</v>
      </c>
      <c r="Q644" t="b">
        <v>0</v>
      </c>
      <c r="R644" t="str">
        <f t="shared" si="58"/>
        <v>technology</v>
      </c>
      <c r="S644" t="str">
        <f t="shared" si="59"/>
        <v>wearables</v>
      </c>
      <c r="T644" t="s">
        <v>65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3"/>
        <v>42795.25</v>
      </c>
      <c r="N645">
        <v>1489899600</v>
      </c>
      <c r="O645" s="8">
        <f t="shared" si="62"/>
        <v>42813.208333333328</v>
      </c>
      <c r="P645" t="b">
        <v>0</v>
      </c>
      <c r="Q645" t="b">
        <v>0</v>
      </c>
      <c r="R645" t="str">
        <f t="shared" ref="R645:R708" si="64">LEFT(T645, FIND("/",T645)-1)</f>
        <v>theater</v>
      </c>
      <c r="S645" t="str">
        <f t="shared" si="59"/>
        <v>plays</v>
      </c>
      <c r="T645" t="s">
        <v>33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3"/>
        <v>43452.25</v>
      </c>
      <c r="N646">
        <v>1546495200</v>
      </c>
      <c r="O646" s="8">
        <f t="shared" si="62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ref="S646:S709" si="65">MID(T646, FIND("/", T646)+1,12)</f>
        <v>plays</v>
      </c>
      <c r="T646" t="s">
        <v>33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3"/>
        <v>43369.208333333328</v>
      </c>
      <c r="N647">
        <v>1539752400</v>
      </c>
      <c r="O647" s="8">
        <f t="shared" si="62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3"/>
        <v>41346.208333333336</v>
      </c>
      <c r="N648">
        <v>1364101200</v>
      </c>
      <c r="O648" s="8">
        <f t="shared" si="62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3"/>
        <v>43199.208333333328</v>
      </c>
      <c r="N649">
        <v>1525323600</v>
      </c>
      <c r="O649" s="8">
        <f t="shared" si="62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3"/>
        <v>42922.208333333328</v>
      </c>
      <c r="N650">
        <v>1500872400</v>
      </c>
      <c r="O650" s="8">
        <f t="shared" si="62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3"/>
        <v>40471.208333333336</v>
      </c>
      <c r="N651">
        <v>1288501200</v>
      </c>
      <c r="O651" s="8">
        <f t="shared" si="62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8">
        <f t="shared" si="63"/>
        <v>41828.208333333336</v>
      </c>
      <c r="N652">
        <v>1407128400</v>
      </c>
      <c r="O652" s="8">
        <f t="shared" si="62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3"/>
        <v>41692.25</v>
      </c>
      <c r="N653">
        <v>1394344800</v>
      </c>
      <c r="O653" s="8">
        <f t="shared" si="62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3"/>
        <v>42587.208333333328</v>
      </c>
      <c r="N654">
        <v>1474088400</v>
      </c>
      <c r="O654" s="8">
        <f t="shared" si="62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3"/>
        <v>42468.208333333328</v>
      </c>
      <c r="N655">
        <v>1460264400</v>
      </c>
      <c r="O655" s="8">
        <f t="shared" si="62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3"/>
        <v>42240.208333333328</v>
      </c>
      <c r="N656">
        <v>1440824400</v>
      </c>
      <c r="O656" s="8">
        <f t="shared" si="62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3"/>
        <v>42796.25</v>
      </c>
      <c r="N657">
        <v>1489554000</v>
      </c>
      <c r="O657" s="8">
        <f t="shared" si="62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 xml:space="preserve">photography </v>
      </c>
      <c r="T657" t="s">
        <v>122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3"/>
        <v>43097.25</v>
      </c>
      <c r="N658">
        <v>1514872800</v>
      </c>
      <c r="O658" s="8">
        <f t="shared" si="62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3"/>
        <v>43096.25</v>
      </c>
      <c r="N659">
        <v>1515736800</v>
      </c>
      <c r="O659" s="8">
        <f t="shared" si="62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</v>
      </c>
      <c r="T659" t="s">
        <v>474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3"/>
        <v>42246.208333333328</v>
      </c>
      <c r="N660">
        <v>1442898000</v>
      </c>
      <c r="O660" s="8">
        <f t="shared" si="62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3"/>
        <v>40570.25</v>
      </c>
      <c r="N661">
        <v>1296194400</v>
      </c>
      <c r="O661" s="8">
        <f t="shared" si="62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3"/>
        <v>42237.208333333328</v>
      </c>
      <c r="N662">
        <v>1440910800</v>
      </c>
      <c r="O662" s="8">
        <f t="shared" si="62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3"/>
        <v>40996.208333333336</v>
      </c>
      <c r="N663">
        <v>1335502800</v>
      </c>
      <c r="O663" s="8">
        <f t="shared" si="62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3"/>
        <v>43443.25</v>
      </c>
      <c r="N664">
        <v>1544680800</v>
      </c>
      <c r="O664" s="8">
        <f t="shared" si="62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3"/>
        <v>40458.208333333336</v>
      </c>
      <c r="N665">
        <v>1288414800</v>
      </c>
      <c r="O665" s="8">
        <f t="shared" si="62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3"/>
        <v>40959.25</v>
      </c>
      <c r="N666">
        <v>1330581600</v>
      </c>
      <c r="O666" s="8">
        <f t="shared" si="62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3"/>
        <v>40733.208333333336</v>
      </c>
      <c r="N667">
        <v>1311397200</v>
      </c>
      <c r="O667" s="8">
        <f t="shared" si="62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3"/>
        <v>41516.208333333336</v>
      </c>
      <c r="N668">
        <v>1378357200</v>
      </c>
      <c r="O668" s="8">
        <f t="shared" si="62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3"/>
        <v>41892.208333333336</v>
      </c>
      <c r="N669">
        <v>1411102800</v>
      </c>
      <c r="O669" s="8">
        <f t="shared" si="62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3"/>
        <v>41122.208333333336</v>
      </c>
      <c r="N670">
        <v>1344834000</v>
      </c>
      <c r="O670" s="8">
        <f t="shared" si="62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3"/>
        <v>42912.208333333328</v>
      </c>
      <c r="N671">
        <v>1499230800</v>
      </c>
      <c r="O671" s="8">
        <f t="shared" si="62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3"/>
        <v>42425.25</v>
      </c>
      <c r="N672">
        <v>1457416800</v>
      </c>
      <c r="O672" s="8">
        <f t="shared" si="62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3"/>
        <v>40390.208333333336</v>
      </c>
      <c r="N673">
        <v>1280898000</v>
      </c>
      <c r="O673" s="8">
        <f t="shared" si="62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3"/>
        <v>43180.208333333328</v>
      </c>
      <c r="N674">
        <v>1522472400</v>
      </c>
      <c r="O674" s="8">
        <f t="shared" si="62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3"/>
        <v>42475.208333333328</v>
      </c>
      <c r="N675">
        <v>1462510800</v>
      </c>
      <c r="O675" s="8">
        <f t="shared" si="62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3"/>
        <v>40774.208333333336</v>
      </c>
      <c r="N676">
        <v>1317790800</v>
      </c>
      <c r="O676" s="8">
        <f t="shared" si="62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 xml:space="preserve">photography </v>
      </c>
      <c r="T676" t="s">
        <v>122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3"/>
        <v>43719.208333333328</v>
      </c>
      <c r="N677">
        <v>1568782800</v>
      </c>
      <c r="O677" s="8">
        <f t="shared" si="62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3"/>
        <v>41178.208333333336</v>
      </c>
      <c r="N678">
        <v>1349413200</v>
      </c>
      <c r="O678" s="8">
        <f t="shared" si="62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 xml:space="preserve">photography </v>
      </c>
      <c r="T678" t="s">
        <v>122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3"/>
        <v>42561.208333333328</v>
      </c>
      <c r="N679">
        <v>1472446800</v>
      </c>
      <c r="O679" s="8">
        <f t="shared" si="62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3"/>
        <v>43484.25</v>
      </c>
      <c r="N680">
        <v>1548050400</v>
      </c>
      <c r="O680" s="8">
        <f t="shared" si="62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3"/>
        <v>43756.208333333328</v>
      </c>
      <c r="N681">
        <v>1571806800</v>
      </c>
      <c r="O681" s="8">
        <f t="shared" si="62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3"/>
        <v>43813.25</v>
      </c>
      <c r="N682">
        <v>1576476000</v>
      </c>
      <c r="O682" s="8">
        <f t="shared" si="62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3"/>
        <v>40898.25</v>
      </c>
      <c r="N683">
        <v>1324965600</v>
      </c>
      <c r="O683" s="8">
        <f t="shared" si="62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3"/>
        <v>41619.25</v>
      </c>
      <c r="N684">
        <v>1387519200</v>
      </c>
      <c r="O684" s="8">
        <f t="shared" si="62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3"/>
        <v>43359.208333333328</v>
      </c>
      <c r="N685">
        <v>1537246800</v>
      </c>
      <c r="O685" s="8">
        <f t="shared" si="62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3"/>
        <v>40358.208333333336</v>
      </c>
      <c r="N686">
        <v>1279515600</v>
      </c>
      <c r="O686" s="8">
        <f t="shared" si="62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3"/>
        <v>42239.208333333328</v>
      </c>
      <c r="N687">
        <v>1442379600</v>
      </c>
      <c r="O687" s="8">
        <f t="shared" si="62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3"/>
        <v>43186.208333333328</v>
      </c>
      <c r="N688">
        <v>1523077200</v>
      </c>
      <c r="O688" s="8">
        <f t="shared" si="62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3"/>
        <v>42806.25</v>
      </c>
      <c r="N689">
        <v>1489554000</v>
      </c>
      <c r="O689" s="8">
        <f t="shared" si="62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3"/>
        <v>43475.25</v>
      </c>
      <c r="N690">
        <v>1548482400</v>
      </c>
      <c r="O690" s="8">
        <f t="shared" si="62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3"/>
        <v>41576.208333333336</v>
      </c>
      <c r="N691">
        <v>1384063200</v>
      </c>
      <c r="O691" s="8">
        <f t="shared" si="62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3"/>
        <v>40874.25</v>
      </c>
      <c r="N692">
        <v>1322892000</v>
      </c>
      <c r="O692" s="8">
        <f t="shared" si="62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3"/>
        <v>41185.208333333336</v>
      </c>
      <c r="N693">
        <v>1350709200</v>
      </c>
      <c r="O693" s="8">
        <f t="shared" si="62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3"/>
        <v>43655.208333333328</v>
      </c>
      <c r="N694">
        <v>1564203600</v>
      </c>
      <c r="O694" s="8">
        <f t="shared" si="62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3"/>
        <v>43025.208333333328</v>
      </c>
      <c r="N695">
        <v>1509685200</v>
      </c>
      <c r="O695" s="8">
        <f t="shared" si="62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3"/>
        <v>43066.25</v>
      </c>
      <c r="N696">
        <v>1514959200</v>
      </c>
      <c r="O696" s="8">
        <f t="shared" si="62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3"/>
        <v>42322.25</v>
      </c>
      <c r="N697">
        <v>1448863200</v>
      </c>
      <c r="O697" s="8">
        <f t="shared" si="62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3"/>
        <v>42114.208333333328</v>
      </c>
      <c r="N698">
        <v>1429592400</v>
      </c>
      <c r="O698" s="8">
        <f t="shared" si="62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3"/>
        <v>43190.208333333328</v>
      </c>
      <c r="N699">
        <v>1522645200</v>
      </c>
      <c r="O699" s="8">
        <f t="shared" si="62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</v>
      </c>
      <c r="T699" t="s">
        <v>50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3"/>
        <v>40871.25</v>
      </c>
      <c r="N700">
        <v>1323324000</v>
      </c>
      <c r="O700" s="8">
        <f t="shared" si="62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3"/>
        <v>43641.208333333328</v>
      </c>
      <c r="N701">
        <v>1561525200</v>
      </c>
      <c r="O701" s="8">
        <f t="shared" si="62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8">
        <f t="shared" si="63"/>
        <v>40203.25</v>
      </c>
      <c r="N702">
        <v>1265695200</v>
      </c>
      <c r="O702" s="8">
        <f t="shared" si="62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3"/>
        <v>40629.208333333336</v>
      </c>
      <c r="N703">
        <v>1301806800</v>
      </c>
      <c r="O703" s="8">
        <f t="shared" si="62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3"/>
        <v>41477.208333333336</v>
      </c>
      <c r="N704">
        <v>1374901200</v>
      </c>
      <c r="O704" s="8">
        <f t="shared" si="62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3"/>
        <v>41020.208333333336</v>
      </c>
      <c r="N705">
        <v>1336453200</v>
      </c>
      <c r="O705" s="8">
        <f t="shared" si="62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(pledged/goal)*100</f>
        <v>122.78160919540231</v>
      </c>
      <c r="G706" t="s">
        <v>20</v>
      </c>
      <c r="H706">
        <v>116</v>
      </c>
      <c r="I706" s="4">
        <f t="shared" ref="I706:I769" si="67">IF(H706, E706/H706, 0)</f>
        <v>92.08620689655173</v>
      </c>
      <c r="J706" t="s">
        <v>21</v>
      </c>
      <c r="K706" t="s">
        <v>22</v>
      </c>
      <c r="L706">
        <v>1467608400</v>
      </c>
      <c r="M706" s="8">
        <f t="shared" si="63"/>
        <v>42555.208333333328</v>
      </c>
      <c r="N706">
        <v>1468904400</v>
      </c>
      <c r="O706" s="8">
        <f t="shared" si="62"/>
        <v>42570.208333333328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>
        <v>1386741600</v>
      </c>
      <c r="M707" s="8">
        <f t="shared" si="63"/>
        <v>41619.25</v>
      </c>
      <c r="N707">
        <v>1387087200</v>
      </c>
      <c r="O707" s="8">
        <f t="shared" ref="O707:O770" si="68">(((N707/60)/60)/24)+DATE(1970,1,1)</f>
        <v>41623.25</v>
      </c>
      <c r="P707" t="b">
        <v>0</v>
      </c>
      <c r="Q707" t="b">
        <v>0</v>
      </c>
      <c r="R707" t="str">
        <f t="shared" si="64"/>
        <v>publishing</v>
      </c>
      <c r="S707" t="str">
        <f t="shared" si="65"/>
        <v>nonfiction</v>
      </c>
      <c r="T707" t="s">
        <v>68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ref="M708:M771" si="69">(((L708/60)/60)/24)+DATE(1970,1,1)</f>
        <v>43471.25</v>
      </c>
      <c r="N708">
        <v>1547445600</v>
      </c>
      <c r="O708" s="8">
        <f t="shared" si="68"/>
        <v>43479.25</v>
      </c>
      <c r="P708" t="b">
        <v>0</v>
      </c>
      <c r="Q708" t="b">
        <v>1</v>
      </c>
      <c r="R708" t="str">
        <f t="shared" si="64"/>
        <v>technology</v>
      </c>
      <c r="S708" t="str">
        <f t="shared" si="65"/>
        <v>web</v>
      </c>
      <c r="T708" t="s">
        <v>28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9"/>
        <v>43442.25</v>
      </c>
      <c r="N709">
        <v>1547359200</v>
      </c>
      <c r="O709" s="8">
        <f t="shared" si="68"/>
        <v>43478.25</v>
      </c>
      <c r="P709" t="b">
        <v>0</v>
      </c>
      <c r="Q709" t="b">
        <v>0</v>
      </c>
      <c r="R709" t="str">
        <f t="shared" ref="R709:R772" si="70">LEFT(T709, FIND("/",T709)-1)</f>
        <v>film &amp; video</v>
      </c>
      <c r="S709" t="str">
        <f t="shared" si="65"/>
        <v>drama</v>
      </c>
      <c r="T709" t="s">
        <v>53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9"/>
        <v>42877.208333333328</v>
      </c>
      <c r="N710">
        <v>1496293200</v>
      </c>
      <c r="O710" s="8">
        <f t="shared" si="68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ref="S710:S773" si="71">MID(T710, FIND("/", T710)+1,12)</f>
        <v>plays</v>
      </c>
      <c r="T710" t="s">
        <v>33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9"/>
        <v>41018.208333333336</v>
      </c>
      <c r="N711">
        <v>1335416400</v>
      </c>
      <c r="O711" s="8">
        <f t="shared" si="68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9"/>
        <v>43295.208333333328</v>
      </c>
      <c r="N712">
        <v>1532149200</v>
      </c>
      <c r="O712" s="8">
        <f t="shared" si="68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9"/>
        <v>42393.25</v>
      </c>
      <c r="N713">
        <v>1453788000</v>
      </c>
      <c r="O713" s="8">
        <f t="shared" si="68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9"/>
        <v>42559.208333333328</v>
      </c>
      <c r="N714">
        <v>1471496400</v>
      </c>
      <c r="O714" s="8">
        <f t="shared" si="68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9"/>
        <v>42604.208333333328</v>
      </c>
      <c r="N715">
        <v>1472878800</v>
      </c>
      <c r="O715" s="8">
        <f t="shared" si="68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</v>
      </c>
      <c r="T715" t="s">
        <v>133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9"/>
        <v>41870.208333333336</v>
      </c>
      <c r="N716">
        <v>1408510800</v>
      </c>
      <c r="O716" s="8">
        <f t="shared" si="68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9"/>
        <v>40397.208333333336</v>
      </c>
      <c r="N717">
        <v>1281589200</v>
      </c>
      <c r="O717" s="8">
        <f t="shared" si="68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9"/>
        <v>41465.208333333336</v>
      </c>
      <c r="N718">
        <v>1375851600</v>
      </c>
      <c r="O718" s="8">
        <f t="shared" si="68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9"/>
        <v>40777.208333333336</v>
      </c>
      <c r="N719">
        <v>1315803600</v>
      </c>
      <c r="O719" s="8">
        <f t="shared" si="68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9"/>
        <v>41442.208333333336</v>
      </c>
      <c r="N720">
        <v>1373691600</v>
      </c>
      <c r="O720" s="8">
        <f t="shared" si="68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9"/>
        <v>41058.208333333336</v>
      </c>
      <c r="N721">
        <v>1339218000</v>
      </c>
      <c r="O721" s="8">
        <f t="shared" si="68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9"/>
        <v>43152.25</v>
      </c>
      <c r="N722">
        <v>1520402400</v>
      </c>
      <c r="O722" s="8">
        <f t="shared" si="68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9"/>
        <v>43194.208333333328</v>
      </c>
      <c r="N723">
        <v>1523336400</v>
      </c>
      <c r="O723" s="8">
        <f t="shared" si="68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9"/>
        <v>43045.25</v>
      </c>
      <c r="N724">
        <v>1512280800</v>
      </c>
      <c r="O724" s="8">
        <f t="shared" si="68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9"/>
        <v>42431.25</v>
      </c>
      <c r="N725">
        <v>1458709200</v>
      </c>
      <c r="O725" s="8">
        <f t="shared" si="68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9"/>
        <v>41934.208333333336</v>
      </c>
      <c r="N726">
        <v>1414126800</v>
      </c>
      <c r="O726" s="8">
        <f t="shared" si="68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9"/>
        <v>41958.25</v>
      </c>
      <c r="N727">
        <v>1416204000</v>
      </c>
      <c r="O727" s="8">
        <f t="shared" si="68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9"/>
        <v>40476.208333333336</v>
      </c>
      <c r="N728">
        <v>1288501200</v>
      </c>
      <c r="O728" s="8">
        <f t="shared" si="68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9"/>
        <v>43485.25</v>
      </c>
      <c r="N729">
        <v>1552971600</v>
      </c>
      <c r="O729" s="8">
        <f t="shared" si="68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9"/>
        <v>42515.208333333328</v>
      </c>
      <c r="N730">
        <v>1465102800</v>
      </c>
      <c r="O730" s="8">
        <f t="shared" si="68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9"/>
        <v>41309.25</v>
      </c>
      <c r="N731">
        <v>1360130400</v>
      </c>
      <c r="O731" s="8">
        <f t="shared" si="68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9"/>
        <v>42147.208333333328</v>
      </c>
      <c r="N732">
        <v>1432875600</v>
      </c>
      <c r="O732" s="8">
        <f t="shared" si="68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9"/>
        <v>42939.208333333328</v>
      </c>
      <c r="N733">
        <v>1500872400</v>
      </c>
      <c r="O733" s="8">
        <f t="shared" si="68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9"/>
        <v>42816.208333333328</v>
      </c>
      <c r="N734">
        <v>1492146000</v>
      </c>
      <c r="O734" s="8">
        <f t="shared" si="68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9"/>
        <v>41844.208333333336</v>
      </c>
      <c r="N735">
        <v>1407301200</v>
      </c>
      <c r="O735" s="8">
        <f t="shared" si="68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9"/>
        <v>42763.25</v>
      </c>
      <c r="N736">
        <v>1486620000</v>
      </c>
      <c r="O736" s="8">
        <f t="shared" si="68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9"/>
        <v>42459.208333333328</v>
      </c>
      <c r="N737">
        <v>1459918800</v>
      </c>
      <c r="O737" s="8">
        <f t="shared" si="68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 xml:space="preserve">photography </v>
      </c>
      <c r="T737" t="s">
        <v>122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9"/>
        <v>42055.25</v>
      </c>
      <c r="N738">
        <v>1424757600</v>
      </c>
      <c r="O738" s="8">
        <f t="shared" si="68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9"/>
        <v>42685.25</v>
      </c>
      <c r="N739">
        <v>1479880800</v>
      </c>
      <c r="O739" s="8">
        <f t="shared" si="68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9"/>
        <v>41959.25</v>
      </c>
      <c r="N740">
        <v>1418018400</v>
      </c>
      <c r="O740" s="8">
        <f t="shared" si="68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9"/>
        <v>41089.208333333336</v>
      </c>
      <c r="N741">
        <v>1341032400</v>
      </c>
      <c r="O741" s="8">
        <f t="shared" si="68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9"/>
        <v>42769.25</v>
      </c>
      <c r="N742">
        <v>1486360800</v>
      </c>
      <c r="O742" s="8">
        <f t="shared" si="68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9"/>
        <v>40321.208333333336</v>
      </c>
      <c r="N743">
        <v>1274677200</v>
      </c>
      <c r="O743" s="8">
        <f t="shared" si="68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9"/>
        <v>40197.25</v>
      </c>
      <c r="N744">
        <v>1267509600</v>
      </c>
      <c r="O744" s="8">
        <f t="shared" si="68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</v>
      </c>
      <c r="T744" t="s">
        <v>50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9"/>
        <v>42298.208333333328</v>
      </c>
      <c r="N745">
        <v>1445922000</v>
      </c>
      <c r="O745" s="8">
        <f t="shared" si="68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9"/>
        <v>43322.208333333328</v>
      </c>
      <c r="N746">
        <v>1534050000</v>
      </c>
      <c r="O746" s="8">
        <f t="shared" si="68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9"/>
        <v>40328.208333333336</v>
      </c>
      <c r="N747">
        <v>1277528400</v>
      </c>
      <c r="O747" s="8">
        <f t="shared" si="68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9"/>
        <v>40825.208333333336</v>
      </c>
      <c r="N748">
        <v>1318568400</v>
      </c>
      <c r="O748" s="8">
        <f t="shared" si="68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9"/>
        <v>40423.208333333336</v>
      </c>
      <c r="N749">
        <v>1284354000</v>
      </c>
      <c r="O749" s="8">
        <f t="shared" si="68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9"/>
        <v>40238.25</v>
      </c>
      <c r="N750">
        <v>1269579600</v>
      </c>
      <c r="O750" s="8">
        <f t="shared" si="68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9"/>
        <v>41920.208333333336</v>
      </c>
      <c r="N751">
        <v>1413781200</v>
      </c>
      <c r="O751" s="8">
        <f t="shared" si="68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8">
        <f t="shared" si="69"/>
        <v>40360.208333333336</v>
      </c>
      <c r="N752">
        <v>1280120400</v>
      </c>
      <c r="O752" s="8">
        <f t="shared" si="68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</v>
      </c>
      <c r="T752" t="s">
        <v>50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9"/>
        <v>42446.208333333328</v>
      </c>
      <c r="N753">
        <v>1459486800</v>
      </c>
      <c r="O753" s="8">
        <f t="shared" si="68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9"/>
        <v>40395.208333333336</v>
      </c>
      <c r="N754">
        <v>1282539600</v>
      </c>
      <c r="O754" s="8">
        <f t="shared" si="68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9"/>
        <v>40321.208333333336</v>
      </c>
      <c r="N755">
        <v>1275886800</v>
      </c>
      <c r="O755" s="8">
        <f t="shared" si="68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 xml:space="preserve">photography </v>
      </c>
      <c r="T755" t="s">
        <v>122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9"/>
        <v>41210.208333333336</v>
      </c>
      <c r="N756">
        <v>1355983200</v>
      </c>
      <c r="O756" s="8">
        <f t="shared" si="68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9"/>
        <v>43096.25</v>
      </c>
      <c r="N757">
        <v>1515391200</v>
      </c>
      <c r="O757" s="8">
        <f t="shared" si="68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9"/>
        <v>42024.25</v>
      </c>
      <c r="N758">
        <v>1422252000</v>
      </c>
      <c r="O758" s="8">
        <f t="shared" si="68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9"/>
        <v>40675.208333333336</v>
      </c>
      <c r="N759">
        <v>1305522000</v>
      </c>
      <c r="O759" s="8">
        <f t="shared" si="68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9"/>
        <v>41936.208333333336</v>
      </c>
      <c r="N760">
        <v>1414904400</v>
      </c>
      <c r="O760" s="8">
        <f t="shared" si="68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9"/>
        <v>43136.25</v>
      </c>
      <c r="N761">
        <v>1520402400</v>
      </c>
      <c r="O761" s="8">
        <f t="shared" si="68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</v>
      </c>
      <c r="T761" t="s">
        <v>50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9"/>
        <v>43678.208333333328</v>
      </c>
      <c r="N762">
        <v>1567141200</v>
      </c>
      <c r="O762" s="8">
        <f t="shared" si="68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9"/>
        <v>42938.208333333328</v>
      </c>
      <c r="N763">
        <v>1501131600</v>
      </c>
      <c r="O763" s="8">
        <f t="shared" si="68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9"/>
        <v>41241.25</v>
      </c>
      <c r="N764">
        <v>1355032800</v>
      </c>
      <c r="O764" s="8">
        <f t="shared" si="68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9"/>
        <v>41037.208333333336</v>
      </c>
      <c r="N765">
        <v>1339477200</v>
      </c>
      <c r="O765" s="8">
        <f t="shared" si="68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9"/>
        <v>40676.208333333336</v>
      </c>
      <c r="N766">
        <v>1305954000</v>
      </c>
      <c r="O766" s="8">
        <f t="shared" si="68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9"/>
        <v>42840.208333333328</v>
      </c>
      <c r="N767">
        <v>1494392400</v>
      </c>
      <c r="O767" s="8">
        <f t="shared" si="68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9"/>
        <v>43362.208333333328</v>
      </c>
      <c r="N768">
        <v>1537419600</v>
      </c>
      <c r="O768" s="8">
        <f t="shared" si="68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</v>
      </c>
      <c r="T768" t="s">
        <v>474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9"/>
        <v>42283.208333333328</v>
      </c>
      <c r="N769">
        <v>1447999200</v>
      </c>
      <c r="O769" s="8">
        <f t="shared" si="68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(pledged/goal)*100</f>
        <v>231</v>
      </c>
      <c r="G770" t="s">
        <v>20</v>
      </c>
      <c r="H770">
        <v>150</v>
      </c>
      <c r="I770" s="4">
        <f t="shared" ref="I770:I833" si="73">IF(H770, E770/H770, 0)</f>
        <v>73.92</v>
      </c>
      <c r="J770" t="s">
        <v>21</v>
      </c>
      <c r="K770" t="s">
        <v>22</v>
      </c>
      <c r="L770">
        <v>1386741600</v>
      </c>
      <c r="M770" s="8">
        <f t="shared" si="69"/>
        <v>41619.25</v>
      </c>
      <c r="N770">
        <v>1388037600</v>
      </c>
      <c r="O770" s="8">
        <f t="shared" si="68"/>
        <v>41634.25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>
        <v>1376542800</v>
      </c>
      <c r="M771" s="8">
        <f t="shared" si="69"/>
        <v>41501.208333333336</v>
      </c>
      <c r="N771">
        <v>1378789200</v>
      </c>
      <c r="O771" s="8">
        <f t="shared" ref="O771:O834" si="74">(((N771/60)/60)/24)+DATE(1970,1,1)</f>
        <v>41527.208333333336</v>
      </c>
      <c r="P771" t="b">
        <v>0</v>
      </c>
      <c r="Q771" t="b">
        <v>0</v>
      </c>
      <c r="R771" t="str">
        <f t="shared" si="70"/>
        <v>games</v>
      </c>
      <c r="S771" t="str">
        <f t="shared" si="71"/>
        <v>video games</v>
      </c>
      <c r="T771" t="s">
        <v>89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ref="M772:M835" si="75">(((L772/60)/60)/24)+DATE(1970,1,1)</f>
        <v>41743.208333333336</v>
      </c>
      <c r="N772">
        <v>1398056400</v>
      </c>
      <c r="O772" s="8">
        <f t="shared" si="74"/>
        <v>41750.208333333336</v>
      </c>
      <c r="P772" t="b">
        <v>0</v>
      </c>
      <c r="Q772" t="b">
        <v>1</v>
      </c>
      <c r="R772" t="str">
        <f t="shared" si="70"/>
        <v>theater</v>
      </c>
      <c r="S772" t="str">
        <f t="shared" si="71"/>
        <v>plays</v>
      </c>
      <c r="T772" t="s">
        <v>33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5"/>
        <v>43491.25</v>
      </c>
      <c r="N773">
        <v>1550815200</v>
      </c>
      <c r="O773" s="8">
        <f t="shared" si="74"/>
        <v>43518.25</v>
      </c>
      <c r="P773" t="b">
        <v>0</v>
      </c>
      <c r="Q773" t="b">
        <v>0</v>
      </c>
      <c r="R773" t="str">
        <f t="shared" ref="R773:R836" si="76">LEFT(T773, FIND("/",T773)-1)</f>
        <v>theater</v>
      </c>
      <c r="S773" t="str">
        <f t="shared" si="71"/>
        <v>plays</v>
      </c>
      <c r="T773" t="s"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5"/>
        <v>43505.25</v>
      </c>
      <c r="N774">
        <v>1550037600</v>
      </c>
      <c r="O774" s="8">
        <f t="shared" si="74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ref="S774:S837" si="77">MID(T774, FIND("/", T774)+1,12)</f>
        <v>indie rock</v>
      </c>
      <c r="T774" t="s">
        <v>60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5"/>
        <v>42838.208333333328</v>
      </c>
      <c r="N775">
        <v>1492923600</v>
      </c>
      <c r="O775" s="8">
        <f t="shared" si="74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5"/>
        <v>42513.208333333328</v>
      </c>
      <c r="N776">
        <v>1467522000</v>
      </c>
      <c r="O776" s="8">
        <f t="shared" si="74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5"/>
        <v>41949.25</v>
      </c>
      <c r="N777">
        <v>1416117600</v>
      </c>
      <c r="O777" s="8">
        <f t="shared" si="74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5"/>
        <v>43650.208333333328</v>
      </c>
      <c r="N778">
        <v>1563771600</v>
      </c>
      <c r="O778" s="8">
        <f t="shared" si="74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5"/>
        <v>40809.208333333336</v>
      </c>
      <c r="N779">
        <v>1319259600</v>
      </c>
      <c r="O779" s="8">
        <f t="shared" si="74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5"/>
        <v>40768.208333333336</v>
      </c>
      <c r="N780">
        <v>1313643600</v>
      </c>
      <c r="O780" s="8">
        <f t="shared" si="74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5"/>
        <v>42230.208333333328</v>
      </c>
      <c r="N781">
        <v>1440306000</v>
      </c>
      <c r="O781" s="8">
        <f t="shared" si="74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5"/>
        <v>42573.208333333328</v>
      </c>
      <c r="N782">
        <v>1470805200</v>
      </c>
      <c r="O782" s="8">
        <f t="shared" si="74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5"/>
        <v>40482.208333333336</v>
      </c>
      <c r="N783">
        <v>1292911200</v>
      </c>
      <c r="O783" s="8">
        <f t="shared" si="74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5"/>
        <v>40603.25</v>
      </c>
      <c r="N784">
        <v>1301374800</v>
      </c>
      <c r="O784" s="8">
        <f t="shared" si="74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5"/>
        <v>41625.25</v>
      </c>
      <c r="N785">
        <v>1387864800</v>
      </c>
      <c r="O785" s="8">
        <f t="shared" si="74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5"/>
        <v>42435.25</v>
      </c>
      <c r="N786">
        <v>1458190800</v>
      </c>
      <c r="O786" s="8">
        <f t="shared" si="74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5"/>
        <v>43582.208333333328</v>
      </c>
      <c r="N787">
        <v>1559278800</v>
      </c>
      <c r="O787" s="8">
        <f t="shared" si="74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5"/>
        <v>43186.208333333328</v>
      </c>
      <c r="N788">
        <v>1522731600</v>
      </c>
      <c r="O788" s="8">
        <f t="shared" si="74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5"/>
        <v>40684.208333333336</v>
      </c>
      <c r="N789">
        <v>1306731600</v>
      </c>
      <c r="O789" s="8">
        <f t="shared" si="74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5"/>
        <v>41202.208333333336</v>
      </c>
      <c r="N790">
        <v>1352527200</v>
      </c>
      <c r="O790" s="8">
        <f t="shared" si="74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5"/>
        <v>41786.208333333336</v>
      </c>
      <c r="N791">
        <v>1404363600</v>
      </c>
      <c r="O791" s="8">
        <f t="shared" si="74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5"/>
        <v>40223.25</v>
      </c>
      <c r="N792">
        <v>1266645600</v>
      </c>
      <c r="O792" s="8">
        <f t="shared" si="74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5"/>
        <v>42715.25</v>
      </c>
      <c r="N793">
        <v>1482818400</v>
      </c>
      <c r="O793" s="8">
        <f t="shared" si="74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5"/>
        <v>41451.208333333336</v>
      </c>
      <c r="N794">
        <v>1374642000</v>
      </c>
      <c r="O794" s="8">
        <f t="shared" si="74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5"/>
        <v>41450.208333333336</v>
      </c>
      <c r="N795">
        <v>1372482000</v>
      </c>
      <c r="O795" s="8">
        <f t="shared" si="74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5"/>
        <v>43091.25</v>
      </c>
      <c r="N796">
        <v>1514959200</v>
      </c>
      <c r="O796" s="8">
        <f t="shared" si="74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5"/>
        <v>42675.208333333328</v>
      </c>
      <c r="N797">
        <v>1478235600</v>
      </c>
      <c r="O797" s="8">
        <f t="shared" si="74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5"/>
        <v>41859.208333333336</v>
      </c>
      <c r="N798">
        <v>1408078800</v>
      </c>
      <c r="O798" s="8">
        <f t="shared" si="74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5"/>
        <v>43464.25</v>
      </c>
      <c r="N799">
        <v>1548136800</v>
      </c>
      <c r="O799" s="8">
        <f t="shared" si="74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5"/>
        <v>41060.208333333336</v>
      </c>
      <c r="N800">
        <v>1340859600</v>
      </c>
      <c r="O800" s="8">
        <f t="shared" si="74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5"/>
        <v>42399.25</v>
      </c>
      <c r="N801">
        <v>1454479200</v>
      </c>
      <c r="O801" s="8">
        <f t="shared" si="74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8">
        <f t="shared" si="75"/>
        <v>42167.208333333328</v>
      </c>
      <c r="N802">
        <v>1434430800</v>
      </c>
      <c r="O802" s="8">
        <f t="shared" si="74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5"/>
        <v>43830.25</v>
      </c>
      <c r="N803">
        <v>1579672800</v>
      </c>
      <c r="O803" s="8">
        <f t="shared" si="74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 xml:space="preserve">photography </v>
      </c>
      <c r="T803" t="s">
        <v>122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5"/>
        <v>43650.208333333328</v>
      </c>
      <c r="N804">
        <v>1562389200</v>
      </c>
      <c r="O804" s="8">
        <f t="shared" si="74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 xml:space="preserve">photography </v>
      </c>
      <c r="T804" t="s">
        <v>122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5"/>
        <v>43492.25</v>
      </c>
      <c r="N805">
        <v>1551506400</v>
      </c>
      <c r="O805" s="8">
        <f t="shared" si="74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5"/>
        <v>43102.25</v>
      </c>
      <c r="N806">
        <v>1516600800</v>
      </c>
      <c r="O806" s="8">
        <f t="shared" si="74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5"/>
        <v>41958.25</v>
      </c>
      <c r="N807">
        <v>1420437600</v>
      </c>
      <c r="O807" s="8">
        <f t="shared" si="74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5"/>
        <v>40973.25</v>
      </c>
      <c r="N808">
        <v>1332997200</v>
      </c>
      <c r="O808" s="8">
        <f t="shared" si="74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5"/>
        <v>43753.208333333328</v>
      </c>
      <c r="N809">
        <v>1574920800</v>
      </c>
      <c r="O809" s="8">
        <f t="shared" si="74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5"/>
        <v>42507.208333333328</v>
      </c>
      <c r="N810">
        <v>1464930000</v>
      </c>
      <c r="O810" s="8">
        <f t="shared" si="74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5"/>
        <v>41135.208333333336</v>
      </c>
      <c r="N811">
        <v>1345006800</v>
      </c>
      <c r="O811" s="8">
        <f t="shared" si="74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5"/>
        <v>43067.25</v>
      </c>
      <c r="N812">
        <v>1512712800</v>
      </c>
      <c r="O812" s="8">
        <f t="shared" si="74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5"/>
        <v>42378.25</v>
      </c>
      <c r="N813">
        <v>1452492000</v>
      </c>
      <c r="O813" s="8">
        <f t="shared" si="74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5"/>
        <v>43206.208333333328</v>
      </c>
      <c r="N814">
        <v>1524286800</v>
      </c>
      <c r="O814" s="8">
        <f t="shared" si="74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5"/>
        <v>41148.208333333336</v>
      </c>
      <c r="N815">
        <v>1346907600</v>
      </c>
      <c r="O815" s="8">
        <f t="shared" si="74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5"/>
        <v>42517.208333333328</v>
      </c>
      <c r="N816">
        <v>1464498000</v>
      </c>
      <c r="O816" s="8">
        <f t="shared" si="74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5"/>
        <v>43068.25</v>
      </c>
      <c r="N817">
        <v>1514181600</v>
      </c>
      <c r="O817" s="8">
        <f t="shared" si="74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5"/>
        <v>41680.25</v>
      </c>
      <c r="N818">
        <v>1392184800</v>
      </c>
      <c r="O818" s="8">
        <f t="shared" si="74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5"/>
        <v>43589.208333333328</v>
      </c>
      <c r="N819">
        <v>1559365200</v>
      </c>
      <c r="O819" s="8">
        <f t="shared" si="74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5"/>
        <v>43486.25</v>
      </c>
      <c r="N820">
        <v>1549173600</v>
      </c>
      <c r="O820" s="8">
        <f t="shared" si="74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5"/>
        <v>41237.25</v>
      </c>
      <c r="N821">
        <v>1355032800</v>
      </c>
      <c r="O821" s="8">
        <f t="shared" si="74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5"/>
        <v>43310.208333333328</v>
      </c>
      <c r="N822">
        <v>1533963600</v>
      </c>
      <c r="O822" s="8">
        <f t="shared" si="74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5"/>
        <v>42794.25</v>
      </c>
      <c r="N823">
        <v>1489381200</v>
      </c>
      <c r="O823" s="8">
        <f t="shared" si="74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5"/>
        <v>41698.25</v>
      </c>
      <c r="N824">
        <v>1395032400</v>
      </c>
      <c r="O824" s="8">
        <f t="shared" si="74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5"/>
        <v>41892.208333333336</v>
      </c>
      <c r="N825">
        <v>1412485200</v>
      </c>
      <c r="O825" s="8">
        <f t="shared" si="74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5"/>
        <v>40348.208333333336</v>
      </c>
      <c r="N826">
        <v>1279688400</v>
      </c>
      <c r="O826" s="8">
        <f t="shared" si="74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5"/>
        <v>42941.208333333328</v>
      </c>
      <c r="N827">
        <v>1501995600</v>
      </c>
      <c r="O827" s="8">
        <f t="shared" si="74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5"/>
        <v>40525.25</v>
      </c>
      <c r="N828">
        <v>1294639200</v>
      </c>
      <c r="O828" s="8">
        <f t="shared" si="74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5"/>
        <v>40666.208333333336</v>
      </c>
      <c r="N829">
        <v>1305435600</v>
      </c>
      <c r="O829" s="8">
        <f t="shared" si="74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5"/>
        <v>43340.208333333328</v>
      </c>
      <c r="N830">
        <v>1537592400</v>
      </c>
      <c r="O830" s="8">
        <f t="shared" si="74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5"/>
        <v>42164.208333333328</v>
      </c>
      <c r="N831">
        <v>1435122000</v>
      </c>
      <c r="O831" s="8">
        <f t="shared" si="74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5"/>
        <v>43103.25</v>
      </c>
      <c r="N832">
        <v>1520056800</v>
      </c>
      <c r="O832" s="8">
        <f t="shared" si="74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5"/>
        <v>40994.208333333336</v>
      </c>
      <c r="N833">
        <v>1335675600</v>
      </c>
      <c r="O833" s="8">
        <f t="shared" si="74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 xml:space="preserve">photography </v>
      </c>
      <c r="T833" t="s">
        <v>122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(pledged/goal)*100</f>
        <v>315.17592592592592</v>
      </c>
      <c r="G834" t="s">
        <v>20</v>
      </c>
      <c r="H834">
        <v>1297</v>
      </c>
      <c r="I834" s="4">
        <f t="shared" ref="I834:I897" si="79">IF(H834, E834/H834, 0)</f>
        <v>104.97764070932922</v>
      </c>
      <c r="J834" t="s">
        <v>36</v>
      </c>
      <c r="K834" t="s">
        <v>37</v>
      </c>
      <c r="L834">
        <v>1445490000</v>
      </c>
      <c r="M834" s="8">
        <f t="shared" si="75"/>
        <v>42299.208333333328</v>
      </c>
      <c r="N834">
        <v>1448431200</v>
      </c>
      <c r="O834" s="8">
        <f t="shared" si="74"/>
        <v>42333.25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>
        <v>1297663200</v>
      </c>
      <c r="M835" s="8">
        <f t="shared" si="75"/>
        <v>40588.25</v>
      </c>
      <c r="N835">
        <v>1298613600</v>
      </c>
      <c r="O835" s="8">
        <f t="shared" ref="O835:O898" si="80">(((N835/60)/60)/24)+DATE(1970,1,1)</f>
        <v>40599.25</v>
      </c>
      <c r="P835" t="b">
        <v>0</v>
      </c>
      <c r="Q835" t="b">
        <v>0</v>
      </c>
      <c r="R835" t="str">
        <f t="shared" si="76"/>
        <v>publishing</v>
      </c>
      <c r="S835" t="str">
        <f t="shared" si="77"/>
        <v>translations</v>
      </c>
      <c r="T835" t="s">
        <v>206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ref="M836:M899" si="81">(((L836/60)/60)/24)+DATE(1970,1,1)</f>
        <v>41448.208333333336</v>
      </c>
      <c r="N836">
        <v>1372482000</v>
      </c>
      <c r="O836" s="8">
        <f t="shared" si="80"/>
        <v>41454.208333333336</v>
      </c>
      <c r="P836" t="b">
        <v>0</v>
      </c>
      <c r="Q836" t="b">
        <v>0</v>
      </c>
      <c r="R836" t="str">
        <f t="shared" si="76"/>
        <v>theater</v>
      </c>
      <c r="S836" t="str">
        <f t="shared" si="77"/>
        <v>plays</v>
      </c>
      <c r="T836" t="s">
        <v>33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1"/>
        <v>42063.25</v>
      </c>
      <c r="N837">
        <v>1425621600</v>
      </c>
      <c r="O837" s="8">
        <f t="shared" si="80"/>
        <v>42069.25</v>
      </c>
      <c r="P837" t="b">
        <v>0</v>
      </c>
      <c r="Q837" t="b">
        <v>0</v>
      </c>
      <c r="R837" t="str">
        <f t="shared" ref="R837:R900" si="82">LEFT(T837, FIND("/",T837)-1)</f>
        <v>technology</v>
      </c>
      <c r="S837" t="str">
        <f t="shared" si="77"/>
        <v>web</v>
      </c>
      <c r="T837" t="s">
        <v>28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1"/>
        <v>40214.25</v>
      </c>
      <c r="N838">
        <v>1266300000</v>
      </c>
      <c r="O838" s="8">
        <f t="shared" si="80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ref="S838:S901" si="83">MID(T838, FIND("/", T838)+1,12)</f>
        <v>indie rock</v>
      </c>
      <c r="T838" t="s">
        <v>60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1"/>
        <v>40629.208333333336</v>
      </c>
      <c r="N839">
        <v>1305867600</v>
      </c>
      <c r="O839" s="8">
        <f t="shared" si="80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1"/>
        <v>43370.208333333328</v>
      </c>
      <c r="N840">
        <v>1538802000</v>
      </c>
      <c r="O840" s="8">
        <f t="shared" si="80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1"/>
        <v>41715.208333333336</v>
      </c>
      <c r="N841">
        <v>1398920400</v>
      </c>
      <c r="O841" s="8">
        <f t="shared" si="80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1"/>
        <v>41836.208333333336</v>
      </c>
      <c r="N842">
        <v>1405659600</v>
      </c>
      <c r="O842" s="8">
        <f t="shared" si="80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1"/>
        <v>42419.25</v>
      </c>
      <c r="N843">
        <v>1457244000</v>
      </c>
      <c r="O843" s="8">
        <f t="shared" si="80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1"/>
        <v>43266.208333333328</v>
      </c>
      <c r="N844">
        <v>1529298000</v>
      </c>
      <c r="O844" s="8">
        <f t="shared" si="80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1"/>
        <v>43338.208333333328</v>
      </c>
      <c r="N845">
        <v>1535778000</v>
      </c>
      <c r="O845" s="8">
        <f t="shared" si="80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 xml:space="preserve">photography </v>
      </c>
      <c r="T845" t="s">
        <v>122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1"/>
        <v>40930.25</v>
      </c>
      <c r="N846">
        <v>1327471200</v>
      </c>
      <c r="O846" s="8">
        <f t="shared" si="80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1"/>
        <v>43235.208333333328</v>
      </c>
      <c r="N847">
        <v>1529557200</v>
      </c>
      <c r="O847" s="8">
        <f t="shared" si="80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1"/>
        <v>43302.208333333328</v>
      </c>
      <c r="N848">
        <v>1535259600</v>
      </c>
      <c r="O848" s="8">
        <f t="shared" si="80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1"/>
        <v>43107.25</v>
      </c>
      <c r="N849">
        <v>1515564000</v>
      </c>
      <c r="O849" s="8">
        <f t="shared" si="80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1"/>
        <v>40341.208333333336</v>
      </c>
      <c r="N850">
        <v>1277096400</v>
      </c>
      <c r="O850" s="8">
        <f t="shared" si="80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1"/>
        <v>40948.25</v>
      </c>
      <c r="N851">
        <v>1329026400</v>
      </c>
      <c r="O851" s="8">
        <f t="shared" si="80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8">
        <f t="shared" si="81"/>
        <v>40866.25</v>
      </c>
      <c r="N852">
        <v>1322978400</v>
      </c>
      <c r="O852" s="8">
        <f t="shared" si="80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1"/>
        <v>41031.208333333336</v>
      </c>
      <c r="N853">
        <v>1338786000</v>
      </c>
      <c r="O853" s="8">
        <f t="shared" si="80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</v>
      </c>
      <c r="T853" t="s">
        <v>50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1"/>
        <v>40740.208333333336</v>
      </c>
      <c r="N854">
        <v>1311656400</v>
      </c>
      <c r="O854" s="8">
        <f t="shared" si="80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1"/>
        <v>40714.208333333336</v>
      </c>
      <c r="N855">
        <v>1308978000</v>
      </c>
      <c r="O855" s="8">
        <f t="shared" si="80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1"/>
        <v>43787.25</v>
      </c>
      <c r="N856">
        <v>1576389600</v>
      </c>
      <c r="O856" s="8">
        <f t="shared" si="80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1"/>
        <v>40712.208333333336</v>
      </c>
      <c r="N857">
        <v>1311051600</v>
      </c>
      <c r="O857" s="8">
        <f t="shared" si="80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1"/>
        <v>41023.208333333336</v>
      </c>
      <c r="N858">
        <v>1336712400</v>
      </c>
      <c r="O858" s="8">
        <f t="shared" si="80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1"/>
        <v>40944.25</v>
      </c>
      <c r="N859">
        <v>1330408800</v>
      </c>
      <c r="O859" s="8">
        <f t="shared" si="80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1"/>
        <v>43211.208333333328</v>
      </c>
      <c r="N860">
        <v>1524891600</v>
      </c>
      <c r="O860" s="8">
        <f t="shared" si="80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1"/>
        <v>41334.25</v>
      </c>
      <c r="N861">
        <v>1363669200</v>
      </c>
      <c r="O861" s="8">
        <f t="shared" si="80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1"/>
        <v>43515.25</v>
      </c>
      <c r="N862">
        <v>1551420000</v>
      </c>
      <c r="O862" s="8">
        <f t="shared" si="80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1"/>
        <v>40258.208333333336</v>
      </c>
      <c r="N863">
        <v>1269838800</v>
      </c>
      <c r="O863" s="8">
        <f t="shared" si="80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1"/>
        <v>40756.208333333336</v>
      </c>
      <c r="N864">
        <v>1312520400</v>
      </c>
      <c r="O864" s="8">
        <f t="shared" si="80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1"/>
        <v>42172.208333333328</v>
      </c>
      <c r="N865">
        <v>1436504400</v>
      </c>
      <c r="O865" s="8">
        <f t="shared" si="80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1"/>
        <v>42601.208333333328</v>
      </c>
      <c r="N866">
        <v>1472014800</v>
      </c>
      <c r="O866" s="8">
        <f t="shared" si="80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1"/>
        <v>41897.208333333336</v>
      </c>
      <c r="N867">
        <v>1411534800</v>
      </c>
      <c r="O867" s="8">
        <f t="shared" si="80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1"/>
        <v>40671.208333333336</v>
      </c>
      <c r="N868">
        <v>1304917200</v>
      </c>
      <c r="O868" s="8">
        <f t="shared" si="80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 xml:space="preserve">photography </v>
      </c>
      <c r="T868" t="s">
        <v>122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1"/>
        <v>43382.208333333328</v>
      </c>
      <c r="N869">
        <v>1539579600</v>
      </c>
      <c r="O869" s="8">
        <f t="shared" si="80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1"/>
        <v>41559.208333333336</v>
      </c>
      <c r="N870">
        <v>1382504400</v>
      </c>
      <c r="O870" s="8">
        <f t="shared" si="80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1"/>
        <v>40350.208333333336</v>
      </c>
      <c r="N871">
        <v>1278306000</v>
      </c>
      <c r="O871" s="8">
        <f t="shared" si="80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1"/>
        <v>42240.208333333328</v>
      </c>
      <c r="N872">
        <v>1442552400</v>
      </c>
      <c r="O872" s="8">
        <f t="shared" si="80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1"/>
        <v>43040.208333333328</v>
      </c>
      <c r="N873">
        <v>1511071200</v>
      </c>
      <c r="O873" s="8">
        <f t="shared" si="80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1"/>
        <v>43346.208333333328</v>
      </c>
      <c r="N874">
        <v>1536382800</v>
      </c>
      <c r="O874" s="8">
        <f t="shared" si="80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</v>
      </c>
      <c r="T874" t="s">
        <v>474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1"/>
        <v>41647.25</v>
      </c>
      <c r="N875">
        <v>1389592800</v>
      </c>
      <c r="O875" s="8">
        <f t="shared" si="80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 xml:space="preserve">photography </v>
      </c>
      <c r="T875" t="s">
        <v>122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1"/>
        <v>40291.208333333336</v>
      </c>
      <c r="N876">
        <v>1275282000</v>
      </c>
      <c r="O876" s="8">
        <f t="shared" si="80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 xml:space="preserve">photography </v>
      </c>
      <c r="T876" t="s">
        <v>122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1"/>
        <v>40556.25</v>
      </c>
      <c r="N877">
        <v>1294984800</v>
      </c>
      <c r="O877" s="8">
        <f t="shared" si="80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1"/>
        <v>43624.208333333328</v>
      </c>
      <c r="N878">
        <v>1562043600</v>
      </c>
      <c r="O878" s="8">
        <f t="shared" si="80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 xml:space="preserve">photography </v>
      </c>
      <c r="T878" t="s">
        <v>122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1"/>
        <v>42577.208333333328</v>
      </c>
      <c r="N879">
        <v>1469595600</v>
      </c>
      <c r="O879" s="8">
        <f t="shared" si="80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1"/>
        <v>43845.25</v>
      </c>
      <c r="N880">
        <v>1581141600</v>
      </c>
      <c r="O880" s="8">
        <f t="shared" si="80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1"/>
        <v>42788.25</v>
      </c>
      <c r="N881">
        <v>1488520800</v>
      </c>
      <c r="O881" s="8">
        <f t="shared" si="80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1"/>
        <v>43667.208333333328</v>
      </c>
      <c r="N882">
        <v>1563858000</v>
      </c>
      <c r="O882" s="8">
        <f t="shared" si="80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</v>
      </c>
      <c r="T882" t="s">
        <v>50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1"/>
        <v>42194.208333333328</v>
      </c>
      <c r="N883">
        <v>1438923600</v>
      </c>
      <c r="O883" s="8">
        <f t="shared" si="80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1"/>
        <v>42025.25</v>
      </c>
      <c r="N884">
        <v>1422165600</v>
      </c>
      <c r="O884" s="8">
        <f t="shared" si="80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1"/>
        <v>40323.208333333336</v>
      </c>
      <c r="N885">
        <v>1277874000</v>
      </c>
      <c r="O885" s="8">
        <f t="shared" si="80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1"/>
        <v>41763.208333333336</v>
      </c>
      <c r="N886">
        <v>1399352400</v>
      </c>
      <c r="O886" s="8">
        <f t="shared" si="80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1"/>
        <v>40335.208333333336</v>
      </c>
      <c r="N887">
        <v>1279083600</v>
      </c>
      <c r="O887" s="8">
        <f t="shared" si="80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1"/>
        <v>40416.208333333336</v>
      </c>
      <c r="N888">
        <v>1284354000</v>
      </c>
      <c r="O888" s="8">
        <f t="shared" si="80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1"/>
        <v>42202.208333333328</v>
      </c>
      <c r="N889">
        <v>1441170000</v>
      </c>
      <c r="O889" s="8">
        <f t="shared" si="80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1"/>
        <v>42836.208333333328</v>
      </c>
      <c r="N890">
        <v>1493528400</v>
      </c>
      <c r="O890" s="8">
        <f t="shared" si="80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1"/>
        <v>41710.208333333336</v>
      </c>
      <c r="N891">
        <v>1395205200</v>
      </c>
      <c r="O891" s="8">
        <f t="shared" si="80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</v>
      </c>
      <c r="T891" t="s">
        <v>50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1"/>
        <v>43640.208333333328</v>
      </c>
      <c r="N892">
        <v>1561438800</v>
      </c>
      <c r="O892" s="8">
        <f t="shared" si="80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1"/>
        <v>40880.25</v>
      </c>
      <c r="N893">
        <v>1326693600</v>
      </c>
      <c r="O893" s="8">
        <f t="shared" si="80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1"/>
        <v>40319.208333333336</v>
      </c>
      <c r="N894">
        <v>1277960400</v>
      </c>
      <c r="O894" s="8">
        <f t="shared" si="80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1"/>
        <v>42170.208333333328</v>
      </c>
      <c r="N895">
        <v>1434690000</v>
      </c>
      <c r="O895" s="8">
        <f t="shared" si="80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1"/>
        <v>41466.208333333336</v>
      </c>
      <c r="N896">
        <v>1376110800</v>
      </c>
      <c r="O896" s="8">
        <f t="shared" si="80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1"/>
        <v>43134.25</v>
      </c>
      <c r="N897">
        <v>1518415200</v>
      </c>
      <c r="O897" s="8">
        <f t="shared" si="80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(pledged/goal)*100</f>
        <v>774.43434343434342</v>
      </c>
      <c r="G898" t="s">
        <v>20</v>
      </c>
      <c r="H898">
        <v>1460</v>
      </c>
      <c r="I898" s="4">
        <f t="shared" ref="I898:I961" si="85">IF(H898, E898/H898, 0)</f>
        <v>105.02602739726028</v>
      </c>
      <c r="J898" t="s">
        <v>26</v>
      </c>
      <c r="K898" t="s">
        <v>27</v>
      </c>
      <c r="L898">
        <v>1310619600</v>
      </c>
      <c r="M898" s="8">
        <f t="shared" si="81"/>
        <v>40738.208333333336</v>
      </c>
      <c r="N898">
        <v>1310878800</v>
      </c>
      <c r="O898" s="8">
        <f t="shared" si="80"/>
        <v>40741.208333333336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>
        <v>1556427600</v>
      </c>
      <c r="M899" s="8">
        <f t="shared" si="81"/>
        <v>43583.208333333328</v>
      </c>
      <c r="N899">
        <v>1556600400</v>
      </c>
      <c r="O899" s="8">
        <f t="shared" ref="O899:O962" si="86">(((N899/60)/60)/24)+DATE(1970,1,1)</f>
        <v>43585.208333333328</v>
      </c>
      <c r="P899" t="b">
        <v>0</v>
      </c>
      <c r="Q899" t="b">
        <v>0</v>
      </c>
      <c r="R899" t="str">
        <f t="shared" si="82"/>
        <v>theater</v>
      </c>
      <c r="S899" t="str">
        <f t="shared" si="83"/>
        <v>plays</v>
      </c>
      <c r="T899" t="s">
        <v>33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ref="M900:M963" si="87">(((L900/60)/60)/24)+DATE(1970,1,1)</f>
        <v>43815.25</v>
      </c>
      <c r="N900">
        <v>1576994400</v>
      </c>
      <c r="O900" s="8">
        <f t="shared" si="86"/>
        <v>43821.25</v>
      </c>
      <c r="P900" t="b">
        <v>0</v>
      </c>
      <c r="Q900" t="b">
        <v>0</v>
      </c>
      <c r="R900" t="str">
        <f t="shared" si="82"/>
        <v>film &amp; video</v>
      </c>
      <c r="S900" t="str">
        <f t="shared" si="83"/>
        <v>documentary</v>
      </c>
      <c r="T900" t="s">
        <v>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7"/>
        <v>41554.208333333336</v>
      </c>
      <c r="N901">
        <v>1382677200</v>
      </c>
      <c r="O901" s="8">
        <f t="shared" si="86"/>
        <v>41572.208333333336</v>
      </c>
      <c r="P901" t="b">
        <v>0</v>
      </c>
      <c r="Q901" t="b">
        <v>0</v>
      </c>
      <c r="R901" t="str">
        <f t="shared" ref="R901:R964" si="88">LEFT(T901, FIND("/",T901)-1)</f>
        <v>music</v>
      </c>
      <c r="S901" t="str">
        <f t="shared" si="83"/>
        <v>jazz</v>
      </c>
      <c r="T901" t="s">
        <v>159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8">
        <f t="shared" si="87"/>
        <v>41901.208333333336</v>
      </c>
      <c r="N902">
        <v>1411189200</v>
      </c>
      <c r="O902" s="8">
        <f t="shared" si="86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ref="S902:S965" si="89">MID(T902, FIND("/", T902)+1,12)</f>
        <v>web</v>
      </c>
      <c r="T902" t="s">
        <v>28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7"/>
        <v>43298.208333333328</v>
      </c>
      <c r="N903">
        <v>1534654800</v>
      </c>
      <c r="O903" s="8">
        <f t="shared" si="86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7"/>
        <v>42399.25</v>
      </c>
      <c r="N904">
        <v>1457762400</v>
      </c>
      <c r="O904" s="8">
        <f t="shared" si="86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7"/>
        <v>41034.208333333336</v>
      </c>
      <c r="N905">
        <v>1337490000</v>
      </c>
      <c r="O905" s="8">
        <f t="shared" si="86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7"/>
        <v>41186.208333333336</v>
      </c>
      <c r="N906">
        <v>1349672400</v>
      </c>
      <c r="O906" s="8">
        <f t="shared" si="86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</v>
      </c>
      <c r="T906" t="s">
        <v>133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7"/>
        <v>41536.208333333336</v>
      </c>
      <c r="N907">
        <v>1379826000</v>
      </c>
      <c r="O907" s="8">
        <f t="shared" si="86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7"/>
        <v>42868.208333333328</v>
      </c>
      <c r="N908">
        <v>1497762000</v>
      </c>
      <c r="O908" s="8">
        <f t="shared" si="86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7"/>
        <v>40660.208333333336</v>
      </c>
      <c r="N909">
        <v>1304485200</v>
      </c>
      <c r="O909" s="8">
        <f t="shared" si="86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7"/>
        <v>41031.208333333336</v>
      </c>
      <c r="N910">
        <v>1336885200</v>
      </c>
      <c r="O910" s="8">
        <f t="shared" si="86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7"/>
        <v>43255.208333333328</v>
      </c>
      <c r="N911">
        <v>1530421200</v>
      </c>
      <c r="O911" s="8">
        <f t="shared" si="86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7"/>
        <v>42026.25</v>
      </c>
      <c r="N912">
        <v>1421992800</v>
      </c>
      <c r="O912" s="8">
        <f t="shared" si="86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7"/>
        <v>43717.208333333328</v>
      </c>
      <c r="N913">
        <v>1568178000</v>
      </c>
      <c r="O913" s="8">
        <f t="shared" si="86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7"/>
        <v>41157.208333333336</v>
      </c>
      <c r="N914">
        <v>1347944400</v>
      </c>
      <c r="O914" s="8">
        <f t="shared" si="86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7"/>
        <v>43597.208333333328</v>
      </c>
      <c r="N915">
        <v>1558760400</v>
      </c>
      <c r="O915" s="8">
        <f t="shared" si="86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7"/>
        <v>41490.208333333336</v>
      </c>
      <c r="N916">
        <v>1376629200</v>
      </c>
      <c r="O916" s="8">
        <f t="shared" si="86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7"/>
        <v>42976.208333333328</v>
      </c>
      <c r="N917">
        <v>1504760400</v>
      </c>
      <c r="O917" s="8">
        <f t="shared" si="86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7"/>
        <v>41991.25</v>
      </c>
      <c r="N918">
        <v>1419660000</v>
      </c>
      <c r="O918" s="8">
        <f t="shared" si="86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 xml:space="preserve">photography </v>
      </c>
      <c r="T918" t="s">
        <v>122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7"/>
        <v>40722.208333333336</v>
      </c>
      <c r="N919">
        <v>1311310800</v>
      </c>
      <c r="O919" s="8">
        <f t="shared" si="86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7"/>
        <v>41117.208333333336</v>
      </c>
      <c r="N920">
        <v>1344315600</v>
      </c>
      <c r="O920" s="8">
        <f t="shared" si="86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</v>
      </c>
      <c r="T920" t="s">
        <v>133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7"/>
        <v>43022.208333333328</v>
      </c>
      <c r="N921">
        <v>1510725600</v>
      </c>
      <c r="O921" s="8">
        <f t="shared" si="86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7"/>
        <v>43503.25</v>
      </c>
      <c r="N922">
        <v>1551247200</v>
      </c>
      <c r="O922" s="8">
        <f t="shared" si="86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7"/>
        <v>40951.25</v>
      </c>
      <c r="N923">
        <v>1330236000</v>
      </c>
      <c r="O923" s="8">
        <f t="shared" si="86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7"/>
        <v>43443.25</v>
      </c>
      <c r="N924">
        <v>1545112800</v>
      </c>
      <c r="O924" s="8">
        <f t="shared" si="86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7"/>
        <v>40373.208333333336</v>
      </c>
      <c r="N925">
        <v>1279170000</v>
      </c>
      <c r="O925" s="8">
        <f t="shared" si="86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7"/>
        <v>43769.208333333328</v>
      </c>
      <c r="N926">
        <v>1573452000</v>
      </c>
      <c r="O926" s="8">
        <f t="shared" si="86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7"/>
        <v>43000.208333333328</v>
      </c>
      <c r="N927">
        <v>1507093200</v>
      </c>
      <c r="O927" s="8">
        <f t="shared" si="86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7"/>
        <v>42502.208333333328</v>
      </c>
      <c r="N928">
        <v>1463374800</v>
      </c>
      <c r="O928" s="8">
        <f t="shared" si="86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7"/>
        <v>41102.208333333336</v>
      </c>
      <c r="N929">
        <v>1344574800</v>
      </c>
      <c r="O929" s="8">
        <f t="shared" si="86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7"/>
        <v>41637.25</v>
      </c>
      <c r="N930">
        <v>1389074400</v>
      </c>
      <c r="O930" s="8">
        <f t="shared" si="86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7"/>
        <v>42858.208333333328</v>
      </c>
      <c r="N931">
        <v>1494997200</v>
      </c>
      <c r="O931" s="8">
        <f t="shared" si="86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7"/>
        <v>42060.25</v>
      </c>
      <c r="N932">
        <v>1425448800</v>
      </c>
      <c r="O932" s="8">
        <f t="shared" si="86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7"/>
        <v>41818.208333333336</v>
      </c>
      <c r="N933">
        <v>1404104400</v>
      </c>
      <c r="O933" s="8">
        <f t="shared" si="86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7"/>
        <v>41709.208333333336</v>
      </c>
      <c r="N934">
        <v>1394773200</v>
      </c>
      <c r="O934" s="8">
        <f t="shared" si="86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7"/>
        <v>41372.208333333336</v>
      </c>
      <c r="N935">
        <v>1366520400</v>
      </c>
      <c r="O935" s="8">
        <f t="shared" si="86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7"/>
        <v>42422.25</v>
      </c>
      <c r="N936">
        <v>1456639200</v>
      </c>
      <c r="O936" s="8">
        <f t="shared" si="86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7"/>
        <v>42209.208333333328</v>
      </c>
      <c r="N937">
        <v>1438318800</v>
      </c>
      <c r="O937" s="8">
        <f t="shared" si="86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7"/>
        <v>43668.208333333328</v>
      </c>
      <c r="N938">
        <v>1564030800</v>
      </c>
      <c r="O938" s="8">
        <f t="shared" si="86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7"/>
        <v>42334.25</v>
      </c>
      <c r="N939">
        <v>1449295200</v>
      </c>
      <c r="O939" s="8">
        <f t="shared" si="86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7"/>
        <v>43263.208333333328</v>
      </c>
      <c r="N940">
        <v>1531890000</v>
      </c>
      <c r="O940" s="8">
        <f t="shared" si="86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7"/>
        <v>40670.208333333336</v>
      </c>
      <c r="N941">
        <v>1306213200</v>
      </c>
      <c r="O941" s="8">
        <f t="shared" si="86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7"/>
        <v>41244.25</v>
      </c>
      <c r="N942">
        <v>1356242400</v>
      </c>
      <c r="O942" s="8">
        <f t="shared" si="86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7"/>
        <v>40552.25</v>
      </c>
      <c r="N943">
        <v>1297576800</v>
      </c>
      <c r="O943" s="8">
        <f t="shared" si="86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7"/>
        <v>40568.25</v>
      </c>
      <c r="N944">
        <v>1296194400</v>
      </c>
      <c r="O944" s="8">
        <f t="shared" si="86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7"/>
        <v>41906.208333333336</v>
      </c>
      <c r="N945">
        <v>1414558800</v>
      </c>
      <c r="O945" s="8">
        <f t="shared" si="86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7"/>
        <v>42776.25</v>
      </c>
      <c r="N946">
        <v>1488348000</v>
      </c>
      <c r="O946" s="8">
        <f t="shared" si="86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 xml:space="preserve">photography </v>
      </c>
      <c r="T946" t="s">
        <v>122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7"/>
        <v>41004.208333333336</v>
      </c>
      <c r="N947">
        <v>1334898000</v>
      </c>
      <c r="O947" s="8">
        <f t="shared" si="86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 xml:space="preserve">photography </v>
      </c>
      <c r="T947" t="s">
        <v>122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7"/>
        <v>40710.208333333336</v>
      </c>
      <c r="N948">
        <v>1308373200</v>
      </c>
      <c r="O948" s="8">
        <f t="shared" si="86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7"/>
        <v>41908.208333333336</v>
      </c>
      <c r="N949">
        <v>1412312400</v>
      </c>
      <c r="O949" s="8">
        <f t="shared" si="86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7"/>
        <v>41985.25</v>
      </c>
      <c r="N950">
        <v>1419228000</v>
      </c>
      <c r="O950" s="8">
        <f t="shared" si="86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7"/>
        <v>42112.208333333328</v>
      </c>
      <c r="N951">
        <v>1430974800</v>
      </c>
      <c r="O951" s="8">
        <f t="shared" si="86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8">
        <f t="shared" si="87"/>
        <v>43571.208333333328</v>
      </c>
      <c r="N952">
        <v>1555822800</v>
      </c>
      <c r="O952" s="8">
        <f t="shared" si="86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7"/>
        <v>42730.25</v>
      </c>
      <c r="N953">
        <v>1482818400</v>
      </c>
      <c r="O953" s="8">
        <f t="shared" si="86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7"/>
        <v>42591.208333333328</v>
      </c>
      <c r="N954">
        <v>1471928400</v>
      </c>
      <c r="O954" s="8">
        <f t="shared" si="86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7"/>
        <v>42358.25</v>
      </c>
      <c r="N955">
        <v>1453701600</v>
      </c>
      <c r="O955" s="8">
        <f t="shared" si="86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</v>
      </c>
      <c r="T955" t="s">
        <v>474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7"/>
        <v>41174.208333333336</v>
      </c>
      <c r="N956">
        <v>1350363600</v>
      </c>
      <c r="O956" s="8">
        <f t="shared" si="86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7"/>
        <v>41238.25</v>
      </c>
      <c r="N957">
        <v>1353996000</v>
      </c>
      <c r="O957" s="8">
        <f t="shared" si="86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7"/>
        <v>42360.25</v>
      </c>
      <c r="N958">
        <v>1451109600</v>
      </c>
      <c r="O958" s="8">
        <f t="shared" si="86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</v>
      </c>
      <c r="T958" t="s">
        <v>474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7"/>
        <v>40955.25</v>
      </c>
      <c r="N959">
        <v>1329631200</v>
      </c>
      <c r="O959" s="8">
        <f t="shared" si="86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7"/>
        <v>40350.208333333336</v>
      </c>
      <c r="N960">
        <v>1278997200</v>
      </c>
      <c r="O960" s="8">
        <f t="shared" si="86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7"/>
        <v>40357.208333333336</v>
      </c>
      <c r="N961">
        <v>1280120400</v>
      </c>
      <c r="O961" s="8">
        <f t="shared" si="86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(pledged/goal)*100</f>
        <v>85.054545454545448</v>
      </c>
      <c r="G962" t="s">
        <v>14</v>
      </c>
      <c r="H962">
        <v>55</v>
      </c>
      <c r="I962" s="4">
        <f t="shared" ref="I962:I1001" si="91">IF(H962, E962/H962, 0)</f>
        <v>85.054545454545448</v>
      </c>
      <c r="J962" t="s">
        <v>21</v>
      </c>
      <c r="K962" t="s">
        <v>22</v>
      </c>
      <c r="L962">
        <v>1454911200</v>
      </c>
      <c r="M962" s="8">
        <f t="shared" si="87"/>
        <v>42408.25</v>
      </c>
      <c r="N962">
        <v>1458104400</v>
      </c>
      <c r="O962" s="8">
        <f t="shared" si="86"/>
        <v>42445.208333333328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>
        <v>1297922400</v>
      </c>
      <c r="M963" s="8">
        <f t="shared" si="87"/>
        <v>40591.25</v>
      </c>
      <c r="N963">
        <v>1298268000</v>
      </c>
      <c r="O963" s="8">
        <f t="shared" ref="O963:O1001" si="92">(((N963/60)/60)/24)+DATE(1970,1,1)</f>
        <v>40595.25</v>
      </c>
      <c r="P963" t="b">
        <v>0</v>
      </c>
      <c r="Q963" t="b">
        <v>0</v>
      </c>
      <c r="R963" t="str">
        <f t="shared" si="88"/>
        <v>publishing</v>
      </c>
      <c r="S963" t="str">
        <f t="shared" si="89"/>
        <v>translations</v>
      </c>
      <c r="T963" t="s">
        <v>206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ref="M964:M1001" si="93">(((L964/60)/60)/24)+DATE(1970,1,1)</f>
        <v>41592.25</v>
      </c>
      <c r="N964">
        <v>1386223200</v>
      </c>
      <c r="O964" s="8">
        <f t="shared" si="92"/>
        <v>41613.25</v>
      </c>
      <c r="P964" t="b">
        <v>0</v>
      </c>
      <c r="Q964" t="b">
        <v>0</v>
      </c>
      <c r="R964" t="str">
        <f t="shared" si="88"/>
        <v>food</v>
      </c>
      <c r="S964" t="str">
        <f t="shared" si="89"/>
        <v>food trucks</v>
      </c>
      <c r="T964" t="s">
        <v>17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3"/>
        <v>40607.25</v>
      </c>
      <c r="N965">
        <v>1299823200</v>
      </c>
      <c r="O965" s="8">
        <f t="shared" si="92"/>
        <v>40613.25</v>
      </c>
      <c r="P965" t="b">
        <v>0</v>
      </c>
      <c r="Q965" t="b">
        <v>1</v>
      </c>
      <c r="R965" t="str">
        <f t="shared" ref="R965:R1001" si="94">LEFT(T965, FIND("/",T965)-1)</f>
        <v>photography</v>
      </c>
      <c r="S965" t="str">
        <f t="shared" si="89"/>
        <v xml:space="preserve">photography </v>
      </c>
      <c r="T965" t="s">
        <v>122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3"/>
        <v>42135.208333333328</v>
      </c>
      <c r="N966">
        <v>1431752400</v>
      </c>
      <c r="O966" s="8">
        <f t="shared" si="92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ref="S966:S1001" si="95">MID(T966, FIND("/", T966)+1,12)</f>
        <v>plays</v>
      </c>
      <c r="T966" t="s">
        <v>33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3"/>
        <v>40203.25</v>
      </c>
      <c r="N967">
        <v>1267855200</v>
      </c>
      <c r="O967" s="8">
        <f t="shared" si="92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3"/>
        <v>42901.208333333328</v>
      </c>
      <c r="N968">
        <v>1497675600</v>
      </c>
      <c r="O968" s="8">
        <f t="shared" si="92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3"/>
        <v>41005.208333333336</v>
      </c>
      <c r="N969">
        <v>1336885200</v>
      </c>
      <c r="O969" s="8">
        <f t="shared" si="92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3"/>
        <v>40544.25</v>
      </c>
      <c r="N970">
        <v>1295157600</v>
      </c>
      <c r="O970" s="8">
        <f t="shared" si="92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3"/>
        <v>43821.25</v>
      </c>
      <c r="N971">
        <v>1577599200</v>
      </c>
      <c r="O971" s="8">
        <f t="shared" si="92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3"/>
        <v>40672.208333333336</v>
      </c>
      <c r="N972">
        <v>1305003600</v>
      </c>
      <c r="O972" s="8">
        <f t="shared" si="92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3"/>
        <v>41555.208333333336</v>
      </c>
      <c r="N973">
        <v>1381726800</v>
      </c>
      <c r="O973" s="8">
        <f t="shared" si="92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3"/>
        <v>41792.208333333336</v>
      </c>
      <c r="N974">
        <v>1402462800</v>
      </c>
      <c r="O974" s="8">
        <f t="shared" si="92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3"/>
        <v>40522.25</v>
      </c>
      <c r="N975">
        <v>1292133600</v>
      </c>
      <c r="O975" s="8">
        <f t="shared" si="92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3"/>
        <v>41412.208333333336</v>
      </c>
      <c r="N976">
        <v>1368939600</v>
      </c>
      <c r="O976" s="8">
        <f t="shared" si="92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3"/>
        <v>42337.25</v>
      </c>
      <c r="N977">
        <v>1452146400</v>
      </c>
      <c r="O977" s="8">
        <f t="shared" si="92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3"/>
        <v>40571.25</v>
      </c>
      <c r="N978">
        <v>1296712800</v>
      </c>
      <c r="O978" s="8">
        <f t="shared" si="92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3"/>
        <v>43138.25</v>
      </c>
      <c r="N979">
        <v>1520748000</v>
      </c>
      <c r="O979" s="8">
        <f t="shared" si="92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3"/>
        <v>42686.25</v>
      </c>
      <c r="N980">
        <v>1480831200</v>
      </c>
      <c r="O980" s="8">
        <f t="shared" si="92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3"/>
        <v>42078.208333333328</v>
      </c>
      <c r="N981">
        <v>1426914000</v>
      </c>
      <c r="O981" s="8">
        <f t="shared" si="92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3"/>
        <v>42307.208333333328</v>
      </c>
      <c r="N982">
        <v>1446616800</v>
      </c>
      <c r="O982" s="8">
        <f t="shared" si="92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3"/>
        <v>43094.25</v>
      </c>
      <c r="N983">
        <v>1517032800</v>
      </c>
      <c r="O983" s="8">
        <f t="shared" si="92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3"/>
        <v>40743.208333333336</v>
      </c>
      <c r="N984">
        <v>1311224400</v>
      </c>
      <c r="O984" s="8">
        <f t="shared" si="92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3"/>
        <v>43681.208333333328</v>
      </c>
      <c r="N985">
        <v>1566190800</v>
      </c>
      <c r="O985" s="8">
        <f t="shared" si="92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3"/>
        <v>43716.208333333328</v>
      </c>
      <c r="N986">
        <v>1570165200</v>
      </c>
      <c r="O986" s="8">
        <f t="shared" si="92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3"/>
        <v>41614.25</v>
      </c>
      <c r="N987">
        <v>1388556000</v>
      </c>
      <c r="O987" s="8">
        <f t="shared" si="92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3"/>
        <v>40638.208333333336</v>
      </c>
      <c r="N988">
        <v>1303189200</v>
      </c>
      <c r="O988" s="8">
        <f t="shared" si="92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3"/>
        <v>42852.208333333328</v>
      </c>
      <c r="N989">
        <v>1494478800</v>
      </c>
      <c r="O989" s="8">
        <f t="shared" si="92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3"/>
        <v>42686.25</v>
      </c>
      <c r="N990">
        <v>1480744800</v>
      </c>
      <c r="O990" s="8">
        <f t="shared" si="92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</v>
      </c>
      <c r="T990" t="s">
        <v>133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3"/>
        <v>43571.208333333328</v>
      </c>
      <c r="N991">
        <v>1555822800</v>
      </c>
      <c r="O991" s="8">
        <f t="shared" si="92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3"/>
        <v>42432.25</v>
      </c>
      <c r="N992">
        <v>1458882000</v>
      </c>
      <c r="O992" s="8">
        <f t="shared" si="92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3"/>
        <v>41907.208333333336</v>
      </c>
      <c r="N993">
        <v>1411966800</v>
      </c>
      <c r="O993" s="8">
        <f t="shared" si="92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3"/>
        <v>43227.208333333328</v>
      </c>
      <c r="N994">
        <v>1526878800</v>
      </c>
      <c r="O994" s="8">
        <f t="shared" si="92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3"/>
        <v>42362.25</v>
      </c>
      <c r="N995">
        <v>1452405600</v>
      </c>
      <c r="O995" s="8">
        <f t="shared" si="92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 xml:space="preserve">photography </v>
      </c>
      <c r="T995" t="s">
        <v>122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3"/>
        <v>41929.208333333336</v>
      </c>
      <c r="N996">
        <v>1414040400</v>
      </c>
      <c r="O996" s="8">
        <f t="shared" si="92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3"/>
        <v>43408.208333333328</v>
      </c>
      <c r="N997">
        <v>1543816800</v>
      </c>
      <c r="O997" s="8">
        <f t="shared" si="92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3"/>
        <v>41276.25</v>
      </c>
      <c r="N998">
        <v>1359698400</v>
      </c>
      <c r="O998" s="8">
        <f t="shared" si="92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3"/>
        <v>41659.25</v>
      </c>
      <c r="N999">
        <v>1390629600</v>
      </c>
      <c r="O999" s="8">
        <f t="shared" si="92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3"/>
        <v>40220.25</v>
      </c>
      <c r="N1000">
        <v>1267077600</v>
      </c>
      <c r="O1000" s="8">
        <f t="shared" si="92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3"/>
        <v>42550.208333333328</v>
      </c>
      <c r="N1001">
        <v>1467781200</v>
      </c>
      <c r="O1001" s="8">
        <f t="shared" si="92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  <row r="1002" spans="1:20" x14ac:dyDescent="0.25"/>
    <row r="1003" spans="1:20" x14ac:dyDescent="0.25"/>
    <row r="1004" spans="1:20" x14ac:dyDescent="0.25"/>
    <row r="1005" spans="1:20" x14ac:dyDescent="0.25"/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A5C4A"/>
        <color rgb="FF92D050"/>
        <color theme="8" tint="-0.249977111117893"/>
      </colorScale>
    </cfRule>
  </conditionalFormatting>
  <conditionalFormatting sqref="G2:G1001">
    <cfRule type="containsText" dxfId="15" priority="2" operator="containsText" text="canceled">
      <formula>NOT(ISERROR(SEARCH("canceled",G2)))</formula>
    </cfRule>
    <cfRule type="containsText" dxfId="14" priority="3" operator="containsText" text="live">
      <formula>NOT(ISERROR(SEARCH("live",G2)))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EC5F-1066-4E5A-BD1F-AFD404AD3695}">
  <dimension ref="A1:F14"/>
  <sheetViews>
    <sheetView zoomScale="120" zoomScaleNormal="120" workbookViewId="0">
      <selection activeCell="E21" sqref="E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7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7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7" t="s">
        <v>2041</v>
      </c>
      <c r="B8" s="11"/>
      <c r="C8" s="11"/>
      <c r="D8" s="11"/>
      <c r="E8" s="11">
        <v>4</v>
      </c>
      <c r="F8" s="11">
        <v>4</v>
      </c>
    </row>
    <row r="9" spans="1:6" x14ac:dyDescent="0.25">
      <c r="A9" s="7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7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7" t="s">
        <v>2038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7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7" t="s">
        <v>2036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7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45-171D-4D68-8E29-59FCB26CBAE7}">
  <dimension ref="A1:F30"/>
  <sheetViews>
    <sheetView workbookViewId="0">
      <selection activeCell="N29" sqref="N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2071</v>
      </c>
      <c r="C10">
        <v>8</v>
      </c>
      <c r="E10">
        <v>10</v>
      </c>
      <c r="F10">
        <v>18</v>
      </c>
    </row>
    <row r="11" spans="1:6" x14ac:dyDescent="0.25">
      <c r="A11" s="7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2072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2073</v>
      </c>
      <c r="C20">
        <v>4</v>
      </c>
      <c r="E20">
        <v>4</v>
      </c>
      <c r="F20">
        <v>8</v>
      </c>
    </row>
    <row r="21" spans="1:6" x14ac:dyDescent="0.25">
      <c r="A21" s="7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2074</v>
      </c>
      <c r="C22">
        <v>9</v>
      </c>
      <c r="E22">
        <v>5</v>
      </c>
      <c r="F22">
        <v>14</v>
      </c>
    </row>
    <row r="23" spans="1:6" x14ac:dyDescent="0.25">
      <c r="A23" s="7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2060</v>
      </c>
      <c r="C25">
        <v>7</v>
      </c>
      <c r="E25">
        <v>14</v>
      </c>
      <c r="F25">
        <v>21</v>
      </c>
    </row>
    <row r="26" spans="1:6" x14ac:dyDescent="0.25">
      <c r="A26" s="7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2063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5CC1-0F71-4C02-9B84-860AB098232D}">
  <dimension ref="A1:F18"/>
  <sheetViews>
    <sheetView workbookViewId="0">
      <selection activeCell="A33" sqref="A3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2089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C24D-BE09-4753-9918-AE37C8A7B57B}">
  <dimension ref="A1:H14"/>
  <sheetViews>
    <sheetView workbookViewId="0">
      <selection activeCell="A2" sqref="A2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2.625" bestFit="1" customWidth="1"/>
    <col min="4" max="4" width="15.875" bestFit="1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x14ac:dyDescent="0.25">
      <c r="A1" s="9" t="s">
        <v>2090</v>
      </c>
      <c r="B1" s="9" t="s">
        <v>2091</v>
      </c>
      <c r="C1" s="9" t="s">
        <v>2092</v>
      </c>
      <c r="D1" s="9" t="s">
        <v>2093</v>
      </c>
      <c r="E1" s="9" t="s">
        <v>2094</v>
      </c>
      <c r="F1" s="9" t="s">
        <v>2095</v>
      </c>
      <c r="G1" s="9" t="s">
        <v>2096</v>
      </c>
      <c r="H1" s="9" t="s">
        <v>2097</v>
      </c>
    </row>
    <row r="2" spans="1:8" x14ac:dyDescent="0.25">
      <c r="A2" t="s">
        <v>2098</v>
      </c>
      <c r="B2">
        <f>COUNTIFS(goal, "&lt;1000", outcome, "=successful")</f>
        <v>30</v>
      </c>
      <c r="C2">
        <f>COUNTIFS(goal, "&lt;1000", outcome, "=failed")</f>
        <v>20</v>
      </c>
      <c r="D2">
        <f>COUNTIFS(goal, "&lt;1000", outcome, "=canceled")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2099</v>
      </c>
      <c r="B3">
        <f>COUNTIFS(goal,"&gt;=1000",goal,"&lt;=4999",  outcome,"=successful")</f>
        <v>191</v>
      </c>
      <c r="C3">
        <f>COUNTIFS(goal,"&gt;=1000",goal,"&lt;=4999",  outcome,"=failed")</f>
        <v>38</v>
      </c>
      <c r="D3">
        <f>COUNTIFS(goal,"&gt;=1000",goal,"&lt;=4999",  outcome,"=canceled")</f>
        <v>2</v>
      </c>
      <c r="E3">
        <f t="shared" ref="E3:E13" si="0">SUM(B3:D3)</f>
        <v>231</v>
      </c>
      <c r="F3" s="10">
        <f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25">
      <c r="A4" t="s">
        <v>2100</v>
      </c>
      <c r="B4">
        <f>COUNTIFS(goal,"&gt;=5000",goal,"&lt;=9999",  outcome,"=successful")</f>
        <v>164</v>
      </c>
      <c r="C4">
        <f>COUNTIFS(goal,"&gt;=5000",goal,"&lt;=9999",  outcome,"=failed")</f>
        <v>126</v>
      </c>
      <c r="D4">
        <f>COUNTIFS(goal,"&gt;=5000",goal,"&lt;=9999",  outcome,"=canceled")</f>
        <v>25</v>
      </c>
      <c r="E4">
        <f t="shared" si="0"/>
        <v>315</v>
      </c>
      <c r="F4" s="10">
        <f t="shared" ref="F4:F13" si="3">B4/E4</f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5">
      <c r="A5" t="s">
        <v>2101</v>
      </c>
      <c r="B5">
        <f>COUNTIFS(goal,"&gt;=10000",goal,"&lt;=14999",  outcome,"=successful")</f>
        <v>4</v>
      </c>
      <c r="C5">
        <f>COUNTIFS(goal,"&gt;=10000",goal,"&lt;=14999",  outcome,"=failed")</f>
        <v>5</v>
      </c>
      <c r="D5">
        <f>COUNTIFS(goal,"&gt;=10000",goal,"&lt;=14999",  outcome,"=canceled")</f>
        <v>0</v>
      </c>
      <c r="E5">
        <f t="shared" si="0"/>
        <v>9</v>
      </c>
      <c r="F5" s="10">
        <f t="shared" si="3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5">
      <c r="A6" t="s">
        <v>2102</v>
      </c>
      <c r="B6">
        <f>COUNTIFS(goal,"&gt;=15000",goal,"&lt;=19999",  outcome,"=successful")</f>
        <v>10</v>
      </c>
      <c r="C6">
        <f>COUNTIFS(goal,"&gt;=15000",goal,"&lt;=19999",  outcome,"=failed")</f>
        <v>0</v>
      </c>
      <c r="D6">
        <f>COUNTIFS(goal,"&gt;=15000",goal,"&lt;=19999",  outcome,"=canceled")</f>
        <v>0</v>
      </c>
      <c r="E6">
        <f t="shared" si="0"/>
        <v>10</v>
      </c>
      <c r="F6" s="10">
        <f t="shared" si="3"/>
        <v>1</v>
      </c>
      <c r="G6" s="10">
        <f t="shared" si="1"/>
        <v>0</v>
      </c>
      <c r="H6" s="10">
        <f t="shared" si="2"/>
        <v>0</v>
      </c>
    </row>
    <row r="7" spans="1:8" x14ac:dyDescent="0.25">
      <c r="A7" t="s">
        <v>2103</v>
      </c>
      <c r="B7">
        <f>COUNTIFS(goal,"&gt;=20000",goal,"&lt;=24999",  outcome,"=successful")</f>
        <v>7</v>
      </c>
      <c r="C7">
        <f>COUNTIFS(goal,"&gt;=20000",goal,"&lt;=24999",  outcome,"=failed")</f>
        <v>0</v>
      </c>
      <c r="D7">
        <f>COUNTIFS(goal,"&gt;=20000",goal,"&lt;=24999",  outcome,"=canceled")</f>
        <v>0</v>
      </c>
      <c r="E7">
        <f t="shared" si="0"/>
        <v>7</v>
      </c>
      <c r="F7" s="10">
        <f t="shared" si="3"/>
        <v>1</v>
      </c>
      <c r="G7" s="10">
        <f t="shared" si="1"/>
        <v>0</v>
      </c>
      <c r="H7" s="10">
        <f t="shared" si="2"/>
        <v>0</v>
      </c>
    </row>
    <row r="8" spans="1:8" x14ac:dyDescent="0.25">
      <c r="A8" t="s">
        <v>2104</v>
      </c>
      <c r="B8">
        <f>COUNTIFS(goal,"&gt;=25000",goal,"&lt;=29999",  outcome,"=successful")</f>
        <v>11</v>
      </c>
      <c r="C8">
        <f>COUNTIFS(goal,"&gt;=25000",goal,"&lt;=29999",  outcome,"=failed")</f>
        <v>3</v>
      </c>
      <c r="D8">
        <f>COUNTIFS(goal,"&gt;=25000",goal,"&lt;=29999",  outcome,"=canceled")</f>
        <v>0</v>
      </c>
      <c r="E8">
        <f t="shared" si="0"/>
        <v>14</v>
      </c>
      <c r="F8" s="10">
        <f t="shared" si="3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5">
      <c r="A9" t="s">
        <v>2105</v>
      </c>
      <c r="B9">
        <f>COUNTIFS(goal,"&gt;=30000",goal,"&lt;=34999",  outcome,"=successful")</f>
        <v>7</v>
      </c>
      <c r="C9">
        <f>COUNTIFS(goal,"&gt;=30000",goal,"&lt;=34999",  outcome,"=failed")</f>
        <v>0</v>
      </c>
      <c r="D9">
        <f>COUNTIFS(goal,"&gt;=30000",goal,"&lt;=34999",  outcome,"=canceled")</f>
        <v>0</v>
      </c>
      <c r="E9">
        <f t="shared" si="0"/>
        <v>7</v>
      </c>
      <c r="F9" s="10">
        <f t="shared" si="3"/>
        <v>1</v>
      </c>
      <c r="G9" s="10">
        <f t="shared" si="1"/>
        <v>0</v>
      </c>
      <c r="H9" s="10">
        <f t="shared" si="2"/>
        <v>0</v>
      </c>
    </row>
    <row r="10" spans="1:8" x14ac:dyDescent="0.25">
      <c r="A10" t="s">
        <v>2106</v>
      </c>
      <c r="B10">
        <f>COUNTIFS(goal,"&gt;=35000",goal,"&lt;=39999",  outcome,"=successful")</f>
        <v>8</v>
      </c>
      <c r="C10">
        <f>COUNTIFS(goal,"&gt;=35000",goal,"&lt;=39999",  outcome,"=failed")</f>
        <v>3</v>
      </c>
      <c r="D10">
        <f>COUNTIFS(goal,"&gt;=35000",goal,"&lt;=39999",  outcome,"=canceled")</f>
        <v>1</v>
      </c>
      <c r="E10">
        <f t="shared" si="0"/>
        <v>12</v>
      </c>
      <c r="F10" s="10">
        <f t="shared" si="3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5">
      <c r="A11" t="s">
        <v>2107</v>
      </c>
      <c r="B11">
        <f>COUNTIFS(goal,"&gt;=40000",goal,"&lt;=44999",  outcome,"=successful")</f>
        <v>11</v>
      </c>
      <c r="C11">
        <f>COUNTIFS(goal,"&gt;=40000",goal,"&lt;=44999",  outcome,"=failed")</f>
        <v>3</v>
      </c>
      <c r="D11">
        <f>COUNTIFS(goal,"&gt;=40000",goal,"&lt;=44999",  outcome,"=canceled")</f>
        <v>0</v>
      </c>
      <c r="E11">
        <f t="shared" si="0"/>
        <v>14</v>
      </c>
      <c r="F11" s="10">
        <f t="shared" si="3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5">
      <c r="A12" t="s">
        <v>2108</v>
      </c>
      <c r="B12">
        <f>COUNTIFS(goal,"&gt;=45000",goal,"&lt;=49999",  outcome,"=successful")</f>
        <v>8</v>
      </c>
      <c r="C12">
        <f>COUNTIFS(goal,"&gt;=45000",goal,"&lt;=49999",  outcome,"=failed")</f>
        <v>3</v>
      </c>
      <c r="D12">
        <f>COUNTIFS(goal,"&gt;=45000",goal,"&lt;=49999",  outcome,"=canceled")</f>
        <v>0</v>
      </c>
      <c r="E12">
        <f t="shared" si="0"/>
        <v>11</v>
      </c>
      <c r="F12" s="10">
        <f t="shared" si="3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5">
      <c r="A13" t="s">
        <v>2109</v>
      </c>
      <c r="B13">
        <f>COUNTIFS(goal,"&gt;=50000",  outcome,"=successful")</f>
        <v>114</v>
      </c>
      <c r="C13">
        <f>COUNTIFS(goal,"&gt;=50000",  outcome,"=failed")</f>
        <v>163</v>
      </c>
      <c r="D13">
        <f>COUNTIFS(goal,"&gt;=50000",  outcome,"=canceled")</f>
        <v>28</v>
      </c>
      <c r="E13">
        <f t="shared" si="0"/>
        <v>305</v>
      </c>
      <c r="F13" s="10">
        <f t="shared" si="3"/>
        <v>0.3737704918032787</v>
      </c>
      <c r="G13" s="10">
        <f t="shared" si="1"/>
        <v>0.53442622950819674</v>
      </c>
      <c r="H13" s="10">
        <f t="shared" si="2"/>
        <v>9.1803278688524587E-2</v>
      </c>
    </row>
    <row r="14" spans="1:8" x14ac:dyDescent="0.25">
      <c r="D14" s="9" t="s">
        <v>2110</v>
      </c>
      <c r="E14">
        <f>SUM(E2:E13)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A1D1-F600-4469-AF1B-8D66CE6764DD}">
  <dimension ref="A2:K567"/>
  <sheetViews>
    <sheetView tabSelected="1" topLeftCell="D1" workbookViewId="0">
      <selection activeCell="E13" sqref="E13"/>
    </sheetView>
  </sheetViews>
  <sheetFormatPr defaultRowHeight="15.75" x14ac:dyDescent="0.25"/>
  <cols>
    <col min="1" max="1" width="8.5" bestFit="1" customWidth="1"/>
    <col min="2" max="2" width="13.5" bestFit="1" customWidth="1"/>
    <col min="3" max="3" width="5.625" customWidth="1"/>
    <col min="4" max="4" width="27.375" bestFit="1" customWidth="1"/>
    <col min="5" max="5" width="13.5" customWidth="1"/>
    <col min="7" max="7" width="8.5" bestFit="1" customWidth="1"/>
    <col min="8" max="8" width="13.5" bestFit="1" customWidth="1"/>
    <col min="9" max="9" width="5.375" customWidth="1"/>
    <col min="10" max="10" width="23.625" bestFit="1" customWidth="1"/>
  </cols>
  <sheetData>
    <row r="2" spans="1:11" x14ac:dyDescent="0.25">
      <c r="A2" s="9" t="s">
        <v>4</v>
      </c>
      <c r="B2" s="9" t="s">
        <v>5</v>
      </c>
      <c r="C2" s="9"/>
      <c r="D2" s="9" t="s">
        <v>2111</v>
      </c>
      <c r="E2" s="9"/>
      <c r="G2" s="9" t="s">
        <v>4</v>
      </c>
      <c r="H2" s="9" t="s">
        <v>5</v>
      </c>
      <c r="I2" s="9"/>
      <c r="J2" s="9" t="s">
        <v>2112</v>
      </c>
    </row>
    <row r="3" spans="1:11" x14ac:dyDescent="0.25">
      <c r="A3" t="s">
        <v>20</v>
      </c>
      <c r="B3">
        <v>158</v>
      </c>
      <c r="D3" t="s">
        <v>2113</v>
      </c>
      <c r="E3" s="4">
        <f>AVERAGE(SucBackers)</f>
        <v>851.14690265486729</v>
      </c>
      <c r="G3" t="s">
        <v>14</v>
      </c>
      <c r="H3">
        <v>0</v>
      </c>
      <c r="J3" t="s">
        <v>2113</v>
      </c>
      <c r="K3">
        <f>AVERAGE(FailBackers)</f>
        <v>585.61538461538464</v>
      </c>
    </row>
    <row r="4" spans="1:11" x14ac:dyDescent="0.25">
      <c r="A4" t="s">
        <v>20</v>
      </c>
      <c r="B4">
        <v>1425</v>
      </c>
      <c r="D4" t="s">
        <v>2114</v>
      </c>
      <c r="E4" s="4">
        <f>MEDIAN(SucBackers)</f>
        <v>201</v>
      </c>
      <c r="G4" t="s">
        <v>14</v>
      </c>
      <c r="H4">
        <v>24</v>
      </c>
      <c r="J4" t="s">
        <v>2114</v>
      </c>
      <c r="K4">
        <f>MEDIAN(FailBackers)</f>
        <v>114.5</v>
      </c>
    </row>
    <row r="5" spans="1:11" x14ac:dyDescent="0.25">
      <c r="A5" t="s">
        <v>20</v>
      </c>
      <c r="B5">
        <v>174</v>
      </c>
      <c r="D5" t="s">
        <v>2115</v>
      </c>
      <c r="E5" s="4">
        <f>MIN(SucBackers)</f>
        <v>16</v>
      </c>
      <c r="G5" t="s">
        <v>14</v>
      </c>
      <c r="H5">
        <v>53</v>
      </c>
      <c r="J5" t="s">
        <v>2115</v>
      </c>
      <c r="K5">
        <f>MIN(FailBackers)</f>
        <v>0</v>
      </c>
    </row>
    <row r="6" spans="1:11" x14ac:dyDescent="0.25">
      <c r="A6" t="s">
        <v>20</v>
      </c>
      <c r="B6">
        <v>227</v>
      </c>
      <c r="D6" t="s">
        <v>2116</v>
      </c>
      <c r="E6" s="4">
        <f>MAX(SucBackers)</f>
        <v>7295</v>
      </c>
      <c r="G6" t="s">
        <v>14</v>
      </c>
      <c r="H6">
        <v>18</v>
      </c>
      <c r="J6" t="s">
        <v>2116</v>
      </c>
      <c r="K6">
        <f>MAX(FailBackers)</f>
        <v>6080</v>
      </c>
    </row>
    <row r="7" spans="1:11" x14ac:dyDescent="0.25">
      <c r="A7" t="s">
        <v>20</v>
      </c>
      <c r="B7">
        <v>220</v>
      </c>
      <c r="D7" t="s">
        <v>2117</v>
      </c>
      <c r="E7" s="4">
        <f>_xlfn.VAR.P(SucBackers)</f>
        <v>1603373.7324019109</v>
      </c>
      <c r="G7" t="s">
        <v>14</v>
      </c>
      <c r="H7">
        <v>44</v>
      </c>
      <c r="J7" t="s">
        <v>2117</v>
      </c>
      <c r="K7">
        <f>_xlfn.VAR.P(FailBackers)</f>
        <v>921574.68174133555</v>
      </c>
    </row>
    <row r="8" spans="1:11" x14ac:dyDescent="0.25">
      <c r="A8" t="s">
        <v>20</v>
      </c>
      <c r="B8">
        <v>98</v>
      </c>
      <c r="D8" t="s">
        <v>2118</v>
      </c>
      <c r="E8" s="4">
        <f>SQRT(E7)</f>
        <v>1266.2439466397898</v>
      </c>
      <c r="G8" t="s">
        <v>14</v>
      </c>
      <c r="H8">
        <v>27</v>
      </c>
      <c r="J8" t="s">
        <v>2118</v>
      </c>
      <c r="K8">
        <f>SQRT(K7)</f>
        <v>959.98681331637863</v>
      </c>
    </row>
    <row r="9" spans="1:11" x14ac:dyDescent="0.25">
      <c r="A9" t="s">
        <v>20</v>
      </c>
      <c r="B9">
        <v>100</v>
      </c>
      <c r="G9" t="s">
        <v>14</v>
      </c>
      <c r="H9">
        <v>55</v>
      </c>
    </row>
    <row r="10" spans="1:11" x14ac:dyDescent="0.25">
      <c r="A10" t="s">
        <v>20</v>
      </c>
      <c r="B10">
        <v>1249</v>
      </c>
      <c r="G10" t="s">
        <v>14</v>
      </c>
      <c r="H10">
        <v>200</v>
      </c>
    </row>
    <row r="11" spans="1:11" x14ac:dyDescent="0.25">
      <c r="A11" t="s">
        <v>20</v>
      </c>
      <c r="B11">
        <v>1396</v>
      </c>
      <c r="G11" t="s">
        <v>14</v>
      </c>
      <c r="H11">
        <v>452</v>
      </c>
    </row>
    <row r="12" spans="1:11" x14ac:dyDescent="0.25">
      <c r="A12" t="s">
        <v>20</v>
      </c>
      <c r="B12">
        <v>890</v>
      </c>
      <c r="G12" t="s">
        <v>14</v>
      </c>
      <c r="H12">
        <v>674</v>
      </c>
    </row>
    <row r="13" spans="1:11" x14ac:dyDescent="0.25">
      <c r="A13" t="s">
        <v>20</v>
      </c>
      <c r="B13">
        <v>142</v>
      </c>
      <c r="G13" t="s">
        <v>14</v>
      </c>
      <c r="H13">
        <v>558</v>
      </c>
    </row>
    <row r="14" spans="1:11" x14ac:dyDescent="0.25">
      <c r="A14" t="s">
        <v>20</v>
      </c>
      <c r="B14">
        <v>2673</v>
      </c>
      <c r="G14" t="s">
        <v>14</v>
      </c>
      <c r="H14">
        <v>15</v>
      </c>
    </row>
    <row r="15" spans="1:11" x14ac:dyDescent="0.25">
      <c r="A15" t="s">
        <v>20</v>
      </c>
      <c r="B15">
        <v>163</v>
      </c>
      <c r="G15" t="s">
        <v>14</v>
      </c>
      <c r="H15">
        <v>2307</v>
      </c>
    </row>
    <row r="16" spans="1:11" x14ac:dyDescent="0.25">
      <c r="A16" t="s">
        <v>20</v>
      </c>
      <c r="B16">
        <v>2220</v>
      </c>
      <c r="G16" t="s">
        <v>14</v>
      </c>
      <c r="H16">
        <v>88</v>
      </c>
    </row>
    <row r="17" spans="1:8" x14ac:dyDescent="0.25">
      <c r="A17" t="s">
        <v>20</v>
      </c>
      <c r="B17">
        <v>1606</v>
      </c>
      <c r="G17" t="s">
        <v>14</v>
      </c>
      <c r="H17">
        <v>48</v>
      </c>
    </row>
    <row r="18" spans="1:8" x14ac:dyDescent="0.25">
      <c r="A18" t="s">
        <v>20</v>
      </c>
      <c r="B18">
        <v>129</v>
      </c>
      <c r="G18" t="s">
        <v>14</v>
      </c>
      <c r="H18">
        <v>1</v>
      </c>
    </row>
    <row r="19" spans="1:8" x14ac:dyDescent="0.25">
      <c r="A19" t="s">
        <v>20</v>
      </c>
      <c r="B19">
        <v>226</v>
      </c>
      <c r="G19" t="s">
        <v>14</v>
      </c>
      <c r="H19">
        <v>1467</v>
      </c>
    </row>
    <row r="20" spans="1:8" x14ac:dyDescent="0.25">
      <c r="A20" t="s">
        <v>20</v>
      </c>
      <c r="B20">
        <v>5419</v>
      </c>
      <c r="G20" t="s">
        <v>14</v>
      </c>
      <c r="H20">
        <v>75</v>
      </c>
    </row>
    <row r="21" spans="1:8" x14ac:dyDescent="0.25">
      <c r="A21" t="s">
        <v>20</v>
      </c>
      <c r="B21">
        <v>165</v>
      </c>
      <c r="G21" t="s">
        <v>14</v>
      </c>
      <c r="H21">
        <v>120</v>
      </c>
    </row>
    <row r="22" spans="1:8" x14ac:dyDescent="0.25">
      <c r="A22" t="s">
        <v>20</v>
      </c>
      <c r="B22">
        <v>1965</v>
      </c>
      <c r="G22" t="s">
        <v>14</v>
      </c>
      <c r="H22">
        <v>2253</v>
      </c>
    </row>
    <row r="23" spans="1:8" x14ac:dyDescent="0.25">
      <c r="A23" t="s">
        <v>20</v>
      </c>
      <c r="B23">
        <v>16</v>
      </c>
      <c r="G23" t="s">
        <v>14</v>
      </c>
      <c r="H23">
        <v>5</v>
      </c>
    </row>
    <row r="24" spans="1:8" x14ac:dyDescent="0.25">
      <c r="A24" t="s">
        <v>20</v>
      </c>
      <c r="B24">
        <v>107</v>
      </c>
      <c r="G24" t="s">
        <v>14</v>
      </c>
      <c r="H24">
        <v>38</v>
      </c>
    </row>
    <row r="25" spans="1:8" x14ac:dyDescent="0.25">
      <c r="A25" t="s">
        <v>20</v>
      </c>
      <c r="B25">
        <v>134</v>
      </c>
      <c r="G25" t="s">
        <v>14</v>
      </c>
      <c r="H25">
        <v>12</v>
      </c>
    </row>
    <row r="26" spans="1:8" x14ac:dyDescent="0.25">
      <c r="A26" t="s">
        <v>20</v>
      </c>
      <c r="B26">
        <v>198</v>
      </c>
      <c r="G26" t="s">
        <v>14</v>
      </c>
      <c r="H26">
        <v>1684</v>
      </c>
    </row>
    <row r="27" spans="1:8" x14ac:dyDescent="0.25">
      <c r="A27" t="s">
        <v>20</v>
      </c>
      <c r="B27">
        <v>111</v>
      </c>
      <c r="G27" t="s">
        <v>14</v>
      </c>
      <c r="H27">
        <v>56</v>
      </c>
    </row>
    <row r="28" spans="1:8" x14ac:dyDescent="0.25">
      <c r="A28" t="s">
        <v>20</v>
      </c>
      <c r="B28">
        <v>222</v>
      </c>
      <c r="G28" t="s">
        <v>14</v>
      </c>
      <c r="H28">
        <v>838</v>
      </c>
    </row>
    <row r="29" spans="1:8" x14ac:dyDescent="0.25">
      <c r="A29" t="s">
        <v>20</v>
      </c>
      <c r="B29">
        <v>6212</v>
      </c>
      <c r="G29" t="s">
        <v>14</v>
      </c>
      <c r="H29">
        <v>1000</v>
      </c>
    </row>
    <row r="30" spans="1:8" x14ac:dyDescent="0.25">
      <c r="A30" t="s">
        <v>20</v>
      </c>
      <c r="B30">
        <v>98</v>
      </c>
      <c r="G30" t="s">
        <v>14</v>
      </c>
      <c r="H30">
        <v>1482</v>
      </c>
    </row>
    <row r="31" spans="1:8" x14ac:dyDescent="0.25">
      <c r="A31" t="s">
        <v>20</v>
      </c>
      <c r="B31">
        <v>92</v>
      </c>
      <c r="G31" t="s">
        <v>14</v>
      </c>
      <c r="H31">
        <v>106</v>
      </c>
    </row>
    <row r="32" spans="1:8" x14ac:dyDescent="0.25">
      <c r="A32" t="s">
        <v>20</v>
      </c>
      <c r="B32">
        <v>149</v>
      </c>
      <c r="G32" t="s">
        <v>14</v>
      </c>
      <c r="H32">
        <v>679</v>
      </c>
    </row>
    <row r="33" spans="1:8" x14ac:dyDescent="0.25">
      <c r="A33" t="s">
        <v>20</v>
      </c>
      <c r="B33">
        <v>2431</v>
      </c>
      <c r="G33" t="s">
        <v>14</v>
      </c>
      <c r="H33">
        <v>1220</v>
      </c>
    </row>
    <row r="34" spans="1:8" x14ac:dyDescent="0.25">
      <c r="A34" t="s">
        <v>20</v>
      </c>
      <c r="B34">
        <v>303</v>
      </c>
      <c r="G34" t="s">
        <v>14</v>
      </c>
      <c r="H34">
        <v>1</v>
      </c>
    </row>
    <row r="35" spans="1:8" x14ac:dyDescent="0.25">
      <c r="A35" t="s">
        <v>20</v>
      </c>
      <c r="B35">
        <v>209</v>
      </c>
      <c r="G35" t="s">
        <v>14</v>
      </c>
      <c r="H35">
        <v>37</v>
      </c>
    </row>
    <row r="36" spans="1:8" x14ac:dyDescent="0.25">
      <c r="A36" t="s">
        <v>20</v>
      </c>
      <c r="B36">
        <v>131</v>
      </c>
      <c r="G36" t="s">
        <v>14</v>
      </c>
      <c r="H36">
        <v>60</v>
      </c>
    </row>
    <row r="37" spans="1:8" x14ac:dyDescent="0.25">
      <c r="A37" t="s">
        <v>20</v>
      </c>
      <c r="B37">
        <v>164</v>
      </c>
      <c r="G37" t="s">
        <v>14</v>
      </c>
      <c r="H37">
        <v>296</v>
      </c>
    </row>
    <row r="38" spans="1:8" x14ac:dyDescent="0.25">
      <c r="A38" t="s">
        <v>20</v>
      </c>
      <c r="B38">
        <v>201</v>
      </c>
      <c r="G38" t="s">
        <v>14</v>
      </c>
      <c r="H38">
        <v>3304</v>
      </c>
    </row>
    <row r="39" spans="1:8" x14ac:dyDescent="0.25">
      <c r="A39" t="s">
        <v>20</v>
      </c>
      <c r="B39">
        <v>211</v>
      </c>
      <c r="G39" t="s">
        <v>14</v>
      </c>
      <c r="H39">
        <v>73</v>
      </c>
    </row>
    <row r="40" spans="1:8" x14ac:dyDescent="0.25">
      <c r="A40" t="s">
        <v>20</v>
      </c>
      <c r="B40">
        <v>128</v>
      </c>
      <c r="G40" t="s">
        <v>14</v>
      </c>
      <c r="H40">
        <v>3387</v>
      </c>
    </row>
    <row r="41" spans="1:8" x14ac:dyDescent="0.25">
      <c r="A41" t="s">
        <v>20</v>
      </c>
      <c r="B41">
        <v>1600</v>
      </c>
      <c r="G41" t="s">
        <v>14</v>
      </c>
      <c r="H41">
        <v>662</v>
      </c>
    </row>
    <row r="42" spans="1:8" x14ac:dyDescent="0.25">
      <c r="A42" t="s">
        <v>20</v>
      </c>
      <c r="B42">
        <v>249</v>
      </c>
      <c r="G42" t="s">
        <v>14</v>
      </c>
      <c r="H42">
        <v>774</v>
      </c>
    </row>
    <row r="43" spans="1:8" x14ac:dyDescent="0.25">
      <c r="A43" t="s">
        <v>20</v>
      </c>
      <c r="B43">
        <v>236</v>
      </c>
      <c r="G43" t="s">
        <v>14</v>
      </c>
      <c r="H43">
        <v>672</v>
      </c>
    </row>
    <row r="44" spans="1:8" x14ac:dyDescent="0.25">
      <c r="A44" t="s">
        <v>20</v>
      </c>
      <c r="B44">
        <v>4065</v>
      </c>
      <c r="G44" t="s">
        <v>14</v>
      </c>
      <c r="H44">
        <v>940</v>
      </c>
    </row>
    <row r="45" spans="1:8" x14ac:dyDescent="0.25">
      <c r="A45" t="s">
        <v>20</v>
      </c>
      <c r="B45">
        <v>246</v>
      </c>
      <c r="G45" t="s">
        <v>14</v>
      </c>
      <c r="H45">
        <v>117</v>
      </c>
    </row>
    <row r="46" spans="1:8" x14ac:dyDescent="0.25">
      <c r="A46" t="s">
        <v>20</v>
      </c>
      <c r="B46">
        <v>2475</v>
      </c>
      <c r="G46" t="s">
        <v>14</v>
      </c>
      <c r="H46">
        <v>115</v>
      </c>
    </row>
    <row r="47" spans="1:8" x14ac:dyDescent="0.25">
      <c r="A47" t="s">
        <v>20</v>
      </c>
      <c r="B47">
        <v>76</v>
      </c>
      <c r="G47" t="s">
        <v>14</v>
      </c>
      <c r="H47">
        <v>326</v>
      </c>
    </row>
    <row r="48" spans="1:8" x14ac:dyDescent="0.25">
      <c r="A48" t="s">
        <v>20</v>
      </c>
      <c r="B48">
        <v>54</v>
      </c>
      <c r="G48" t="s">
        <v>14</v>
      </c>
      <c r="H48">
        <v>1</v>
      </c>
    </row>
    <row r="49" spans="1:8" x14ac:dyDescent="0.25">
      <c r="A49" t="s">
        <v>20</v>
      </c>
      <c r="B49">
        <v>88</v>
      </c>
      <c r="G49" t="s">
        <v>14</v>
      </c>
      <c r="H49">
        <v>1467</v>
      </c>
    </row>
    <row r="50" spans="1:8" x14ac:dyDescent="0.25">
      <c r="A50" t="s">
        <v>20</v>
      </c>
      <c r="B50">
        <v>85</v>
      </c>
      <c r="G50" t="s">
        <v>14</v>
      </c>
      <c r="H50">
        <v>5681</v>
      </c>
    </row>
    <row r="51" spans="1:8" x14ac:dyDescent="0.25">
      <c r="A51" t="s">
        <v>20</v>
      </c>
      <c r="B51">
        <v>170</v>
      </c>
      <c r="G51" t="s">
        <v>14</v>
      </c>
      <c r="H51">
        <v>1059</v>
      </c>
    </row>
    <row r="52" spans="1:8" x14ac:dyDescent="0.25">
      <c r="A52" t="s">
        <v>20</v>
      </c>
      <c r="B52">
        <v>330</v>
      </c>
      <c r="G52" t="s">
        <v>14</v>
      </c>
      <c r="H52">
        <v>1194</v>
      </c>
    </row>
    <row r="53" spans="1:8" x14ac:dyDescent="0.25">
      <c r="A53" t="s">
        <v>20</v>
      </c>
      <c r="B53">
        <v>127</v>
      </c>
      <c r="G53" t="s">
        <v>14</v>
      </c>
      <c r="H53">
        <v>30</v>
      </c>
    </row>
    <row r="54" spans="1:8" x14ac:dyDescent="0.25">
      <c r="A54" t="s">
        <v>20</v>
      </c>
      <c r="B54">
        <v>411</v>
      </c>
      <c r="G54" t="s">
        <v>14</v>
      </c>
      <c r="H54">
        <v>75</v>
      </c>
    </row>
    <row r="55" spans="1:8" x14ac:dyDescent="0.25">
      <c r="A55" t="s">
        <v>20</v>
      </c>
      <c r="B55">
        <v>180</v>
      </c>
      <c r="G55" t="s">
        <v>14</v>
      </c>
      <c r="H55">
        <v>955</v>
      </c>
    </row>
    <row r="56" spans="1:8" x14ac:dyDescent="0.25">
      <c r="A56" t="s">
        <v>20</v>
      </c>
      <c r="B56">
        <v>374</v>
      </c>
      <c r="G56" t="s">
        <v>14</v>
      </c>
      <c r="H56">
        <v>67</v>
      </c>
    </row>
    <row r="57" spans="1:8" x14ac:dyDescent="0.25">
      <c r="A57" t="s">
        <v>20</v>
      </c>
      <c r="B57">
        <v>71</v>
      </c>
      <c r="G57" t="s">
        <v>14</v>
      </c>
      <c r="H57">
        <v>5</v>
      </c>
    </row>
    <row r="58" spans="1:8" x14ac:dyDescent="0.25">
      <c r="A58" t="s">
        <v>20</v>
      </c>
      <c r="B58">
        <v>203</v>
      </c>
      <c r="G58" t="s">
        <v>14</v>
      </c>
      <c r="H58">
        <v>26</v>
      </c>
    </row>
    <row r="59" spans="1:8" x14ac:dyDescent="0.25">
      <c r="A59" t="s">
        <v>20</v>
      </c>
      <c r="B59">
        <v>113</v>
      </c>
      <c r="G59" t="s">
        <v>14</v>
      </c>
      <c r="H59">
        <v>1130</v>
      </c>
    </row>
    <row r="60" spans="1:8" x14ac:dyDescent="0.25">
      <c r="A60" t="s">
        <v>20</v>
      </c>
      <c r="B60">
        <v>96</v>
      </c>
      <c r="G60" t="s">
        <v>14</v>
      </c>
      <c r="H60">
        <v>782</v>
      </c>
    </row>
    <row r="61" spans="1:8" x14ac:dyDescent="0.25">
      <c r="A61" t="s">
        <v>20</v>
      </c>
      <c r="B61">
        <v>498</v>
      </c>
      <c r="G61" t="s">
        <v>14</v>
      </c>
      <c r="H61">
        <v>210</v>
      </c>
    </row>
    <row r="62" spans="1:8" x14ac:dyDescent="0.25">
      <c r="A62" t="s">
        <v>20</v>
      </c>
      <c r="B62">
        <v>180</v>
      </c>
      <c r="G62" t="s">
        <v>14</v>
      </c>
      <c r="H62">
        <v>136</v>
      </c>
    </row>
    <row r="63" spans="1:8" x14ac:dyDescent="0.25">
      <c r="A63" t="s">
        <v>20</v>
      </c>
      <c r="B63">
        <v>27</v>
      </c>
      <c r="G63" t="s">
        <v>14</v>
      </c>
      <c r="H63">
        <v>86</v>
      </c>
    </row>
    <row r="64" spans="1:8" x14ac:dyDescent="0.25">
      <c r="A64" t="s">
        <v>20</v>
      </c>
      <c r="B64">
        <v>2331</v>
      </c>
      <c r="G64" t="s">
        <v>14</v>
      </c>
      <c r="H64">
        <v>19</v>
      </c>
    </row>
    <row r="65" spans="1:8" x14ac:dyDescent="0.25">
      <c r="A65" t="s">
        <v>20</v>
      </c>
      <c r="B65">
        <v>113</v>
      </c>
      <c r="G65" t="s">
        <v>14</v>
      </c>
      <c r="H65">
        <v>886</v>
      </c>
    </row>
    <row r="66" spans="1:8" x14ac:dyDescent="0.25">
      <c r="A66" t="s">
        <v>20</v>
      </c>
      <c r="B66">
        <v>164</v>
      </c>
      <c r="G66" t="s">
        <v>14</v>
      </c>
      <c r="H66">
        <v>35</v>
      </c>
    </row>
    <row r="67" spans="1:8" x14ac:dyDescent="0.25">
      <c r="A67" t="s">
        <v>20</v>
      </c>
      <c r="B67">
        <v>164</v>
      </c>
      <c r="G67" t="s">
        <v>14</v>
      </c>
      <c r="H67">
        <v>24</v>
      </c>
    </row>
    <row r="68" spans="1:8" x14ac:dyDescent="0.25">
      <c r="A68" t="s">
        <v>20</v>
      </c>
      <c r="B68">
        <v>336</v>
      </c>
      <c r="G68" t="s">
        <v>14</v>
      </c>
      <c r="H68">
        <v>86</v>
      </c>
    </row>
    <row r="69" spans="1:8" x14ac:dyDescent="0.25">
      <c r="A69" t="s">
        <v>20</v>
      </c>
      <c r="B69">
        <v>1917</v>
      </c>
      <c r="G69" t="s">
        <v>14</v>
      </c>
      <c r="H69">
        <v>243</v>
      </c>
    </row>
    <row r="70" spans="1:8" x14ac:dyDescent="0.25">
      <c r="A70" t="s">
        <v>20</v>
      </c>
      <c r="B70">
        <v>95</v>
      </c>
      <c r="G70" t="s">
        <v>14</v>
      </c>
      <c r="H70">
        <v>65</v>
      </c>
    </row>
    <row r="71" spans="1:8" x14ac:dyDescent="0.25">
      <c r="A71" t="s">
        <v>20</v>
      </c>
      <c r="B71">
        <v>147</v>
      </c>
      <c r="G71" t="s">
        <v>14</v>
      </c>
      <c r="H71">
        <v>100</v>
      </c>
    </row>
    <row r="72" spans="1:8" x14ac:dyDescent="0.25">
      <c r="A72" t="s">
        <v>20</v>
      </c>
      <c r="B72">
        <v>86</v>
      </c>
      <c r="G72" t="s">
        <v>14</v>
      </c>
      <c r="H72">
        <v>168</v>
      </c>
    </row>
    <row r="73" spans="1:8" x14ac:dyDescent="0.25">
      <c r="A73" t="s">
        <v>20</v>
      </c>
      <c r="B73">
        <v>83</v>
      </c>
      <c r="G73" t="s">
        <v>14</v>
      </c>
      <c r="H73">
        <v>13</v>
      </c>
    </row>
    <row r="74" spans="1:8" x14ac:dyDescent="0.25">
      <c r="A74" t="s">
        <v>20</v>
      </c>
      <c r="B74">
        <v>676</v>
      </c>
      <c r="G74" t="s">
        <v>14</v>
      </c>
      <c r="H74">
        <v>1</v>
      </c>
    </row>
    <row r="75" spans="1:8" x14ac:dyDescent="0.25">
      <c r="A75" t="s">
        <v>20</v>
      </c>
      <c r="B75">
        <v>361</v>
      </c>
      <c r="G75" t="s">
        <v>14</v>
      </c>
      <c r="H75">
        <v>40</v>
      </c>
    </row>
    <row r="76" spans="1:8" x14ac:dyDescent="0.25">
      <c r="A76" t="s">
        <v>20</v>
      </c>
      <c r="B76">
        <v>131</v>
      </c>
      <c r="G76" t="s">
        <v>14</v>
      </c>
      <c r="H76">
        <v>226</v>
      </c>
    </row>
    <row r="77" spans="1:8" x14ac:dyDescent="0.25">
      <c r="A77" t="s">
        <v>20</v>
      </c>
      <c r="B77">
        <v>126</v>
      </c>
      <c r="G77" t="s">
        <v>14</v>
      </c>
      <c r="H77">
        <v>1625</v>
      </c>
    </row>
    <row r="78" spans="1:8" x14ac:dyDescent="0.25">
      <c r="A78" t="s">
        <v>20</v>
      </c>
      <c r="B78">
        <v>275</v>
      </c>
      <c r="G78" t="s">
        <v>14</v>
      </c>
      <c r="H78">
        <v>143</v>
      </c>
    </row>
    <row r="79" spans="1:8" x14ac:dyDescent="0.25">
      <c r="A79" t="s">
        <v>20</v>
      </c>
      <c r="B79">
        <v>67</v>
      </c>
      <c r="G79" t="s">
        <v>14</v>
      </c>
      <c r="H79">
        <v>934</v>
      </c>
    </row>
    <row r="80" spans="1:8" x14ac:dyDescent="0.25">
      <c r="A80" t="s">
        <v>20</v>
      </c>
      <c r="B80">
        <v>154</v>
      </c>
      <c r="G80" t="s">
        <v>14</v>
      </c>
      <c r="H80">
        <v>17</v>
      </c>
    </row>
    <row r="81" spans="1:8" x14ac:dyDescent="0.25">
      <c r="A81" t="s">
        <v>20</v>
      </c>
      <c r="B81">
        <v>1782</v>
      </c>
      <c r="G81" t="s">
        <v>14</v>
      </c>
      <c r="H81">
        <v>2179</v>
      </c>
    </row>
    <row r="82" spans="1:8" x14ac:dyDescent="0.25">
      <c r="A82" t="s">
        <v>20</v>
      </c>
      <c r="B82">
        <v>903</v>
      </c>
      <c r="G82" t="s">
        <v>14</v>
      </c>
      <c r="H82">
        <v>931</v>
      </c>
    </row>
    <row r="83" spans="1:8" x14ac:dyDescent="0.25">
      <c r="A83" t="s">
        <v>20</v>
      </c>
      <c r="B83">
        <v>94</v>
      </c>
      <c r="G83" t="s">
        <v>14</v>
      </c>
      <c r="H83">
        <v>92</v>
      </c>
    </row>
    <row r="84" spans="1:8" x14ac:dyDescent="0.25">
      <c r="A84" t="s">
        <v>20</v>
      </c>
      <c r="B84">
        <v>180</v>
      </c>
      <c r="G84" t="s">
        <v>14</v>
      </c>
      <c r="H84">
        <v>57</v>
      </c>
    </row>
    <row r="85" spans="1:8" x14ac:dyDescent="0.25">
      <c r="A85" t="s">
        <v>20</v>
      </c>
      <c r="B85">
        <v>533</v>
      </c>
      <c r="G85" t="s">
        <v>14</v>
      </c>
      <c r="H85">
        <v>41</v>
      </c>
    </row>
    <row r="86" spans="1:8" x14ac:dyDescent="0.25">
      <c r="A86" t="s">
        <v>20</v>
      </c>
      <c r="B86">
        <v>2443</v>
      </c>
      <c r="G86" t="s">
        <v>14</v>
      </c>
      <c r="H86">
        <v>1</v>
      </c>
    </row>
    <row r="87" spans="1:8" x14ac:dyDescent="0.25">
      <c r="A87" t="s">
        <v>20</v>
      </c>
      <c r="B87">
        <v>89</v>
      </c>
      <c r="G87" t="s">
        <v>14</v>
      </c>
      <c r="H87">
        <v>101</v>
      </c>
    </row>
    <row r="88" spans="1:8" x14ac:dyDescent="0.25">
      <c r="A88" t="s">
        <v>20</v>
      </c>
      <c r="B88">
        <v>159</v>
      </c>
      <c r="G88" t="s">
        <v>14</v>
      </c>
      <c r="H88">
        <v>1335</v>
      </c>
    </row>
    <row r="89" spans="1:8" x14ac:dyDescent="0.25">
      <c r="A89" t="s">
        <v>20</v>
      </c>
      <c r="B89">
        <v>50</v>
      </c>
      <c r="G89" t="s">
        <v>14</v>
      </c>
      <c r="H89">
        <v>15</v>
      </c>
    </row>
    <row r="90" spans="1:8" x14ac:dyDescent="0.25">
      <c r="A90" t="s">
        <v>20</v>
      </c>
      <c r="B90">
        <v>186</v>
      </c>
      <c r="G90" t="s">
        <v>14</v>
      </c>
      <c r="H90">
        <v>454</v>
      </c>
    </row>
    <row r="91" spans="1:8" x14ac:dyDescent="0.25">
      <c r="A91" t="s">
        <v>20</v>
      </c>
      <c r="B91">
        <v>1071</v>
      </c>
      <c r="G91" t="s">
        <v>14</v>
      </c>
      <c r="H91">
        <v>3182</v>
      </c>
    </row>
    <row r="92" spans="1:8" x14ac:dyDescent="0.25">
      <c r="A92" t="s">
        <v>20</v>
      </c>
      <c r="B92">
        <v>117</v>
      </c>
      <c r="G92" t="s">
        <v>14</v>
      </c>
      <c r="H92">
        <v>15</v>
      </c>
    </row>
    <row r="93" spans="1:8" x14ac:dyDescent="0.25">
      <c r="A93" t="s">
        <v>20</v>
      </c>
      <c r="B93">
        <v>70</v>
      </c>
      <c r="G93" t="s">
        <v>14</v>
      </c>
      <c r="H93">
        <v>133</v>
      </c>
    </row>
    <row r="94" spans="1:8" x14ac:dyDescent="0.25">
      <c r="A94" t="s">
        <v>20</v>
      </c>
      <c r="B94">
        <v>135</v>
      </c>
      <c r="G94" t="s">
        <v>14</v>
      </c>
      <c r="H94">
        <v>2062</v>
      </c>
    </row>
    <row r="95" spans="1:8" x14ac:dyDescent="0.25">
      <c r="A95" t="s">
        <v>20</v>
      </c>
      <c r="B95">
        <v>768</v>
      </c>
      <c r="G95" t="s">
        <v>14</v>
      </c>
      <c r="H95">
        <v>29</v>
      </c>
    </row>
    <row r="96" spans="1:8" x14ac:dyDescent="0.25">
      <c r="A96" t="s">
        <v>20</v>
      </c>
      <c r="B96">
        <v>199</v>
      </c>
      <c r="G96" t="s">
        <v>14</v>
      </c>
      <c r="H96">
        <v>132</v>
      </c>
    </row>
    <row r="97" spans="1:8" x14ac:dyDescent="0.25">
      <c r="A97" t="s">
        <v>20</v>
      </c>
      <c r="B97">
        <v>107</v>
      </c>
      <c r="G97" t="s">
        <v>14</v>
      </c>
      <c r="H97">
        <v>137</v>
      </c>
    </row>
    <row r="98" spans="1:8" x14ac:dyDescent="0.25">
      <c r="A98" t="s">
        <v>20</v>
      </c>
      <c r="B98">
        <v>195</v>
      </c>
      <c r="G98" t="s">
        <v>14</v>
      </c>
      <c r="H98">
        <v>908</v>
      </c>
    </row>
    <row r="99" spans="1:8" x14ac:dyDescent="0.25">
      <c r="A99" t="s">
        <v>20</v>
      </c>
      <c r="B99">
        <v>3376</v>
      </c>
      <c r="G99" t="s">
        <v>14</v>
      </c>
      <c r="H99">
        <v>10</v>
      </c>
    </row>
    <row r="100" spans="1:8" x14ac:dyDescent="0.25">
      <c r="A100" t="s">
        <v>20</v>
      </c>
      <c r="B100">
        <v>41</v>
      </c>
      <c r="G100" t="s">
        <v>14</v>
      </c>
      <c r="H100">
        <v>1910</v>
      </c>
    </row>
    <row r="101" spans="1:8" x14ac:dyDescent="0.25">
      <c r="A101" t="s">
        <v>20</v>
      </c>
      <c r="B101">
        <v>1821</v>
      </c>
      <c r="G101" t="s">
        <v>14</v>
      </c>
      <c r="H101">
        <v>38</v>
      </c>
    </row>
    <row r="102" spans="1:8" x14ac:dyDescent="0.25">
      <c r="A102" t="s">
        <v>20</v>
      </c>
      <c r="B102">
        <v>164</v>
      </c>
      <c r="G102" t="s">
        <v>14</v>
      </c>
      <c r="H102">
        <v>104</v>
      </c>
    </row>
    <row r="103" spans="1:8" x14ac:dyDescent="0.25">
      <c r="A103" t="s">
        <v>20</v>
      </c>
      <c r="B103">
        <v>157</v>
      </c>
      <c r="G103" t="s">
        <v>14</v>
      </c>
      <c r="H103">
        <v>49</v>
      </c>
    </row>
    <row r="104" spans="1:8" x14ac:dyDescent="0.25">
      <c r="A104" t="s">
        <v>20</v>
      </c>
      <c r="B104">
        <v>246</v>
      </c>
      <c r="G104" t="s">
        <v>14</v>
      </c>
      <c r="H104">
        <v>1</v>
      </c>
    </row>
    <row r="105" spans="1:8" x14ac:dyDescent="0.25">
      <c r="A105" t="s">
        <v>20</v>
      </c>
      <c r="B105">
        <v>1396</v>
      </c>
      <c r="G105" t="s">
        <v>14</v>
      </c>
      <c r="H105">
        <v>245</v>
      </c>
    </row>
    <row r="106" spans="1:8" x14ac:dyDescent="0.25">
      <c r="A106" t="s">
        <v>20</v>
      </c>
      <c r="B106">
        <v>2506</v>
      </c>
      <c r="G106" t="s">
        <v>14</v>
      </c>
      <c r="H106">
        <v>32</v>
      </c>
    </row>
    <row r="107" spans="1:8" x14ac:dyDescent="0.25">
      <c r="A107" t="s">
        <v>20</v>
      </c>
      <c r="B107">
        <v>244</v>
      </c>
      <c r="G107" t="s">
        <v>14</v>
      </c>
      <c r="H107">
        <v>7</v>
      </c>
    </row>
    <row r="108" spans="1:8" x14ac:dyDescent="0.25">
      <c r="A108" t="s">
        <v>20</v>
      </c>
      <c r="B108">
        <v>146</v>
      </c>
      <c r="G108" t="s">
        <v>14</v>
      </c>
      <c r="H108">
        <v>803</v>
      </c>
    </row>
    <row r="109" spans="1:8" x14ac:dyDescent="0.25">
      <c r="A109" t="s">
        <v>20</v>
      </c>
      <c r="B109">
        <v>1267</v>
      </c>
      <c r="G109" t="s">
        <v>14</v>
      </c>
      <c r="H109">
        <v>16</v>
      </c>
    </row>
    <row r="110" spans="1:8" x14ac:dyDescent="0.25">
      <c r="A110" t="s">
        <v>20</v>
      </c>
      <c r="B110">
        <v>1561</v>
      </c>
      <c r="G110" t="s">
        <v>14</v>
      </c>
      <c r="H110">
        <v>31</v>
      </c>
    </row>
    <row r="111" spans="1:8" x14ac:dyDescent="0.25">
      <c r="A111" t="s">
        <v>20</v>
      </c>
      <c r="B111">
        <v>48</v>
      </c>
      <c r="G111" t="s">
        <v>14</v>
      </c>
      <c r="H111">
        <v>108</v>
      </c>
    </row>
    <row r="112" spans="1:8" x14ac:dyDescent="0.25">
      <c r="A112" t="s">
        <v>20</v>
      </c>
      <c r="B112">
        <v>2739</v>
      </c>
      <c r="G112" t="s">
        <v>14</v>
      </c>
      <c r="H112">
        <v>30</v>
      </c>
    </row>
    <row r="113" spans="1:8" x14ac:dyDescent="0.25">
      <c r="A113" t="s">
        <v>20</v>
      </c>
      <c r="B113">
        <v>3537</v>
      </c>
      <c r="G113" t="s">
        <v>14</v>
      </c>
      <c r="H113">
        <v>17</v>
      </c>
    </row>
    <row r="114" spans="1:8" x14ac:dyDescent="0.25">
      <c r="A114" t="s">
        <v>20</v>
      </c>
      <c r="B114">
        <v>2107</v>
      </c>
      <c r="G114" t="s">
        <v>14</v>
      </c>
      <c r="H114">
        <v>80</v>
      </c>
    </row>
    <row r="115" spans="1:8" x14ac:dyDescent="0.25">
      <c r="A115" t="s">
        <v>20</v>
      </c>
      <c r="B115">
        <v>3318</v>
      </c>
      <c r="G115" t="s">
        <v>14</v>
      </c>
      <c r="H115">
        <v>2468</v>
      </c>
    </row>
    <row r="116" spans="1:8" x14ac:dyDescent="0.25">
      <c r="A116" t="s">
        <v>20</v>
      </c>
      <c r="B116">
        <v>340</v>
      </c>
      <c r="G116" t="s">
        <v>14</v>
      </c>
      <c r="H116">
        <v>26</v>
      </c>
    </row>
    <row r="117" spans="1:8" x14ac:dyDescent="0.25">
      <c r="A117" t="s">
        <v>20</v>
      </c>
      <c r="B117">
        <v>1442</v>
      </c>
      <c r="G117" t="s">
        <v>14</v>
      </c>
      <c r="H117">
        <v>73</v>
      </c>
    </row>
    <row r="118" spans="1:8" x14ac:dyDescent="0.25">
      <c r="A118" t="s">
        <v>20</v>
      </c>
      <c r="B118">
        <v>126</v>
      </c>
      <c r="G118" t="s">
        <v>14</v>
      </c>
      <c r="H118">
        <v>128</v>
      </c>
    </row>
    <row r="119" spans="1:8" x14ac:dyDescent="0.25">
      <c r="A119" t="s">
        <v>20</v>
      </c>
      <c r="B119">
        <v>524</v>
      </c>
      <c r="G119" t="s">
        <v>14</v>
      </c>
      <c r="H119">
        <v>33</v>
      </c>
    </row>
    <row r="120" spans="1:8" x14ac:dyDescent="0.25">
      <c r="A120" t="s">
        <v>20</v>
      </c>
      <c r="B120">
        <v>1989</v>
      </c>
      <c r="G120" t="s">
        <v>14</v>
      </c>
      <c r="H120">
        <v>1072</v>
      </c>
    </row>
    <row r="121" spans="1:8" x14ac:dyDescent="0.25">
      <c r="A121" t="s">
        <v>20</v>
      </c>
      <c r="B121">
        <v>157</v>
      </c>
      <c r="G121" t="s">
        <v>14</v>
      </c>
      <c r="H121">
        <v>393</v>
      </c>
    </row>
    <row r="122" spans="1:8" x14ac:dyDescent="0.25">
      <c r="A122" t="s">
        <v>20</v>
      </c>
      <c r="B122">
        <v>4498</v>
      </c>
      <c r="G122" t="s">
        <v>14</v>
      </c>
      <c r="H122">
        <v>1257</v>
      </c>
    </row>
    <row r="123" spans="1:8" x14ac:dyDescent="0.25">
      <c r="A123" t="s">
        <v>20</v>
      </c>
      <c r="B123">
        <v>80</v>
      </c>
      <c r="G123" t="s">
        <v>14</v>
      </c>
      <c r="H123">
        <v>328</v>
      </c>
    </row>
    <row r="124" spans="1:8" x14ac:dyDescent="0.25">
      <c r="A124" t="s">
        <v>20</v>
      </c>
      <c r="B124">
        <v>43</v>
      </c>
      <c r="G124" t="s">
        <v>14</v>
      </c>
      <c r="H124">
        <v>147</v>
      </c>
    </row>
    <row r="125" spans="1:8" x14ac:dyDescent="0.25">
      <c r="A125" t="s">
        <v>20</v>
      </c>
      <c r="B125">
        <v>2053</v>
      </c>
      <c r="G125" t="s">
        <v>14</v>
      </c>
      <c r="H125">
        <v>830</v>
      </c>
    </row>
    <row r="126" spans="1:8" x14ac:dyDescent="0.25">
      <c r="A126" t="s">
        <v>20</v>
      </c>
      <c r="B126">
        <v>168</v>
      </c>
      <c r="G126" t="s">
        <v>14</v>
      </c>
      <c r="H126">
        <v>331</v>
      </c>
    </row>
    <row r="127" spans="1:8" x14ac:dyDescent="0.25">
      <c r="A127" t="s">
        <v>20</v>
      </c>
      <c r="B127">
        <v>4289</v>
      </c>
      <c r="G127" t="s">
        <v>14</v>
      </c>
      <c r="H127">
        <v>25</v>
      </c>
    </row>
    <row r="128" spans="1:8" x14ac:dyDescent="0.25">
      <c r="A128" t="s">
        <v>20</v>
      </c>
      <c r="B128">
        <v>165</v>
      </c>
      <c r="G128" t="s">
        <v>14</v>
      </c>
      <c r="H128">
        <v>3483</v>
      </c>
    </row>
    <row r="129" spans="1:8" x14ac:dyDescent="0.25">
      <c r="A129" t="s">
        <v>20</v>
      </c>
      <c r="B129">
        <v>1815</v>
      </c>
      <c r="G129" t="s">
        <v>14</v>
      </c>
      <c r="H129">
        <v>923</v>
      </c>
    </row>
    <row r="130" spans="1:8" x14ac:dyDescent="0.25">
      <c r="A130" t="s">
        <v>20</v>
      </c>
      <c r="B130">
        <v>397</v>
      </c>
      <c r="G130" t="s">
        <v>14</v>
      </c>
      <c r="H130">
        <v>1</v>
      </c>
    </row>
    <row r="131" spans="1:8" x14ac:dyDescent="0.25">
      <c r="A131" t="s">
        <v>20</v>
      </c>
      <c r="B131">
        <v>1539</v>
      </c>
      <c r="G131" t="s">
        <v>14</v>
      </c>
      <c r="H131">
        <v>33</v>
      </c>
    </row>
    <row r="132" spans="1:8" x14ac:dyDescent="0.25">
      <c r="A132" t="s">
        <v>20</v>
      </c>
      <c r="B132">
        <v>138</v>
      </c>
      <c r="G132" t="s">
        <v>14</v>
      </c>
      <c r="H132">
        <v>40</v>
      </c>
    </row>
    <row r="133" spans="1:8" x14ac:dyDescent="0.25">
      <c r="A133" t="s">
        <v>20</v>
      </c>
      <c r="B133">
        <v>3594</v>
      </c>
      <c r="G133" t="s">
        <v>14</v>
      </c>
      <c r="H133">
        <v>23</v>
      </c>
    </row>
    <row r="134" spans="1:8" x14ac:dyDescent="0.25">
      <c r="A134" t="s">
        <v>20</v>
      </c>
      <c r="B134">
        <v>5880</v>
      </c>
      <c r="G134" t="s">
        <v>14</v>
      </c>
      <c r="H134">
        <v>75</v>
      </c>
    </row>
    <row r="135" spans="1:8" x14ac:dyDescent="0.25">
      <c r="A135" t="s">
        <v>20</v>
      </c>
      <c r="B135">
        <v>112</v>
      </c>
      <c r="G135" t="s">
        <v>14</v>
      </c>
      <c r="H135">
        <v>2176</v>
      </c>
    </row>
    <row r="136" spans="1:8" x14ac:dyDescent="0.25">
      <c r="A136" t="s">
        <v>20</v>
      </c>
      <c r="B136">
        <v>943</v>
      </c>
      <c r="G136" t="s">
        <v>14</v>
      </c>
      <c r="H136">
        <v>441</v>
      </c>
    </row>
    <row r="137" spans="1:8" x14ac:dyDescent="0.25">
      <c r="A137" t="s">
        <v>20</v>
      </c>
      <c r="B137">
        <v>2468</v>
      </c>
      <c r="G137" t="s">
        <v>14</v>
      </c>
      <c r="H137">
        <v>25</v>
      </c>
    </row>
    <row r="138" spans="1:8" x14ac:dyDescent="0.25">
      <c r="A138" t="s">
        <v>20</v>
      </c>
      <c r="B138">
        <v>2551</v>
      </c>
      <c r="G138" t="s">
        <v>14</v>
      </c>
      <c r="H138">
        <v>127</v>
      </c>
    </row>
    <row r="139" spans="1:8" x14ac:dyDescent="0.25">
      <c r="A139" t="s">
        <v>20</v>
      </c>
      <c r="B139">
        <v>101</v>
      </c>
      <c r="G139" t="s">
        <v>14</v>
      </c>
      <c r="H139">
        <v>355</v>
      </c>
    </row>
    <row r="140" spans="1:8" x14ac:dyDescent="0.25">
      <c r="A140" t="s">
        <v>20</v>
      </c>
      <c r="B140">
        <v>92</v>
      </c>
      <c r="G140" t="s">
        <v>14</v>
      </c>
      <c r="H140">
        <v>44</v>
      </c>
    </row>
    <row r="141" spans="1:8" x14ac:dyDescent="0.25">
      <c r="A141" t="s">
        <v>20</v>
      </c>
      <c r="B141">
        <v>62</v>
      </c>
      <c r="G141" t="s">
        <v>14</v>
      </c>
      <c r="H141">
        <v>67</v>
      </c>
    </row>
    <row r="142" spans="1:8" x14ac:dyDescent="0.25">
      <c r="A142" t="s">
        <v>20</v>
      </c>
      <c r="B142">
        <v>149</v>
      </c>
      <c r="G142" t="s">
        <v>14</v>
      </c>
      <c r="H142">
        <v>1068</v>
      </c>
    </row>
    <row r="143" spans="1:8" x14ac:dyDescent="0.25">
      <c r="A143" t="s">
        <v>20</v>
      </c>
      <c r="B143">
        <v>329</v>
      </c>
      <c r="G143" t="s">
        <v>14</v>
      </c>
      <c r="H143">
        <v>424</v>
      </c>
    </row>
    <row r="144" spans="1:8" x14ac:dyDescent="0.25">
      <c r="A144" t="s">
        <v>20</v>
      </c>
      <c r="B144">
        <v>97</v>
      </c>
      <c r="G144" t="s">
        <v>14</v>
      </c>
      <c r="H144">
        <v>151</v>
      </c>
    </row>
    <row r="145" spans="1:8" x14ac:dyDescent="0.25">
      <c r="A145" t="s">
        <v>20</v>
      </c>
      <c r="B145">
        <v>1784</v>
      </c>
      <c r="G145" t="s">
        <v>14</v>
      </c>
      <c r="H145">
        <v>1608</v>
      </c>
    </row>
    <row r="146" spans="1:8" x14ac:dyDescent="0.25">
      <c r="A146" t="s">
        <v>20</v>
      </c>
      <c r="B146">
        <v>1684</v>
      </c>
      <c r="G146" t="s">
        <v>14</v>
      </c>
      <c r="H146">
        <v>941</v>
      </c>
    </row>
    <row r="147" spans="1:8" x14ac:dyDescent="0.25">
      <c r="A147" t="s">
        <v>20</v>
      </c>
      <c r="B147">
        <v>250</v>
      </c>
      <c r="G147" t="s">
        <v>14</v>
      </c>
      <c r="H147">
        <v>1</v>
      </c>
    </row>
    <row r="148" spans="1:8" x14ac:dyDescent="0.25">
      <c r="A148" t="s">
        <v>20</v>
      </c>
      <c r="B148">
        <v>238</v>
      </c>
      <c r="G148" t="s">
        <v>14</v>
      </c>
      <c r="H148">
        <v>40</v>
      </c>
    </row>
    <row r="149" spans="1:8" x14ac:dyDescent="0.25">
      <c r="A149" t="s">
        <v>20</v>
      </c>
      <c r="B149">
        <v>53</v>
      </c>
      <c r="G149" t="s">
        <v>14</v>
      </c>
      <c r="H149">
        <v>3015</v>
      </c>
    </row>
    <row r="150" spans="1:8" x14ac:dyDescent="0.25">
      <c r="A150" t="s">
        <v>20</v>
      </c>
      <c r="B150">
        <v>214</v>
      </c>
      <c r="G150" t="s">
        <v>14</v>
      </c>
      <c r="H150">
        <v>435</v>
      </c>
    </row>
    <row r="151" spans="1:8" x14ac:dyDescent="0.25">
      <c r="A151" t="s">
        <v>20</v>
      </c>
      <c r="B151">
        <v>222</v>
      </c>
      <c r="G151" t="s">
        <v>14</v>
      </c>
      <c r="H151">
        <v>714</v>
      </c>
    </row>
    <row r="152" spans="1:8" x14ac:dyDescent="0.25">
      <c r="A152" t="s">
        <v>20</v>
      </c>
      <c r="B152">
        <v>1884</v>
      </c>
      <c r="G152" t="s">
        <v>14</v>
      </c>
      <c r="H152">
        <v>5497</v>
      </c>
    </row>
    <row r="153" spans="1:8" x14ac:dyDescent="0.25">
      <c r="A153" t="s">
        <v>20</v>
      </c>
      <c r="B153">
        <v>218</v>
      </c>
      <c r="G153" t="s">
        <v>14</v>
      </c>
      <c r="H153">
        <v>418</v>
      </c>
    </row>
    <row r="154" spans="1:8" x14ac:dyDescent="0.25">
      <c r="A154" t="s">
        <v>20</v>
      </c>
      <c r="B154">
        <v>6465</v>
      </c>
      <c r="G154" t="s">
        <v>14</v>
      </c>
      <c r="H154">
        <v>1439</v>
      </c>
    </row>
    <row r="155" spans="1:8" x14ac:dyDescent="0.25">
      <c r="A155" t="s">
        <v>20</v>
      </c>
      <c r="B155">
        <v>59</v>
      </c>
      <c r="G155" t="s">
        <v>14</v>
      </c>
      <c r="H155">
        <v>15</v>
      </c>
    </row>
    <row r="156" spans="1:8" x14ac:dyDescent="0.25">
      <c r="A156" t="s">
        <v>20</v>
      </c>
      <c r="B156">
        <v>88</v>
      </c>
      <c r="G156" t="s">
        <v>14</v>
      </c>
      <c r="H156">
        <v>1999</v>
      </c>
    </row>
    <row r="157" spans="1:8" x14ac:dyDescent="0.25">
      <c r="A157" t="s">
        <v>20</v>
      </c>
      <c r="B157">
        <v>1697</v>
      </c>
      <c r="G157" t="s">
        <v>14</v>
      </c>
      <c r="H157">
        <v>118</v>
      </c>
    </row>
    <row r="158" spans="1:8" x14ac:dyDescent="0.25">
      <c r="A158" t="s">
        <v>20</v>
      </c>
      <c r="B158">
        <v>92</v>
      </c>
      <c r="G158" t="s">
        <v>14</v>
      </c>
      <c r="H158">
        <v>162</v>
      </c>
    </row>
    <row r="159" spans="1:8" x14ac:dyDescent="0.25">
      <c r="A159" t="s">
        <v>20</v>
      </c>
      <c r="B159">
        <v>186</v>
      </c>
      <c r="G159" t="s">
        <v>14</v>
      </c>
      <c r="H159">
        <v>83</v>
      </c>
    </row>
    <row r="160" spans="1:8" x14ac:dyDescent="0.25">
      <c r="A160" t="s">
        <v>20</v>
      </c>
      <c r="B160">
        <v>138</v>
      </c>
      <c r="G160" t="s">
        <v>14</v>
      </c>
      <c r="H160">
        <v>747</v>
      </c>
    </row>
    <row r="161" spans="1:8" x14ac:dyDescent="0.25">
      <c r="A161" t="s">
        <v>20</v>
      </c>
      <c r="B161">
        <v>261</v>
      </c>
      <c r="G161" t="s">
        <v>14</v>
      </c>
      <c r="H161">
        <v>84</v>
      </c>
    </row>
    <row r="162" spans="1:8" x14ac:dyDescent="0.25">
      <c r="A162" t="s">
        <v>20</v>
      </c>
      <c r="B162">
        <v>107</v>
      </c>
      <c r="G162" t="s">
        <v>14</v>
      </c>
      <c r="H162">
        <v>91</v>
      </c>
    </row>
    <row r="163" spans="1:8" x14ac:dyDescent="0.25">
      <c r="A163" t="s">
        <v>20</v>
      </c>
      <c r="B163">
        <v>199</v>
      </c>
      <c r="G163" t="s">
        <v>14</v>
      </c>
      <c r="H163">
        <v>792</v>
      </c>
    </row>
    <row r="164" spans="1:8" x14ac:dyDescent="0.25">
      <c r="A164" t="s">
        <v>20</v>
      </c>
      <c r="B164">
        <v>5512</v>
      </c>
      <c r="G164" t="s">
        <v>14</v>
      </c>
      <c r="H164">
        <v>32</v>
      </c>
    </row>
    <row r="165" spans="1:8" x14ac:dyDescent="0.25">
      <c r="A165" t="s">
        <v>20</v>
      </c>
      <c r="B165">
        <v>86</v>
      </c>
      <c r="G165" t="s">
        <v>14</v>
      </c>
      <c r="H165">
        <v>186</v>
      </c>
    </row>
    <row r="166" spans="1:8" x14ac:dyDescent="0.25">
      <c r="A166" t="s">
        <v>20</v>
      </c>
      <c r="B166">
        <v>2768</v>
      </c>
      <c r="G166" t="s">
        <v>14</v>
      </c>
      <c r="H166">
        <v>605</v>
      </c>
    </row>
    <row r="167" spans="1:8" x14ac:dyDescent="0.25">
      <c r="A167" t="s">
        <v>20</v>
      </c>
      <c r="B167">
        <v>48</v>
      </c>
      <c r="G167" t="s">
        <v>14</v>
      </c>
      <c r="H167">
        <v>1</v>
      </c>
    </row>
    <row r="168" spans="1:8" x14ac:dyDescent="0.25">
      <c r="A168" t="s">
        <v>20</v>
      </c>
      <c r="B168">
        <v>87</v>
      </c>
      <c r="G168" t="s">
        <v>14</v>
      </c>
      <c r="H168">
        <v>31</v>
      </c>
    </row>
    <row r="169" spans="1:8" x14ac:dyDescent="0.25">
      <c r="A169" t="s">
        <v>20</v>
      </c>
      <c r="B169">
        <v>1894</v>
      </c>
      <c r="G169" t="s">
        <v>14</v>
      </c>
      <c r="H169">
        <v>1181</v>
      </c>
    </row>
    <row r="170" spans="1:8" x14ac:dyDescent="0.25">
      <c r="A170" t="s">
        <v>20</v>
      </c>
      <c r="B170">
        <v>282</v>
      </c>
      <c r="G170" t="s">
        <v>14</v>
      </c>
      <c r="H170">
        <v>39</v>
      </c>
    </row>
    <row r="171" spans="1:8" x14ac:dyDescent="0.25">
      <c r="A171" t="s">
        <v>20</v>
      </c>
      <c r="B171">
        <v>116</v>
      </c>
      <c r="G171" t="s">
        <v>14</v>
      </c>
      <c r="H171">
        <v>46</v>
      </c>
    </row>
    <row r="172" spans="1:8" x14ac:dyDescent="0.25">
      <c r="A172" t="s">
        <v>20</v>
      </c>
      <c r="B172">
        <v>83</v>
      </c>
      <c r="G172" t="s">
        <v>14</v>
      </c>
      <c r="H172">
        <v>105</v>
      </c>
    </row>
    <row r="173" spans="1:8" x14ac:dyDescent="0.25">
      <c r="A173" t="s">
        <v>20</v>
      </c>
      <c r="B173">
        <v>91</v>
      </c>
      <c r="G173" t="s">
        <v>14</v>
      </c>
      <c r="H173">
        <v>535</v>
      </c>
    </row>
    <row r="174" spans="1:8" x14ac:dyDescent="0.25">
      <c r="A174" t="s">
        <v>20</v>
      </c>
      <c r="B174">
        <v>546</v>
      </c>
      <c r="G174" t="s">
        <v>14</v>
      </c>
      <c r="H174">
        <v>16</v>
      </c>
    </row>
    <row r="175" spans="1:8" x14ac:dyDescent="0.25">
      <c r="A175" t="s">
        <v>20</v>
      </c>
      <c r="B175">
        <v>393</v>
      </c>
      <c r="G175" t="s">
        <v>14</v>
      </c>
      <c r="H175">
        <v>575</v>
      </c>
    </row>
    <row r="176" spans="1:8" x14ac:dyDescent="0.25">
      <c r="A176" t="s">
        <v>20</v>
      </c>
      <c r="B176">
        <v>133</v>
      </c>
      <c r="G176" t="s">
        <v>14</v>
      </c>
      <c r="H176">
        <v>1120</v>
      </c>
    </row>
    <row r="177" spans="1:8" x14ac:dyDescent="0.25">
      <c r="A177" t="s">
        <v>20</v>
      </c>
      <c r="B177">
        <v>254</v>
      </c>
      <c r="G177" t="s">
        <v>14</v>
      </c>
      <c r="H177">
        <v>113</v>
      </c>
    </row>
    <row r="178" spans="1:8" x14ac:dyDescent="0.25">
      <c r="A178" t="s">
        <v>20</v>
      </c>
      <c r="B178">
        <v>176</v>
      </c>
      <c r="G178" t="s">
        <v>14</v>
      </c>
      <c r="H178">
        <v>1538</v>
      </c>
    </row>
    <row r="179" spans="1:8" x14ac:dyDescent="0.25">
      <c r="A179" t="s">
        <v>20</v>
      </c>
      <c r="B179">
        <v>337</v>
      </c>
      <c r="G179" t="s">
        <v>14</v>
      </c>
      <c r="H179">
        <v>9</v>
      </c>
    </row>
    <row r="180" spans="1:8" x14ac:dyDescent="0.25">
      <c r="A180" t="s">
        <v>20</v>
      </c>
      <c r="B180">
        <v>107</v>
      </c>
      <c r="G180" t="s">
        <v>14</v>
      </c>
      <c r="H180">
        <v>554</v>
      </c>
    </row>
    <row r="181" spans="1:8" x14ac:dyDescent="0.25">
      <c r="A181" t="s">
        <v>20</v>
      </c>
      <c r="B181">
        <v>183</v>
      </c>
      <c r="G181" t="s">
        <v>14</v>
      </c>
      <c r="H181">
        <v>648</v>
      </c>
    </row>
    <row r="182" spans="1:8" x14ac:dyDescent="0.25">
      <c r="A182" t="s">
        <v>20</v>
      </c>
      <c r="B182">
        <v>72</v>
      </c>
      <c r="G182" t="s">
        <v>14</v>
      </c>
      <c r="H182">
        <v>21</v>
      </c>
    </row>
    <row r="183" spans="1:8" x14ac:dyDescent="0.25">
      <c r="A183" t="s">
        <v>20</v>
      </c>
      <c r="B183">
        <v>295</v>
      </c>
      <c r="G183" t="s">
        <v>14</v>
      </c>
      <c r="H183">
        <v>54</v>
      </c>
    </row>
    <row r="184" spans="1:8" x14ac:dyDescent="0.25">
      <c r="A184" t="s">
        <v>20</v>
      </c>
      <c r="B184">
        <v>142</v>
      </c>
      <c r="G184" t="s">
        <v>14</v>
      </c>
      <c r="H184">
        <v>120</v>
      </c>
    </row>
    <row r="185" spans="1:8" x14ac:dyDescent="0.25">
      <c r="A185" t="s">
        <v>20</v>
      </c>
      <c r="B185">
        <v>85</v>
      </c>
      <c r="G185" t="s">
        <v>14</v>
      </c>
      <c r="H185">
        <v>579</v>
      </c>
    </row>
    <row r="186" spans="1:8" x14ac:dyDescent="0.25">
      <c r="A186" t="s">
        <v>20</v>
      </c>
      <c r="B186">
        <v>659</v>
      </c>
      <c r="G186" t="s">
        <v>14</v>
      </c>
      <c r="H186">
        <v>2072</v>
      </c>
    </row>
    <row r="187" spans="1:8" x14ac:dyDescent="0.25">
      <c r="A187" t="s">
        <v>20</v>
      </c>
      <c r="B187">
        <v>121</v>
      </c>
      <c r="G187" t="s">
        <v>14</v>
      </c>
      <c r="H187">
        <v>0</v>
      </c>
    </row>
    <row r="188" spans="1:8" x14ac:dyDescent="0.25">
      <c r="A188" t="s">
        <v>20</v>
      </c>
      <c r="B188">
        <v>3742</v>
      </c>
      <c r="G188" t="s">
        <v>14</v>
      </c>
      <c r="H188">
        <v>1796</v>
      </c>
    </row>
    <row r="189" spans="1:8" x14ac:dyDescent="0.25">
      <c r="A189" t="s">
        <v>20</v>
      </c>
      <c r="B189">
        <v>223</v>
      </c>
      <c r="G189" t="s">
        <v>14</v>
      </c>
      <c r="H189">
        <v>62</v>
      </c>
    </row>
    <row r="190" spans="1:8" x14ac:dyDescent="0.25">
      <c r="A190" t="s">
        <v>20</v>
      </c>
      <c r="B190">
        <v>133</v>
      </c>
      <c r="G190" t="s">
        <v>14</v>
      </c>
      <c r="H190">
        <v>347</v>
      </c>
    </row>
    <row r="191" spans="1:8" x14ac:dyDescent="0.25">
      <c r="A191" t="s">
        <v>20</v>
      </c>
      <c r="B191">
        <v>5168</v>
      </c>
      <c r="G191" t="s">
        <v>14</v>
      </c>
      <c r="H191">
        <v>19</v>
      </c>
    </row>
    <row r="192" spans="1:8" x14ac:dyDescent="0.25">
      <c r="A192" t="s">
        <v>20</v>
      </c>
      <c r="B192">
        <v>307</v>
      </c>
      <c r="G192" t="s">
        <v>14</v>
      </c>
      <c r="H192">
        <v>1258</v>
      </c>
    </row>
    <row r="193" spans="1:8" x14ac:dyDescent="0.25">
      <c r="A193" t="s">
        <v>20</v>
      </c>
      <c r="B193">
        <v>2441</v>
      </c>
      <c r="G193" t="s">
        <v>14</v>
      </c>
      <c r="H193">
        <v>362</v>
      </c>
    </row>
    <row r="194" spans="1:8" x14ac:dyDescent="0.25">
      <c r="A194" t="s">
        <v>20</v>
      </c>
      <c r="B194">
        <v>1385</v>
      </c>
      <c r="G194" t="s">
        <v>14</v>
      </c>
      <c r="H194">
        <v>133</v>
      </c>
    </row>
    <row r="195" spans="1:8" x14ac:dyDescent="0.25">
      <c r="A195" t="s">
        <v>20</v>
      </c>
      <c r="B195">
        <v>190</v>
      </c>
      <c r="G195" t="s">
        <v>14</v>
      </c>
      <c r="H195">
        <v>846</v>
      </c>
    </row>
    <row r="196" spans="1:8" x14ac:dyDescent="0.25">
      <c r="A196" t="s">
        <v>20</v>
      </c>
      <c r="B196">
        <v>470</v>
      </c>
      <c r="G196" t="s">
        <v>14</v>
      </c>
      <c r="H196">
        <v>10</v>
      </c>
    </row>
    <row r="197" spans="1:8" x14ac:dyDescent="0.25">
      <c r="A197" t="s">
        <v>20</v>
      </c>
      <c r="B197">
        <v>253</v>
      </c>
      <c r="G197" t="s">
        <v>14</v>
      </c>
      <c r="H197">
        <v>191</v>
      </c>
    </row>
    <row r="198" spans="1:8" x14ac:dyDescent="0.25">
      <c r="A198" t="s">
        <v>20</v>
      </c>
      <c r="B198">
        <v>1113</v>
      </c>
      <c r="G198" t="s">
        <v>14</v>
      </c>
      <c r="H198">
        <v>1979</v>
      </c>
    </row>
    <row r="199" spans="1:8" x14ac:dyDescent="0.25">
      <c r="A199" t="s">
        <v>20</v>
      </c>
      <c r="B199">
        <v>2283</v>
      </c>
      <c r="G199" t="s">
        <v>14</v>
      </c>
      <c r="H199">
        <v>63</v>
      </c>
    </row>
    <row r="200" spans="1:8" x14ac:dyDescent="0.25">
      <c r="A200" t="s">
        <v>20</v>
      </c>
      <c r="B200">
        <v>1095</v>
      </c>
      <c r="G200" t="s">
        <v>14</v>
      </c>
      <c r="H200">
        <v>6080</v>
      </c>
    </row>
    <row r="201" spans="1:8" x14ac:dyDescent="0.25">
      <c r="A201" t="s">
        <v>20</v>
      </c>
      <c r="B201">
        <v>1690</v>
      </c>
      <c r="G201" t="s">
        <v>14</v>
      </c>
      <c r="H201">
        <v>80</v>
      </c>
    </row>
    <row r="202" spans="1:8" x14ac:dyDescent="0.25">
      <c r="A202" t="s">
        <v>20</v>
      </c>
      <c r="B202">
        <v>191</v>
      </c>
      <c r="G202" t="s">
        <v>14</v>
      </c>
      <c r="H202">
        <v>9</v>
      </c>
    </row>
    <row r="203" spans="1:8" x14ac:dyDescent="0.25">
      <c r="A203" t="s">
        <v>20</v>
      </c>
      <c r="B203">
        <v>2013</v>
      </c>
      <c r="G203" t="s">
        <v>14</v>
      </c>
      <c r="H203">
        <v>1784</v>
      </c>
    </row>
    <row r="204" spans="1:8" x14ac:dyDescent="0.25">
      <c r="A204" t="s">
        <v>20</v>
      </c>
      <c r="B204">
        <v>1703</v>
      </c>
      <c r="G204" t="s">
        <v>14</v>
      </c>
      <c r="H204">
        <v>243</v>
      </c>
    </row>
    <row r="205" spans="1:8" x14ac:dyDescent="0.25">
      <c r="A205" t="s">
        <v>20</v>
      </c>
      <c r="B205">
        <v>80</v>
      </c>
      <c r="G205" t="s">
        <v>14</v>
      </c>
      <c r="H205">
        <v>1296</v>
      </c>
    </row>
    <row r="206" spans="1:8" x14ac:dyDescent="0.25">
      <c r="A206" t="s">
        <v>20</v>
      </c>
      <c r="B206">
        <v>41</v>
      </c>
      <c r="G206" t="s">
        <v>14</v>
      </c>
      <c r="H206">
        <v>77</v>
      </c>
    </row>
    <row r="207" spans="1:8" x14ac:dyDescent="0.25">
      <c r="A207" t="s">
        <v>20</v>
      </c>
      <c r="B207">
        <v>187</v>
      </c>
      <c r="G207" t="s">
        <v>14</v>
      </c>
      <c r="H207">
        <v>395</v>
      </c>
    </row>
    <row r="208" spans="1:8" x14ac:dyDescent="0.25">
      <c r="A208" t="s">
        <v>20</v>
      </c>
      <c r="B208">
        <v>2875</v>
      </c>
      <c r="G208" t="s">
        <v>14</v>
      </c>
      <c r="H208">
        <v>49</v>
      </c>
    </row>
    <row r="209" spans="1:8" x14ac:dyDescent="0.25">
      <c r="A209" t="s">
        <v>20</v>
      </c>
      <c r="B209">
        <v>88</v>
      </c>
      <c r="G209" t="s">
        <v>14</v>
      </c>
      <c r="H209">
        <v>180</v>
      </c>
    </row>
    <row r="210" spans="1:8" x14ac:dyDescent="0.25">
      <c r="A210" t="s">
        <v>20</v>
      </c>
      <c r="B210">
        <v>191</v>
      </c>
      <c r="G210" t="s">
        <v>14</v>
      </c>
      <c r="H210">
        <v>2690</v>
      </c>
    </row>
    <row r="211" spans="1:8" x14ac:dyDescent="0.25">
      <c r="A211" t="s">
        <v>20</v>
      </c>
      <c r="B211">
        <v>139</v>
      </c>
      <c r="G211" t="s">
        <v>14</v>
      </c>
      <c r="H211">
        <v>2779</v>
      </c>
    </row>
    <row r="212" spans="1:8" x14ac:dyDescent="0.25">
      <c r="A212" t="s">
        <v>20</v>
      </c>
      <c r="B212">
        <v>186</v>
      </c>
      <c r="G212" t="s">
        <v>14</v>
      </c>
      <c r="H212">
        <v>92</v>
      </c>
    </row>
    <row r="213" spans="1:8" x14ac:dyDescent="0.25">
      <c r="A213" t="s">
        <v>20</v>
      </c>
      <c r="B213">
        <v>112</v>
      </c>
      <c r="G213" t="s">
        <v>14</v>
      </c>
      <c r="H213">
        <v>1028</v>
      </c>
    </row>
    <row r="214" spans="1:8" x14ac:dyDescent="0.25">
      <c r="A214" t="s">
        <v>20</v>
      </c>
      <c r="B214">
        <v>101</v>
      </c>
      <c r="G214" t="s">
        <v>14</v>
      </c>
      <c r="H214">
        <v>26</v>
      </c>
    </row>
    <row r="215" spans="1:8" x14ac:dyDescent="0.25">
      <c r="A215" t="s">
        <v>20</v>
      </c>
      <c r="B215">
        <v>206</v>
      </c>
      <c r="G215" t="s">
        <v>14</v>
      </c>
      <c r="H215">
        <v>1790</v>
      </c>
    </row>
    <row r="216" spans="1:8" x14ac:dyDescent="0.25">
      <c r="A216" t="s">
        <v>20</v>
      </c>
      <c r="B216">
        <v>154</v>
      </c>
      <c r="G216" t="s">
        <v>14</v>
      </c>
      <c r="H216">
        <v>37</v>
      </c>
    </row>
    <row r="217" spans="1:8" x14ac:dyDescent="0.25">
      <c r="A217" t="s">
        <v>20</v>
      </c>
      <c r="B217">
        <v>5966</v>
      </c>
      <c r="G217" t="s">
        <v>14</v>
      </c>
      <c r="H217">
        <v>35</v>
      </c>
    </row>
    <row r="218" spans="1:8" x14ac:dyDescent="0.25">
      <c r="A218" t="s">
        <v>20</v>
      </c>
      <c r="B218">
        <v>169</v>
      </c>
      <c r="G218" t="s">
        <v>14</v>
      </c>
      <c r="H218">
        <v>558</v>
      </c>
    </row>
    <row r="219" spans="1:8" x14ac:dyDescent="0.25">
      <c r="A219" t="s">
        <v>20</v>
      </c>
      <c r="B219">
        <v>2106</v>
      </c>
      <c r="G219" t="s">
        <v>14</v>
      </c>
      <c r="H219">
        <v>64</v>
      </c>
    </row>
    <row r="220" spans="1:8" x14ac:dyDescent="0.25">
      <c r="A220" t="s">
        <v>20</v>
      </c>
      <c r="B220">
        <v>131</v>
      </c>
      <c r="G220" t="s">
        <v>14</v>
      </c>
      <c r="H220">
        <v>245</v>
      </c>
    </row>
    <row r="221" spans="1:8" x14ac:dyDescent="0.25">
      <c r="A221" t="s">
        <v>20</v>
      </c>
      <c r="B221">
        <v>84</v>
      </c>
      <c r="G221" t="s">
        <v>14</v>
      </c>
      <c r="H221">
        <v>71</v>
      </c>
    </row>
    <row r="222" spans="1:8" x14ac:dyDescent="0.25">
      <c r="A222" t="s">
        <v>20</v>
      </c>
      <c r="B222">
        <v>155</v>
      </c>
      <c r="G222" t="s">
        <v>14</v>
      </c>
      <c r="H222">
        <v>42</v>
      </c>
    </row>
    <row r="223" spans="1:8" x14ac:dyDescent="0.25">
      <c r="A223" t="s">
        <v>20</v>
      </c>
      <c r="B223">
        <v>189</v>
      </c>
      <c r="G223" t="s">
        <v>14</v>
      </c>
      <c r="H223">
        <v>156</v>
      </c>
    </row>
    <row r="224" spans="1:8" x14ac:dyDescent="0.25">
      <c r="A224" t="s">
        <v>20</v>
      </c>
      <c r="B224">
        <v>4799</v>
      </c>
      <c r="G224" t="s">
        <v>14</v>
      </c>
      <c r="H224">
        <v>1368</v>
      </c>
    </row>
    <row r="225" spans="1:8" x14ac:dyDescent="0.25">
      <c r="A225" t="s">
        <v>20</v>
      </c>
      <c r="B225">
        <v>1137</v>
      </c>
      <c r="G225" t="s">
        <v>14</v>
      </c>
      <c r="H225">
        <v>102</v>
      </c>
    </row>
    <row r="226" spans="1:8" x14ac:dyDescent="0.25">
      <c r="A226" t="s">
        <v>20</v>
      </c>
      <c r="B226">
        <v>1152</v>
      </c>
      <c r="G226" t="s">
        <v>14</v>
      </c>
      <c r="H226">
        <v>86</v>
      </c>
    </row>
    <row r="227" spans="1:8" x14ac:dyDescent="0.25">
      <c r="A227" t="s">
        <v>20</v>
      </c>
      <c r="B227">
        <v>50</v>
      </c>
      <c r="G227" t="s">
        <v>14</v>
      </c>
      <c r="H227">
        <v>253</v>
      </c>
    </row>
    <row r="228" spans="1:8" x14ac:dyDescent="0.25">
      <c r="A228" t="s">
        <v>20</v>
      </c>
      <c r="B228">
        <v>3059</v>
      </c>
      <c r="G228" t="s">
        <v>14</v>
      </c>
      <c r="H228">
        <v>157</v>
      </c>
    </row>
    <row r="229" spans="1:8" x14ac:dyDescent="0.25">
      <c r="A229" t="s">
        <v>20</v>
      </c>
      <c r="B229">
        <v>34</v>
      </c>
      <c r="G229" t="s">
        <v>14</v>
      </c>
      <c r="H229">
        <v>183</v>
      </c>
    </row>
    <row r="230" spans="1:8" x14ac:dyDescent="0.25">
      <c r="A230" t="s">
        <v>20</v>
      </c>
      <c r="B230">
        <v>220</v>
      </c>
      <c r="G230" t="s">
        <v>14</v>
      </c>
      <c r="H230">
        <v>82</v>
      </c>
    </row>
    <row r="231" spans="1:8" x14ac:dyDescent="0.25">
      <c r="A231" t="s">
        <v>20</v>
      </c>
      <c r="B231">
        <v>1604</v>
      </c>
      <c r="G231" t="s">
        <v>14</v>
      </c>
      <c r="H231">
        <v>1</v>
      </c>
    </row>
    <row r="232" spans="1:8" x14ac:dyDescent="0.25">
      <c r="A232" t="s">
        <v>20</v>
      </c>
      <c r="B232">
        <v>454</v>
      </c>
      <c r="G232" t="s">
        <v>14</v>
      </c>
      <c r="H232">
        <v>1198</v>
      </c>
    </row>
    <row r="233" spans="1:8" x14ac:dyDescent="0.25">
      <c r="A233" t="s">
        <v>20</v>
      </c>
      <c r="B233">
        <v>123</v>
      </c>
      <c r="G233" t="s">
        <v>14</v>
      </c>
      <c r="H233">
        <v>648</v>
      </c>
    </row>
    <row r="234" spans="1:8" x14ac:dyDescent="0.25">
      <c r="A234" t="s">
        <v>20</v>
      </c>
      <c r="B234">
        <v>299</v>
      </c>
      <c r="G234" t="s">
        <v>14</v>
      </c>
      <c r="H234">
        <v>64</v>
      </c>
    </row>
    <row r="235" spans="1:8" x14ac:dyDescent="0.25">
      <c r="A235" t="s">
        <v>20</v>
      </c>
      <c r="B235">
        <v>2237</v>
      </c>
      <c r="G235" t="s">
        <v>14</v>
      </c>
      <c r="H235">
        <v>62</v>
      </c>
    </row>
    <row r="236" spans="1:8" x14ac:dyDescent="0.25">
      <c r="A236" t="s">
        <v>20</v>
      </c>
      <c r="B236">
        <v>645</v>
      </c>
      <c r="G236" t="s">
        <v>14</v>
      </c>
      <c r="H236">
        <v>750</v>
      </c>
    </row>
    <row r="237" spans="1:8" x14ac:dyDescent="0.25">
      <c r="A237" t="s">
        <v>20</v>
      </c>
      <c r="B237">
        <v>484</v>
      </c>
      <c r="G237" t="s">
        <v>14</v>
      </c>
      <c r="H237">
        <v>105</v>
      </c>
    </row>
    <row r="238" spans="1:8" x14ac:dyDescent="0.25">
      <c r="A238" t="s">
        <v>20</v>
      </c>
      <c r="B238">
        <v>154</v>
      </c>
      <c r="G238" t="s">
        <v>14</v>
      </c>
      <c r="H238">
        <v>2604</v>
      </c>
    </row>
    <row r="239" spans="1:8" x14ac:dyDescent="0.25">
      <c r="A239" t="s">
        <v>20</v>
      </c>
      <c r="B239">
        <v>82</v>
      </c>
      <c r="G239" t="s">
        <v>14</v>
      </c>
      <c r="H239">
        <v>65</v>
      </c>
    </row>
    <row r="240" spans="1:8" x14ac:dyDescent="0.25">
      <c r="A240" t="s">
        <v>20</v>
      </c>
      <c r="B240">
        <v>134</v>
      </c>
      <c r="G240" t="s">
        <v>14</v>
      </c>
      <c r="H240">
        <v>94</v>
      </c>
    </row>
    <row r="241" spans="1:8" x14ac:dyDescent="0.25">
      <c r="A241" t="s">
        <v>20</v>
      </c>
      <c r="B241">
        <v>5203</v>
      </c>
      <c r="G241" t="s">
        <v>14</v>
      </c>
      <c r="H241">
        <v>257</v>
      </c>
    </row>
    <row r="242" spans="1:8" x14ac:dyDescent="0.25">
      <c r="A242" t="s">
        <v>20</v>
      </c>
      <c r="B242">
        <v>94</v>
      </c>
      <c r="G242" t="s">
        <v>14</v>
      </c>
      <c r="H242">
        <v>2928</v>
      </c>
    </row>
    <row r="243" spans="1:8" x14ac:dyDescent="0.25">
      <c r="A243" t="s">
        <v>20</v>
      </c>
      <c r="B243">
        <v>205</v>
      </c>
      <c r="G243" t="s">
        <v>14</v>
      </c>
      <c r="H243">
        <v>4697</v>
      </c>
    </row>
    <row r="244" spans="1:8" x14ac:dyDescent="0.25">
      <c r="A244" t="s">
        <v>20</v>
      </c>
      <c r="B244">
        <v>92</v>
      </c>
      <c r="G244" t="s">
        <v>14</v>
      </c>
      <c r="H244">
        <v>2915</v>
      </c>
    </row>
    <row r="245" spans="1:8" x14ac:dyDescent="0.25">
      <c r="A245" t="s">
        <v>20</v>
      </c>
      <c r="B245">
        <v>219</v>
      </c>
      <c r="G245" t="s">
        <v>14</v>
      </c>
      <c r="H245">
        <v>18</v>
      </c>
    </row>
    <row r="246" spans="1:8" x14ac:dyDescent="0.25">
      <c r="A246" t="s">
        <v>20</v>
      </c>
      <c r="B246">
        <v>2526</v>
      </c>
      <c r="G246" t="s">
        <v>14</v>
      </c>
      <c r="H246">
        <v>602</v>
      </c>
    </row>
    <row r="247" spans="1:8" x14ac:dyDescent="0.25">
      <c r="A247" t="s">
        <v>20</v>
      </c>
      <c r="B247">
        <v>94</v>
      </c>
      <c r="G247" t="s">
        <v>14</v>
      </c>
      <c r="H247">
        <v>1</v>
      </c>
    </row>
    <row r="248" spans="1:8" x14ac:dyDescent="0.25">
      <c r="A248" t="s">
        <v>20</v>
      </c>
      <c r="B248">
        <v>1713</v>
      </c>
      <c r="G248" t="s">
        <v>14</v>
      </c>
      <c r="H248">
        <v>3868</v>
      </c>
    </row>
    <row r="249" spans="1:8" x14ac:dyDescent="0.25">
      <c r="A249" t="s">
        <v>20</v>
      </c>
      <c r="B249">
        <v>249</v>
      </c>
      <c r="G249" t="s">
        <v>14</v>
      </c>
      <c r="H249">
        <v>504</v>
      </c>
    </row>
    <row r="250" spans="1:8" x14ac:dyDescent="0.25">
      <c r="A250" t="s">
        <v>20</v>
      </c>
      <c r="B250">
        <v>192</v>
      </c>
      <c r="G250" t="s">
        <v>14</v>
      </c>
      <c r="H250">
        <v>14</v>
      </c>
    </row>
    <row r="251" spans="1:8" x14ac:dyDescent="0.25">
      <c r="A251" t="s">
        <v>20</v>
      </c>
      <c r="B251">
        <v>247</v>
      </c>
      <c r="G251" t="s">
        <v>14</v>
      </c>
      <c r="H251">
        <v>750</v>
      </c>
    </row>
    <row r="252" spans="1:8" x14ac:dyDescent="0.25">
      <c r="A252" t="s">
        <v>20</v>
      </c>
      <c r="B252">
        <v>2293</v>
      </c>
      <c r="G252" t="s">
        <v>14</v>
      </c>
      <c r="H252">
        <v>77</v>
      </c>
    </row>
    <row r="253" spans="1:8" x14ac:dyDescent="0.25">
      <c r="A253" t="s">
        <v>20</v>
      </c>
      <c r="B253">
        <v>3131</v>
      </c>
      <c r="G253" t="s">
        <v>14</v>
      </c>
      <c r="H253">
        <v>752</v>
      </c>
    </row>
    <row r="254" spans="1:8" x14ac:dyDescent="0.25">
      <c r="A254" t="s">
        <v>20</v>
      </c>
      <c r="B254">
        <v>143</v>
      </c>
      <c r="G254" t="s">
        <v>14</v>
      </c>
      <c r="H254">
        <v>131</v>
      </c>
    </row>
    <row r="255" spans="1:8" x14ac:dyDescent="0.25">
      <c r="A255" t="s">
        <v>20</v>
      </c>
      <c r="B255">
        <v>296</v>
      </c>
      <c r="G255" t="s">
        <v>14</v>
      </c>
      <c r="H255">
        <v>87</v>
      </c>
    </row>
    <row r="256" spans="1:8" x14ac:dyDescent="0.25">
      <c r="A256" t="s">
        <v>20</v>
      </c>
      <c r="B256">
        <v>170</v>
      </c>
      <c r="G256" t="s">
        <v>14</v>
      </c>
      <c r="H256">
        <v>1063</v>
      </c>
    </row>
    <row r="257" spans="1:8" x14ac:dyDescent="0.25">
      <c r="A257" t="s">
        <v>20</v>
      </c>
      <c r="B257">
        <v>86</v>
      </c>
      <c r="G257" t="s">
        <v>14</v>
      </c>
      <c r="H257">
        <v>76</v>
      </c>
    </row>
    <row r="258" spans="1:8" x14ac:dyDescent="0.25">
      <c r="A258" t="s">
        <v>20</v>
      </c>
      <c r="B258">
        <v>6286</v>
      </c>
      <c r="G258" t="s">
        <v>14</v>
      </c>
      <c r="H258">
        <v>4428</v>
      </c>
    </row>
    <row r="259" spans="1:8" x14ac:dyDescent="0.25">
      <c r="A259" t="s">
        <v>20</v>
      </c>
      <c r="B259">
        <v>3727</v>
      </c>
      <c r="G259" t="s">
        <v>14</v>
      </c>
      <c r="H259">
        <v>58</v>
      </c>
    </row>
    <row r="260" spans="1:8" x14ac:dyDescent="0.25">
      <c r="A260" t="s">
        <v>20</v>
      </c>
      <c r="B260">
        <v>1605</v>
      </c>
      <c r="G260" t="s">
        <v>14</v>
      </c>
      <c r="H260">
        <v>111</v>
      </c>
    </row>
    <row r="261" spans="1:8" x14ac:dyDescent="0.25">
      <c r="A261" t="s">
        <v>20</v>
      </c>
      <c r="B261">
        <v>2120</v>
      </c>
      <c r="G261" t="s">
        <v>14</v>
      </c>
      <c r="H261">
        <v>2955</v>
      </c>
    </row>
    <row r="262" spans="1:8" x14ac:dyDescent="0.25">
      <c r="A262" t="s">
        <v>20</v>
      </c>
      <c r="B262">
        <v>50</v>
      </c>
      <c r="G262" t="s">
        <v>14</v>
      </c>
      <c r="H262">
        <v>1657</v>
      </c>
    </row>
    <row r="263" spans="1:8" x14ac:dyDescent="0.25">
      <c r="A263" t="s">
        <v>20</v>
      </c>
      <c r="B263">
        <v>2080</v>
      </c>
      <c r="G263" t="s">
        <v>14</v>
      </c>
      <c r="H263">
        <v>926</v>
      </c>
    </row>
    <row r="264" spans="1:8" x14ac:dyDescent="0.25">
      <c r="A264" t="s">
        <v>20</v>
      </c>
      <c r="B264">
        <v>2105</v>
      </c>
      <c r="G264" t="s">
        <v>14</v>
      </c>
      <c r="H264">
        <v>77</v>
      </c>
    </row>
    <row r="265" spans="1:8" x14ac:dyDescent="0.25">
      <c r="A265" t="s">
        <v>20</v>
      </c>
      <c r="B265">
        <v>2436</v>
      </c>
      <c r="G265" t="s">
        <v>14</v>
      </c>
      <c r="H265">
        <v>1748</v>
      </c>
    </row>
    <row r="266" spans="1:8" x14ac:dyDescent="0.25">
      <c r="A266" t="s">
        <v>20</v>
      </c>
      <c r="B266">
        <v>80</v>
      </c>
      <c r="G266" t="s">
        <v>14</v>
      </c>
      <c r="H266">
        <v>79</v>
      </c>
    </row>
    <row r="267" spans="1:8" x14ac:dyDescent="0.25">
      <c r="A267" t="s">
        <v>20</v>
      </c>
      <c r="B267">
        <v>42</v>
      </c>
      <c r="G267" t="s">
        <v>14</v>
      </c>
      <c r="H267">
        <v>889</v>
      </c>
    </row>
    <row r="268" spans="1:8" x14ac:dyDescent="0.25">
      <c r="A268" t="s">
        <v>20</v>
      </c>
      <c r="B268">
        <v>139</v>
      </c>
      <c r="G268" t="s">
        <v>14</v>
      </c>
      <c r="H268">
        <v>56</v>
      </c>
    </row>
    <row r="269" spans="1:8" x14ac:dyDescent="0.25">
      <c r="A269" t="s">
        <v>20</v>
      </c>
      <c r="B269">
        <v>159</v>
      </c>
      <c r="G269" t="s">
        <v>14</v>
      </c>
      <c r="H269">
        <v>1</v>
      </c>
    </row>
    <row r="270" spans="1:8" x14ac:dyDescent="0.25">
      <c r="A270" t="s">
        <v>20</v>
      </c>
      <c r="B270">
        <v>381</v>
      </c>
      <c r="G270" t="s">
        <v>14</v>
      </c>
      <c r="H270">
        <v>83</v>
      </c>
    </row>
    <row r="271" spans="1:8" x14ac:dyDescent="0.25">
      <c r="A271" t="s">
        <v>20</v>
      </c>
      <c r="B271">
        <v>194</v>
      </c>
      <c r="G271" t="s">
        <v>14</v>
      </c>
      <c r="H271">
        <v>2025</v>
      </c>
    </row>
    <row r="272" spans="1:8" x14ac:dyDescent="0.25">
      <c r="A272" t="s">
        <v>20</v>
      </c>
      <c r="B272">
        <v>106</v>
      </c>
      <c r="G272" t="s">
        <v>14</v>
      </c>
      <c r="H272">
        <v>14</v>
      </c>
    </row>
    <row r="273" spans="1:8" x14ac:dyDescent="0.25">
      <c r="A273" t="s">
        <v>20</v>
      </c>
      <c r="B273">
        <v>142</v>
      </c>
      <c r="G273" t="s">
        <v>14</v>
      </c>
      <c r="H273">
        <v>656</v>
      </c>
    </row>
    <row r="274" spans="1:8" x14ac:dyDescent="0.25">
      <c r="A274" t="s">
        <v>20</v>
      </c>
      <c r="B274">
        <v>211</v>
      </c>
      <c r="G274" t="s">
        <v>14</v>
      </c>
      <c r="H274">
        <v>1596</v>
      </c>
    </row>
    <row r="275" spans="1:8" x14ac:dyDescent="0.25">
      <c r="A275" t="s">
        <v>20</v>
      </c>
      <c r="B275">
        <v>2756</v>
      </c>
      <c r="G275" t="s">
        <v>14</v>
      </c>
      <c r="H275">
        <v>10</v>
      </c>
    </row>
    <row r="276" spans="1:8" x14ac:dyDescent="0.25">
      <c r="A276" t="s">
        <v>20</v>
      </c>
      <c r="B276">
        <v>173</v>
      </c>
      <c r="G276" t="s">
        <v>14</v>
      </c>
      <c r="H276">
        <v>1121</v>
      </c>
    </row>
    <row r="277" spans="1:8" x14ac:dyDescent="0.25">
      <c r="A277" t="s">
        <v>20</v>
      </c>
      <c r="B277">
        <v>87</v>
      </c>
      <c r="G277" t="s">
        <v>14</v>
      </c>
      <c r="H277">
        <v>15</v>
      </c>
    </row>
    <row r="278" spans="1:8" x14ac:dyDescent="0.25">
      <c r="A278" t="s">
        <v>20</v>
      </c>
      <c r="B278">
        <v>1572</v>
      </c>
      <c r="G278" t="s">
        <v>14</v>
      </c>
      <c r="H278">
        <v>191</v>
      </c>
    </row>
    <row r="279" spans="1:8" x14ac:dyDescent="0.25">
      <c r="A279" t="s">
        <v>20</v>
      </c>
      <c r="B279">
        <v>2346</v>
      </c>
      <c r="G279" t="s">
        <v>14</v>
      </c>
      <c r="H279">
        <v>16</v>
      </c>
    </row>
    <row r="280" spans="1:8" x14ac:dyDescent="0.25">
      <c r="A280" t="s">
        <v>20</v>
      </c>
      <c r="B280">
        <v>115</v>
      </c>
      <c r="G280" t="s">
        <v>14</v>
      </c>
      <c r="H280">
        <v>17</v>
      </c>
    </row>
    <row r="281" spans="1:8" x14ac:dyDescent="0.25">
      <c r="A281" t="s">
        <v>20</v>
      </c>
      <c r="B281">
        <v>85</v>
      </c>
      <c r="G281" t="s">
        <v>14</v>
      </c>
      <c r="H281">
        <v>34</v>
      </c>
    </row>
    <row r="282" spans="1:8" x14ac:dyDescent="0.25">
      <c r="A282" t="s">
        <v>20</v>
      </c>
      <c r="B282">
        <v>144</v>
      </c>
      <c r="G282" t="s">
        <v>14</v>
      </c>
      <c r="H282">
        <v>1</v>
      </c>
    </row>
    <row r="283" spans="1:8" x14ac:dyDescent="0.25">
      <c r="A283" t="s">
        <v>20</v>
      </c>
      <c r="B283">
        <v>2443</v>
      </c>
      <c r="G283" t="s">
        <v>14</v>
      </c>
      <c r="H283">
        <v>1274</v>
      </c>
    </row>
    <row r="284" spans="1:8" x14ac:dyDescent="0.25">
      <c r="A284" t="s">
        <v>20</v>
      </c>
      <c r="B284">
        <v>64</v>
      </c>
      <c r="G284" t="s">
        <v>14</v>
      </c>
      <c r="H284">
        <v>210</v>
      </c>
    </row>
    <row r="285" spans="1:8" x14ac:dyDescent="0.25">
      <c r="A285" t="s">
        <v>20</v>
      </c>
      <c r="B285">
        <v>268</v>
      </c>
      <c r="G285" t="s">
        <v>14</v>
      </c>
      <c r="H285">
        <v>248</v>
      </c>
    </row>
    <row r="286" spans="1:8" x14ac:dyDescent="0.25">
      <c r="A286" t="s">
        <v>20</v>
      </c>
      <c r="B286">
        <v>195</v>
      </c>
      <c r="G286" t="s">
        <v>14</v>
      </c>
      <c r="H286">
        <v>513</v>
      </c>
    </row>
    <row r="287" spans="1:8" x14ac:dyDescent="0.25">
      <c r="A287" t="s">
        <v>20</v>
      </c>
      <c r="B287">
        <v>186</v>
      </c>
      <c r="G287" t="s">
        <v>14</v>
      </c>
      <c r="H287">
        <v>3410</v>
      </c>
    </row>
    <row r="288" spans="1:8" x14ac:dyDescent="0.25">
      <c r="A288" t="s">
        <v>20</v>
      </c>
      <c r="B288">
        <v>460</v>
      </c>
      <c r="G288" t="s">
        <v>14</v>
      </c>
      <c r="H288">
        <v>10</v>
      </c>
    </row>
    <row r="289" spans="1:8" x14ac:dyDescent="0.25">
      <c r="A289" t="s">
        <v>20</v>
      </c>
      <c r="B289">
        <v>2528</v>
      </c>
      <c r="G289" t="s">
        <v>14</v>
      </c>
      <c r="H289">
        <v>2201</v>
      </c>
    </row>
    <row r="290" spans="1:8" x14ac:dyDescent="0.25">
      <c r="A290" t="s">
        <v>20</v>
      </c>
      <c r="B290">
        <v>3657</v>
      </c>
      <c r="G290" t="s">
        <v>14</v>
      </c>
      <c r="H290">
        <v>676</v>
      </c>
    </row>
    <row r="291" spans="1:8" x14ac:dyDescent="0.25">
      <c r="A291" t="s">
        <v>20</v>
      </c>
      <c r="B291">
        <v>131</v>
      </c>
      <c r="G291" t="s">
        <v>14</v>
      </c>
      <c r="H291">
        <v>831</v>
      </c>
    </row>
    <row r="292" spans="1:8" x14ac:dyDescent="0.25">
      <c r="A292" t="s">
        <v>20</v>
      </c>
      <c r="B292">
        <v>239</v>
      </c>
      <c r="G292" t="s">
        <v>14</v>
      </c>
      <c r="H292">
        <v>859</v>
      </c>
    </row>
    <row r="293" spans="1:8" x14ac:dyDescent="0.25">
      <c r="A293" t="s">
        <v>20</v>
      </c>
      <c r="B293">
        <v>78</v>
      </c>
      <c r="G293" t="s">
        <v>14</v>
      </c>
      <c r="H293">
        <v>45</v>
      </c>
    </row>
    <row r="294" spans="1:8" x14ac:dyDescent="0.25">
      <c r="A294" t="s">
        <v>20</v>
      </c>
      <c r="B294">
        <v>1773</v>
      </c>
      <c r="G294" t="s">
        <v>14</v>
      </c>
      <c r="H294">
        <v>6</v>
      </c>
    </row>
    <row r="295" spans="1:8" x14ac:dyDescent="0.25">
      <c r="A295" t="s">
        <v>20</v>
      </c>
      <c r="B295">
        <v>32</v>
      </c>
      <c r="G295" t="s">
        <v>14</v>
      </c>
      <c r="H295">
        <v>7</v>
      </c>
    </row>
    <row r="296" spans="1:8" x14ac:dyDescent="0.25">
      <c r="A296" t="s">
        <v>20</v>
      </c>
      <c r="B296">
        <v>369</v>
      </c>
      <c r="G296" t="s">
        <v>14</v>
      </c>
      <c r="H296">
        <v>31</v>
      </c>
    </row>
    <row r="297" spans="1:8" x14ac:dyDescent="0.25">
      <c r="A297" t="s">
        <v>20</v>
      </c>
      <c r="B297">
        <v>89</v>
      </c>
      <c r="G297" t="s">
        <v>14</v>
      </c>
      <c r="H297">
        <v>78</v>
      </c>
    </row>
    <row r="298" spans="1:8" x14ac:dyDescent="0.25">
      <c r="A298" t="s">
        <v>20</v>
      </c>
      <c r="B298">
        <v>147</v>
      </c>
      <c r="G298" t="s">
        <v>14</v>
      </c>
      <c r="H298">
        <v>1225</v>
      </c>
    </row>
    <row r="299" spans="1:8" x14ac:dyDescent="0.25">
      <c r="A299" t="s">
        <v>20</v>
      </c>
      <c r="B299">
        <v>126</v>
      </c>
      <c r="G299" t="s">
        <v>14</v>
      </c>
      <c r="H299">
        <v>1</v>
      </c>
    </row>
    <row r="300" spans="1:8" x14ac:dyDescent="0.25">
      <c r="A300" t="s">
        <v>20</v>
      </c>
      <c r="B300">
        <v>2218</v>
      </c>
      <c r="G300" t="s">
        <v>14</v>
      </c>
      <c r="H300">
        <v>67</v>
      </c>
    </row>
    <row r="301" spans="1:8" x14ac:dyDescent="0.25">
      <c r="A301" t="s">
        <v>20</v>
      </c>
      <c r="B301">
        <v>202</v>
      </c>
      <c r="G301" t="s">
        <v>14</v>
      </c>
      <c r="H301">
        <v>19</v>
      </c>
    </row>
    <row r="302" spans="1:8" x14ac:dyDescent="0.25">
      <c r="A302" t="s">
        <v>20</v>
      </c>
      <c r="B302">
        <v>140</v>
      </c>
      <c r="G302" t="s">
        <v>14</v>
      </c>
      <c r="H302">
        <v>2108</v>
      </c>
    </row>
    <row r="303" spans="1:8" x14ac:dyDescent="0.25">
      <c r="A303" t="s">
        <v>20</v>
      </c>
      <c r="B303">
        <v>1052</v>
      </c>
      <c r="G303" t="s">
        <v>14</v>
      </c>
      <c r="H303">
        <v>679</v>
      </c>
    </row>
    <row r="304" spans="1:8" x14ac:dyDescent="0.25">
      <c r="A304" t="s">
        <v>20</v>
      </c>
      <c r="B304">
        <v>247</v>
      </c>
      <c r="G304" t="s">
        <v>14</v>
      </c>
      <c r="H304">
        <v>36</v>
      </c>
    </row>
    <row r="305" spans="1:8" x14ac:dyDescent="0.25">
      <c r="A305" t="s">
        <v>20</v>
      </c>
      <c r="B305">
        <v>84</v>
      </c>
      <c r="G305" t="s">
        <v>14</v>
      </c>
      <c r="H305">
        <v>47</v>
      </c>
    </row>
    <row r="306" spans="1:8" x14ac:dyDescent="0.25">
      <c r="A306" t="s">
        <v>20</v>
      </c>
      <c r="B306">
        <v>88</v>
      </c>
      <c r="G306" t="s">
        <v>14</v>
      </c>
      <c r="H306">
        <v>70</v>
      </c>
    </row>
    <row r="307" spans="1:8" x14ac:dyDescent="0.25">
      <c r="A307" t="s">
        <v>20</v>
      </c>
      <c r="B307">
        <v>156</v>
      </c>
      <c r="G307" t="s">
        <v>14</v>
      </c>
      <c r="H307">
        <v>154</v>
      </c>
    </row>
    <row r="308" spans="1:8" x14ac:dyDescent="0.25">
      <c r="A308" t="s">
        <v>20</v>
      </c>
      <c r="B308">
        <v>2985</v>
      </c>
      <c r="G308" t="s">
        <v>14</v>
      </c>
      <c r="H308">
        <v>22</v>
      </c>
    </row>
    <row r="309" spans="1:8" x14ac:dyDescent="0.25">
      <c r="A309" t="s">
        <v>20</v>
      </c>
      <c r="B309">
        <v>762</v>
      </c>
      <c r="G309" t="s">
        <v>14</v>
      </c>
      <c r="H309">
        <v>1758</v>
      </c>
    </row>
    <row r="310" spans="1:8" x14ac:dyDescent="0.25">
      <c r="A310" t="s">
        <v>20</v>
      </c>
      <c r="B310">
        <v>554</v>
      </c>
      <c r="G310" t="s">
        <v>14</v>
      </c>
      <c r="H310">
        <v>94</v>
      </c>
    </row>
    <row r="311" spans="1:8" x14ac:dyDescent="0.25">
      <c r="A311" t="s">
        <v>20</v>
      </c>
      <c r="B311">
        <v>135</v>
      </c>
      <c r="G311" t="s">
        <v>14</v>
      </c>
      <c r="H311">
        <v>33</v>
      </c>
    </row>
    <row r="312" spans="1:8" x14ac:dyDescent="0.25">
      <c r="A312" t="s">
        <v>20</v>
      </c>
      <c r="B312">
        <v>122</v>
      </c>
      <c r="G312" t="s">
        <v>14</v>
      </c>
      <c r="H312">
        <v>1</v>
      </c>
    </row>
    <row r="313" spans="1:8" x14ac:dyDescent="0.25">
      <c r="A313" t="s">
        <v>20</v>
      </c>
      <c r="B313">
        <v>221</v>
      </c>
      <c r="G313" t="s">
        <v>14</v>
      </c>
      <c r="H313">
        <v>31</v>
      </c>
    </row>
    <row r="314" spans="1:8" x14ac:dyDescent="0.25">
      <c r="A314" t="s">
        <v>20</v>
      </c>
      <c r="B314">
        <v>126</v>
      </c>
      <c r="G314" t="s">
        <v>14</v>
      </c>
      <c r="H314">
        <v>35</v>
      </c>
    </row>
    <row r="315" spans="1:8" x14ac:dyDescent="0.25">
      <c r="A315" t="s">
        <v>20</v>
      </c>
      <c r="B315">
        <v>1022</v>
      </c>
      <c r="G315" t="s">
        <v>14</v>
      </c>
      <c r="H315">
        <v>63</v>
      </c>
    </row>
    <row r="316" spans="1:8" x14ac:dyDescent="0.25">
      <c r="A316" t="s">
        <v>20</v>
      </c>
      <c r="B316">
        <v>3177</v>
      </c>
      <c r="G316" t="s">
        <v>14</v>
      </c>
      <c r="H316">
        <v>526</v>
      </c>
    </row>
    <row r="317" spans="1:8" x14ac:dyDescent="0.25">
      <c r="A317" t="s">
        <v>20</v>
      </c>
      <c r="B317">
        <v>198</v>
      </c>
      <c r="G317" t="s">
        <v>14</v>
      </c>
      <c r="H317">
        <v>121</v>
      </c>
    </row>
    <row r="318" spans="1:8" x14ac:dyDescent="0.25">
      <c r="A318" t="s">
        <v>20</v>
      </c>
      <c r="B318">
        <v>85</v>
      </c>
      <c r="G318" t="s">
        <v>14</v>
      </c>
      <c r="H318">
        <v>67</v>
      </c>
    </row>
    <row r="319" spans="1:8" x14ac:dyDescent="0.25">
      <c r="A319" t="s">
        <v>20</v>
      </c>
      <c r="B319">
        <v>3596</v>
      </c>
      <c r="G319" t="s">
        <v>14</v>
      </c>
      <c r="H319">
        <v>57</v>
      </c>
    </row>
    <row r="320" spans="1:8" x14ac:dyDescent="0.25">
      <c r="A320" t="s">
        <v>20</v>
      </c>
      <c r="B320">
        <v>244</v>
      </c>
      <c r="G320" t="s">
        <v>14</v>
      </c>
      <c r="H320">
        <v>1229</v>
      </c>
    </row>
    <row r="321" spans="1:8" x14ac:dyDescent="0.25">
      <c r="A321" t="s">
        <v>20</v>
      </c>
      <c r="B321">
        <v>5180</v>
      </c>
      <c r="G321" t="s">
        <v>14</v>
      </c>
      <c r="H321">
        <v>12</v>
      </c>
    </row>
    <row r="322" spans="1:8" x14ac:dyDescent="0.25">
      <c r="A322" t="s">
        <v>20</v>
      </c>
      <c r="B322">
        <v>589</v>
      </c>
      <c r="G322" t="s">
        <v>14</v>
      </c>
      <c r="H322">
        <v>452</v>
      </c>
    </row>
    <row r="323" spans="1:8" x14ac:dyDescent="0.25">
      <c r="A323" t="s">
        <v>20</v>
      </c>
      <c r="B323">
        <v>2725</v>
      </c>
      <c r="G323" t="s">
        <v>14</v>
      </c>
      <c r="H323">
        <v>1886</v>
      </c>
    </row>
    <row r="324" spans="1:8" x14ac:dyDescent="0.25">
      <c r="A324" t="s">
        <v>20</v>
      </c>
      <c r="B324">
        <v>300</v>
      </c>
      <c r="G324" t="s">
        <v>14</v>
      </c>
      <c r="H324">
        <v>1825</v>
      </c>
    </row>
    <row r="325" spans="1:8" x14ac:dyDescent="0.25">
      <c r="A325" t="s">
        <v>20</v>
      </c>
      <c r="B325">
        <v>144</v>
      </c>
      <c r="G325" t="s">
        <v>14</v>
      </c>
      <c r="H325">
        <v>31</v>
      </c>
    </row>
    <row r="326" spans="1:8" x14ac:dyDescent="0.25">
      <c r="A326" t="s">
        <v>20</v>
      </c>
      <c r="B326">
        <v>87</v>
      </c>
      <c r="G326" t="s">
        <v>14</v>
      </c>
      <c r="H326">
        <v>107</v>
      </c>
    </row>
    <row r="327" spans="1:8" x14ac:dyDescent="0.25">
      <c r="A327" t="s">
        <v>20</v>
      </c>
      <c r="B327">
        <v>3116</v>
      </c>
      <c r="G327" t="s">
        <v>14</v>
      </c>
      <c r="H327">
        <v>27</v>
      </c>
    </row>
    <row r="328" spans="1:8" x14ac:dyDescent="0.25">
      <c r="A328" t="s">
        <v>20</v>
      </c>
      <c r="B328">
        <v>909</v>
      </c>
      <c r="G328" t="s">
        <v>14</v>
      </c>
      <c r="H328">
        <v>1221</v>
      </c>
    </row>
    <row r="329" spans="1:8" x14ac:dyDescent="0.25">
      <c r="A329" t="s">
        <v>20</v>
      </c>
      <c r="B329">
        <v>1613</v>
      </c>
      <c r="G329" t="s">
        <v>14</v>
      </c>
      <c r="H329">
        <v>1</v>
      </c>
    </row>
    <row r="330" spans="1:8" x14ac:dyDescent="0.25">
      <c r="A330" t="s">
        <v>20</v>
      </c>
      <c r="B330">
        <v>136</v>
      </c>
      <c r="G330" t="s">
        <v>14</v>
      </c>
      <c r="H330">
        <v>16</v>
      </c>
    </row>
    <row r="331" spans="1:8" x14ac:dyDescent="0.25">
      <c r="A331" t="s">
        <v>20</v>
      </c>
      <c r="B331">
        <v>130</v>
      </c>
      <c r="G331" t="s">
        <v>14</v>
      </c>
      <c r="H331">
        <v>41</v>
      </c>
    </row>
    <row r="332" spans="1:8" x14ac:dyDescent="0.25">
      <c r="A332" t="s">
        <v>20</v>
      </c>
      <c r="B332">
        <v>102</v>
      </c>
      <c r="G332" t="s">
        <v>14</v>
      </c>
      <c r="H332">
        <v>523</v>
      </c>
    </row>
    <row r="333" spans="1:8" x14ac:dyDescent="0.25">
      <c r="A333" t="s">
        <v>20</v>
      </c>
      <c r="B333">
        <v>4006</v>
      </c>
      <c r="G333" t="s">
        <v>14</v>
      </c>
      <c r="H333">
        <v>141</v>
      </c>
    </row>
    <row r="334" spans="1:8" x14ac:dyDescent="0.25">
      <c r="A334" t="s">
        <v>20</v>
      </c>
      <c r="B334">
        <v>1629</v>
      </c>
      <c r="G334" t="s">
        <v>14</v>
      </c>
      <c r="H334">
        <v>52</v>
      </c>
    </row>
    <row r="335" spans="1:8" x14ac:dyDescent="0.25">
      <c r="A335" t="s">
        <v>20</v>
      </c>
      <c r="B335">
        <v>2188</v>
      </c>
      <c r="G335" t="s">
        <v>14</v>
      </c>
      <c r="H335">
        <v>225</v>
      </c>
    </row>
    <row r="336" spans="1:8" x14ac:dyDescent="0.25">
      <c r="A336" t="s">
        <v>20</v>
      </c>
      <c r="B336">
        <v>2409</v>
      </c>
      <c r="G336" t="s">
        <v>14</v>
      </c>
      <c r="H336">
        <v>38</v>
      </c>
    </row>
    <row r="337" spans="1:8" x14ac:dyDescent="0.25">
      <c r="A337" t="s">
        <v>20</v>
      </c>
      <c r="B337">
        <v>194</v>
      </c>
      <c r="G337" t="s">
        <v>14</v>
      </c>
      <c r="H337">
        <v>15</v>
      </c>
    </row>
    <row r="338" spans="1:8" x14ac:dyDescent="0.25">
      <c r="A338" t="s">
        <v>20</v>
      </c>
      <c r="B338">
        <v>1140</v>
      </c>
      <c r="G338" t="s">
        <v>14</v>
      </c>
      <c r="H338">
        <v>37</v>
      </c>
    </row>
    <row r="339" spans="1:8" x14ac:dyDescent="0.25">
      <c r="A339" t="s">
        <v>20</v>
      </c>
      <c r="B339">
        <v>102</v>
      </c>
      <c r="G339" t="s">
        <v>14</v>
      </c>
      <c r="H339">
        <v>112</v>
      </c>
    </row>
    <row r="340" spans="1:8" x14ac:dyDescent="0.25">
      <c r="A340" t="s">
        <v>20</v>
      </c>
      <c r="B340">
        <v>2857</v>
      </c>
      <c r="G340" t="s">
        <v>14</v>
      </c>
      <c r="H340">
        <v>21</v>
      </c>
    </row>
    <row r="341" spans="1:8" x14ac:dyDescent="0.25">
      <c r="A341" t="s">
        <v>20</v>
      </c>
      <c r="B341">
        <v>107</v>
      </c>
      <c r="G341" t="s">
        <v>14</v>
      </c>
      <c r="H341">
        <v>67</v>
      </c>
    </row>
    <row r="342" spans="1:8" x14ac:dyDescent="0.25">
      <c r="A342" t="s">
        <v>20</v>
      </c>
      <c r="B342">
        <v>160</v>
      </c>
      <c r="G342" t="s">
        <v>14</v>
      </c>
      <c r="H342">
        <v>78</v>
      </c>
    </row>
    <row r="343" spans="1:8" x14ac:dyDescent="0.25">
      <c r="A343" t="s">
        <v>20</v>
      </c>
      <c r="B343">
        <v>2230</v>
      </c>
      <c r="G343" t="s">
        <v>14</v>
      </c>
      <c r="H343">
        <v>67</v>
      </c>
    </row>
    <row r="344" spans="1:8" x14ac:dyDescent="0.25">
      <c r="A344" t="s">
        <v>20</v>
      </c>
      <c r="B344">
        <v>316</v>
      </c>
      <c r="G344" t="s">
        <v>14</v>
      </c>
      <c r="H344">
        <v>263</v>
      </c>
    </row>
    <row r="345" spans="1:8" x14ac:dyDescent="0.25">
      <c r="A345" t="s">
        <v>20</v>
      </c>
      <c r="B345">
        <v>117</v>
      </c>
      <c r="G345" t="s">
        <v>14</v>
      </c>
      <c r="H345">
        <v>1691</v>
      </c>
    </row>
    <row r="346" spans="1:8" x14ac:dyDescent="0.25">
      <c r="A346" t="s">
        <v>20</v>
      </c>
      <c r="B346">
        <v>6406</v>
      </c>
      <c r="G346" t="s">
        <v>14</v>
      </c>
      <c r="H346">
        <v>181</v>
      </c>
    </row>
    <row r="347" spans="1:8" x14ac:dyDescent="0.25">
      <c r="A347" t="s">
        <v>20</v>
      </c>
      <c r="B347">
        <v>192</v>
      </c>
      <c r="G347" t="s">
        <v>14</v>
      </c>
      <c r="H347">
        <v>13</v>
      </c>
    </row>
    <row r="348" spans="1:8" x14ac:dyDescent="0.25">
      <c r="A348" t="s">
        <v>20</v>
      </c>
      <c r="B348">
        <v>26</v>
      </c>
      <c r="G348" t="s">
        <v>14</v>
      </c>
      <c r="H348">
        <v>1</v>
      </c>
    </row>
    <row r="349" spans="1:8" x14ac:dyDescent="0.25">
      <c r="A349" t="s">
        <v>20</v>
      </c>
      <c r="B349">
        <v>723</v>
      </c>
      <c r="G349" t="s">
        <v>14</v>
      </c>
      <c r="H349">
        <v>21</v>
      </c>
    </row>
    <row r="350" spans="1:8" x14ac:dyDescent="0.25">
      <c r="A350" t="s">
        <v>20</v>
      </c>
      <c r="B350">
        <v>170</v>
      </c>
      <c r="G350" t="s">
        <v>14</v>
      </c>
      <c r="H350">
        <v>830</v>
      </c>
    </row>
    <row r="351" spans="1:8" x14ac:dyDescent="0.25">
      <c r="A351" t="s">
        <v>20</v>
      </c>
      <c r="B351">
        <v>238</v>
      </c>
      <c r="G351" t="s">
        <v>14</v>
      </c>
      <c r="H351">
        <v>130</v>
      </c>
    </row>
    <row r="352" spans="1:8" x14ac:dyDescent="0.25">
      <c r="A352" t="s">
        <v>20</v>
      </c>
      <c r="B352">
        <v>55</v>
      </c>
      <c r="G352" t="s">
        <v>14</v>
      </c>
      <c r="H352">
        <v>55</v>
      </c>
    </row>
    <row r="353" spans="1:8" x14ac:dyDescent="0.25">
      <c r="A353" t="s">
        <v>20</v>
      </c>
      <c r="B353">
        <v>128</v>
      </c>
      <c r="G353" t="s">
        <v>14</v>
      </c>
      <c r="H353">
        <v>114</v>
      </c>
    </row>
    <row r="354" spans="1:8" x14ac:dyDescent="0.25">
      <c r="A354" t="s">
        <v>20</v>
      </c>
      <c r="B354">
        <v>2144</v>
      </c>
      <c r="G354" t="s">
        <v>14</v>
      </c>
      <c r="H354">
        <v>594</v>
      </c>
    </row>
    <row r="355" spans="1:8" x14ac:dyDescent="0.25">
      <c r="A355" t="s">
        <v>20</v>
      </c>
      <c r="B355">
        <v>2693</v>
      </c>
      <c r="G355" t="s">
        <v>14</v>
      </c>
      <c r="H355">
        <v>24</v>
      </c>
    </row>
    <row r="356" spans="1:8" x14ac:dyDescent="0.25">
      <c r="A356" t="s">
        <v>20</v>
      </c>
      <c r="B356">
        <v>432</v>
      </c>
      <c r="G356" t="s">
        <v>14</v>
      </c>
      <c r="H356">
        <v>252</v>
      </c>
    </row>
    <row r="357" spans="1:8" x14ac:dyDescent="0.25">
      <c r="A357" t="s">
        <v>20</v>
      </c>
      <c r="B357">
        <v>189</v>
      </c>
      <c r="G357" t="s">
        <v>14</v>
      </c>
      <c r="H357">
        <v>67</v>
      </c>
    </row>
    <row r="358" spans="1:8" x14ac:dyDescent="0.25">
      <c r="A358" t="s">
        <v>20</v>
      </c>
      <c r="B358">
        <v>154</v>
      </c>
      <c r="G358" t="s">
        <v>14</v>
      </c>
      <c r="H358">
        <v>742</v>
      </c>
    </row>
    <row r="359" spans="1:8" x14ac:dyDescent="0.25">
      <c r="A359" t="s">
        <v>20</v>
      </c>
      <c r="B359">
        <v>96</v>
      </c>
      <c r="G359" t="s">
        <v>14</v>
      </c>
      <c r="H359">
        <v>75</v>
      </c>
    </row>
    <row r="360" spans="1:8" x14ac:dyDescent="0.25">
      <c r="A360" t="s">
        <v>20</v>
      </c>
      <c r="B360">
        <v>3063</v>
      </c>
      <c r="G360" t="s">
        <v>14</v>
      </c>
      <c r="H360">
        <v>4405</v>
      </c>
    </row>
    <row r="361" spans="1:8" x14ac:dyDescent="0.25">
      <c r="A361" t="s">
        <v>20</v>
      </c>
      <c r="B361">
        <v>2266</v>
      </c>
      <c r="G361" t="s">
        <v>14</v>
      </c>
      <c r="H361">
        <v>92</v>
      </c>
    </row>
    <row r="362" spans="1:8" x14ac:dyDescent="0.25">
      <c r="A362" t="s">
        <v>20</v>
      </c>
      <c r="B362">
        <v>194</v>
      </c>
      <c r="G362" t="s">
        <v>14</v>
      </c>
      <c r="H362">
        <v>64</v>
      </c>
    </row>
    <row r="363" spans="1:8" x14ac:dyDescent="0.25">
      <c r="A363" t="s">
        <v>20</v>
      </c>
      <c r="B363">
        <v>129</v>
      </c>
      <c r="G363" t="s">
        <v>14</v>
      </c>
      <c r="H363">
        <v>64</v>
      </c>
    </row>
    <row r="364" spans="1:8" x14ac:dyDescent="0.25">
      <c r="A364" t="s">
        <v>20</v>
      </c>
      <c r="B364">
        <v>375</v>
      </c>
      <c r="G364" t="s">
        <v>14</v>
      </c>
      <c r="H364">
        <v>842</v>
      </c>
    </row>
    <row r="365" spans="1:8" x14ac:dyDescent="0.25">
      <c r="A365" t="s">
        <v>20</v>
      </c>
      <c r="B365">
        <v>409</v>
      </c>
      <c r="G365" t="s">
        <v>14</v>
      </c>
      <c r="H365">
        <v>112</v>
      </c>
    </row>
    <row r="366" spans="1:8" x14ac:dyDescent="0.25">
      <c r="A366" t="s">
        <v>20</v>
      </c>
      <c r="B366">
        <v>234</v>
      </c>
      <c r="G366" t="s">
        <v>14</v>
      </c>
      <c r="H366">
        <v>374</v>
      </c>
    </row>
    <row r="367" spans="1:8" x14ac:dyDescent="0.25">
      <c r="A367" t="s">
        <v>20</v>
      </c>
      <c r="B367">
        <v>3016</v>
      </c>
    </row>
    <row r="368" spans="1:8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sortState xmlns:xlrd2="http://schemas.microsoft.com/office/spreadsheetml/2017/richdata2" ref="A3:B567">
    <sortCondition descending="1" ref="A3:A567"/>
  </sortState>
  <conditionalFormatting sqref="A3:A567">
    <cfRule type="containsText" dxfId="11" priority="5" operator="containsText" text="canceled">
      <formula>NOT(ISERROR(SEARCH("canceled",A3)))</formula>
    </cfRule>
    <cfRule type="containsText" dxfId="10" priority="6" operator="containsText" text="live">
      <formula>NOT(ISERROR(SEARCH("live",A3)))</formula>
    </cfRule>
    <cfRule type="containsText" dxfId="9" priority="7" operator="containsText" text="successful">
      <formula>NOT(ISERROR(SEARCH("successful",A3)))</formula>
    </cfRule>
    <cfRule type="containsText" dxfId="8" priority="8" operator="containsText" text="failed">
      <formula>NOT(ISERROR(SEARCH("failed",A3)))</formula>
    </cfRule>
  </conditionalFormatting>
  <conditionalFormatting sqref="G3:G366">
    <cfRule type="containsText" dxfId="7" priority="1" operator="containsText" text="canceled">
      <formula>NOT(ISERROR(SEARCH("canceled",G3)))</formula>
    </cfRule>
    <cfRule type="containsText" dxfId="6" priority="2" operator="containsText" text="live">
      <formula>NOT(ISERROR(SEARCH("live",G3)))</formula>
    </cfRule>
    <cfRule type="containsText" dxfId="5" priority="3" operator="containsText" text="successful">
      <formula>NOT(ISERROR(SEARCH("successful",G3)))</formula>
    </cfRule>
    <cfRule type="containsText" dxfId="4" priority="4" operator="containsText" text="failed">
      <formula>NOT(ISERROR(SEARCH("failed",G3)))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DC4-AF57-4103-9EB2-187B74785E8B}">
  <dimension ref="A1:R1005"/>
  <sheetViews>
    <sheetView workbookViewId="0">
      <selection activeCell="P3" sqref="P3"/>
    </sheetView>
  </sheetViews>
  <sheetFormatPr defaultColWidth="11" defaultRowHeight="15.75" zero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5" bestFit="1" customWidth="1"/>
    <col min="12" max="13" width="11.125" bestFit="1" customWidth="1"/>
    <col min="17" max="17" width="12.375" bestFit="1" customWidth="1"/>
    <col min="18" max="18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2031</v>
      </c>
      <c r="Q1" s="1" t="s">
        <v>2032</v>
      </c>
      <c r="R1" s="1" t="s">
        <v>2028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 t="shared" ref="I2:I65" si="0">IF(H2, E2/H2,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">
        <v>2042</v>
      </c>
      <c r="R2" t="s">
        <v>17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(E3/D3)*100</f>
        <v>1040</v>
      </c>
      <c r="G3" t="s">
        <v>20</v>
      </c>
      <c r="H3">
        <v>158</v>
      </c>
      <c r="I3" s="4">
        <f>IF(H3, 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2034</v>
      </c>
      <c r="Q3" t="s">
        <v>2043</v>
      </c>
      <c r="R3" t="s">
        <v>23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2035</v>
      </c>
      <c r="Q4" t="s">
        <v>2044</v>
      </c>
      <c r="R4" t="s">
        <v>28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2034</v>
      </c>
      <c r="Q5" t="s">
        <v>2043</v>
      </c>
      <c r="R5" t="s">
        <v>23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2036</v>
      </c>
      <c r="Q6" t="s">
        <v>2045</v>
      </c>
      <c r="R6" t="s">
        <v>33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2036</v>
      </c>
      <c r="Q7" t="s">
        <v>2045</v>
      </c>
      <c r="R7" t="s">
        <v>33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2037</v>
      </c>
      <c r="Q8" t="s">
        <v>2046</v>
      </c>
      <c r="R8" t="s">
        <v>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2036</v>
      </c>
      <c r="Q9" t="s">
        <v>2045</v>
      </c>
      <c r="R9" t="s">
        <v>33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2036</v>
      </c>
      <c r="Q10" t="s">
        <v>2045</v>
      </c>
      <c r="R10" t="s">
        <v>33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2034</v>
      </c>
      <c r="Q11" t="s">
        <v>2047</v>
      </c>
      <c r="R11" t="s">
        <v>50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2037</v>
      </c>
      <c r="Q12" t="s">
        <v>2048</v>
      </c>
      <c r="R12" t="s">
        <v>53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2036</v>
      </c>
      <c r="Q13" t="s">
        <v>2045</v>
      </c>
      <c r="R13" t="s">
        <v>33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2037</v>
      </c>
      <c r="Q14" t="s">
        <v>2048</v>
      </c>
      <c r="R14" t="s">
        <v>53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2034</v>
      </c>
      <c r="Q15" t="s">
        <v>2049</v>
      </c>
      <c r="R15" t="s">
        <v>60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2034</v>
      </c>
      <c r="Q16" t="s">
        <v>2049</v>
      </c>
      <c r="R16" t="s">
        <v>60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2035</v>
      </c>
      <c r="Q17" t="s">
        <v>2050</v>
      </c>
      <c r="R17" t="s">
        <v>65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2038</v>
      </c>
      <c r="Q18" t="s">
        <v>2051</v>
      </c>
      <c r="R18" t="s">
        <v>68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2037</v>
      </c>
      <c r="Q19" t="s">
        <v>2052</v>
      </c>
      <c r="R19" t="s">
        <v>71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2036</v>
      </c>
      <c r="Q20" t="s">
        <v>2045</v>
      </c>
      <c r="R20" t="s">
        <v>33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2036</v>
      </c>
      <c r="Q21" t="s">
        <v>2045</v>
      </c>
      <c r="R21" t="s">
        <v>33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2037</v>
      </c>
      <c r="Q22" t="s">
        <v>2048</v>
      </c>
      <c r="R22" t="s">
        <v>53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2036</v>
      </c>
      <c r="Q23" t="s">
        <v>2045</v>
      </c>
      <c r="R23" t="s">
        <v>33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2036</v>
      </c>
      <c r="Q24" t="s">
        <v>2045</v>
      </c>
      <c r="R24" t="s">
        <v>33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2037</v>
      </c>
      <c r="Q25" t="s">
        <v>2046</v>
      </c>
      <c r="R25" t="s">
        <v>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2035</v>
      </c>
      <c r="Q26" t="s">
        <v>2050</v>
      </c>
      <c r="R26" t="s">
        <v>65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2039</v>
      </c>
      <c r="Q27" t="s">
        <v>2053</v>
      </c>
      <c r="R27" t="s">
        <v>89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2036</v>
      </c>
      <c r="Q28" t="s">
        <v>2045</v>
      </c>
      <c r="R28" t="s">
        <v>33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2034</v>
      </c>
      <c r="Q29" t="s">
        <v>2043</v>
      </c>
      <c r="R29" t="s">
        <v>23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2036</v>
      </c>
      <c r="Q30" t="s">
        <v>2045</v>
      </c>
      <c r="R30" t="s">
        <v>33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2037</v>
      </c>
      <c r="Q31" t="s">
        <v>2054</v>
      </c>
      <c r="R31" t="s">
        <v>100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2037</v>
      </c>
      <c r="Q32" t="s">
        <v>2052</v>
      </c>
      <c r="R32" t="s">
        <v>71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2039</v>
      </c>
      <c r="Q33" t="s">
        <v>2053</v>
      </c>
      <c r="R33" t="s">
        <v>89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2037</v>
      </c>
      <c r="Q34" t="s">
        <v>2046</v>
      </c>
      <c r="R34" t="s">
        <v>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2036</v>
      </c>
      <c r="Q35" t="s">
        <v>2045</v>
      </c>
      <c r="R35" t="s">
        <v>33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2037</v>
      </c>
      <c r="Q36" t="s">
        <v>2046</v>
      </c>
      <c r="R36" t="s">
        <v>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2037</v>
      </c>
      <c r="Q37" t="s">
        <v>2048</v>
      </c>
      <c r="R37" t="s">
        <v>53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2036</v>
      </c>
      <c r="Q38" t="s">
        <v>2045</v>
      </c>
      <c r="R38" t="s">
        <v>33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2038</v>
      </c>
      <c r="Q39" t="s">
        <v>2055</v>
      </c>
      <c r="R39" t="s">
        <v>119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2040</v>
      </c>
      <c r="Q40" t="s">
        <v>2056</v>
      </c>
      <c r="R40" t="s">
        <v>122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2036</v>
      </c>
      <c r="Q41" t="s">
        <v>2045</v>
      </c>
      <c r="R41" t="s">
        <v>33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2035</v>
      </c>
      <c r="Q42" t="s">
        <v>2050</v>
      </c>
      <c r="R42" t="s">
        <v>65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2034</v>
      </c>
      <c r="Q43" t="s">
        <v>2043</v>
      </c>
      <c r="R43" t="s">
        <v>23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2033</v>
      </c>
      <c r="Q44" t="s">
        <v>2042</v>
      </c>
      <c r="R44" t="s">
        <v>17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2038</v>
      </c>
      <c r="Q45" t="s">
        <v>2057</v>
      </c>
      <c r="R45" t="s">
        <v>133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2038</v>
      </c>
      <c r="Q46" t="s">
        <v>2055</v>
      </c>
      <c r="R46" t="s">
        <v>119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2036</v>
      </c>
      <c r="Q47" t="s">
        <v>2045</v>
      </c>
      <c r="R47" t="s">
        <v>33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2034</v>
      </c>
      <c r="Q48" t="s">
        <v>2043</v>
      </c>
      <c r="R48" t="s">
        <v>23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2036</v>
      </c>
      <c r="Q49" t="s">
        <v>2045</v>
      </c>
      <c r="R49" t="s">
        <v>33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2036</v>
      </c>
      <c r="Q50" t="s">
        <v>2045</v>
      </c>
      <c r="R50" t="s">
        <v>33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2034</v>
      </c>
      <c r="Q51" t="s">
        <v>2043</v>
      </c>
      <c r="R51" t="s">
        <v>23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2034</v>
      </c>
      <c r="Q52" t="s">
        <v>2058</v>
      </c>
      <c r="R52" t="s">
        <v>148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2035</v>
      </c>
      <c r="Q53" t="s">
        <v>2050</v>
      </c>
      <c r="R53" t="s">
        <v>65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2036</v>
      </c>
      <c r="Q54" t="s">
        <v>2045</v>
      </c>
      <c r="R54" t="s">
        <v>33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2037</v>
      </c>
      <c r="Q55" t="s">
        <v>2048</v>
      </c>
      <c r="R55" t="s">
        <v>53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2035</v>
      </c>
      <c r="Q56" t="s">
        <v>2050</v>
      </c>
      <c r="R56" t="s">
        <v>65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2034</v>
      </c>
      <c r="Q57" t="s">
        <v>2059</v>
      </c>
      <c r="R57" t="s">
        <v>159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2035</v>
      </c>
      <c r="Q58" t="s">
        <v>2050</v>
      </c>
      <c r="R58" t="s">
        <v>65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2039</v>
      </c>
      <c r="Q59" t="s">
        <v>2053</v>
      </c>
      <c r="R59" t="s">
        <v>89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2036</v>
      </c>
      <c r="Q60" t="s">
        <v>2045</v>
      </c>
      <c r="R60" t="s">
        <v>33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2036</v>
      </c>
      <c r="Q61" t="s">
        <v>2045</v>
      </c>
      <c r="R61" t="s">
        <v>33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2036</v>
      </c>
      <c r="Q62" t="s">
        <v>2045</v>
      </c>
      <c r="R62" t="s">
        <v>33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2036</v>
      </c>
      <c r="Q63" t="s">
        <v>2045</v>
      </c>
      <c r="R63" t="s">
        <v>33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2035</v>
      </c>
      <c r="Q64" t="s">
        <v>2044</v>
      </c>
      <c r="R64" t="s">
        <v>28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2036</v>
      </c>
      <c r="Q65" t="s">
        <v>2045</v>
      </c>
      <c r="R65" t="s">
        <v>33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4">
        <f t="shared" ref="I66:I129" si="2">IF(H66, E66/H66,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2035</v>
      </c>
      <c r="Q66" t="s">
        <v>2044</v>
      </c>
      <c r="R66" t="s">
        <v>28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20</v>
      </c>
      <c r="H67">
        <v>236</v>
      </c>
      <c r="I67" s="4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2036</v>
      </c>
      <c r="Q67" t="s">
        <v>2045</v>
      </c>
      <c r="R67" t="s">
        <v>33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 t="shared" si="2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2036</v>
      </c>
      <c r="Q68" t="s">
        <v>2045</v>
      </c>
      <c r="R68" t="s">
        <v>33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I69" s="4">
        <f t="shared" si="2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2035</v>
      </c>
      <c r="Q69" t="s">
        <v>2050</v>
      </c>
      <c r="R69" t="s">
        <v>65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I70" s="4">
        <f t="shared" si="2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2036</v>
      </c>
      <c r="Q70" t="s">
        <v>2045</v>
      </c>
      <c r="R70" t="s">
        <v>33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I71" s="4">
        <f t="shared" si="2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2036</v>
      </c>
      <c r="Q71" t="s">
        <v>2045</v>
      </c>
      <c r="R71" t="s">
        <v>33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123.74140625000001</v>
      </c>
      <c r="G72" t="s">
        <v>20</v>
      </c>
      <c r="H72">
        <v>2475</v>
      </c>
      <c r="I72" s="4">
        <f t="shared" si="2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2036</v>
      </c>
      <c r="Q72" t="s">
        <v>2045</v>
      </c>
      <c r="R72" t="s">
        <v>33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I73" s="4">
        <f t="shared" si="2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2036</v>
      </c>
      <c r="Q73" t="s">
        <v>2045</v>
      </c>
      <c r="R73" t="s">
        <v>33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670.33333333333326</v>
      </c>
      <c r="G74" t="s">
        <v>20</v>
      </c>
      <c r="H74">
        <v>54</v>
      </c>
      <c r="I74" s="4">
        <f t="shared" si="2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2037</v>
      </c>
      <c r="Q74" t="s">
        <v>2052</v>
      </c>
      <c r="R74" t="s">
        <v>71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I75" s="4">
        <f t="shared" si="2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2034</v>
      </c>
      <c r="Q75" t="s">
        <v>2059</v>
      </c>
      <c r="R75" t="s">
        <v>159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I76" s="4">
        <f t="shared" si="2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2034</v>
      </c>
      <c r="Q76" t="s">
        <v>2058</v>
      </c>
      <c r="R76" t="s">
        <v>148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I77" s="4">
        <f t="shared" si="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2040</v>
      </c>
      <c r="Q77" t="s">
        <v>2056</v>
      </c>
      <c r="R77" t="s">
        <v>122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>
        <v>1684</v>
      </c>
      <c r="I78" s="4">
        <f t="shared" si="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2036</v>
      </c>
      <c r="Q78" t="s">
        <v>2045</v>
      </c>
      <c r="R78" t="s">
        <v>33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I79" s="4">
        <f t="shared" si="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2037</v>
      </c>
      <c r="Q79" t="s">
        <v>2052</v>
      </c>
      <c r="R79" t="s">
        <v>71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I80" s="4">
        <f t="shared" si="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2038</v>
      </c>
      <c r="Q80" t="s">
        <v>2060</v>
      </c>
      <c r="R80" t="s">
        <v>206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>
        <v>838</v>
      </c>
      <c r="I81" s="4">
        <f t="shared" si="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2036</v>
      </c>
      <c r="Q81" t="s">
        <v>2045</v>
      </c>
      <c r="R81" t="s">
        <v>33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I82" s="4">
        <f t="shared" si="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2039</v>
      </c>
      <c r="Q82" t="s">
        <v>2053</v>
      </c>
      <c r="R82" t="s">
        <v>89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225.33928571428569</v>
      </c>
      <c r="G83" t="s">
        <v>20</v>
      </c>
      <c r="H83">
        <v>411</v>
      </c>
      <c r="I83" s="4">
        <f t="shared" si="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2034</v>
      </c>
      <c r="Q83" t="s">
        <v>2043</v>
      </c>
      <c r="R83" t="s">
        <v>23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1497.3000000000002</v>
      </c>
      <c r="G84" t="s">
        <v>20</v>
      </c>
      <c r="H84">
        <v>180</v>
      </c>
      <c r="I84" s="4">
        <f t="shared" si="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2039</v>
      </c>
      <c r="Q84" t="s">
        <v>2053</v>
      </c>
      <c r="R84" t="s">
        <v>89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I85" s="4">
        <f t="shared" si="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2034</v>
      </c>
      <c r="Q85" t="s">
        <v>2047</v>
      </c>
      <c r="R85" t="s">
        <v>50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I86" s="4">
        <f t="shared" si="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2035</v>
      </c>
      <c r="Q86" t="s">
        <v>2050</v>
      </c>
      <c r="R86" t="s">
        <v>65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I87" s="4">
        <f t="shared" si="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2034</v>
      </c>
      <c r="Q87" t="s">
        <v>2049</v>
      </c>
      <c r="R87" t="s">
        <v>60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I88" s="4">
        <f t="shared" si="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2036</v>
      </c>
      <c r="Q88" t="s">
        <v>2045</v>
      </c>
      <c r="R88" t="s">
        <v>33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>
        <v>1482</v>
      </c>
      <c r="I89" s="4">
        <f t="shared" si="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2034</v>
      </c>
      <c r="Q89" t="s">
        <v>2043</v>
      </c>
      <c r="R89" t="s">
        <v>23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I90" s="4">
        <f t="shared" si="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2038</v>
      </c>
      <c r="Q90" t="s">
        <v>2060</v>
      </c>
      <c r="R90" t="s">
        <v>206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I91" s="4">
        <f t="shared" si="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2036</v>
      </c>
      <c r="Q91" t="s">
        <v>2045</v>
      </c>
      <c r="R91" t="s">
        <v>33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I92" s="4">
        <f t="shared" si="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2036</v>
      </c>
      <c r="Q92" t="s">
        <v>2045</v>
      </c>
      <c r="R92" t="s">
        <v>33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I93" s="4">
        <f t="shared" si="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2038</v>
      </c>
      <c r="Q93" t="s">
        <v>2060</v>
      </c>
      <c r="R93" t="s">
        <v>206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I94" s="4">
        <f t="shared" si="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2039</v>
      </c>
      <c r="Q94" t="s">
        <v>2053</v>
      </c>
      <c r="R94" t="s">
        <v>89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I95" s="4">
        <f t="shared" si="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2036</v>
      </c>
      <c r="Q95" t="s">
        <v>2045</v>
      </c>
      <c r="R95" t="s">
        <v>33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I96" s="4">
        <f t="shared" si="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2035</v>
      </c>
      <c r="Q96" t="s">
        <v>2044</v>
      </c>
      <c r="R96" t="s">
        <v>28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112.99999999999999</v>
      </c>
      <c r="G97" t="s">
        <v>20</v>
      </c>
      <c r="H97">
        <v>27</v>
      </c>
      <c r="I97" s="4">
        <f t="shared" si="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2037</v>
      </c>
      <c r="Q97" t="s">
        <v>2046</v>
      </c>
      <c r="R97" t="s">
        <v>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I98" s="4">
        <f t="shared" si="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2036</v>
      </c>
      <c r="Q98" t="s">
        <v>2045</v>
      </c>
      <c r="R98" t="s">
        <v>33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926.69230769230762</v>
      </c>
      <c r="G99" t="s">
        <v>20</v>
      </c>
      <c r="H99">
        <v>113</v>
      </c>
      <c r="I99" s="4">
        <f t="shared" si="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2033</v>
      </c>
      <c r="Q99" t="s">
        <v>2042</v>
      </c>
      <c r="R99" t="s">
        <v>17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I100" s="4">
        <f t="shared" si="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2039</v>
      </c>
      <c r="Q100" t="s">
        <v>2053</v>
      </c>
      <c r="R100" t="s">
        <v>89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</v>
      </c>
      <c r="G101" t="s">
        <v>20</v>
      </c>
      <c r="H101">
        <v>164</v>
      </c>
      <c r="I101" s="4">
        <f t="shared" si="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2036</v>
      </c>
      <c r="Q101" t="s">
        <v>2045</v>
      </c>
      <c r="R101" t="s">
        <v>33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I102" s="4">
        <f t="shared" si="2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2036</v>
      </c>
      <c r="Q102" t="s">
        <v>2045</v>
      </c>
      <c r="R102" t="s">
        <v>33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I103" s="4">
        <f t="shared" si="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2034</v>
      </c>
      <c r="Q103" t="s">
        <v>2047</v>
      </c>
      <c r="R103" t="s">
        <v>50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I104" s="4">
        <f t="shared" si="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2035</v>
      </c>
      <c r="Q104" t="s">
        <v>2050</v>
      </c>
      <c r="R104" t="s">
        <v>65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>
        <v>37</v>
      </c>
      <c r="I105" s="4">
        <f t="shared" si="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2034</v>
      </c>
      <c r="Q105" t="s">
        <v>2047</v>
      </c>
      <c r="R105" t="s">
        <v>50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I106" s="4">
        <f t="shared" si="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2034</v>
      </c>
      <c r="Q106" t="s">
        <v>2049</v>
      </c>
      <c r="R106" t="s">
        <v>60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144.54411764705884</v>
      </c>
      <c r="G107" t="s">
        <v>20</v>
      </c>
      <c r="H107">
        <v>95</v>
      </c>
      <c r="I107" s="4">
        <f t="shared" si="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2035</v>
      </c>
      <c r="Q107" t="s">
        <v>2044</v>
      </c>
      <c r="R107" t="s">
        <v>28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I108" s="4">
        <f t="shared" si="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2036</v>
      </c>
      <c r="Q108" t="s">
        <v>2045</v>
      </c>
      <c r="R108" t="s">
        <v>33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186.48571428571427</v>
      </c>
      <c r="G109" t="s">
        <v>20</v>
      </c>
      <c r="H109">
        <v>86</v>
      </c>
      <c r="I109" s="4">
        <f t="shared" si="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2036</v>
      </c>
      <c r="Q109" t="s">
        <v>2045</v>
      </c>
      <c r="R109" t="s">
        <v>33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I110" s="4">
        <f t="shared" si="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2037</v>
      </c>
      <c r="Q110" t="s">
        <v>2046</v>
      </c>
      <c r="R110" t="s">
        <v>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I111" s="4">
        <f t="shared" si="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2037</v>
      </c>
      <c r="Q111" t="s">
        <v>2061</v>
      </c>
      <c r="R111" t="s">
        <v>269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I112" s="4">
        <f t="shared" si="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2033</v>
      </c>
      <c r="Q112" t="s">
        <v>2042</v>
      </c>
      <c r="R112" t="s">
        <v>17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I113" s="4">
        <f t="shared" si="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2038</v>
      </c>
      <c r="Q113" t="s">
        <v>2057</v>
      </c>
      <c r="R113" t="s">
        <v>133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I114" s="4">
        <f t="shared" si="2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2035</v>
      </c>
      <c r="Q114" t="s">
        <v>2044</v>
      </c>
      <c r="R114" t="s">
        <v>28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I115" s="4">
        <f t="shared" si="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2033</v>
      </c>
      <c r="Q115" t="s">
        <v>2042</v>
      </c>
      <c r="R115" t="s">
        <v>17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I116" s="4">
        <f t="shared" si="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2035</v>
      </c>
      <c r="Q116" t="s">
        <v>2050</v>
      </c>
      <c r="R116" t="s">
        <v>65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>
        <v>3304</v>
      </c>
      <c r="I117" s="4">
        <f t="shared" si="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2038</v>
      </c>
      <c r="Q117" t="s">
        <v>2055</v>
      </c>
      <c r="R117" t="s">
        <v>119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I118" s="4">
        <f t="shared" si="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2036</v>
      </c>
      <c r="Q118" t="s">
        <v>2045</v>
      </c>
      <c r="R118" t="s">
        <v>33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I119" s="4">
        <f t="shared" si="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2037</v>
      </c>
      <c r="Q119" t="s">
        <v>2061</v>
      </c>
      <c r="R119" t="s">
        <v>269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I120" s="4">
        <f t="shared" si="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2040</v>
      </c>
      <c r="Q120" t="s">
        <v>2056</v>
      </c>
      <c r="R120" t="s">
        <v>122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I121" s="4">
        <f t="shared" si="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2037</v>
      </c>
      <c r="Q121" t="s">
        <v>2046</v>
      </c>
      <c r="R121" t="s">
        <v>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149.49667110519306</v>
      </c>
      <c r="G122" t="s">
        <v>20</v>
      </c>
      <c r="H122">
        <v>1782</v>
      </c>
      <c r="I122" s="4">
        <f t="shared" si="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2039</v>
      </c>
      <c r="Q122" t="s">
        <v>2062</v>
      </c>
      <c r="R122" t="s">
        <v>292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I123" s="4">
        <f t="shared" si="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2039</v>
      </c>
      <c r="Q123" t="s">
        <v>2053</v>
      </c>
      <c r="R123" t="s">
        <v>89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>
        <v>3387</v>
      </c>
      <c r="I124" s="4">
        <f t="shared" si="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2038</v>
      </c>
      <c r="Q124" t="s">
        <v>2055</v>
      </c>
      <c r="R124" t="s">
        <v>119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I125" s="4">
        <f t="shared" si="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2036</v>
      </c>
      <c r="Q125" t="s">
        <v>2045</v>
      </c>
      <c r="R125" t="s">
        <v>33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I126" s="4">
        <f t="shared" si="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2040</v>
      </c>
      <c r="Q126" t="s">
        <v>2056</v>
      </c>
      <c r="R126" t="s">
        <v>122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I127" s="4">
        <f t="shared" si="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2036</v>
      </c>
      <c r="Q127" t="s">
        <v>2045</v>
      </c>
      <c r="R127" t="s">
        <v>33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I128" s="4">
        <f t="shared" si="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2036</v>
      </c>
      <c r="Q128" t="s">
        <v>2045</v>
      </c>
      <c r="R128" t="s">
        <v>33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>
        <v>672</v>
      </c>
      <c r="I129" s="4">
        <f t="shared" si="2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2036</v>
      </c>
      <c r="Q129" t="s">
        <v>2045</v>
      </c>
      <c r="R129" t="s">
        <v>33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60.334277620396605</v>
      </c>
      <c r="G130" t="s">
        <v>74</v>
      </c>
      <c r="H130">
        <v>532</v>
      </c>
      <c r="I130" s="4">
        <f t="shared" ref="I130:I193" si="4">IF(H130, E130/H130,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2034</v>
      </c>
      <c r="Q130" t="s">
        <v>2043</v>
      </c>
      <c r="R130" t="s">
        <v>23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5">(E131/D131)*100</f>
        <v>3.202693602693603</v>
      </c>
      <c r="G131" t="s">
        <v>74</v>
      </c>
      <c r="H131">
        <v>55</v>
      </c>
      <c r="I131" s="4">
        <f t="shared" si="4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2033</v>
      </c>
      <c r="Q131" t="s">
        <v>2042</v>
      </c>
      <c r="R131" t="s">
        <v>17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5"/>
        <v>155.46875</v>
      </c>
      <c r="G132" t="s">
        <v>20</v>
      </c>
      <c r="H132">
        <v>533</v>
      </c>
      <c r="I132" s="4">
        <f t="shared" si="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2037</v>
      </c>
      <c r="Q132" t="s">
        <v>2048</v>
      </c>
      <c r="R132" t="s">
        <v>53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5"/>
        <v>100.85974499089254</v>
      </c>
      <c r="G133" t="s">
        <v>20</v>
      </c>
      <c r="H133">
        <v>2443</v>
      </c>
      <c r="I133" s="4">
        <f t="shared" si="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2035</v>
      </c>
      <c r="Q133" t="s">
        <v>2044</v>
      </c>
      <c r="R133" t="s">
        <v>28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5"/>
        <v>116.18181818181819</v>
      </c>
      <c r="G134" t="s">
        <v>20</v>
      </c>
      <c r="H134">
        <v>89</v>
      </c>
      <c r="I134" s="4">
        <f t="shared" si="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2036</v>
      </c>
      <c r="Q134" t="s">
        <v>2045</v>
      </c>
      <c r="R134" t="s">
        <v>33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5"/>
        <v>310.77777777777777</v>
      </c>
      <c r="G135" t="s">
        <v>20</v>
      </c>
      <c r="H135">
        <v>159</v>
      </c>
      <c r="I135" s="4">
        <f t="shared" si="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2034</v>
      </c>
      <c r="Q135" t="s">
        <v>2063</v>
      </c>
      <c r="R135" t="s">
        <v>319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5"/>
        <v>89.73668341708543</v>
      </c>
      <c r="G136" t="s">
        <v>14</v>
      </c>
      <c r="H136">
        <v>940</v>
      </c>
      <c r="I136" s="4">
        <f t="shared" si="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2037</v>
      </c>
      <c r="Q136" t="s">
        <v>2046</v>
      </c>
      <c r="R136" t="s">
        <v>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5"/>
        <v>71.27272727272728</v>
      </c>
      <c r="G137" t="s">
        <v>14</v>
      </c>
      <c r="H137">
        <v>117</v>
      </c>
      <c r="I137" s="4">
        <f t="shared" si="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2036</v>
      </c>
      <c r="Q137" t="s">
        <v>2045</v>
      </c>
      <c r="R137" t="s">
        <v>33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5"/>
        <v>3.2862318840579712</v>
      </c>
      <c r="G138" t="s">
        <v>74</v>
      </c>
      <c r="H138">
        <v>58</v>
      </c>
      <c r="I138" s="4">
        <f t="shared" si="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2037</v>
      </c>
      <c r="Q138" t="s">
        <v>2048</v>
      </c>
      <c r="R138" t="s">
        <v>53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5"/>
        <v>261.77777777777777</v>
      </c>
      <c r="G139" t="s">
        <v>20</v>
      </c>
      <c r="H139">
        <v>50</v>
      </c>
      <c r="I139" s="4">
        <f t="shared" si="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2038</v>
      </c>
      <c r="Q139" t="s">
        <v>2051</v>
      </c>
      <c r="R139" t="s">
        <v>68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5"/>
        <v>96</v>
      </c>
      <c r="G140" t="s">
        <v>14</v>
      </c>
      <c r="H140">
        <v>115</v>
      </c>
      <c r="I140" s="4">
        <f t="shared" si="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2039</v>
      </c>
      <c r="Q140" t="s">
        <v>2062</v>
      </c>
      <c r="R140" t="s">
        <v>292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5"/>
        <v>20.896851248642779</v>
      </c>
      <c r="G141" t="s">
        <v>14</v>
      </c>
      <c r="H141">
        <v>326</v>
      </c>
      <c r="I141" s="4">
        <f t="shared" si="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2035</v>
      </c>
      <c r="Q141" t="s">
        <v>2050</v>
      </c>
      <c r="R141" t="s">
        <v>65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5"/>
        <v>223.16363636363636</v>
      </c>
      <c r="G142" t="s">
        <v>20</v>
      </c>
      <c r="H142">
        <v>186</v>
      </c>
      <c r="I142" s="4">
        <f t="shared" si="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2037</v>
      </c>
      <c r="Q142" t="s">
        <v>2046</v>
      </c>
      <c r="R142" t="s">
        <v>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5"/>
        <v>101.59097978227061</v>
      </c>
      <c r="G143" t="s">
        <v>20</v>
      </c>
      <c r="H143">
        <v>1071</v>
      </c>
      <c r="I143" s="4">
        <f t="shared" si="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2035</v>
      </c>
      <c r="Q143" t="s">
        <v>2044</v>
      </c>
      <c r="R143" t="s">
        <v>28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5"/>
        <v>230.03999999999996</v>
      </c>
      <c r="G144" t="s">
        <v>20</v>
      </c>
      <c r="H144">
        <v>117</v>
      </c>
      <c r="I144" s="4">
        <f t="shared" si="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2035</v>
      </c>
      <c r="Q144" t="s">
        <v>2044</v>
      </c>
      <c r="R144" t="s">
        <v>28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5"/>
        <v>135.59259259259261</v>
      </c>
      <c r="G145" t="s">
        <v>20</v>
      </c>
      <c r="H145">
        <v>70</v>
      </c>
      <c r="I145" s="4">
        <f t="shared" si="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2034</v>
      </c>
      <c r="Q145" t="s">
        <v>2049</v>
      </c>
      <c r="R145" t="s">
        <v>60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5"/>
        <v>129.1</v>
      </c>
      <c r="G146" t="s">
        <v>20</v>
      </c>
      <c r="H146">
        <v>135</v>
      </c>
      <c r="I146" s="4">
        <f t="shared" si="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2036</v>
      </c>
      <c r="Q146" t="s">
        <v>2045</v>
      </c>
      <c r="R146" t="s">
        <v>33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5"/>
        <v>236.512</v>
      </c>
      <c r="G147" t="s">
        <v>20</v>
      </c>
      <c r="H147">
        <v>768</v>
      </c>
      <c r="I147" s="4">
        <f t="shared" si="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2035</v>
      </c>
      <c r="Q147" t="s">
        <v>2050</v>
      </c>
      <c r="R147" t="s">
        <v>65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5"/>
        <v>17.25</v>
      </c>
      <c r="G148" t="s">
        <v>74</v>
      </c>
      <c r="H148">
        <v>51</v>
      </c>
      <c r="I148" s="4">
        <f t="shared" si="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2036</v>
      </c>
      <c r="Q148" t="s">
        <v>2045</v>
      </c>
      <c r="R148" t="s">
        <v>33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5"/>
        <v>112.49397590361446</v>
      </c>
      <c r="G149" t="s">
        <v>20</v>
      </c>
      <c r="H149">
        <v>199</v>
      </c>
      <c r="I149" s="4">
        <f t="shared" si="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2036</v>
      </c>
      <c r="Q149" t="s">
        <v>2045</v>
      </c>
      <c r="R149" t="s">
        <v>33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5"/>
        <v>121.02150537634408</v>
      </c>
      <c r="G150" t="s">
        <v>20</v>
      </c>
      <c r="H150">
        <v>107</v>
      </c>
      <c r="I150" s="4">
        <f t="shared" si="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2035</v>
      </c>
      <c r="Q150" t="s">
        <v>2050</v>
      </c>
      <c r="R150" t="s">
        <v>65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5"/>
        <v>219.87096774193549</v>
      </c>
      <c r="G151" t="s">
        <v>20</v>
      </c>
      <c r="H151">
        <v>195</v>
      </c>
      <c r="I151" s="4">
        <f t="shared" si="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2034</v>
      </c>
      <c r="Q151" t="s">
        <v>2049</v>
      </c>
      <c r="R151" t="s">
        <v>60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5"/>
        <v>1</v>
      </c>
      <c r="G152" t="s">
        <v>14</v>
      </c>
      <c r="H152">
        <v>1</v>
      </c>
      <c r="I152" s="4">
        <f t="shared" si="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2034</v>
      </c>
      <c r="Q152" t="s">
        <v>2043</v>
      </c>
      <c r="R152" t="s">
        <v>23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5"/>
        <v>64.166909620991248</v>
      </c>
      <c r="G153" t="s">
        <v>14</v>
      </c>
      <c r="H153">
        <v>1467</v>
      </c>
      <c r="I153" s="4">
        <f t="shared" si="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2034</v>
      </c>
      <c r="Q153" t="s">
        <v>2047</v>
      </c>
      <c r="R153" t="s">
        <v>50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5"/>
        <v>423.06746987951806</v>
      </c>
      <c r="G154" t="s">
        <v>20</v>
      </c>
      <c r="H154">
        <v>3376</v>
      </c>
      <c r="I154" s="4">
        <f t="shared" si="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2034</v>
      </c>
      <c r="Q154" t="s">
        <v>2049</v>
      </c>
      <c r="R154" t="s">
        <v>60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5"/>
        <v>92.984160506863773</v>
      </c>
      <c r="G155" t="s">
        <v>14</v>
      </c>
      <c r="H155">
        <v>5681</v>
      </c>
      <c r="I155" s="4">
        <f t="shared" si="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2036</v>
      </c>
      <c r="Q155" t="s">
        <v>2045</v>
      </c>
      <c r="R155" t="s">
        <v>33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5"/>
        <v>58.756567425569173</v>
      </c>
      <c r="G156" t="s">
        <v>14</v>
      </c>
      <c r="H156">
        <v>1059</v>
      </c>
      <c r="I156" s="4">
        <f t="shared" si="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2034</v>
      </c>
      <c r="Q156" t="s">
        <v>2049</v>
      </c>
      <c r="R156" t="s">
        <v>60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5"/>
        <v>65.022222222222226</v>
      </c>
      <c r="G157" t="s">
        <v>14</v>
      </c>
      <c r="H157">
        <v>1194</v>
      </c>
      <c r="I157" s="4">
        <f t="shared" si="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2036</v>
      </c>
      <c r="Q157" t="s">
        <v>2045</v>
      </c>
      <c r="R157" t="s">
        <v>33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5"/>
        <v>73.939560439560438</v>
      </c>
      <c r="G158" t="s">
        <v>74</v>
      </c>
      <c r="H158">
        <v>379</v>
      </c>
      <c r="I158" s="4">
        <f t="shared" si="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2034</v>
      </c>
      <c r="Q158" t="s">
        <v>2043</v>
      </c>
      <c r="R158" t="s">
        <v>23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5"/>
        <v>52.666666666666664</v>
      </c>
      <c r="G159" t="s">
        <v>14</v>
      </c>
      <c r="H159">
        <v>30</v>
      </c>
      <c r="I159" s="4">
        <f t="shared" si="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2040</v>
      </c>
      <c r="Q159" t="s">
        <v>2056</v>
      </c>
      <c r="R159" t="s">
        <v>122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5"/>
        <v>220.95238095238096</v>
      </c>
      <c r="G160" t="s">
        <v>20</v>
      </c>
      <c r="H160">
        <v>41</v>
      </c>
      <c r="I160" s="4">
        <f t="shared" si="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2034</v>
      </c>
      <c r="Q160" t="s">
        <v>2043</v>
      </c>
      <c r="R160" t="s">
        <v>23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5"/>
        <v>100.01150627615063</v>
      </c>
      <c r="G161" t="s">
        <v>20</v>
      </c>
      <c r="H161">
        <v>1821</v>
      </c>
      <c r="I161" s="4">
        <f t="shared" si="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2036</v>
      </c>
      <c r="Q161" t="s">
        <v>2045</v>
      </c>
      <c r="R161" t="s">
        <v>33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5"/>
        <v>162.3125</v>
      </c>
      <c r="G162" t="s">
        <v>20</v>
      </c>
      <c r="H162">
        <v>164</v>
      </c>
      <c r="I162" s="4">
        <f t="shared" si="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2035</v>
      </c>
      <c r="Q162" t="s">
        <v>2050</v>
      </c>
      <c r="R162" t="s">
        <v>65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5"/>
        <v>78.181818181818187</v>
      </c>
      <c r="G163" t="s">
        <v>14</v>
      </c>
      <c r="H163">
        <v>75</v>
      </c>
      <c r="I163" s="4">
        <f t="shared" si="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2035</v>
      </c>
      <c r="Q163" t="s">
        <v>2044</v>
      </c>
      <c r="R163" t="s">
        <v>28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5"/>
        <v>149.73770491803279</v>
      </c>
      <c r="G164" t="s">
        <v>20</v>
      </c>
      <c r="H164">
        <v>157</v>
      </c>
      <c r="I164" s="4">
        <f t="shared" si="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2034</v>
      </c>
      <c r="Q164" t="s">
        <v>2043</v>
      </c>
      <c r="R164" t="s">
        <v>23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5"/>
        <v>253.25714285714284</v>
      </c>
      <c r="G165" t="s">
        <v>20</v>
      </c>
      <c r="H165">
        <v>246</v>
      </c>
      <c r="I165" s="4">
        <f t="shared" si="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2040</v>
      </c>
      <c r="Q165" t="s">
        <v>2056</v>
      </c>
      <c r="R165" t="s">
        <v>122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5"/>
        <v>100.16943521594683</v>
      </c>
      <c r="G166" t="s">
        <v>20</v>
      </c>
      <c r="H166">
        <v>1396</v>
      </c>
      <c r="I166" s="4">
        <f t="shared" si="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2036</v>
      </c>
      <c r="Q166" t="s">
        <v>2045</v>
      </c>
      <c r="R166" t="s">
        <v>33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5"/>
        <v>121.99004424778761</v>
      </c>
      <c r="G167" t="s">
        <v>20</v>
      </c>
      <c r="H167">
        <v>2506</v>
      </c>
      <c r="I167" s="4">
        <f t="shared" si="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2035</v>
      </c>
      <c r="Q167" t="s">
        <v>2044</v>
      </c>
      <c r="R167" t="s">
        <v>28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5"/>
        <v>137.13265306122449</v>
      </c>
      <c r="G168" t="s">
        <v>20</v>
      </c>
      <c r="H168">
        <v>244</v>
      </c>
      <c r="I168" s="4">
        <f t="shared" si="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2040</v>
      </c>
      <c r="Q168" t="s">
        <v>2056</v>
      </c>
      <c r="R168" t="s">
        <v>122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5"/>
        <v>415.53846153846149</v>
      </c>
      <c r="G169" t="s">
        <v>20</v>
      </c>
      <c r="H169">
        <v>146</v>
      </c>
      <c r="I169" s="4">
        <f t="shared" si="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2036</v>
      </c>
      <c r="Q169" t="s">
        <v>2045</v>
      </c>
      <c r="R169" t="s">
        <v>33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5"/>
        <v>31.30913348946136</v>
      </c>
      <c r="G170" t="s">
        <v>14</v>
      </c>
      <c r="H170">
        <v>955</v>
      </c>
      <c r="I170" s="4">
        <f t="shared" si="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2034</v>
      </c>
      <c r="Q170" t="s">
        <v>2049</v>
      </c>
      <c r="R170" t="s">
        <v>60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5"/>
        <v>424.08154506437768</v>
      </c>
      <c r="G171" t="s">
        <v>20</v>
      </c>
      <c r="H171">
        <v>1267</v>
      </c>
      <c r="I171" s="4">
        <f t="shared" si="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2037</v>
      </c>
      <c r="Q171" t="s">
        <v>2054</v>
      </c>
      <c r="R171" t="s">
        <v>100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5"/>
        <v>2.93886230728336</v>
      </c>
      <c r="G172" t="s">
        <v>14</v>
      </c>
      <c r="H172">
        <v>67</v>
      </c>
      <c r="I172" s="4">
        <f t="shared" si="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2034</v>
      </c>
      <c r="Q172" t="s">
        <v>2049</v>
      </c>
      <c r="R172" t="s">
        <v>60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5"/>
        <v>10.63265306122449</v>
      </c>
      <c r="G173" t="s">
        <v>14</v>
      </c>
      <c r="H173">
        <v>5</v>
      </c>
      <c r="I173" s="4">
        <f t="shared" si="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2038</v>
      </c>
      <c r="Q173" t="s">
        <v>2060</v>
      </c>
      <c r="R173" t="s">
        <v>206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5"/>
        <v>82.875</v>
      </c>
      <c r="G174" t="s">
        <v>14</v>
      </c>
      <c r="H174">
        <v>26</v>
      </c>
      <c r="I174" s="4">
        <f t="shared" si="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2037</v>
      </c>
      <c r="Q174" t="s">
        <v>2046</v>
      </c>
      <c r="R174" t="s">
        <v>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5"/>
        <v>163.01447776628748</v>
      </c>
      <c r="G175" t="s">
        <v>20</v>
      </c>
      <c r="H175">
        <v>1561</v>
      </c>
      <c r="I175" s="4">
        <f t="shared" si="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2036</v>
      </c>
      <c r="Q175" t="s">
        <v>2045</v>
      </c>
      <c r="R175" t="s">
        <v>33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5"/>
        <v>894.66666666666674</v>
      </c>
      <c r="G176" t="s">
        <v>20</v>
      </c>
      <c r="H176">
        <v>48</v>
      </c>
      <c r="I176" s="4">
        <f t="shared" si="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2035</v>
      </c>
      <c r="Q176" t="s">
        <v>2050</v>
      </c>
      <c r="R176" t="s">
        <v>65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5"/>
        <v>26.191501103752756</v>
      </c>
      <c r="G177" t="s">
        <v>14</v>
      </c>
      <c r="H177">
        <v>1130</v>
      </c>
      <c r="I177" s="4">
        <f t="shared" si="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2036</v>
      </c>
      <c r="Q177" t="s">
        <v>2045</v>
      </c>
      <c r="R177" t="s">
        <v>33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5"/>
        <v>74.834782608695647</v>
      </c>
      <c r="G178" t="s">
        <v>14</v>
      </c>
      <c r="H178">
        <v>782</v>
      </c>
      <c r="I178" s="4">
        <f t="shared" si="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2036</v>
      </c>
      <c r="Q178" t="s">
        <v>2045</v>
      </c>
      <c r="R178" t="s">
        <v>33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5"/>
        <v>416.47680412371136</v>
      </c>
      <c r="G179" t="s">
        <v>20</v>
      </c>
      <c r="H179">
        <v>2739</v>
      </c>
      <c r="I179" s="4">
        <f t="shared" si="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2036</v>
      </c>
      <c r="Q179" t="s">
        <v>2045</v>
      </c>
      <c r="R179" t="s">
        <v>33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5"/>
        <v>96.208333333333329</v>
      </c>
      <c r="G180" t="s">
        <v>14</v>
      </c>
      <c r="H180">
        <v>210</v>
      </c>
      <c r="I180" s="4">
        <f t="shared" si="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2033</v>
      </c>
      <c r="Q180" t="s">
        <v>2042</v>
      </c>
      <c r="R180" t="s">
        <v>17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5"/>
        <v>357.71910112359546</v>
      </c>
      <c r="G181" t="s">
        <v>20</v>
      </c>
      <c r="H181">
        <v>3537</v>
      </c>
      <c r="I181" s="4">
        <f t="shared" si="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2036</v>
      </c>
      <c r="Q181" t="s">
        <v>2045</v>
      </c>
      <c r="R181" t="s">
        <v>33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5"/>
        <v>308.45714285714286</v>
      </c>
      <c r="G182" t="s">
        <v>20</v>
      </c>
      <c r="H182">
        <v>2107</v>
      </c>
      <c r="I182" s="4">
        <f t="shared" si="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2035</v>
      </c>
      <c r="Q182" t="s">
        <v>2050</v>
      </c>
      <c r="R182" t="s">
        <v>65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5"/>
        <v>61.802325581395344</v>
      </c>
      <c r="G183" t="s">
        <v>14</v>
      </c>
      <c r="H183">
        <v>136</v>
      </c>
      <c r="I183" s="4">
        <f t="shared" si="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2035</v>
      </c>
      <c r="Q183" t="s">
        <v>2044</v>
      </c>
      <c r="R183" t="s">
        <v>28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5"/>
        <v>722.32472324723244</v>
      </c>
      <c r="G184" t="s">
        <v>20</v>
      </c>
      <c r="H184">
        <v>3318</v>
      </c>
      <c r="I184" s="4">
        <f t="shared" si="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2036</v>
      </c>
      <c r="Q184" t="s">
        <v>2045</v>
      </c>
      <c r="R184" t="s">
        <v>33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5"/>
        <v>69.117647058823522</v>
      </c>
      <c r="G185" t="s">
        <v>14</v>
      </c>
      <c r="H185">
        <v>86</v>
      </c>
      <c r="I185" s="4">
        <f t="shared" si="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2034</v>
      </c>
      <c r="Q185" t="s">
        <v>2043</v>
      </c>
      <c r="R185" t="s">
        <v>23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5"/>
        <v>293.05555555555554</v>
      </c>
      <c r="G186" t="s">
        <v>20</v>
      </c>
      <c r="H186">
        <v>340</v>
      </c>
      <c r="I186" s="4">
        <f t="shared" si="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2036</v>
      </c>
      <c r="Q186" t="s">
        <v>2045</v>
      </c>
      <c r="R186" t="s">
        <v>33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5"/>
        <v>71.8</v>
      </c>
      <c r="G187" t="s">
        <v>14</v>
      </c>
      <c r="H187">
        <v>19</v>
      </c>
      <c r="I187" s="4">
        <f t="shared" si="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2037</v>
      </c>
      <c r="Q187" t="s">
        <v>2061</v>
      </c>
      <c r="R187" t="s">
        <v>269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5"/>
        <v>31.934684684684683</v>
      </c>
      <c r="G188" t="s">
        <v>14</v>
      </c>
      <c r="H188">
        <v>886</v>
      </c>
      <c r="I188" s="4">
        <f t="shared" si="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2036</v>
      </c>
      <c r="Q188" t="s">
        <v>2045</v>
      </c>
      <c r="R188" t="s">
        <v>33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5"/>
        <v>229.87375415282392</v>
      </c>
      <c r="G189" t="s">
        <v>20</v>
      </c>
      <c r="H189">
        <v>1442</v>
      </c>
      <c r="I189" s="4">
        <f t="shared" si="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2037</v>
      </c>
      <c r="Q189" t="s">
        <v>2054</v>
      </c>
      <c r="R189" t="s">
        <v>100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5"/>
        <v>32.012195121951223</v>
      </c>
      <c r="G190" t="s">
        <v>14</v>
      </c>
      <c r="H190">
        <v>35</v>
      </c>
      <c r="I190" s="4">
        <f t="shared" si="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2036</v>
      </c>
      <c r="Q190" t="s">
        <v>2045</v>
      </c>
      <c r="R190" t="s">
        <v>33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5"/>
        <v>23.525352848928385</v>
      </c>
      <c r="G191" t="s">
        <v>74</v>
      </c>
      <c r="H191">
        <v>441</v>
      </c>
      <c r="I191" s="4">
        <f t="shared" si="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2036</v>
      </c>
      <c r="Q191" t="s">
        <v>2045</v>
      </c>
      <c r="R191" t="s">
        <v>33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5"/>
        <v>68.594594594594597</v>
      </c>
      <c r="G192" t="s">
        <v>14</v>
      </c>
      <c r="H192">
        <v>24</v>
      </c>
      <c r="I192" s="4">
        <f t="shared" si="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2036</v>
      </c>
      <c r="Q192" t="s">
        <v>2045</v>
      </c>
      <c r="R192" t="s">
        <v>33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5"/>
        <v>37.952380952380956</v>
      </c>
      <c r="G193" t="s">
        <v>14</v>
      </c>
      <c r="H193">
        <v>86</v>
      </c>
      <c r="I193" s="4">
        <f t="shared" si="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2036</v>
      </c>
      <c r="Q193" t="s">
        <v>2045</v>
      </c>
      <c r="R193" t="s">
        <v>33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5"/>
        <v>19.992957746478872</v>
      </c>
      <c r="G194" t="s">
        <v>14</v>
      </c>
      <c r="H194">
        <v>243</v>
      </c>
      <c r="I194" s="4">
        <f t="shared" ref="I194:I257" si="6">IF(H194, E194/H194,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2034</v>
      </c>
      <c r="Q194" t="s">
        <v>2043</v>
      </c>
      <c r="R194" t="s">
        <v>23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7">(E195/D195)*100</f>
        <v>45.636363636363633</v>
      </c>
      <c r="G195" t="s">
        <v>14</v>
      </c>
      <c r="H195">
        <v>65</v>
      </c>
      <c r="I195" s="4">
        <f t="shared" si="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2034</v>
      </c>
      <c r="Q195" t="s">
        <v>2049</v>
      </c>
      <c r="R195" t="s">
        <v>60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7"/>
        <v>122.7605633802817</v>
      </c>
      <c r="G196" t="s">
        <v>20</v>
      </c>
      <c r="H196">
        <v>126</v>
      </c>
      <c r="I196" s="4">
        <f t="shared" si="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2034</v>
      </c>
      <c r="Q196" t="s">
        <v>2058</v>
      </c>
      <c r="R196" t="s">
        <v>148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7"/>
        <v>361.75316455696202</v>
      </c>
      <c r="G197" t="s">
        <v>20</v>
      </c>
      <c r="H197">
        <v>524</v>
      </c>
      <c r="I197" s="4">
        <f t="shared" si="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2034</v>
      </c>
      <c r="Q197" t="s">
        <v>2047</v>
      </c>
      <c r="R197" t="s">
        <v>50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7"/>
        <v>63.146341463414636</v>
      </c>
      <c r="G198" t="s">
        <v>14</v>
      </c>
      <c r="H198">
        <v>100</v>
      </c>
      <c r="I198" s="4">
        <f t="shared" si="6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2035</v>
      </c>
      <c r="Q198" t="s">
        <v>2050</v>
      </c>
      <c r="R198" t="s">
        <v>65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7"/>
        <v>298.20475319926874</v>
      </c>
      <c r="G199" t="s">
        <v>20</v>
      </c>
      <c r="H199">
        <v>1989</v>
      </c>
      <c r="I199" s="4">
        <f t="shared" si="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2037</v>
      </c>
      <c r="Q199" t="s">
        <v>2048</v>
      </c>
      <c r="R199" t="s">
        <v>53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7"/>
        <v>9.5585443037974684</v>
      </c>
      <c r="G200" t="s">
        <v>14</v>
      </c>
      <c r="H200">
        <v>168</v>
      </c>
      <c r="I200" s="4">
        <f t="shared" si="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2034</v>
      </c>
      <c r="Q200" t="s">
        <v>2047</v>
      </c>
      <c r="R200" t="s">
        <v>50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7"/>
        <v>53.777777777777779</v>
      </c>
      <c r="G201" t="s">
        <v>14</v>
      </c>
      <c r="H201">
        <v>13</v>
      </c>
      <c r="I201" s="4">
        <f t="shared" si="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2034</v>
      </c>
      <c r="Q201" t="s">
        <v>2043</v>
      </c>
      <c r="R201" t="s">
        <v>23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7"/>
        <v>2</v>
      </c>
      <c r="G202" t="s">
        <v>14</v>
      </c>
      <c r="H202">
        <v>1</v>
      </c>
      <c r="I202" s="4">
        <f t="shared" si="6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2036</v>
      </c>
      <c r="Q202" t="s">
        <v>2045</v>
      </c>
      <c r="R202" t="s">
        <v>33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7"/>
        <v>681.19047619047615</v>
      </c>
      <c r="G203" t="s">
        <v>20</v>
      </c>
      <c r="H203">
        <v>157</v>
      </c>
      <c r="I203" s="4">
        <f t="shared" si="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2035</v>
      </c>
      <c r="Q203" t="s">
        <v>2044</v>
      </c>
      <c r="R203" t="s">
        <v>28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7"/>
        <v>78.831325301204828</v>
      </c>
      <c r="G204" t="s">
        <v>74</v>
      </c>
      <c r="H204">
        <v>82</v>
      </c>
      <c r="I204" s="4">
        <f t="shared" si="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2033</v>
      </c>
      <c r="Q204" t="s">
        <v>2042</v>
      </c>
      <c r="R204" t="s">
        <v>17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7"/>
        <v>134.40792216817235</v>
      </c>
      <c r="G205" t="s">
        <v>20</v>
      </c>
      <c r="H205">
        <v>4498</v>
      </c>
      <c r="I205" s="4">
        <f t="shared" si="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2036</v>
      </c>
      <c r="Q205" t="s">
        <v>2045</v>
      </c>
      <c r="R205" t="s">
        <v>33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7"/>
        <v>3.3719999999999999</v>
      </c>
      <c r="G206" t="s">
        <v>14</v>
      </c>
      <c r="H206">
        <v>40</v>
      </c>
      <c r="I206" s="4">
        <f t="shared" si="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2034</v>
      </c>
      <c r="Q206" t="s">
        <v>2059</v>
      </c>
      <c r="R206" t="s">
        <v>159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7"/>
        <v>431.84615384615387</v>
      </c>
      <c r="G207" t="s">
        <v>20</v>
      </c>
      <c r="H207">
        <v>80</v>
      </c>
      <c r="I207" s="4">
        <f t="shared" si="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2036</v>
      </c>
      <c r="Q207" t="s">
        <v>2045</v>
      </c>
      <c r="R207" t="s">
        <v>33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7"/>
        <v>38.844444444444441</v>
      </c>
      <c r="G208" t="s">
        <v>74</v>
      </c>
      <c r="H208">
        <v>57</v>
      </c>
      <c r="I208" s="4">
        <f t="shared" si="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2038</v>
      </c>
      <c r="Q208" t="s">
        <v>2055</v>
      </c>
      <c r="R208" t="s">
        <v>119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7"/>
        <v>425.7</v>
      </c>
      <c r="G209" t="s">
        <v>20</v>
      </c>
      <c r="H209">
        <v>43</v>
      </c>
      <c r="I209" s="4">
        <f t="shared" si="6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2034</v>
      </c>
      <c r="Q209" t="s">
        <v>2043</v>
      </c>
      <c r="R209" t="s">
        <v>23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7"/>
        <v>101.12239715591672</v>
      </c>
      <c r="G210" t="s">
        <v>20</v>
      </c>
      <c r="H210">
        <v>2053</v>
      </c>
      <c r="I210" s="4">
        <f t="shared" si="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2037</v>
      </c>
      <c r="Q210" t="s">
        <v>2046</v>
      </c>
      <c r="R210" t="s">
        <v>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7"/>
        <v>21.188688946015425</v>
      </c>
      <c r="G211" t="s">
        <v>47</v>
      </c>
      <c r="H211">
        <v>808</v>
      </c>
      <c r="I211" s="4">
        <f t="shared" si="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2037</v>
      </c>
      <c r="Q211" t="s">
        <v>2046</v>
      </c>
      <c r="R211" t="s">
        <v>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7"/>
        <v>67.425531914893625</v>
      </c>
      <c r="G212" t="s">
        <v>14</v>
      </c>
      <c r="H212">
        <v>226</v>
      </c>
      <c r="I212" s="4">
        <f t="shared" si="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2037</v>
      </c>
      <c r="Q212" t="s">
        <v>2064</v>
      </c>
      <c r="R212" t="s">
        <v>474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7"/>
        <v>94.923371647509583</v>
      </c>
      <c r="G213" t="s">
        <v>14</v>
      </c>
      <c r="H213">
        <v>1625</v>
      </c>
      <c r="I213" s="4">
        <f t="shared" si="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2036</v>
      </c>
      <c r="Q213" t="s">
        <v>2045</v>
      </c>
      <c r="R213" t="s">
        <v>33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7"/>
        <v>151.85185185185185</v>
      </c>
      <c r="G214" t="s">
        <v>20</v>
      </c>
      <c r="H214">
        <v>168</v>
      </c>
      <c r="I214" s="4">
        <f t="shared" si="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2036</v>
      </c>
      <c r="Q214" t="s">
        <v>2045</v>
      </c>
      <c r="R214" t="s">
        <v>33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7"/>
        <v>195.16382252559728</v>
      </c>
      <c r="G215" t="s">
        <v>20</v>
      </c>
      <c r="H215">
        <v>4289</v>
      </c>
      <c r="I215" s="4">
        <f t="shared" si="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2034</v>
      </c>
      <c r="Q215" t="s">
        <v>2049</v>
      </c>
      <c r="R215" t="s">
        <v>60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7"/>
        <v>1023.1428571428571</v>
      </c>
      <c r="G216" t="s">
        <v>20</v>
      </c>
      <c r="H216">
        <v>165</v>
      </c>
      <c r="I216" s="4">
        <f t="shared" si="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2034</v>
      </c>
      <c r="Q216" t="s">
        <v>2043</v>
      </c>
      <c r="R216" t="s">
        <v>23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7"/>
        <v>3.841836734693878</v>
      </c>
      <c r="G217" t="s">
        <v>14</v>
      </c>
      <c r="H217">
        <v>143</v>
      </c>
      <c r="I217" s="4">
        <f t="shared" si="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2036</v>
      </c>
      <c r="Q217" t="s">
        <v>2045</v>
      </c>
      <c r="R217" t="s">
        <v>33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7"/>
        <v>155.07066557107643</v>
      </c>
      <c r="G218" t="s">
        <v>20</v>
      </c>
      <c r="H218">
        <v>1815</v>
      </c>
      <c r="I218" s="4">
        <f t="shared" si="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2036</v>
      </c>
      <c r="Q218" t="s">
        <v>2045</v>
      </c>
      <c r="R218" t="s">
        <v>33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7"/>
        <v>44.753477588871718</v>
      </c>
      <c r="G219" t="s">
        <v>14</v>
      </c>
      <c r="H219">
        <v>934</v>
      </c>
      <c r="I219" s="4">
        <f t="shared" si="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2037</v>
      </c>
      <c r="Q219" t="s">
        <v>2064</v>
      </c>
      <c r="R219" t="s">
        <v>474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7"/>
        <v>215.94736842105263</v>
      </c>
      <c r="G220" t="s">
        <v>20</v>
      </c>
      <c r="H220">
        <v>397</v>
      </c>
      <c r="I220" s="4">
        <f t="shared" si="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2037</v>
      </c>
      <c r="Q220" t="s">
        <v>2054</v>
      </c>
      <c r="R220" t="s">
        <v>100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7"/>
        <v>332.12709832134288</v>
      </c>
      <c r="G221" t="s">
        <v>20</v>
      </c>
      <c r="H221">
        <v>1539</v>
      </c>
      <c r="I221" s="4">
        <f t="shared" si="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2037</v>
      </c>
      <c r="Q221" t="s">
        <v>2052</v>
      </c>
      <c r="R221" t="s">
        <v>71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7"/>
        <v>8.4430379746835449</v>
      </c>
      <c r="G222" t="s">
        <v>14</v>
      </c>
      <c r="H222">
        <v>17</v>
      </c>
      <c r="I222" s="4">
        <f t="shared" si="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2036</v>
      </c>
      <c r="Q222" t="s">
        <v>2045</v>
      </c>
      <c r="R222" t="s">
        <v>33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7"/>
        <v>98.625514403292186</v>
      </c>
      <c r="G223" t="s">
        <v>14</v>
      </c>
      <c r="H223">
        <v>2179</v>
      </c>
      <c r="I223" s="4">
        <f t="shared" si="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2033</v>
      </c>
      <c r="Q223" t="s">
        <v>2042</v>
      </c>
      <c r="R223" t="s">
        <v>17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7"/>
        <v>137.97916666666669</v>
      </c>
      <c r="G224" t="s">
        <v>20</v>
      </c>
      <c r="H224">
        <v>138</v>
      </c>
      <c r="I224" s="4">
        <f t="shared" si="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2040</v>
      </c>
      <c r="Q224" t="s">
        <v>2056</v>
      </c>
      <c r="R224" t="s">
        <v>122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7"/>
        <v>93.81099656357388</v>
      </c>
      <c r="G225" t="s">
        <v>14</v>
      </c>
      <c r="H225">
        <v>931</v>
      </c>
      <c r="I225" s="4">
        <f t="shared" si="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2036</v>
      </c>
      <c r="Q225" t="s">
        <v>2045</v>
      </c>
      <c r="R225" t="s">
        <v>33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7"/>
        <v>403.63930885529157</v>
      </c>
      <c r="G226" t="s">
        <v>20</v>
      </c>
      <c r="H226">
        <v>3594</v>
      </c>
      <c r="I226" s="4">
        <f t="shared" si="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2037</v>
      </c>
      <c r="Q226" t="s">
        <v>2064</v>
      </c>
      <c r="R226" t="s">
        <v>474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7"/>
        <v>260.1740412979351</v>
      </c>
      <c r="G227" t="s">
        <v>20</v>
      </c>
      <c r="H227">
        <v>5880</v>
      </c>
      <c r="I227" s="4">
        <f t="shared" si="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2034</v>
      </c>
      <c r="Q227" t="s">
        <v>2043</v>
      </c>
      <c r="R227" t="s">
        <v>23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7"/>
        <v>366.63333333333333</v>
      </c>
      <c r="G228" t="s">
        <v>20</v>
      </c>
      <c r="H228">
        <v>112</v>
      </c>
      <c r="I228" s="4">
        <f t="shared" si="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2040</v>
      </c>
      <c r="Q228" t="s">
        <v>2056</v>
      </c>
      <c r="R228" t="s">
        <v>122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7"/>
        <v>168.72085385878489</v>
      </c>
      <c r="G229" t="s">
        <v>20</v>
      </c>
      <c r="H229">
        <v>943</v>
      </c>
      <c r="I229" s="4">
        <f t="shared" si="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2039</v>
      </c>
      <c r="Q229" t="s">
        <v>2062</v>
      </c>
      <c r="R229" t="s">
        <v>292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7"/>
        <v>119.90717911530093</v>
      </c>
      <c r="G230" t="s">
        <v>20</v>
      </c>
      <c r="H230">
        <v>2468</v>
      </c>
      <c r="I230" s="4">
        <f t="shared" si="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2037</v>
      </c>
      <c r="Q230" t="s">
        <v>2052</v>
      </c>
      <c r="R230" t="s">
        <v>71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7"/>
        <v>193.68925233644859</v>
      </c>
      <c r="G231" t="s">
        <v>20</v>
      </c>
      <c r="H231">
        <v>2551</v>
      </c>
      <c r="I231" s="4">
        <f t="shared" si="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2039</v>
      </c>
      <c r="Q231" t="s">
        <v>2062</v>
      </c>
      <c r="R231" t="s">
        <v>292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7"/>
        <v>420.16666666666669</v>
      </c>
      <c r="G232" t="s">
        <v>20</v>
      </c>
      <c r="H232">
        <v>101</v>
      </c>
      <c r="I232" s="4">
        <f t="shared" si="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2039</v>
      </c>
      <c r="Q232" t="s">
        <v>2053</v>
      </c>
      <c r="R232" t="s">
        <v>89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7"/>
        <v>76.708333333333329</v>
      </c>
      <c r="G233" t="s">
        <v>74</v>
      </c>
      <c r="H233">
        <v>67</v>
      </c>
      <c r="I233" s="4">
        <f t="shared" si="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2036</v>
      </c>
      <c r="Q233" t="s">
        <v>2045</v>
      </c>
      <c r="R233" t="s">
        <v>33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7"/>
        <v>171.26470588235293</v>
      </c>
      <c r="G234" t="s">
        <v>20</v>
      </c>
      <c r="H234">
        <v>92</v>
      </c>
      <c r="I234" s="4">
        <f t="shared" si="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2036</v>
      </c>
      <c r="Q234" t="s">
        <v>2045</v>
      </c>
      <c r="R234" t="s">
        <v>33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7"/>
        <v>157.89473684210526</v>
      </c>
      <c r="G235" t="s">
        <v>20</v>
      </c>
      <c r="H235">
        <v>62</v>
      </c>
      <c r="I235" s="4">
        <f t="shared" si="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2037</v>
      </c>
      <c r="Q235" t="s">
        <v>2052</v>
      </c>
      <c r="R235" t="s">
        <v>71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7"/>
        <v>109.08</v>
      </c>
      <c r="G236" t="s">
        <v>20</v>
      </c>
      <c r="H236">
        <v>149</v>
      </c>
      <c r="I236" s="4">
        <f t="shared" si="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2039</v>
      </c>
      <c r="Q236" t="s">
        <v>2053</v>
      </c>
      <c r="R236" t="s">
        <v>89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7"/>
        <v>41.732558139534881</v>
      </c>
      <c r="G237" t="s">
        <v>14</v>
      </c>
      <c r="H237">
        <v>92</v>
      </c>
      <c r="I237" s="4">
        <f t="shared" si="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2037</v>
      </c>
      <c r="Q237" t="s">
        <v>2052</v>
      </c>
      <c r="R237" t="s">
        <v>71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7"/>
        <v>10.944303797468354</v>
      </c>
      <c r="G238" t="s">
        <v>14</v>
      </c>
      <c r="H238">
        <v>57</v>
      </c>
      <c r="I238" s="4">
        <f t="shared" si="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2034</v>
      </c>
      <c r="Q238" t="s">
        <v>2043</v>
      </c>
      <c r="R238" t="s">
        <v>23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7"/>
        <v>159.3763440860215</v>
      </c>
      <c r="G239" t="s">
        <v>20</v>
      </c>
      <c r="H239">
        <v>329</v>
      </c>
      <c r="I239" s="4">
        <f t="shared" si="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2037</v>
      </c>
      <c r="Q239" t="s">
        <v>2052</v>
      </c>
      <c r="R239" t="s">
        <v>71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7"/>
        <v>422.41666666666669</v>
      </c>
      <c r="G240" t="s">
        <v>20</v>
      </c>
      <c r="H240">
        <v>97</v>
      </c>
      <c r="I240" s="4">
        <f t="shared" si="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2036</v>
      </c>
      <c r="Q240" t="s">
        <v>2045</v>
      </c>
      <c r="R240" t="s">
        <v>33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7"/>
        <v>97.71875</v>
      </c>
      <c r="G241" t="s">
        <v>14</v>
      </c>
      <c r="H241">
        <v>41</v>
      </c>
      <c r="I241" s="4">
        <f t="shared" si="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2035</v>
      </c>
      <c r="Q241" t="s">
        <v>2050</v>
      </c>
      <c r="R241" t="s">
        <v>65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7"/>
        <v>418.78911564625849</v>
      </c>
      <c r="G242" t="s">
        <v>20</v>
      </c>
      <c r="H242">
        <v>1784</v>
      </c>
      <c r="I242" s="4">
        <f t="shared" si="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2036</v>
      </c>
      <c r="Q242" t="s">
        <v>2045</v>
      </c>
      <c r="R242" t="s">
        <v>33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7"/>
        <v>101.91632047477745</v>
      </c>
      <c r="G243" t="s">
        <v>20</v>
      </c>
      <c r="H243">
        <v>1684</v>
      </c>
      <c r="I243" s="4">
        <f t="shared" si="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2038</v>
      </c>
      <c r="Q243" t="s">
        <v>2051</v>
      </c>
      <c r="R243" t="s">
        <v>68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7"/>
        <v>127.72619047619047</v>
      </c>
      <c r="G244" t="s">
        <v>20</v>
      </c>
      <c r="H244">
        <v>250</v>
      </c>
      <c r="I244" s="4">
        <f t="shared" si="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2034</v>
      </c>
      <c r="Q244" t="s">
        <v>2043</v>
      </c>
      <c r="R244" t="s">
        <v>23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7"/>
        <v>445.21739130434781</v>
      </c>
      <c r="G245" t="s">
        <v>20</v>
      </c>
      <c r="H245">
        <v>238</v>
      </c>
      <c r="I245" s="4">
        <f t="shared" si="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2036</v>
      </c>
      <c r="Q245" t="s">
        <v>2045</v>
      </c>
      <c r="R245" t="s">
        <v>33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7"/>
        <v>569.71428571428578</v>
      </c>
      <c r="G246" t="s">
        <v>20</v>
      </c>
      <c r="H246">
        <v>53</v>
      </c>
      <c r="I246" s="4">
        <f t="shared" si="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2036</v>
      </c>
      <c r="Q246" t="s">
        <v>2045</v>
      </c>
      <c r="R246" t="s">
        <v>33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7"/>
        <v>509.34482758620686</v>
      </c>
      <c r="G247" t="s">
        <v>20</v>
      </c>
      <c r="H247">
        <v>214</v>
      </c>
      <c r="I247" s="4">
        <f t="shared" si="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2036</v>
      </c>
      <c r="Q247" t="s">
        <v>2045</v>
      </c>
      <c r="R247" t="s">
        <v>33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7"/>
        <v>325.5333333333333</v>
      </c>
      <c r="G248" t="s">
        <v>20</v>
      </c>
      <c r="H248">
        <v>222</v>
      </c>
      <c r="I248" s="4">
        <f t="shared" si="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2035</v>
      </c>
      <c r="Q248" t="s">
        <v>2044</v>
      </c>
      <c r="R248" t="s">
        <v>28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7"/>
        <v>932.61616161616166</v>
      </c>
      <c r="G249" t="s">
        <v>20</v>
      </c>
      <c r="H249">
        <v>1884</v>
      </c>
      <c r="I249" s="4">
        <f t="shared" si="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2038</v>
      </c>
      <c r="Q249" t="s">
        <v>2055</v>
      </c>
      <c r="R249" t="s">
        <v>119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7"/>
        <v>211.33870967741933</v>
      </c>
      <c r="G250" t="s">
        <v>20</v>
      </c>
      <c r="H250">
        <v>218</v>
      </c>
      <c r="I250" s="4">
        <f t="shared" si="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2039</v>
      </c>
      <c r="Q250" t="s">
        <v>2062</v>
      </c>
      <c r="R250" t="s">
        <v>292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7"/>
        <v>273.32520325203251</v>
      </c>
      <c r="G251" t="s">
        <v>20</v>
      </c>
      <c r="H251">
        <v>6465</v>
      </c>
      <c r="I251" s="4">
        <f t="shared" si="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2038</v>
      </c>
      <c r="Q251" t="s">
        <v>2060</v>
      </c>
      <c r="R251" t="s">
        <v>206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7"/>
        <v>3</v>
      </c>
      <c r="G252" t="s">
        <v>14</v>
      </c>
      <c r="H252">
        <v>1</v>
      </c>
      <c r="I252" s="4">
        <f t="shared" si="6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2034</v>
      </c>
      <c r="Q252" t="s">
        <v>2043</v>
      </c>
      <c r="R252" t="s">
        <v>23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7"/>
        <v>54.084507042253513</v>
      </c>
      <c r="G253" t="s">
        <v>14</v>
      </c>
      <c r="H253">
        <v>101</v>
      </c>
      <c r="I253" s="4">
        <f t="shared" si="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2036</v>
      </c>
      <c r="Q253" t="s">
        <v>2045</v>
      </c>
      <c r="R253" t="s">
        <v>33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7"/>
        <v>626.29999999999995</v>
      </c>
      <c r="G254" t="s">
        <v>20</v>
      </c>
      <c r="H254">
        <v>59</v>
      </c>
      <c r="I254" s="4">
        <f t="shared" si="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2036</v>
      </c>
      <c r="Q254" t="s">
        <v>2045</v>
      </c>
      <c r="R254" t="s">
        <v>33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7"/>
        <v>89.021399176954731</v>
      </c>
      <c r="G255" t="s">
        <v>14</v>
      </c>
      <c r="H255">
        <v>1335</v>
      </c>
      <c r="I255" s="4">
        <f t="shared" si="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2037</v>
      </c>
      <c r="Q255" t="s">
        <v>2048</v>
      </c>
      <c r="R255" t="s">
        <v>53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7"/>
        <v>184.89130434782609</v>
      </c>
      <c r="G256" t="s">
        <v>20</v>
      </c>
      <c r="H256">
        <v>88</v>
      </c>
      <c r="I256" s="4">
        <f t="shared" si="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2038</v>
      </c>
      <c r="Q256" t="s">
        <v>2051</v>
      </c>
      <c r="R256" t="s">
        <v>68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7"/>
        <v>120.16770186335404</v>
      </c>
      <c r="G257" t="s">
        <v>20</v>
      </c>
      <c r="H257">
        <v>1697</v>
      </c>
      <c r="I257" s="4">
        <f t="shared" si="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2034</v>
      </c>
      <c r="Q257" t="s">
        <v>2043</v>
      </c>
      <c r="R257" t="s">
        <v>23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7"/>
        <v>23.390243902439025</v>
      </c>
      <c r="G258" t="s">
        <v>14</v>
      </c>
      <c r="H258">
        <v>15</v>
      </c>
      <c r="I258" s="4">
        <f t="shared" ref="I258:I321" si="8">IF(H258, E258/H258,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2034</v>
      </c>
      <c r="Q258" t="s">
        <v>2043</v>
      </c>
      <c r="R258" t="s">
        <v>23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9">(E259/D259)*100</f>
        <v>146</v>
      </c>
      <c r="G259" t="s">
        <v>20</v>
      </c>
      <c r="H259">
        <v>92</v>
      </c>
      <c r="I259" s="4">
        <f t="shared" si="8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2036</v>
      </c>
      <c r="Q259" t="s">
        <v>2045</v>
      </c>
      <c r="R259" t="s">
        <v>33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9"/>
        <v>268.48</v>
      </c>
      <c r="G260" t="s">
        <v>20</v>
      </c>
      <c r="H260">
        <v>186</v>
      </c>
      <c r="I260" s="4">
        <f t="shared" si="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2036</v>
      </c>
      <c r="Q260" t="s">
        <v>2045</v>
      </c>
      <c r="R260" t="s">
        <v>33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9"/>
        <v>597.5</v>
      </c>
      <c r="G261" t="s">
        <v>20</v>
      </c>
      <c r="H261">
        <v>138</v>
      </c>
      <c r="I261" s="4">
        <f t="shared" si="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2040</v>
      </c>
      <c r="Q261" t="s">
        <v>2056</v>
      </c>
      <c r="R261" t="s">
        <v>122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9"/>
        <v>157.69841269841268</v>
      </c>
      <c r="G262" t="s">
        <v>20</v>
      </c>
      <c r="H262">
        <v>261</v>
      </c>
      <c r="I262" s="4">
        <f t="shared" si="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2034</v>
      </c>
      <c r="Q262" t="s">
        <v>2043</v>
      </c>
      <c r="R262" t="s">
        <v>23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9"/>
        <v>31.201660735468568</v>
      </c>
      <c r="G263" t="s">
        <v>14</v>
      </c>
      <c r="H263">
        <v>454</v>
      </c>
      <c r="I263" s="4">
        <f t="shared" si="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2034</v>
      </c>
      <c r="Q263" t="s">
        <v>2043</v>
      </c>
      <c r="R263" t="s">
        <v>23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9"/>
        <v>313.41176470588238</v>
      </c>
      <c r="G264" t="s">
        <v>20</v>
      </c>
      <c r="H264">
        <v>107</v>
      </c>
      <c r="I264" s="4">
        <f t="shared" si="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2034</v>
      </c>
      <c r="Q264" t="s">
        <v>2049</v>
      </c>
      <c r="R264" t="s">
        <v>60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9"/>
        <v>370.89655172413791</v>
      </c>
      <c r="G265" t="s">
        <v>20</v>
      </c>
      <c r="H265">
        <v>199</v>
      </c>
      <c r="I265" s="4">
        <f t="shared" si="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2040</v>
      </c>
      <c r="Q265" t="s">
        <v>2056</v>
      </c>
      <c r="R265" t="s">
        <v>122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9"/>
        <v>362.66447368421052</v>
      </c>
      <c r="G266" t="s">
        <v>20</v>
      </c>
      <c r="H266">
        <v>5512</v>
      </c>
      <c r="I266" s="4">
        <f t="shared" si="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2036</v>
      </c>
      <c r="Q266" t="s">
        <v>2045</v>
      </c>
      <c r="R266" t="s">
        <v>33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9"/>
        <v>123.08163265306122</v>
      </c>
      <c r="G267" t="s">
        <v>20</v>
      </c>
      <c r="H267">
        <v>86</v>
      </c>
      <c r="I267" s="4">
        <f t="shared" si="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2036</v>
      </c>
      <c r="Q267" t="s">
        <v>2045</v>
      </c>
      <c r="R267" t="s">
        <v>33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9"/>
        <v>76.766756032171585</v>
      </c>
      <c r="G268" t="s">
        <v>14</v>
      </c>
      <c r="H268">
        <v>3182</v>
      </c>
      <c r="I268" s="4">
        <f t="shared" si="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2034</v>
      </c>
      <c r="Q268" t="s">
        <v>2059</v>
      </c>
      <c r="R268" t="s">
        <v>159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9"/>
        <v>233.62012987012989</v>
      </c>
      <c r="G269" t="s">
        <v>20</v>
      </c>
      <c r="H269">
        <v>2768</v>
      </c>
      <c r="I269" s="4">
        <f t="shared" si="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2036</v>
      </c>
      <c r="Q269" t="s">
        <v>2045</v>
      </c>
      <c r="R269" t="s">
        <v>33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9"/>
        <v>180.53333333333333</v>
      </c>
      <c r="G270" t="s">
        <v>20</v>
      </c>
      <c r="H270">
        <v>48</v>
      </c>
      <c r="I270" s="4">
        <f t="shared" si="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2037</v>
      </c>
      <c r="Q270" t="s">
        <v>2046</v>
      </c>
      <c r="R270" t="s">
        <v>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9"/>
        <v>252.62857142857143</v>
      </c>
      <c r="G271" t="s">
        <v>20</v>
      </c>
      <c r="H271">
        <v>87</v>
      </c>
      <c r="I271" s="4">
        <f t="shared" si="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2037</v>
      </c>
      <c r="Q271" t="s">
        <v>2061</v>
      </c>
      <c r="R271" t="s">
        <v>269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9"/>
        <v>27.176538240368025</v>
      </c>
      <c r="G272" t="s">
        <v>74</v>
      </c>
      <c r="H272">
        <v>1890</v>
      </c>
      <c r="I272" s="4">
        <f t="shared" si="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2039</v>
      </c>
      <c r="Q272" t="s">
        <v>2053</v>
      </c>
      <c r="R272" t="s">
        <v>89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9"/>
        <v>1.2706571242680547</v>
      </c>
      <c r="G273" t="s">
        <v>47</v>
      </c>
      <c r="H273">
        <v>61</v>
      </c>
      <c r="I273" s="4">
        <f t="shared" si="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2040</v>
      </c>
      <c r="Q273" t="s">
        <v>2056</v>
      </c>
      <c r="R273" t="s">
        <v>122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9"/>
        <v>304.0097847358121</v>
      </c>
      <c r="G274" t="s">
        <v>20</v>
      </c>
      <c r="H274">
        <v>1894</v>
      </c>
      <c r="I274" s="4">
        <f t="shared" si="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2036</v>
      </c>
      <c r="Q274" t="s">
        <v>2045</v>
      </c>
      <c r="R274" t="s">
        <v>33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9"/>
        <v>137.23076923076923</v>
      </c>
      <c r="G275" t="s">
        <v>20</v>
      </c>
      <c r="H275">
        <v>282</v>
      </c>
      <c r="I275" s="4">
        <f t="shared" si="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2036</v>
      </c>
      <c r="Q275" t="s">
        <v>2045</v>
      </c>
      <c r="R275" t="s">
        <v>33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9"/>
        <v>32.208333333333336</v>
      </c>
      <c r="G276" t="s">
        <v>14</v>
      </c>
      <c r="H276">
        <v>15</v>
      </c>
      <c r="I276" s="4">
        <f t="shared" si="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2036</v>
      </c>
      <c r="Q276" t="s">
        <v>2045</v>
      </c>
      <c r="R276" t="s">
        <v>33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9"/>
        <v>241.51282051282053</v>
      </c>
      <c r="G277" t="s">
        <v>20</v>
      </c>
      <c r="H277">
        <v>116</v>
      </c>
      <c r="I277" s="4">
        <f t="shared" si="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2038</v>
      </c>
      <c r="Q277" t="s">
        <v>2060</v>
      </c>
      <c r="R277" t="s">
        <v>206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9"/>
        <v>96.8</v>
      </c>
      <c r="G278" t="s">
        <v>14</v>
      </c>
      <c r="H278">
        <v>133</v>
      </c>
      <c r="I278" s="4">
        <f t="shared" si="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2039</v>
      </c>
      <c r="Q278" t="s">
        <v>2053</v>
      </c>
      <c r="R278" t="s">
        <v>89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9"/>
        <v>1066.4285714285716</v>
      </c>
      <c r="G279" t="s">
        <v>20</v>
      </c>
      <c r="H279">
        <v>83</v>
      </c>
      <c r="I279" s="4">
        <f t="shared" si="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2036</v>
      </c>
      <c r="Q279" t="s">
        <v>2045</v>
      </c>
      <c r="R279" t="s">
        <v>33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9"/>
        <v>325.88888888888891</v>
      </c>
      <c r="G280" t="s">
        <v>20</v>
      </c>
      <c r="H280">
        <v>91</v>
      </c>
      <c r="I280" s="4">
        <f t="shared" si="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2035</v>
      </c>
      <c r="Q280" t="s">
        <v>2044</v>
      </c>
      <c r="R280" t="s">
        <v>28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9"/>
        <v>170.70000000000002</v>
      </c>
      <c r="G281" t="s">
        <v>20</v>
      </c>
      <c r="H281">
        <v>546</v>
      </c>
      <c r="I281" s="4">
        <f t="shared" si="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2036</v>
      </c>
      <c r="Q281" t="s">
        <v>2045</v>
      </c>
      <c r="R281" t="s">
        <v>33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9"/>
        <v>581.44000000000005</v>
      </c>
      <c r="G282" t="s">
        <v>20</v>
      </c>
      <c r="H282">
        <v>393</v>
      </c>
      <c r="I282" s="4">
        <f t="shared" si="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2037</v>
      </c>
      <c r="Q282" t="s">
        <v>2052</v>
      </c>
      <c r="R282" t="s">
        <v>71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9"/>
        <v>91.520972644376897</v>
      </c>
      <c r="G283" t="s">
        <v>14</v>
      </c>
      <c r="H283">
        <v>2062</v>
      </c>
      <c r="I283" s="4">
        <f t="shared" si="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2036</v>
      </c>
      <c r="Q283" t="s">
        <v>2045</v>
      </c>
      <c r="R283" t="s">
        <v>33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9"/>
        <v>108.04761904761904</v>
      </c>
      <c r="G284" t="s">
        <v>20</v>
      </c>
      <c r="H284">
        <v>133</v>
      </c>
      <c r="I284" s="4">
        <f t="shared" si="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2037</v>
      </c>
      <c r="Q284" t="s">
        <v>2061</v>
      </c>
      <c r="R284" t="s">
        <v>269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9"/>
        <v>18.728395061728396</v>
      </c>
      <c r="G285" t="s">
        <v>14</v>
      </c>
      <c r="H285">
        <v>29</v>
      </c>
      <c r="I285" s="4">
        <f t="shared" si="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2034</v>
      </c>
      <c r="Q285" t="s">
        <v>2043</v>
      </c>
      <c r="R285" t="s">
        <v>23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9"/>
        <v>83.193877551020407</v>
      </c>
      <c r="G286" t="s">
        <v>14</v>
      </c>
      <c r="H286">
        <v>132</v>
      </c>
      <c r="I286" s="4">
        <f t="shared" si="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2035</v>
      </c>
      <c r="Q286" t="s">
        <v>2044</v>
      </c>
      <c r="R286" t="s">
        <v>28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9"/>
        <v>706.33333333333337</v>
      </c>
      <c r="G287" t="s">
        <v>20</v>
      </c>
      <c r="H287">
        <v>254</v>
      </c>
      <c r="I287" s="4">
        <f t="shared" si="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2036</v>
      </c>
      <c r="Q287" t="s">
        <v>2045</v>
      </c>
      <c r="R287" t="s">
        <v>33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9"/>
        <v>17.446030330062445</v>
      </c>
      <c r="G288" t="s">
        <v>74</v>
      </c>
      <c r="H288">
        <v>184</v>
      </c>
      <c r="I288" s="4">
        <f t="shared" si="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2036</v>
      </c>
      <c r="Q288" t="s">
        <v>2045</v>
      </c>
      <c r="R288" t="s">
        <v>33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9"/>
        <v>209.73015873015873</v>
      </c>
      <c r="G289" t="s">
        <v>20</v>
      </c>
      <c r="H289">
        <v>176</v>
      </c>
      <c r="I289" s="4">
        <f t="shared" si="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2034</v>
      </c>
      <c r="Q289" t="s">
        <v>2047</v>
      </c>
      <c r="R289" t="s">
        <v>50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9"/>
        <v>97.785714285714292</v>
      </c>
      <c r="G290" t="s">
        <v>14</v>
      </c>
      <c r="H290">
        <v>137</v>
      </c>
      <c r="I290" s="4">
        <f t="shared" si="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2034</v>
      </c>
      <c r="Q290" t="s">
        <v>2058</v>
      </c>
      <c r="R290" t="s">
        <v>148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9"/>
        <v>1684.25</v>
      </c>
      <c r="G291" t="s">
        <v>20</v>
      </c>
      <c r="H291">
        <v>337</v>
      </c>
      <c r="I291" s="4">
        <f t="shared" si="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2036</v>
      </c>
      <c r="Q291" t="s">
        <v>2045</v>
      </c>
      <c r="R291" t="s">
        <v>33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9"/>
        <v>54.402135231316727</v>
      </c>
      <c r="G292" t="s">
        <v>14</v>
      </c>
      <c r="H292">
        <v>908</v>
      </c>
      <c r="I292" s="4">
        <f t="shared" si="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2037</v>
      </c>
      <c r="Q292" t="s">
        <v>2046</v>
      </c>
      <c r="R292" t="s">
        <v>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9"/>
        <v>456.61111111111109</v>
      </c>
      <c r="G293" t="s">
        <v>20</v>
      </c>
      <c r="H293">
        <v>107</v>
      </c>
      <c r="I293" s="4">
        <f t="shared" si="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2035</v>
      </c>
      <c r="Q293" t="s">
        <v>2044</v>
      </c>
      <c r="R293" t="s">
        <v>28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9"/>
        <v>9.8219178082191778</v>
      </c>
      <c r="G294" t="s">
        <v>14</v>
      </c>
      <c r="H294">
        <v>10</v>
      </c>
      <c r="I294" s="4">
        <f t="shared" si="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2033</v>
      </c>
      <c r="Q294" t="s">
        <v>2042</v>
      </c>
      <c r="R294" t="s">
        <v>17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9"/>
        <v>16.384615384615383</v>
      </c>
      <c r="G295" t="s">
        <v>74</v>
      </c>
      <c r="H295">
        <v>32</v>
      </c>
      <c r="I295" s="4">
        <f t="shared" si="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2036</v>
      </c>
      <c r="Q295" t="s">
        <v>2045</v>
      </c>
      <c r="R295" t="s">
        <v>33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9"/>
        <v>1339.6666666666667</v>
      </c>
      <c r="G296" t="s">
        <v>20</v>
      </c>
      <c r="H296">
        <v>183</v>
      </c>
      <c r="I296" s="4">
        <f t="shared" si="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2036</v>
      </c>
      <c r="Q296" t="s">
        <v>2045</v>
      </c>
      <c r="R296" t="s">
        <v>33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9"/>
        <v>35.650077760497666</v>
      </c>
      <c r="G297" t="s">
        <v>14</v>
      </c>
      <c r="H297">
        <v>1910</v>
      </c>
      <c r="I297" s="4">
        <f t="shared" si="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2036</v>
      </c>
      <c r="Q297" t="s">
        <v>2045</v>
      </c>
      <c r="R297" t="s">
        <v>33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9"/>
        <v>54.950819672131146</v>
      </c>
      <c r="G298" t="s">
        <v>14</v>
      </c>
      <c r="H298">
        <v>38</v>
      </c>
      <c r="I298" s="4">
        <f t="shared" si="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2036</v>
      </c>
      <c r="Q298" t="s">
        <v>2045</v>
      </c>
      <c r="R298" t="s">
        <v>33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9"/>
        <v>94.236111111111114</v>
      </c>
      <c r="G299" t="s">
        <v>14</v>
      </c>
      <c r="H299">
        <v>104</v>
      </c>
      <c r="I299" s="4">
        <f t="shared" si="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2036</v>
      </c>
      <c r="Q299" t="s">
        <v>2045</v>
      </c>
      <c r="R299" t="s">
        <v>33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9"/>
        <v>143.91428571428571</v>
      </c>
      <c r="G300" t="s">
        <v>20</v>
      </c>
      <c r="H300">
        <v>72</v>
      </c>
      <c r="I300" s="4">
        <f t="shared" si="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2034</v>
      </c>
      <c r="Q300" t="s">
        <v>2043</v>
      </c>
      <c r="R300" t="s">
        <v>23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9"/>
        <v>51.421052631578945</v>
      </c>
      <c r="G301" t="s">
        <v>14</v>
      </c>
      <c r="H301">
        <v>49</v>
      </c>
      <c r="I301" s="4">
        <f t="shared" si="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2033</v>
      </c>
      <c r="Q301" t="s">
        <v>2042</v>
      </c>
      <c r="R301" t="s">
        <v>17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9"/>
        <v>5</v>
      </c>
      <c r="G302" t="s">
        <v>14</v>
      </c>
      <c r="H302">
        <v>1</v>
      </c>
      <c r="I302" s="4">
        <f t="shared" si="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2038</v>
      </c>
      <c r="Q302" t="s">
        <v>2051</v>
      </c>
      <c r="R302" t="s">
        <v>68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9"/>
        <v>1344.6666666666667</v>
      </c>
      <c r="G303" t="s">
        <v>20</v>
      </c>
      <c r="H303">
        <v>295</v>
      </c>
      <c r="I303" s="4">
        <f t="shared" si="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2037</v>
      </c>
      <c r="Q303" t="s">
        <v>2046</v>
      </c>
      <c r="R303" t="s">
        <v>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9"/>
        <v>31.844940867279899</v>
      </c>
      <c r="G304" t="s">
        <v>14</v>
      </c>
      <c r="H304">
        <v>245</v>
      </c>
      <c r="I304" s="4">
        <f t="shared" si="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2036</v>
      </c>
      <c r="Q304" t="s">
        <v>2045</v>
      </c>
      <c r="R304" t="s">
        <v>33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9"/>
        <v>82.617647058823536</v>
      </c>
      <c r="G305" t="s">
        <v>14</v>
      </c>
      <c r="H305">
        <v>32</v>
      </c>
      <c r="I305" s="4">
        <f t="shared" si="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2034</v>
      </c>
      <c r="Q305" t="s">
        <v>2049</v>
      </c>
      <c r="R305" t="s">
        <v>60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9"/>
        <v>546.14285714285722</v>
      </c>
      <c r="G306" t="s">
        <v>20</v>
      </c>
      <c r="H306">
        <v>142</v>
      </c>
      <c r="I306" s="4">
        <f t="shared" si="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2037</v>
      </c>
      <c r="Q306" t="s">
        <v>2046</v>
      </c>
      <c r="R306" t="s">
        <v>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9"/>
        <v>286.21428571428572</v>
      </c>
      <c r="G307" t="s">
        <v>20</v>
      </c>
      <c r="H307">
        <v>85</v>
      </c>
      <c r="I307" s="4">
        <f t="shared" si="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2036</v>
      </c>
      <c r="Q307" t="s">
        <v>2045</v>
      </c>
      <c r="R307" t="s">
        <v>33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9"/>
        <v>7.9076923076923071</v>
      </c>
      <c r="G308" t="s">
        <v>14</v>
      </c>
      <c r="H308">
        <v>7</v>
      </c>
      <c r="I308" s="4">
        <f t="shared" si="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2036</v>
      </c>
      <c r="Q308" t="s">
        <v>2045</v>
      </c>
      <c r="R308" t="s">
        <v>33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9"/>
        <v>132.13677811550153</v>
      </c>
      <c r="G309" t="s">
        <v>20</v>
      </c>
      <c r="H309">
        <v>659</v>
      </c>
      <c r="I309" s="4">
        <f t="shared" si="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2038</v>
      </c>
      <c r="Q309" t="s">
        <v>2055</v>
      </c>
      <c r="R309" t="s">
        <v>119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9"/>
        <v>74.077834179357026</v>
      </c>
      <c r="G310" t="s">
        <v>14</v>
      </c>
      <c r="H310">
        <v>803</v>
      </c>
      <c r="I310" s="4">
        <f t="shared" si="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2036</v>
      </c>
      <c r="Q310" t="s">
        <v>2045</v>
      </c>
      <c r="R310" t="s">
        <v>33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9"/>
        <v>75.292682926829272</v>
      </c>
      <c r="G311" t="s">
        <v>74</v>
      </c>
      <c r="H311">
        <v>75</v>
      </c>
      <c r="I311" s="4">
        <f t="shared" si="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2034</v>
      </c>
      <c r="Q311" t="s">
        <v>2049</v>
      </c>
      <c r="R311" t="s">
        <v>60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9"/>
        <v>20.333333333333332</v>
      </c>
      <c r="G312" t="s">
        <v>14</v>
      </c>
      <c r="H312">
        <v>16</v>
      </c>
      <c r="I312" s="4">
        <f t="shared" si="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2039</v>
      </c>
      <c r="Q312" t="s">
        <v>2053</v>
      </c>
      <c r="R312" t="s">
        <v>89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9"/>
        <v>203.36507936507937</v>
      </c>
      <c r="G313" t="s">
        <v>20</v>
      </c>
      <c r="H313">
        <v>121</v>
      </c>
      <c r="I313" s="4">
        <f t="shared" si="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2036</v>
      </c>
      <c r="Q313" t="s">
        <v>2045</v>
      </c>
      <c r="R313" t="s">
        <v>33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9"/>
        <v>310.2284263959391</v>
      </c>
      <c r="G314" t="s">
        <v>20</v>
      </c>
      <c r="H314">
        <v>3742</v>
      </c>
      <c r="I314" s="4">
        <f t="shared" si="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2036</v>
      </c>
      <c r="Q314" t="s">
        <v>2045</v>
      </c>
      <c r="R314" t="s">
        <v>33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9"/>
        <v>395.31818181818181</v>
      </c>
      <c r="G315" t="s">
        <v>20</v>
      </c>
      <c r="H315">
        <v>223</v>
      </c>
      <c r="I315" s="4">
        <f t="shared" si="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2034</v>
      </c>
      <c r="Q315" t="s">
        <v>2043</v>
      </c>
      <c r="R315" t="s">
        <v>23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9"/>
        <v>294.71428571428572</v>
      </c>
      <c r="G316" t="s">
        <v>20</v>
      </c>
      <c r="H316">
        <v>133</v>
      </c>
      <c r="I316" s="4">
        <f t="shared" si="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2037</v>
      </c>
      <c r="Q316" t="s">
        <v>2046</v>
      </c>
      <c r="R316" t="s">
        <v>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9"/>
        <v>33.89473684210526</v>
      </c>
      <c r="G317" t="s">
        <v>14</v>
      </c>
      <c r="H317">
        <v>31</v>
      </c>
      <c r="I317" s="4">
        <f t="shared" si="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2036</v>
      </c>
      <c r="Q317" t="s">
        <v>2045</v>
      </c>
      <c r="R317" t="s">
        <v>33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9"/>
        <v>66.677083333333329</v>
      </c>
      <c r="G318" t="s">
        <v>14</v>
      </c>
      <c r="H318">
        <v>108</v>
      </c>
      <c r="I318" s="4">
        <f t="shared" si="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2033</v>
      </c>
      <c r="Q318" t="s">
        <v>2042</v>
      </c>
      <c r="R318" t="s">
        <v>17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9"/>
        <v>19.227272727272727</v>
      </c>
      <c r="G319" t="s">
        <v>14</v>
      </c>
      <c r="H319">
        <v>30</v>
      </c>
      <c r="I319" s="4">
        <f t="shared" si="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2036</v>
      </c>
      <c r="Q319" t="s">
        <v>2045</v>
      </c>
      <c r="R319" t="s">
        <v>33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9"/>
        <v>15.842105263157894</v>
      </c>
      <c r="G320" t="s">
        <v>14</v>
      </c>
      <c r="H320">
        <v>17</v>
      </c>
      <c r="I320" s="4">
        <f t="shared" si="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2034</v>
      </c>
      <c r="Q320" t="s">
        <v>2043</v>
      </c>
      <c r="R320" t="s">
        <v>23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9"/>
        <v>38.702380952380956</v>
      </c>
      <c r="G321" t="s">
        <v>74</v>
      </c>
      <c r="H321">
        <v>64</v>
      </c>
      <c r="I321" s="4">
        <f t="shared" si="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2035</v>
      </c>
      <c r="Q321" t="s">
        <v>2044</v>
      </c>
      <c r="R321" t="s">
        <v>28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9"/>
        <v>9.5876777251184837</v>
      </c>
      <c r="G322" t="s">
        <v>14</v>
      </c>
      <c r="H322">
        <v>80</v>
      </c>
      <c r="I322" s="4">
        <f t="shared" ref="I322:I385" si="10">IF(H322, E322/H322,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2038</v>
      </c>
      <c r="Q322" t="s">
        <v>2055</v>
      </c>
      <c r="R322" t="s">
        <v>119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1">(E323/D323)*100</f>
        <v>94.144366197183089</v>
      </c>
      <c r="G323" t="s">
        <v>14</v>
      </c>
      <c r="H323">
        <v>2468</v>
      </c>
      <c r="I323" s="4">
        <f t="shared" si="1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2037</v>
      </c>
      <c r="Q323" t="s">
        <v>2054</v>
      </c>
      <c r="R323" t="s">
        <v>100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1"/>
        <v>166.56234096692114</v>
      </c>
      <c r="G324" t="s">
        <v>20</v>
      </c>
      <c r="H324">
        <v>5168</v>
      </c>
      <c r="I324" s="4">
        <f t="shared" si="1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2036</v>
      </c>
      <c r="Q324" t="s">
        <v>2045</v>
      </c>
      <c r="R324" t="s">
        <v>33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1"/>
        <v>24.134831460674157</v>
      </c>
      <c r="G325" t="s">
        <v>14</v>
      </c>
      <c r="H325">
        <v>26</v>
      </c>
      <c r="I325" s="4">
        <f t="shared" si="1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2037</v>
      </c>
      <c r="Q325" t="s">
        <v>2046</v>
      </c>
      <c r="R325" t="s">
        <v>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1"/>
        <v>164.05633802816902</v>
      </c>
      <c r="G326" t="s">
        <v>20</v>
      </c>
      <c r="H326">
        <v>307</v>
      </c>
      <c r="I326" s="4">
        <f t="shared" si="1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2036</v>
      </c>
      <c r="Q326" t="s">
        <v>2045</v>
      </c>
      <c r="R326" t="s">
        <v>33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1"/>
        <v>90.723076923076931</v>
      </c>
      <c r="G327" t="s">
        <v>14</v>
      </c>
      <c r="H327">
        <v>73</v>
      </c>
      <c r="I327" s="4">
        <f t="shared" si="1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2036</v>
      </c>
      <c r="Q327" t="s">
        <v>2045</v>
      </c>
      <c r="R327" t="s">
        <v>33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1"/>
        <v>46.194444444444443</v>
      </c>
      <c r="G328" t="s">
        <v>14</v>
      </c>
      <c r="H328">
        <v>128</v>
      </c>
      <c r="I328" s="4">
        <f t="shared" si="1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2037</v>
      </c>
      <c r="Q328" t="s">
        <v>2052</v>
      </c>
      <c r="R328" t="s">
        <v>71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1"/>
        <v>38.53846153846154</v>
      </c>
      <c r="G329" t="s">
        <v>14</v>
      </c>
      <c r="H329">
        <v>33</v>
      </c>
      <c r="I329" s="4">
        <f t="shared" si="1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2036</v>
      </c>
      <c r="Q329" t="s">
        <v>2045</v>
      </c>
      <c r="R329" t="s">
        <v>33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1"/>
        <v>133.56231003039514</v>
      </c>
      <c r="G330" t="s">
        <v>20</v>
      </c>
      <c r="H330">
        <v>2441</v>
      </c>
      <c r="I330" s="4">
        <f t="shared" si="1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2034</v>
      </c>
      <c r="Q330" t="s">
        <v>2043</v>
      </c>
      <c r="R330" t="s">
        <v>23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1"/>
        <v>22.896588486140725</v>
      </c>
      <c r="G331" t="s">
        <v>47</v>
      </c>
      <c r="H331">
        <v>211</v>
      </c>
      <c r="I331" s="4">
        <f t="shared" si="1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2039</v>
      </c>
      <c r="Q331" t="s">
        <v>2053</v>
      </c>
      <c r="R331" t="s">
        <v>89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1"/>
        <v>184.95548961424333</v>
      </c>
      <c r="G332" t="s">
        <v>20</v>
      </c>
      <c r="H332">
        <v>1385</v>
      </c>
      <c r="I332" s="4">
        <f t="shared" si="1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2037</v>
      </c>
      <c r="Q332" t="s">
        <v>2046</v>
      </c>
      <c r="R332" t="s">
        <v>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1"/>
        <v>443.72727272727275</v>
      </c>
      <c r="G333" t="s">
        <v>20</v>
      </c>
      <c r="H333">
        <v>190</v>
      </c>
      <c r="I333" s="4">
        <f t="shared" si="1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2033</v>
      </c>
      <c r="Q333" t="s">
        <v>2042</v>
      </c>
      <c r="R333" t="s">
        <v>17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1"/>
        <v>199.9806763285024</v>
      </c>
      <c r="G334" t="s">
        <v>20</v>
      </c>
      <c r="H334">
        <v>470</v>
      </c>
      <c r="I334" s="4">
        <f t="shared" si="1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2035</v>
      </c>
      <c r="Q334" t="s">
        <v>2050</v>
      </c>
      <c r="R334" t="s">
        <v>65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1"/>
        <v>123.95833333333333</v>
      </c>
      <c r="G335" t="s">
        <v>20</v>
      </c>
      <c r="H335">
        <v>253</v>
      </c>
      <c r="I335" s="4">
        <f t="shared" si="1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2036</v>
      </c>
      <c r="Q335" t="s">
        <v>2045</v>
      </c>
      <c r="R335" t="s">
        <v>33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1"/>
        <v>186.61329305135951</v>
      </c>
      <c r="G336" t="s">
        <v>20</v>
      </c>
      <c r="H336">
        <v>1113</v>
      </c>
      <c r="I336" s="4">
        <f t="shared" si="1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2034</v>
      </c>
      <c r="Q336" t="s">
        <v>2043</v>
      </c>
      <c r="R336" t="s">
        <v>23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1"/>
        <v>114.28538550057536</v>
      </c>
      <c r="G337" t="s">
        <v>20</v>
      </c>
      <c r="H337">
        <v>2283</v>
      </c>
      <c r="I337" s="4">
        <f t="shared" si="1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2034</v>
      </c>
      <c r="Q337" t="s">
        <v>2043</v>
      </c>
      <c r="R337" t="s">
        <v>23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1"/>
        <v>97.032531824611041</v>
      </c>
      <c r="G338" t="s">
        <v>14</v>
      </c>
      <c r="H338">
        <v>1072</v>
      </c>
      <c r="I338" s="4">
        <f t="shared" si="1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2034</v>
      </c>
      <c r="Q338" t="s">
        <v>2043</v>
      </c>
      <c r="R338" t="s">
        <v>23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1"/>
        <v>122.81904761904762</v>
      </c>
      <c r="G339" t="s">
        <v>20</v>
      </c>
      <c r="H339">
        <v>1095</v>
      </c>
      <c r="I339" s="4">
        <f t="shared" si="1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2036</v>
      </c>
      <c r="Q339" t="s">
        <v>2045</v>
      </c>
      <c r="R339" t="s">
        <v>33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1"/>
        <v>179.14326647564468</v>
      </c>
      <c r="G340" t="s">
        <v>20</v>
      </c>
      <c r="H340">
        <v>1690</v>
      </c>
      <c r="I340" s="4">
        <f t="shared" si="1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2036</v>
      </c>
      <c r="Q340" t="s">
        <v>2045</v>
      </c>
      <c r="R340" t="s">
        <v>33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1"/>
        <v>79.951577402787962</v>
      </c>
      <c r="G341" t="s">
        <v>74</v>
      </c>
      <c r="H341">
        <v>1297</v>
      </c>
      <c r="I341" s="4">
        <f t="shared" si="1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2036</v>
      </c>
      <c r="Q341" t="s">
        <v>2045</v>
      </c>
      <c r="R341" t="s">
        <v>33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1"/>
        <v>94.242587601078171</v>
      </c>
      <c r="G342" t="s">
        <v>14</v>
      </c>
      <c r="H342">
        <v>393</v>
      </c>
      <c r="I342" s="4">
        <f t="shared" si="1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2040</v>
      </c>
      <c r="Q342" t="s">
        <v>2056</v>
      </c>
      <c r="R342" t="s">
        <v>122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1"/>
        <v>84.669291338582681</v>
      </c>
      <c r="G343" t="s">
        <v>14</v>
      </c>
      <c r="H343">
        <v>1257</v>
      </c>
      <c r="I343" s="4">
        <f t="shared" si="1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2034</v>
      </c>
      <c r="Q343" t="s">
        <v>2049</v>
      </c>
      <c r="R343" t="s">
        <v>60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1"/>
        <v>66.521920668058456</v>
      </c>
      <c r="G344" t="s">
        <v>14</v>
      </c>
      <c r="H344">
        <v>328</v>
      </c>
      <c r="I344" s="4">
        <f t="shared" si="1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2036</v>
      </c>
      <c r="Q344" t="s">
        <v>2045</v>
      </c>
      <c r="R344" t="s">
        <v>33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1"/>
        <v>53.922222222222224</v>
      </c>
      <c r="G345" t="s">
        <v>14</v>
      </c>
      <c r="H345">
        <v>147</v>
      </c>
      <c r="I345" s="4">
        <f t="shared" si="1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2036</v>
      </c>
      <c r="Q345" t="s">
        <v>2045</v>
      </c>
      <c r="R345" t="s">
        <v>33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1"/>
        <v>41.983299595141702</v>
      </c>
      <c r="G346" t="s">
        <v>14</v>
      </c>
      <c r="H346">
        <v>830</v>
      </c>
      <c r="I346" s="4">
        <f t="shared" si="1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2039</v>
      </c>
      <c r="Q346" t="s">
        <v>2053</v>
      </c>
      <c r="R346" t="s">
        <v>89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1"/>
        <v>14.69479695431472</v>
      </c>
      <c r="G347" t="s">
        <v>14</v>
      </c>
      <c r="H347">
        <v>331</v>
      </c>
      <c r="I347" s="4">
        <f t="shared" si="1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2037</v>
      </c>
      <c r="Q347" t="s">
        <v>2048</v>
      </c>
      <c r="R347" t="s">
        <v>53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1"/>
        <v>34.475000000000001</v>
      </c>
      <c r="G348" t="s">
        <v>14</v>
      </c>
      <c r="H348">
        <v>25</v>
      </c>
      <c r="I348" s="4">
        <f t="shared" si="1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2034</v>
      </c>
      <c r="Q348" t="s">
        <v>2049</v>
      </c>
      <c r="R348" t="s">
        <v>60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1"/>
        <v>1400.7777777777778</v>
      </c>
      <c r="G349" t="s">
        <v>20</v>
      </c>
      <c r="H349">
        <v>191</v>
      </c>
      <c r="I349" s="4">
        <f t="shared" si="1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2035</v>
      </c>
      <c r="Q349" t="s">
        <v>2044</v>
      </c>
      <c r="R349" t="s">
        <v>28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1"/>
        <v>71.770351758793964</v>
      </c>
      <c r="G350" t="s">
        <v>14</v>
      </c>
      <c r="H350">
        <v>3483</v>
      </c>
      <c r="I350" s="4">
        <f t="shared" si="1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2033</v>
      </c>
      <c r="Q350" t="s">
        <v>2042</v>
      </c>
      <c r="R350" t="s">
        <v>17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1"/>
        <v>53.074115044247783</v>
      </c>
      <c r="G351" t="s">
        <v>14</v>
      </c>
      <c r="H351">
        <v>923</v>
      </c>
      <c r="I351" s="4">
        <f t="shared" si="1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2036</v>
      </c>
      <c r="Q351" t="s">
        <v>2045</v>
      </c>
      <c r="R351" t="s">
        <v>33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1"/>
        <v>5</v>
      </c>
      <c r="G352" t="s">
        <v>14</v>
      </c>
      <c r="H352">
        <v>1</v>
      </c>
      <c r="I352" s="4">
        <f t="shared" si="1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2034</v>
      </c>
      <c r="Q352" t="s">
        <v>2059</v>
      </c>
      <c r="R352" t="s">
        <v>159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1"/>
        <v>127.70715249662618</v>
      </c>
      <c r="G353" t="s">
        <v>20</v>
      </c>
      <c r="H353">
        <v>2013</v>
      </c>
      <c r="I353" s="4">
        <f t="shared" si="1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2034</v>
      </c>
      <c r="Q353" t="s">
        <v>2043</v>
      </c>
      <c r="R353" t="s">
        <v>23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1"/>
        <v>34.892857142857139</v>
      </c>
      <c r="G354" t="s">
        <v>14</v>
      </c>
      <c r="H354">
        <v>33</v>
      </c>
      <c r="I354" s="4">
        <f t="shared" si="1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2036</v>
      </c>
      <c r="Q354" t="s">
        <v>2045</v>
      </c>
      <c r="R354" t="s">
        <v>33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1"/>
        <v>410.59821428571428</v>
      </c>
      <c r="G355" t="s">
        <v>20</v>
      </c>
      <c r="H355">
        <v>1703</v>
      </c>
      <c r="I355" s="4">
        <f t="shared" si="1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2036</v>
      </c>
      <c r="Q355" t="s">
        <v>2045</v>
      </c>
      <c r="R355" t="s">
        <v>33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1"/>
        <v>123.73770491803278</v>
      </c>
      <c r="G356" t="s">
        <v>20</v>
      </c>
      <c r="H356">
        <v>80</v>
      </c>
      <c r="I356" s="4">
        <f t="shared" si="1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2037</v>
      </c>
      <c r="Q356" t="s">
        <v>2046</v>
      </c>
      <c r="R356" t="s">
        <v>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1"/>
        <v>58.973684210526315</v>
      </c>
      <c r="G357" t="s">
        <v>47</v>
      </c>
      <c r="H357">
        <v>86</v>
      </c>
      <c r="I357" s="4">
        <f t="shared" si="1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2035</v>
      </c>
      <c r="Q357" t="s">
        <v>2050</v>
      </c>
      <c r="R357" t="s">
        <v>65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1"/>
        <v>36.892473118279568</v>
      </c>
      <c r="G358" t="s">
        <v>14</v>
      </c>
      <c r="H358">
        <v>40</v>
      </c>
      <c r="I358" s="4">
        <f t="shared" si="1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2036</v>
      </c>
      <c r="Q358" t="s">
        <v>2045</v>
      </c>
      <c r="R358" t="s">
        <v>33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1"/>
        <v>184.91304347826087</v>
      </c>
      <c r="G359" t="s">
        <v>20</v>
      </c>
      <c r="H359">
        <v>41</v>
      </c>
      <c r="I359" s="4">
        <f t="shared" si="1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2039</v>
      </c>
      <c r="Q359" t="s">
        <v>2053</v>
      </c>
      <c r="R359" t="s">
        <v>89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1"/>
        <v>11.814432989690722</v>
      </c>
      <c r="G360" t="s">
        <v>14</v>
      </c>
      <c r="H360">
        <v>23</v>
      </c>
      <c r="I360" s="4">
        <f t="shared" si="1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2040</v>
      </c>
      <c r="Q360" t="s">
        <v>2056</v>
      </c>
      <c r="R360" t="s">
        <v>122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1"/>
        <v>298.7</v>
      </c>
      <c r="G361" t="s">
        <v>20</v>
      </c>
      <c r="H361">
        <v>187</v>
      </c>
      <c r="I361" s="4">
        <f t="shared" si="1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2037</v>
      </c>
      <c r="Q361" t="s">
        <v>2052</v>
      </c>
      <c r="R361" t="s">
        <v>71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1"/>
        <v>226.35175879396985</v>
      </c>
      <c r="G362" t="s">
        <v>20</v>
      </c>
      <c r="H362">
        <v>2875</v>
      </c>
      <c r="I362" s="4">
        <f t="shared" si="1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2036</v>
      </c>
      <c r="Q362" t="s">
        <v>2045</v>
      </c>
      <c r="R362" t="s">
        <v>33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1"/>
        <v>173.56363636363636</v>
      </c>
      <c r="G363" t="s">
        <v>20</v>
      </c>
      <c r="H363">
        <v>88</v>
      </c>
      <c r="I363" s="4">
        <f t="shared" si="1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2036</v>
      </c>
      <c r="Q363" t="s">
        <v>2045</v>
      </c>
      <c r="R363" t="s">
        <v>33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1"/>
        <v>371.75675675675677</v>
      </c>
      <c r="G364" t="s">
        <v>20</v>
      </c>
      <c r="H364">
        <v>191</v>
      </c>
      <c r="I364" s="4">
        <f t="shared" si="1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2034</v>
      </c>
      <c r="Q364" t="s">
        <v>2043</v>
      </c>
      <c r="R364" t="s">
        <v>23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1"/>
        <v>160.19230769230771</v>
      </c>
      <c r="G365" t="s">
        <v>20</v>
      </c>
      <c r="H365">
        <v>139</v>
      </c>
      <c r="I365" s="4">
        <f t="shared" si="1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2034</v>
      </c>
      <c r="Q365" t="s">
        <v>2043</v>
      </c>
      <c r="R365" t="s">
        <v>23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1"/>
        <v>1616.3333333333335</v>
      </c>
      <c r="G366" t="s">
        <v>20</v>
      </c>
      <c r="H366">
        <v>186</v>
      </c>
      <c r="I366" s="4">
        <f t="shared" si="1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2034</v>
      </c>
      <c r="Q366" t="s">
        <v>2049</v>
      </c>
      <c r="R366" t="s">
        <v>60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1"/>
        <v>733.4375</v>
      </c>
      <c r="G367" t="s">
        <v>20</v>
      </c>
      <c r="H367">
        <v>112</v>
      </c>
      <c r="I367" s="4">
        <f t="shared" si="1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2036</v>
      </c>
      <c r="Q367" t="s">
        <v>2045</v>
      </c>
      <c r="R367" t="s">
        <v>33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1"/>
        <v>592.11111111111109</v>
      </c>
      <c r="G368" t="s">
        <v>20</v>
      </c>
      <c r="H368">
        <v>101</v>
      </c>
      <c r="I368" s="4">
        <f t="shared" si="1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2036</v>
      </c>
      <c r="Q368" t="s">
        <v>2045</v>
      </c>
      <c r="R368" t="s">
        <v>33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1"/>
        <v>18.888888888888889</v>
      </c>
      <c r="G369" t="s">
        <v>14</v>
      </c>
      <c r="H369">
        <v>75</v>
      </c>
      <c r="I369" s="4">
        <f t="shared" si="1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2036</v>
      </c>
      <c r="Q369" t="s">
        <v>2045</v>
      </c>
      <c r="R369" t="s">
        <v>33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1"/>
        <v>276.80769230769232</v>
      </c>
      <c r="G370" t="s">
        <v>20</v>
      </c>
      <c r="H370">
        <v>206</v>
      </c>
      <c r="I370" s="4">
        <f t="shared" si="1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2037</v>
      </c>
      <c r="Q370" t="s">
        <v>2046</v>
      </c>
      <c r="R370" t="s">
        <v>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1"/>
        <v>273.01851851851848</v>
      </c>
      <c r="G371" t="s">
        <v>20</v>
      </c>
      <c r="H371">
        <v>154</v>
      </c>
      <c r="I371" s="4">
        <f t="shared" si="1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2037</v>
      </c>
      <c r="Q371" t="s">
        <v>2061</v>
      </c>
      <c r="R371" t="s">
        <v>269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1"/>
        <v>159.36331255565449</v>
      </c>
      <c r="G372" t="s">
        <v>20</v>
      </c>
      <c r="H372">
        <v>5966</v>
      </c>
      <c r="I372" s="4">
        <f t="shared" si="1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2036</v>
      </c>
      <c r="Q372" t="s">
        <v>2045</v>
      </c>
      <c r="R372" t="s">
        <v>33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1"/>
        <v>67.869978858350947</v>
      </c>
      <c r="G373" t="s">
        <v>14</v>
      </c>
      <c r="H373">
        <v>2176</v>
      </c>
      <c r="I373" s="4">
        <f t="shared" si="1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2036</v>
      </c>
      <c r="Q373" t="s">
        <v>2045</v>
      </c>
      <c r="R373" t="s">
        <v>33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1"/>
        <v>1591.5555555555554</v>
      </c>
      <c r="G374" t="s">
        <v>20</v>
      </c>
      <c r="H374">
        <v>169</v>
      </c>
      <c r="I374" s="4">
        <f t="shared" si="1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2037</v>
      </c>
      <c r="Q374" t="s">
        <v>2046</v>
      </c>
      <c r="R374" t="s">
        <v>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1"/>
        <v>730.18222222222221</v>
      </c>
      <c r="G375" t="s">
        <v>20</v>
      </c>
      <c r="H375">
        <v>2106</v>
      </c>
      <c r="I375" s="4">
        <f t="shared" si="1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2036</v>
      </c>
      <c r="Q375" t="s">
        <v>2045</v>
      </c>
      <c r="R375" t="s">
        <v>33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1"/>
        <v>13.185782556750297</v>
      </c>
      <c r="G376" t="s">
        <v>14</v>
      </c>
      <c r="H376">
        <v>441</v>
      </c>
      <c r="I376" s="4">
        <f t="shared" si="1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2037</v>
      </c>
      <c r="Q376" t="s">
        <v>2046</v>
      </c>
      <c r="R376" t="s">
        <v>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1"/>
        <v>54.777777777777779</v>
      </c>
      <c r="G377" t="s">
        <v>14</v>
      </c>
      <c r="H377">
        <v>25</v>
      </c>
      <c r="I377" s="4">
        <f t="shared" si="1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2034</v>
      </c>
      <c r="Q377" t="s">
        <v>2049</v>
      </c>
      <c r="R377" t="s">
        <v>60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1"/>
        <v>361.02941176470591</v>
      </c>
      <c r="G378" t="s">
        <v>20</v>
      </c>
      <c r="H378">
        <v>131</v>
      </c>
      <c r="I378" s="4">
        <f t="shared" si="1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2034</v>
      </c>
      <c r="Q378" t="s">
        <v>2043</v>
      </c>
      <c r="R378" t="s">
        <v>23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1"/>
        <v>10.257545271629779</v>
      </c>
      <c r="G379" t="s">
        <v>14</v>
      </c>
      <c r="H379">
        <v>127</v>
      </c>
      <c r="I379" s="4">
        <f t="shared" si="1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2036</v>
      </c>
      <c r="Q379" t="s">
        <v>2045</v>
      </c>
      <c r="R379" t="s">
        <v>33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1"/>
        <v>13.962962962962964</v>
      </c>
      <c r="G380" t="s">
        <v>14</v>
      </c>
      <c r="H380">
        <v>355</v>
      </c>
      <c r="I380" s="4">
        <f t="shared" si="1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2037</v>
      </c>
      <c r="Q380" t="s">
        <v>2046</v>
      </c>
      <c r="R380" t="s">
        <v>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1"/>
        <v>40.444444444444443</v>
      </c>
      <c r="G381" t="s">
        <v>14</v>
      </c>
      <c r="H381">
        <v>44</v>
      </c>
      <c r="I381" s="4">
        <f t="shared" si="1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2036</v>
      </c>
      <c r="Q381" t="s">
        <v>2045</v>
      </c>
      <c r="R381" t="s">
        <v>33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1"/>
        <v>160.32</v>
      </c>
      <c r="G382" t="s">
        <v>20</v>
      </c>
      <c r="H382">
        <v>84</v>
      </c>
      <c r="I382" s="4">
        <f t="shared" si="1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2036</v>
      </c>
      <c r="Q382" t="s">
        <v>2045</v>
      </c>
      <c r="R382" t="s">
        <v>33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1"/>
        <v>183.9433962264151</v>
      </c>
      <c r="G383" t="s">
        <v>20</v>
      </c>
      <c r="H383">
        <v>155</v>
      </c>
      <c r="I383" s="4">
        <f t="shared" si="1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2036</v>
      </c>
      <c r="Q383" t="s">
        <v>2045</v>
      </c>
      <c r="R383" t="s">
        <v>33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1"/>
        <v>63.769230769230766</v>
      </c>
      <c r="G384" t="s">
        <v>14</v>
      </c>
      <c r="H384">
        <v>67</v>
      </c>
      <c r="I384" s="4">
        <f t="shared" si="1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2040</v>
      </c>
      <c r="Q384" t="s">
        <v>2056</v>
      </c>
      <c r="R384" t="s">
        <v>122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1"/>
        <v>225.38095238095238</v>
      </c>
      <c r="G385" t="s">
        <v>20</v>
      </c>
      <c r="H385">
        <v>189</v>
      </c>
      <c r="I385" s="4">
        <f t="shared" si="1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2033</v>
      </c>
      <c r="Q385" t="s">
        <v>2042</v>
      </c>
      <c r="R385" t="s">
        <v>17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1"/>
        <v>172.00961538461539</v>
      </c>
      <c r="G386" t="s">
        <v>20</v>
      </c>
      <c r="H386">
        <v>4799</v>
      </c>
      <c r="I386" s="4">
        <f t="shared" ref="I386:I449" si="12">IF(H386, E386/H386,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2037</v>
      </c>
      <c r="Q386" t="s">
        <v>2046</v>
      </c>
      <c r="R386" t="s">
        <v>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3">(E387/D387)*100</f>
        <v>146.16709511568124</v>
      </c>
      <c r="G387" t="s">
        <v>20</v>
      </c>
      <c r="H387">
        <v>1137</v>
      </c>
      <c r="I387" s="4">
        <f t="shared" si="1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2038</v>
      </c>
      <c r="Q387" t="s">
        <v>2051</v>
      </c>
      <c r="R387" t="s">
        <v>68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3"/>
        <v>76.42361623616236</v>
      </c>
      <c r="G388" t="s">
        <v>14</v>
      </c>
      <c r="H388">
        <v>1068</v>
      </c>
      <c r="I388" s="4">
        <f t="shared" si="1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2036</v>
      </c>
      <c r="Q388" t="s">
        <v>2045</v>
      </c>
      <c r="R388" t="s">
        <v>33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3"/>
        <v>39.261467889908261</v>
      </c>
      <c r="G389" t="s">
        <v>14</v>
      </c>
      <c r="H389">
        <v>424</v>
      </c>
      <c r="I389" s="4">
        <f t="shared" si="1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2035</v>
      </c>
      <c r="Q389" t="s">
        <v>2050</v>
      </c>
      <c r="R389" t="s">
        <v>65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3"/>
        <v>11.270034843205574</v>
      </c>
      <c r="G390" t="s">
        <v>74</v>
      </c>
      <c r="H390">
        <v>145</v>
      </c>
      <c r="I390" s="4">
        <f t="shared" si="1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2034</v>
      </c>
      <c r="Q390" t="s">
        <v>2049</v>
      </c>
      <c r="R390" t="s">
        <v>60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3"/>
        <v>122.11084337349398</v>
      </c>
      <c r="G391" t="s">
        <v>20</v>
      </c>
      <c r="H391">
        <v>1152</v>
      </c>
      <c r="I391" s="4">
        <f t="shared" si="1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2036</v>
      </c>
      <c r="Q391" t="s">
        <v>2045</v>
      </c>
      <c r="R391" t="s">
        <v>33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3"/>
        <v>186.54166666666669</v>
      </c>
      <c r="G392" t="s">
        <v>20</v>
      </c>
      <c r="H392">
        <v>50</v>
      </c>
      <c r="I392" s="4">
        <f t="shared" si="12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2040</v>
      </c>
      <c r="Q392" t="s">
        <v>2056</v>
      </c>
      <c r="R392" t="s">
        <v>122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3"/>
        <v>7.2731788079470201</v>
      </c>
      <c r="G393" t="s">
        <v>14</v>
      </c>
      <c r="H393">
        <v>151</v>
      </c>
      <c r="I393" s="4">
        <f t="shared" si="1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2038</v>
      </c>
      <c r="Q393" t="s">
        <v>2051</v>
      </c>
      <c r="R393" t="s">
        <v>68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3"/>
        <v>65.642371234207957</v>
      </c>
      <c r="G394" t="s">
        <v>14</v>
      </c>
      <c r="H394">
        <v>1608</v>
      </c>
      <c r="I394" s="4">
        <f t="shared" si="1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2035</v>
      </c>
      <c r="Q394" t="s">
        <v>2050</v>
      </c>
      <c r="R394" t="s">
        <v>65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3"/>
        <v>228.96178343949046</v>
      </c>
      <c r="G395" t="s">
        <v>20</v>
      </c>
      <c r="H395">
        <v>3059</v>
      </c>
      <c r="I395" s="4">
        <f t="shared" si="1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2034</v>
      </c>
      <c r="Q395" t="s">
        <v>2059</v>
      </c>
      <c r="R395" t="s">
        <v>159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3"/>
        <v>469.37499999999994</v>
      </c>
      <c r="G396" t="s">
        <v>20</v>
      </c>
      <c r="H396">
        <v>34</v>
      </c>
      <c r="I396" s="4">
        <f t="shared" si="1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2037</v>
      </c>
      <c r="Q396" t="s">
        <v>2046</v>
      </c>
      <c r="R396" t="s">
        <v>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3"/>
        <v>130.11267605633802</v>
      </c>
      <c r="G397" t="s">
        <v>20</v>
      </c>
      <c r="H397">
        <v>220</v>
      </c>
      <c r="I397" s="4">
        <f t="shared" si="1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2036</v>
      </c>
      <c r="Q397" t="s">
        <v>2045</v>
      </c>
      <c r="R397" t="s">
        <v>33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3"/>
        <v>167.05422993492408</v>
      </c>
      <c r="G398" t="s">
        <v>20</v>
      </c>
      <c r="H398">
        <v>1604</v>
      </c>
      <c r="I398" s="4">
        <f t="shared" si="1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2037</v>
      </c>
      <c r="Q398" t="s">
        <v>2048</v>
      </c>
      <c r="R398" t="s">
        <v>53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3"/>
        <v>173.8641975308642</v>
      </c>
      <c r="G399" t="s">
        <v>20</v>
      </c>
      <c r="H399">
        <v>454</v>
      </c>
      <c r="I399" s="4">
        <f t="shared" si="1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2034</v>
      </c>
      <c r="Q399" t="s">
        <v>2043</v>
      </c>
      <c r="R399" t="s">
        <v>23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3"/>
        <v>717.76470588235293</v>
      </c>
      <c r="G400" t="s">
        <v>20</v>
      </c>
      <c r="H400">
        <v>123</v>
      </c>
      <c r="I400" s="4">
        <f t="shared" si="1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2037</v>
      </c>
      <c r="Q400" t="s">
        <v>2052</v>
      </c>
      <c r="R400" t="s">
        <v>71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3"/>
        <v>63.850976361767728</v>
      </c>
      <c r="G401" t="s">
        <v>14</v>
      </c>
      <c r="H401">
        <v>941</v>
      </c>
      <c r="I401" s="4">
        <f t="shared" si="1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2034</v>
      </c>
      <c r="Q401" t="s">
        <v>2049</v>
      </c>
      <c r="R401" t="s">
        <v>60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3"/>
        <v>2</v>
      </c>
      <c r="G402" t="s">
        <v>14</v>
      </c>
      <c r="H402">
        <v>1</v>
      </c>
      <c r="I402" s="4">
        <f t="shared" si="12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2040</v>
      </c>
      <c r="Q402" t="s">
        <v>2056</v>
      </c>
      <c r="R402" t="s">
        <v>122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3"/>
        <v>1530.2222222222222</v>
      </c>
      <c r="G403" t="s">
        <v>20</v>
      </c>
      <c r="H403">
        <v>299</v>
      </c>
      <c r="I403" s="4">
        <f t="shared" si="1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2036</v>
      </c>
      <c r="Q403" t="s">
        <v>2045</v>
      </c>
      <c r="R403" t="s">
        <v>33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3"/>
        <v>40.356164383561641</v>
      </c>
      <c r="G404" t="s">
        <v>14</v>
      </c>
      <c r="H404">
        <v>40</v>
      </c>
      <c r="I404" s="4">
        <f t="shared" si="1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2037</v>
      </c>
      <c r="Q404" t="s">
        <v>2054</v>
      </c>
      <c r="R404" t="s">
        <v>100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3"/>
        <v>86.220633299284984</v>
      </c>
      <c r="G405" t="s">
        <v>14</v>
      </c>
      <c r="H405">
        <v>3015</v>
      </c>
      <c r="I405" s="4">
        <f t="shared" si="1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2036</v>
      </c>
      <c r="Q405" t="s">
        <v>2045</v>
      </c>
      <c r="R405" t="s">
        <v>33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3"/>
        <v>315.58486707566465</v>
      </c>
      <c r="G406" t="s">
        <v>20</v>
      </c>
      <c r="H406">
        <v>2237</v>
      </c>
      <c r="I406" s="4">
        <f t="shared" si="1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2036</v>
      </c>
      <c r="Q406" t="s">
        <v>2045</v>
      </c>
      <c r="R406" t="s">
        <v>33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3"/>
        <v>89.618243243243242</v>
      </c>
      <c r="G407" t="s">
        <v>14</v>
      </c>
      <c r="H407">
        <v>435</v>
      </c>
      <c r="I407" s="4">
        <f t="shared" si="1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2036</v>
      </c>
      <c r="Q407" t="s">
        <v>2045</v>
      </c>
      <c r="R407" t="s">
        <v>33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3"/>
        <v>182.14503816793894</v>
      </c>
      <c r="G408" t="s">
        <v>20</v>
      </c>
      <c r="H408">
        <v>645</v>
      </c>
      <c r="I408" s="4">
        <f t="shared" si="1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2037</v>
      </c>
      <c r="Q408" t="s">
        <v>2046</v>
      </c>
      <c r="R408" t="s">
        <v>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3"/>
        <v>355.88235294117646</v>
      </c>
      <c r="G409" t="s">
        <v>20</v>
      </c>
      <c r="H409">
        <v>484</v>
      </c>
      <c r="I409" s="4">
        <f t="shared" si="12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2036</v>
      </c>
      <c r="Q409" t="s">
        <v>2045</v>
      </c>
      <c r="R409" t="s">
        <v>33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3"/>
        <v>131.83695652173913</v>
      </c>
      <c r="G410" t="s">
        <v>20</v>
      </c>
      <c r="H410">
        <v>154</v>
      </c>
      <c r="I410" s="4">
        <f t="shared" si="1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2037</v>
      </c>
      <c r="Q410" t="s">
        <v>2046</v>
      </c>
      <c r="R410" t="s">
        <v>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3"/>
        <v>46.315634218289084</v>
      </c>
      <c r="G411" t="s">
        <v>14</v>
      </c>
      <c r="H411">
        <v>714</v>
      </c>
      <c r="I411" s="4">
        <f t="shared" si="1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2034</v>
      </c>
      <c r="Q411" t="s">
        <v>2043</v>
      </c>
      <c r="R411" t="s">
        <v>23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3"/>
        <v>36.132726089785294</v>
      </c>
      <c r="G412" t="s">
        <v>47</v>
      </c>
      <c r="H412">
        <v>1111</v>
      </c>
      <c r="I412" s="4">
        <f t="shared" si="1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2039</v>
      </c>
      <c r="Q412" t="s">
        <v>2062</v>
      </c>
      <c r="R412" t="s">
        <v>292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3"/>
        <v>104.62820512820512</v>
      </c>
      <c r="G413" t="s">
        <v>20</v>
      </c>
      <c r="H413">
        <v>82</v>
      </c>
      <c r="I413" s="4">
        <f t="shared" si="1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2036</v>
      </c>
      <c r="Q413" t="s">
        <v>2045</v>
      </c>
      <c r="R413" t="s">
        <v>33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3"/>
        <v>668.85714285714289</v>
      </c>
      <c r="G414" t="s">
        <v>20</v>
      </c>
      <c r="H414">
        <v>134</v>
      </c>
      <c r="I414" s="4">
        <f t="shared" si="1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2038</v>
      </c>
      <c r="Q414" t="s">
        <v>2055</v>
      </c>
      <c r="R414" t="s">
        <v>119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3"/>
        <v>62.072823218997364</v>
      </c>
      <c r="G415" t="s">
        <v>47</v>
      </c>
      <c r="H415">
        <v>1089</v>
      </c>
      <c r="I415" s="4">
        <f t="shared" si="1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2037</v>
      </c>
      <c r="Q415" t="s">
        <v>2052</v>
      </c>
      <c r="R415" t="s">
        <v>71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3"/>
        <v>84.699787460148784</v>
      </c>
      <c r="G416" t="s">
        <v>14</v>
      </c>
      <c r="H416">
        <v>5497</v>
      </c>
      <c r="I416" s="4">
        <f t="shared" si="1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2033</v>
      </c>
      <c r="Q416" t="s">
        <v>2042</v>
      </c>
      <c r="R416" t="s">
        <v>17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3"/>
        <v>11.059030837004405</v>
      </c>
      <c r="G417" t="s">
        <v>14</v>
      </c>
      <c r="H417">
        <v>418</v>
      </c>
      <c r="I417" s="4">
        <f t="shared" si="1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2036</v>
      </c>
      <c r="Q417" t="s">
        <v>2045</v>
      </c>
      <c r="R417" t="s">
        <v>33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3"/>
        <v>43.838781575037146</v>
      </c>
      <c r="G418" t="s">
        <v>14</v>
      </c>
      <c r="H418">
        <v>1439</v>
      </c>
      <c r="I418" s="4">
        <f t="shared" si="1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2037</v>
      </c>
      <c r="Q418" t="s">
        <v>2046</v>
      </c>
      <c r="R418" t="s">
        <v>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3"/>
        <v>55.470588235294116</v>
      </c>
      <c r="G419" t="s">
        <v>14</v>
      </c>
      <c r="H419">
        <v>15</v>
      </c>
      <c r="I419" s="4">
        <f t="shared" si="1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2036</v>
      </c>
      <c r="Q419" t="s">
        <v>2045</v>
      </c>
      <c r="R419" t="s">
        <v>33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3"/>
        <v>57.399511301160658</v>
      </c>
      <c r="G420" t="s">
        <v>14</v>
      </c>
      <c r="H420">
        <v>1999</v>
      </c>
      <c r="I420" s="4">
        <f t="shared" si="1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2037</v>
      </c>
      <c r="Q420" t="s">
        <v>2046</v>
      </c>
      <c r="R420" t="s">
        <v>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3"/>
        <v>123.43497363796135</v>
      </c>
      <c r="G421" t="s">
        <v>20</v>
      </c>
      <c r="H421">
        <v>5203</v>
      </c>
      <c r="I421" s="4">
        <f t="shared" si="1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2035</v>
      </c>
      <c r="Q421" t="s">
        <v>2044</v>
      </c>
      <c r="R421" t="s">
        <v>28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3"/>
        <v>128.46</v>
      </c>
      <c r="G422" t="s">
        <v>20</v>
      </c>
      <c r="H422">
        <v>94</v>
      </c>
      <c r="I422" s="4">
        <f t="shared" si="1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2036</v>
      </c>
      <c r="Q422" t="s">
        <v>2045</v>
      </c>
      <c r="R422" t="s">
        <v>33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3"/>
        <v>63.989361702127653</v>
      </c>
      <c r="G423" t="s">
        <v>14</v>
      </c>
      <c r="H423">
        <v>118</v>
      </c>
      <c r="I423" s="4">
        <f t="shared" si="1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2035</v>
      </c>
      <c r="Q423" t="s">
        <v>2050</v>
      </c>
      <c r="R423" t="s">
        <v>65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3"/>
        <v>127.29885057471265</v>
      </c>
      <c r="G424" t="s">
        <v>20</v>
      </c>
      <c r="H424">
        <v>205</v>
      </c>
      <c r="I424" s="4">
        <f t="shared" si="1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2036</v>
      </c>
      <c r="Q424" t="s">
        <v>2045</v>
      </c>
      <c r="R424" t="s">
        <v>33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3"/>
        <v>10.638024357239512</v>
      </c>
      <c r="G425" t="s">
        <v>14</v>
      </c>
      <c r="H425">
        <v>162</v>
      </c>
      <c r="I425" s="4">
        <f t="shared" si="1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2033</v>
      </c>
      <c r="Q425" t="s">
        <v>2042</v>
      </c>
      <c r="R425" t="s">
        <v>17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3"/>
        <v>40.470588235294116</v>
      </c>
      <c r="G426" t="s">
        <v>14</v>
      </c>
      <c r="H426">
        <v>83</v>
      </c>
      <c r="I426" s="4">
        <f t="shared" si="1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2034</v>
      </c>
      <c r="Q426" t="s">
        <v>2049</v>
      </c>
      <c r="R426" t="s">
        <v>60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3"/>
        <v>287.66666666666663</v>
      </c>
      <c r="G427" t="s">
        <v>20</v>
      </c>
      <c r="H427">
        <v>92</v>
      </c>
      <c r="I427" s="4">
        <f t="shared" si="1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2040</v>
      </c>
      <c r="Q427" t="s">
        <v>2056</v>
      </c>
      <c r="R427" t="s">
        <v>122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3"/>
        <v>572.94444444444446</v>
      </c>
      <c r="G428" t="s">
        <v>20</v>
      </c>
      <c r="H428">
        <v>219</v>
      </c>
      <c r="I428" s="4">
        <f t="shared" si="1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2036</v>
      </c>
      <c r="Q428" t="s">
        <v>2045</v>
      </c>
      <c r="R428" t="s">
        <v>33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3"/>
        <v>112.90429799426933</v>
      </c>
      <c r="G429" t="s">
        <v>20</v>
      </c>
      <c r="H429">
        <v>2526</v>
      </c>
      <c r="I429" s="4">
        <f t="shared" si="1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2036</v>
      </c>
      <c r="Q429" t="s">
        <v>2045</v>
      </c>
      <c r="R429" t="s">
        <v>33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3"/>
        <v>46.387573964497044</v>
      </c>
      <c r="G430" t="s">
        <v>14</v>
      </c>
      <c r="H430">
        <v>747</v>
      </c>
      <c r="I430" s="4">
        <f t="shared" si="1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2037</v>
      </c>
      <c r="Q430" t="s">
        <v>2052</v>
      </c>
      <c r="R430" t="s">
        <v>71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3"/>
        <v>90.675916230366497</v>
      </c>
      <c r="G431" t="s">
        <v>74</v>
      </c>
      <c r="H431">
        <v>2138</v>
      </c>
      <c r="I431" s="4">
        <f t="shared" si="1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2040</v>
      </c>
      <c r="Q431" t="s">
        <v>2056</v>
      </c>
      <c r="R431" t="s">
        <v>122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3"/>
        <v>67.740740740740748</v>
      </c>
      <c r="G432" t="s">
        <v>14</v>
      </c>
      <c r="H432">
        <v>84</v>
      </c>
      <c r="I432" s="4">
        <f t="shared" si="1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2036</v>
      </c>
      <c r="Q432" t="s">
        <v>2045</v>
      </c>
      <c r="R432" t="s">
        <v>33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3"/>
        <v>192.49019607843135</v>
      </c>
      <c r="G433" t="s">
        <v>20</v>
      </c>
      <c r="H433">
        <v>94</v>
      </c>
      <c r="I433" s="4">
        <f t="shared" si="1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2036</v>
      </c>
      <c r="Q433" t="s">
        <v>2045</v>
      </c>
      <c r="R433" t="s">
        <v>33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3"/>
        <v>82.714285714285722</v>
      </c>
      <c r="G434" t="s">
        <v>14</v>
      </c>
      <c r="H434">
        <v>91</v>
      </c>
      <c r="I434" s="4">
        <f t="shared" si="1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2036</v>
      </c>
      <c r="Q434" t="s">
        <v>2045</v>
      </c>
      <c r="R434" t="s">
        <v>33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3"/>
        <v>54.163920922570021</v>
      </c>
      <c r="G435" t="s">
        <v>14</v>
      </c>
      <c r="H435">
        <v>792</v>
      </c>
      <c r="I435" s="4">
        <f t="shared" si="1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2037</v>
      </c>
      <c r="Q435" t="s">
        <v>2046</v>
      </c>
      <c r="R435" t="s">
        <v>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3"/>
        <v>16.722222222222221</v>
      </c>
      <c r="G436" t="s">
        <v>74</v>
      </c>
      <c r="H436">
        <v>10</v>
      </c>
      <c r="I436" s="4">
        <f t="shared" si="12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2036</v>
      </c>
      <c r="Q436" t="s">
        <v>2045</v>
      </c>
      <c r="R436" t="s">
        <v>33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3"/>
        <v>116.87664041994749</v>
      </c>
      <c r="G437" t="s">
        <v>20</v>
      </c>
      <c r="H437">
        <v>1713</v>
      </c>
      <c r="I437" s="4">
        <f t="shared" si="1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2036</v>
      </c>
      <c r="Q437" t="s">
        <v>2045</v>
      </c>
      <c r="R437" t="s">
        <v>33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3"/>
        <v>1052.1538461538462</v>
      </c>
      <c r="G438" t="s">
        <v>20</v>
      </c>
      <c r="H438">
        <v>249</v>
      </c>
      <c r="I438" s="4">
        <f t="shared" si="1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2034</v>
      </c>
      <c r="Q438" t="s">
        <v>2059</v>
      </c>
      <c r="R438" t="s">
        <v>159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3"/>
        <v>123.07407407407408</v>
      </c>
      <c r="G439" t="s">
        <v>20</v>
      </c>
      <c r="H439">
        <v>192</v>
      </c>
      <c r="I439" s="4">
        <f t="shared" si="12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2037</v>
      </c>
      <c r="Q439" t="s">
        <v>2052</v>
      </c>
      <c r="R439" t="s">
        <v>71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3"/>
        <v>178.63855421686748</v>
      </c>
      <c r="G440" t="s">
        <v>20</v>
      </c>
      <c r="H440">
        <v>247</v>
      </c>
      <c r="I440" s="4">
        <f t="shared" si="1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2036</v>
      </c>
      <c r="Q440" t="s">
        <v>2045</v>
      </c>
      <c r="R440" t="s">
        <v>33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3"/>
        <v>355.28169014084506</v>
      </c>
      <c r="G441" t="s">
        <v>20</v>
      </c>
      <c r="H441">
        <v>2293</v>
      </c>
      <c r="I441" s="4">
        <f t="shared" si="1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2037</v>
      </c>
      <c r="Q441" t="s">
        <v>2064</v>
      </c>
      <c r="R441" t="s">
        <v>474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3"/>
        <v>161.90634146341463</v>
      </c>
      <c r="G442" t="s">
        <v>20</v>
      </c>
      <c r="H442">
        <v>3131</v>
      </c>
      <c r="I442" s="4">
        <f t="shared" si="1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2037</v>
      </c>
      <c r="Q442" t="s">
        <v>2061</v>
      </c>
      <c r="R442" t="s">
        <v>269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3"/>
        <v>24.914285714285715</v>
      </c>
      <c r="G443" t="s">
        <v>14</v>
      </c>
      <c r="H443">
        <v>32</v>
      </c>
      <c r="I443" s="4">
        <f t="shared" si="12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2035</v>
      </c>
      <c r="Q443" t="s">
        <v>2050</v>
      </c>
      <c r="R443" t="s">
        <v>65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3"/>
        <v>198.72222222222223</v>
      </c>
      <c r="G444" t="s">
        <v>20</v>
      </c>
      <c r="H444">
        <v>143</v>
      </c>
      <c r="I444" s="4">
        <f t="shared" si="1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2036</v>
      </c>
      <c r="Q444" t="s">
        <v>2045</v>
      </c>
      <c r="R444" t="s">
        <v>33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3"/>
        <v>34.752688172043008</v>
      </c>
      <c r="G445" t="s">
        <v>74</v>
      </c>
      <c r="H445">
        <v>90</v>
      </c>
      <c r="I445" s="4">
        <f t="shared" si="1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2036</v>
      </c>
      <c r="Q445" t="s">
        <v>2045</v>
      </c>
      <c r="R445" t="s">
        <v>33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3"/>
        <v>176.41935483870967</v>
      </c>
      <c r="G446" t="s">
        <v>20</v>
      </c>
      <c r="H446">
        <v>296</v>
      </c>
      <c r="I446" s="4">
        <f t="shared" si="1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2034</v>
      </c>
      <c r="Q446" t="s">
        <v>2049</v>
      </c>
      <c r="R446" t="s">
        <v>60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3"/>
        <v>511.38095238095235</v>
      </c>
      <c r="G447" t="s">
        <v>20</v>
      </c>
      <c r="H447">
        <v>170</v>
      </c>
      <c r="I447" s="4">
        <f t="shared" si="1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2036</v>
      </c>
      <c r="Q447" t="s">
        <v>2045</v>
      </c>
      <c r="R447" t="s">
        <v>33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3"/>
        <v>82.044117647058826</v>
      </c>
      <c r="G448" t="s">
        <v>14</v>
      </c>
      <c r="H448">
        <v>186</v>
      </c>
      <c r="I448" s="4">
        <f t="shared" si="1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2035</v>
      </c>
      <c r="Q448" t="s">
        <v>2050</v>
      </c>
      <c r="R448" t="s">
        <v>65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3"/>
        <v>24.326030927835053</v>
      </c>
      <c r="G449" t="s">
        <v>74</v>
      </c>
      <c r="H449">
        <v>439</v>
      </c>
      <c r="I449" s="4">
        <f t="shared" si="12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2037</v>
      </c>
      <c r="Q449" t="s">
        <v>2061</v>
      </c>
      <c r="R449" t="s">
        <v>269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3"/>
        <v>50.482758620689658</v>
      </c>
      <c r="G450" t="s">
        <v>14</v>
      </c>
      <c r="H450">
        <v>605</v>
      </c>
      <c r="I450" s="4">
        <f t="shared" ref="I450:I513" si="14">IF(H450, E450/H450,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2039</v>
      </c>
      <c r="Q450" t="s">
        <v>2053</v>
      </c>
      <c r="R450" t="s">
        <v>89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5">(E451/D451)*100</f>
        <v>967</v>
      </c>
      <c r="G451" t="s">
        <v>20</v>
      </c>
      <c r="H451">
        <v>86</v>
      </c>
      <c r="I451" s="4">
        <f t="shared" si="14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2039</v>
      </c>
      <c r="Q451" t="s">
        <v>2053</v>
      </c>
      <c r="R451" t="s">
        <v>89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5"/>
        <v>4</v>
      </c>
      <c r="G452" t="s">
        <v>14</v>
      </c>
      <c r="H452">
        <v>1</v>
      </c>
      <c r="I452" s="4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2037</v>
      </c>
      <c r="Q452" t="s">
        <v>2052</v>
      </c>
      <c r="R452" t="s">
        <v>71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5"/>
        <v>122.84501347708894</v>
      </c>
      <c r="G453" t="s">
        <v>20</v>
      </c>
      <c r="H453">
        <v>6286</v>
      </c>
      <c r="I453" s="4">
        <f t="shared" si="1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2034</v>
      </c>
      <c r="Q453" t="s">
        <v>2043</v>
      </c>
      <c r="R453" t="s">
        <v>23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5"/>
        <v>63.4375</v>
      </c>
      <c r="G454" t="s">
        <v>14</v>
      </c>
      <c r="H454">
        <v>31</v>
      </c>
      <c r="I454" s="4">
        <f t="shared" si="1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2037</v>
      </c>
      <c r="Q454" t="s">
        <v>2048</v>
      </c>
      <c r="R454" t="s">
        <v>53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5"/>
        <v>56.331688596491226</v>
      </c>
      <c r="G455" t="s">
        <v>14</v>
      </c>
      <c r="H455">
        <v>1181</v>
      </c>
      <c r="I455" s="4">
        <f t="shared" si="1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2037</v>
      </c>
      <c r="Q455" t="s">
        <v>2064</v>
      </c>
      <c r="R455" t="s">
        <v>474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5"/>
        <v>44.074999999999996</v>
      </c>
      <c r="G456" t="s">
        <v>14</v>
      </c>
      <c r="H456">
        <v>39</v>
      </c>
      <c r="I456" s="4">
        <f t="shared" si="1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2037</v>
      </c>
      <c r="Q456" t="s">
        <v>2048</v>
      </c>
      <c r="R456" t="s">
        <v>53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5"/>
        <v>118.37253218884121</v>
      </c>
      <c r="G457" t="s">
        <v>20</v>
      </c>
      <c r="H457">
        <v>3727</v>
      </c>
      <c r="I457" s="4">
        <f t="shared" si="1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2036</v>
      </c>
      <c r="Q457" t="s">
        <v>2045</v>
      </c>
      <c r="R457" t="s">
        <v>33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5"/>
        <v>104.1243169398907</v>
      </c>
      <c r="G458" t="s">
        <v>20</v>
      </c>
      <c r="H458">
        <v>1605</v>
      </c>
      <c r="I458" s="4">
        <f t="shared" si="1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2034</v>
      </c>
      <c r="Q458" t="s">
        <v>2049</v>
      </c>
      <c r="R458" t="s">
        <v>60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5"/>
        <v>26.640000000000004</v>
      </c>
      <c r="G459" t="s">
        <v>14</v>
      </c>
      <c r="H459">
        <v>46</v>
      </c>
      <c r="I459" s="4">
        <f t="shared" si="1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2036</v>
      </c>
      <c r="Q459" t="s">
        <v>2045</v>
      </c>
      <c r="R459" t="s">
        <v>33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5"/>
        <v>351.20118343195264</v>
      </c>
      <c r="G460" t="s">
        <v>20</v>
      </c>
      <c r="H460">
        <v>2120</v>
      </c>
      <c r="I460" s="4">
        <f t="shared" si="1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2036</v>
      </c>
      <c r="Q460" t="s">
        <v>2045</v>
      </c>
      <c r="R460" t="s">
        <v>33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5"/>
        <v>90.063492063492063</v>
      </c>
      <c r="G461" t="s">
        <v>14</v>
      </c>
      <c r="H461">
        <v>105</v>
      </c>
      <c r="I461" s="4">
        <f t="shared" si="1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2037</v>
      </c>
      <c r="Q461" t="s">
        <v>2046</v>
      </c>
      <c r="R461" t="s">
        <v>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5"/>
        <v>171.625</v>
      </c>
      <c r="G462" t="s">
        <v>20</v>
      </c>
      <c r="H462">
        <v>50</v>
      </c>
      <c r="I462" s="4">
        <f t="shared" si="1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2036</v>
      </c>
      <c r="Q462" t="s">
        <v>2045</v>
      </c>
      <c r="R462" t="s">
        <v>33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5"/>
        <v>141.04655870445345</v>
      </c>
      <c r="G463" t="s">
        <v>20</v>
      </c>
      <c r="H463">
        <v>2080</v>
      </c>
      <c r="I463" s="4">
        <f t="shared" si="1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2037</v>
      </c>
      <c r="Q463" t="s">
        <v>2048</v>
      </c>
      <c r="R463" t="s">
        <v>53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5"/>
        <v>30.57944915254237</v>
      </c>
      <c r="G464" t="s">
        <v>14</v>
      </c>
      <c r="H464">
        <v>535</v>
      </c>
      <c r="I464" s="4">
        <f t="shared" si="1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2039</v>
      </c>
      <c r="Q464" t="s">
        <v>2062</v>
      </c>
      <c r="R464" t="s">
        <v>292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5"/>
        <v>108.16455696202532</v>
      </c>
      <c r="G465" t="s">
        <v>20</v>
      </c>
      <c r="H465">
        <v>2105</v>
      </c>
      <c r="I465" s="4">
        <f t="shared" si="1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2037</v>
      </c>
      <c r="Q465" t="s">
        <v>2052</v>
      </c>
      <c r="R465" t="s">
        <v>71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5"/>
        <v>133.45505617977528</v>
      </c>
      <c r="G466" t="s">
        <v>20</v>
      </c>
      <c r="H466">
        <v>2436</v>
      </c>
      <c r="I466" s="4">
        <f t="shared" si="1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2036</v>
      </c>
      <c r="Q466" t="s">
        <v>2045</v>
      </c>
      <c r="R466" t="s">
        <v>33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5"/>
        <v>187.85106382978722</v>
      </c>
      <c r="G467" t="s">
        <v>20</v>
      </c>
      <c r="H467">
        <v>80</v>
      </c>
      <c r="I467" s="4">
        <f t="shared" si="1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2038</v>
      </c>
      <c r="Q467" t="s">
        <v>2060</v>
      </c>
      <c r="R467" t="s">
        <v>206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5"/>
        <v>332</v>
      </c>
      <c r="G468" t="s">
        <v>20</v>
      </c>
      <c r="H468">
        <v>42</v>
      </c>
      <c r="I468" s="4">
        <f t="shared" si="1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2035</v>
      </c>
      <c r="Q468" t="s">
        <v>2050</v>
      </c>
      <c r="R468" t="s">
        <v>65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5"/>
        <v>575.21428571428578</v>
      </c>
      <c r="G469" t="s">
        <v>20</v>
      </c>
      <c r="H469">
        <v>139</v>
      </c>
      <c r="I469" s="4">
        <f t="shared" si="1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2035</v>
      </c>
      <c r="Q469" t="s">
        <v>2044</v>
      </c>
      <c r="R469" t="s">
        <v>28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5"/>
        <v>40.5</v>
      </c>
      <c r="G470" t="s">
        <v>14</v>
      </c>
      <c r="H470">
        <v>16</v>
      </c>
      <c r="I470" s="4">
        <f t="shared" si="1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2036</v>
      </c>
      <c r="Q470" t="s">
        <v>2045</v>
      </c>
      <c r="R470" t="s">
        <v>33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5"/>
        <v>184.42857142857144</v>
      </c>
      <c r="G471" t="s">
        <v>20</v>
      </c>
      <c r="H471">
        <v>159</v>
      </c>
      <c r="I471" s="4">
        <f t="shared" si="1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2037</v>
      </c>
      <c r="Q471" t="s">
        <v>2048</v>
      </c>
      <c r="R471" t="s">
        <v>53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5"/>
        <v>285.80555555555554</v>
      </c>
      <c r="G472" t="s">
        <v>20</v>
      </c>
      <c r="H472">
        <v>381</v>
      </c>
      <c r="I472" s="4">
        <f t="shared" si="1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2035</v>
      </c>
      <c r="Q472" t="s">
        <v>2050</v>
      </c>
      <c r="R472" t="s">
        <v>65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5"/>
        <v>319</v>
      </c>
      <c r="G473" t="s">
        <v>20</v>
      </c>
      <c r="H473">
        <v>194</v>
      </c>
      <c r="I473" s="4">
        <f t="shared" si="1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2033</v>
      </c>
      <c r="Q473" t="s">
        <v>2042</v>
      </c>
      <c r="R473" t="s">
        <v>17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5"/>
        <v>39.234070221066318</v>
      </c>
      <c r="G474" t="s">
        <v>14</v>
      </c>
      <c r="H474">
        <v>575</v>
      </c>
      <c r="I474" s="4">
        <f t="shared" si="1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2034</v>
      </c>
      <c r="Q474" t="s">
        <v>2043</v>
      </c>
      <c r="R474" t="s">
        <v>23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5"/>
        <v>178.14000000000001</v>
      </c>
      <c r="G475" t="s">
        <v>20</v>
      </c>
      <c r="H475">
        <v>106</v>
      </c>
      <c r="I475" s="4">
        <f t="shared" si="1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2034</v>
      </c>
      <c r="Q475" t="s">
        <v>2047</v>
      </c>
      <c r="R475" t="s">
        <v>50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5"/>
        <v>365.15</v>
      </c>
      <c r="G476" t="s">
        <v>20</v>
      </c>
      <c r="H476">
        <v>142</v>
      </c>
      <c r="I476" s="4">
        <f t="shared" si="1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2037</v>
      </c>
      <c r="Q476" t="s">
        <v>2061</v>
      </c>
      <c r="R476" t="s">
        <v>269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5"/>
        <v>113.94594594594594</v>
      </c>
      <c r="G477" t="s">
        <v>20</v>
      </c>
      <c r="H477">
        <v>211</v>
      </c>
      <c r="I477" s="4">
        <f t="shared" si="1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2038</v>
      </c>
      <c r="Q477" t="s">
        <v>2060</v>
      </c>
      <c r="R477" t="s">
        <v>206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5"/>
        <v>29.828720626631856</v>
      </c>
      <c r="G478" t="s">
        <v>14</v>
      </c>
      <c r="H478">
        <v>1120</v>
      </c>
      <c r="I478" s="4">
        <f t="shared" si="1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2038</v>
      </c>
      <c r="Q478" t="s">
        <v>2055</v>
      </c>
      <c r="R478" t="s">
        <v>119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5"/>
        <v>54.270588235294113</v>
      </c>
      <c r="G479" t="s">
        <v>14</v>
      </c>
      <c r="H479">
        <v>113</v>
      </c>
      <c r="I479" s="4">
        <f t="shared" si="1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2037</v>
      </c>
      <c r="Q479" t="s">
        <v>2064</v>
      </c>
      <c r="R479" t="s">
        <v>474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5"/>
        <v>236.34156976744185</v>
      </c>
      <c r="G480" t="s">
        <v>20</v>
      </c>
      <c r="H480">
        <v>2756</v>
      </c>
      <c r="I480" s="4">
        <f t="shared" si="1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2035</v>
      </c>
      <c r="Q480" t="s">
        <v>2050</v>
      </c>
      <c r="R480" t="s">
        <v>65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5"/>
        <v>512.91666666666663</v>
      </c>
      <c r="G481" t="s">
        <v>20</v>
      </c>
      <c r="H481">
        <v>173</v>
      </c>
      <c r="I481" s="4">
        <f t="shared" si="1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2033</v>
      </c>
      <c r="Q481" t="s">
        <v>2042</v>
      </c>
      <c r="R481" t="s">
        <v>17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5"/>
        <v>100.65116279069768</v>
      </c>
      <c r="G482" t="s">
        <v>20</v>
      </c>
      <c r="H482">
        <v>87</v>
      </c>
      <c r="I482" s="4">
        <f t="shared" si="1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2040</v>
      </c>
      <c r="Q482" t="s">
        <v>2056</v>
      </c>
      <c r="R482" t="s">
        <v>122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5"/>
        <v>81.348423194303152</v>
      </c>
      <c r="G483" t="s">
        <v>14</v>
      </c>
      <c r="H483">
        <v>1538</v>
      </c>
      <c r="I483" s="4">
        <f t="shared" si="1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2036</v>
      </c>
      <c r="Q483" t="s">
        <v>2045</v>
      </c>
      <c r="R483" t="s">
        <v>33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5"/>
        <v>16.404761904761905</v>
      </c>
      <c r="G484" t="s">
        <v>14</v>
      </c>
      <c r="H484">
        <v>9</v>
      </c>
      <c r="I484" s="4">
        <f t="shared" si="1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2038</v>
      </c>
      <c r="Q484" t="s">
        <v>2055</v>
      </c>
      <c r="R484" t="s">
        <v>119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5"/>
        <v>52.774617067833695</v>
      </c>
      <c r="G485" t="s">
        <v>14</v>
      </c>
      <c r="H485">
        <v>554</v>
      </c>
      <c r="I485" s="4">
        <f t="shared" si="1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2036</v>
      </c>
      <c r="Q485" t="s">
        <v>2045</v>
      </c>
      <c r="R485" t="s">
        <v>33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5"/>
        <v>260.20608108108109</v>
      </c>
      <c r="G486" t="s">
        <v>20</v>
      </c>
      <c r="H486">
        <v>1572</v>
      </c>
      <c r="I486" s="4">
        <f t="shared" si="1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2033</v>
      </c>
      <c r="Q486" t="s">
        <v>2042</v>
      </c>
      <c r="R486" t="s">
        <v>17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5"/>
        <v>30.73289183222958</v>
      </c>
      <c r="G487" t="s">
        <v>14</v>
      </c>
      <c r="H487">
        <v>648</v>
      </c>
      <c r="I487" s="4">
        <f t="shared" si="1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2036</v>
      </c>
      <c r="Q487" t="s">
        <v>2045</v>
      </c>
      <c r="R487" t="s">
        <v>33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5"/>
        <v>13.5</v>
      </c>
      <c r="G488" t="s">
        <v>14</v>
      </c>
      <c r="H488">
        <v>21</v>
      </c>
      <c r="I488" s="4">
        <f t="shared" si="1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2038</v>
      </c>
      <c r="Q488" t="s">
        <v>2060</v>
      </c>
      <c r="R488" t="s">
        <v>206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5"/>
        <v>178.62556663644605</v>
      </c>
      <c r="G489" t="s">
        <v>20</v>
      </c>
      <c r="H489">
        <v>2346</v>
      </c>
      <c r="I489" s="4">
        <f t="shared" si="1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2036</v>
      </c>
      <c r="Q489" t="s">
        <v>2045</v>
      </c>
      <c r="R489" t="s">
        <v>33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5"/>
        <v>220.0566037735849</v>
      </c>
      <c r="G490" t="s">
        <v>20</v>
      </c>
      <c r="H490">
        <v>115</v>
      </c>
      <c r="I490" s="4">
        <f t="shared" si="1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2036</v>
      </c>
      <c r="Q490" t="s">
        <v>2045</v>
      </c>
      <c r="R490" t="s">
        <v>33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5"/>
        <v>101.5108695652174</v>
      </c>
      <c r="G491" t="s">
        <v>20</v>
      </c>
      <c r="H491">
        <v>85</v>
      </c>
      <c r="I491" s="4">
        <f t="shared" si="1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2035</v>
      </c>
      <c r="Q491" t="s">
        <v>2050</v>
      </c>
      <c r="R491" t="s">
        <v>65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5"/>
        <v>191.5</v>
      </c>
      <c r="G492" t="s">
        <v>20</v>
      </c>
      <c r="H492">
        <v>144</v>
      </c>
      <c r="I492" s="4">
        <f t="shared" si="1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2041</v>
      </c>
      <c r="Q492" t="s">
        <v>2065</v>
      </c>
      <c r="R492" t="s">
        <v>1029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5"/>
        <v>305.34683098591546</v>
      </c>
      <c r="G493" t="s">
        <v>20</v>
      </c>
      <c r="H493">
        <v>2443</v>
      </c>
      <c r="I493" s="4">
        <f t="shared" si="1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2033</v>
      </c>
      <c r="Q493" t="s">
        <v>2042</v>
      </c>
      <c r="R493" t="s">
        <v>17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5"/>
        <v>23.995287958115181</v>
      </c>
      <c r="G494" t="s">
        <v>74</v>
      </c>
      <c r="H494">
        <v>595</v>
      </c>
      <c r="I494" s="4">
        <f t="shared" si="1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2037</v>
      </c>
      <c r="Q494" t="s">
        <v>2054</v>
      </c>
      <c r="R494" t="s">
        <v>100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5"/>
        <v>723.77777777777771</v>
      </c>
      <c r="G495" t="s">
        <v>20</v>
      </c>
      <c r="H495">
        <v>64</v>
      </c>
      <c r="I495" s="4">
        <f t="shared" si="1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2040</v>
      </c>
      <c r="Q495" t="s">
        <v>2056</v>
      </c>
      <c r="R495" t="s">
        <v>122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5"/>
        <v>547.36</v>
      </c>
      <c r="G496" t="s">
        <v>20</v>
      </c>
      <c r="H496">
        <v>268</v>
      </c>
      <c r="I496" s="4">
        <f t="shared" si="1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2035</v>
      </c>
      <c r="Q496" t="s">
        <v>2050</v>
      </c>
      <c r="R496" t="s">
        <v>65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5"/>
        <v>414.49999999999994</v>
      </c>
      <c r="G497" t="s">
        <v>20</v>
      </c>
      <c r="H497">
        <v>195</v>
      </c>
      <c r="I497" s="4">
        <f t="shared" si="1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2036</v>
      </c>
      <c r="Q497" t="s">
        <v>2045</v>
      </c>
      <c r="R497" t="s">
        <v>33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5"/>
        <v>0.90696409140369971</v>
      </c>
      <c r="G498" t="s">
        <v>14</v>
      </c>
      <c r="H498">
        <v>54</v>
      </c>
      <c r="I498" s="4">
        <f t="shared" si="1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2037</v>
      </c>
      <c r="Q498" t="s">
        <v>2052</v>
      </c>
      <c r="R498" t="s">
        <v>71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5"/>
        <v>34.173469387755098</v>
      </c>
      <c r="G499" t="s">
        <v>14</v>
      </c>
      <c r="H499">
        <v>120</v>
      </c>
      <c r="I499" s="4">
        <f t="shared" si="1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2035</v>
      </c>
      <c r="Q499" t="s">
        <v>2050</v>
      </c>
      <c r="R499" t="s">
        <v>65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5"/>
        <v>23.948810754912099</v>
      </c>
      <c r="G500" t="s">
        <v>14</v>
      </c>
      <c r="H500">
        <v>579</v>
      </c>
      <c r="I500" s="4">
        <f t="shared" si="1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2035</v>
      </c>
      <c r="Q500" t="s">
        <v>2044</v>
      </c>
      <c r="R500" t="s">
        <v>28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5"/>
        <v>48.072649572649574</v>
      </c>
      <c r="G501" t="s">
        <v>14</v>
      </c>
      <c r="H501">
        <v>2072</v>
      </c>
      <c r="I501" s="4">
        <f t="shared" si="1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2037</v>
      </c>
      <c r="Q501" t="s">
        <v>2046</v>
      </c>
      <c r="R501" t="s">
        <v>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5"/>
        <v>0</v>
      </c>
      <c r="G502" t="s">
        <v>14</v>
      </c>
      <c r="H502">
        <v>0</v>
      </c>
      <c r="I502" s="4">
        <f t="shared" si="14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2036</v>
      </c>
      <c r="Q502" t="s">
        <v>2045</v>
      </c>
      <c r="R502" t="s">
        <v>33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5"/>
        <v>70.145182291666657</v>
      </c>
      <c r="G503" t="s">
        <v>14</v>
      </c>
      <c r="H503">
        <v>1796</v>
      </c>
      <c r="I503" s="4">
        <f t="shared" si="1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2037</v>
      </c>
      <c r="Q503" t="s">
        <v>2046</v>
      </c>
      <c r="R503" t="s">
        <v>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5"/>
        <v>529.92307692307691</v>
      </c>
      <c r="G504" t="s">
        <v>20</v>
      </c>
      <c r="H504">
        <v>186</v>
      </c>
      <c r="I504" s="4">
        <f t="shared" si="1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2039</v>
      </c>
      <c r="Q504" t="s">
        <v>2053</v>
      </c>
      <c r="R504" t="s">
        <v>89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5"/>
        <v>180.32549019607845</v>
      </c>
      <c r="G505" t="s">
        <v>20</v>
      </c>
      <c r="H505">
        <v>460</v>
      </c>
      <c r="I505" s="4">
        <f t="shared" si="1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2037</v>
      </c>
      <c r="Q505" t="s">
        <v>2048</v>
      </c>
      <c r="R505" t="s">
        <v>53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5"/>
        <v>92.320000000000007</v>
      </c>
      <c r="G506" t="s">
        <v>14</v>
      </c>
      <c r="H506">
        <v>62</v>
      </c>
      <c r="I506" s="4">
        <f t="shared" si="1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2034</v>
      </c>
      <c r="Q506" t="s">
        <v>2043</v>
      </c>
      <c r="R506" t="s">
        <v>23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5"/>
        <v>13.901001112347053</v>
      </c>
      <c r="G507" t="s">
        <v>14</v>
      </c>
      <c r="H507">
        <v>347</v>
      </c>
      <c r="I507" s="4">
        <f t="shared" si="1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2038</v>
      </c>
      <c r="Q507" t="s">
        <v>2057</v>
      </c>
      <c r="R507" t="s">
        <v>133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5"/>
        <v>927.07777777777767</v>
      </c>
      <c r="G508" t="s">
        <v>20</v>
      </c>
      <c r="H508">
        <v>2528</v>
      </c>
      <c r="I508" s="4">
        <f t="shared" si="1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2036</v>
      </c>
      <c r="Q508" t="s">
        <v>2045</v>
      </c>
      <c r="R508" t="s">
        <v>33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5"/>
        <v>39.857142857142861</v>
      </c>
      <c r="G509" t="s">
        <v>14</v>
      </c>
      <c r="H509">
        <v>19</v>
      </c>
      <c r="I509" s="4">
        <f t="shared" si="1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2035</v>
      </c>
      <c r="Q509" t="s">
        <v>2044</v>
      </c>
      <c r="R509" t="s">
        <v>28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5"/>
        <v>112.22929936305732</v>
      </c>
      <c r="G510" t="s">
        <v>20</v>
      </c>
      <c r="H510">
        <v>3657</v>
      </c>
      <c r="I510" s="4">
        <f t="shared" si="1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2036</v>
      </c>
      <c r="Q510" t="s">
        <v>2045</v>
      </c>
      <c r="R510" t="s">
        <v>33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5"/>
        <v>70.925816023738875</v>
      </c>
      <c r="G511" t="s">
        <v>14</v>
      </c>
      <c r="H511">
        <v>1258</v>
      </c>
      <c r="I511" s="4">
        <f t="shared" si="1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2036</v>
      </c>
      <c r="Q511" t="s">
        <v>2045</v>
      </c>
      <c r="R511" t="s">
        <v>33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5"/>
        <v>119.08974358974358</v>
      </c>
      <c r="G512" t="s">
        <v>20</v>
      </c>
      <c r="H512">
        <v>131</v>
      </c>
      <c r="I512" s="4">
        <f t="shared" si="1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2037</v>
      </c>
      <c r="Q512" t="s">
        <v>2048</v>
      </c>
      <c r="R512" t="s">
        <v>53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5"/>
        <v>24.017591339648174</v>
      </c>
      <c r="G513" t="s">
        <v>14</v>
      </c>
      <c r="H513">
        <v>362</v>
      </c>
      <c r="I513" s="4">
        <f t="shared" si="1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2036</v>
      </c>
      <c r="Q513" t="s">
        <v>2045</v>
      </c>
      <c r="R513" t="s">
        <v>33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5"/>
        <v>139.31868131868131</v>
      </c>
      <c r="G514" t="s">
        <v>20</v>
      </c>
      <c r="H514">
        <v>239</v>
      </c>
      <c r="I514" s="4">
        <f t="shared" ref="I514:I577" si="16">IF(H514, E514/H514,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2039</v>
      </c>
      <c r="Q514" t="s">
        <v>2053</v>
      </c>
      <c r="R514" t="s">
        <v>89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7">(E515/D515)*100</f>
        <v>39.277108433734945</v>
      </c>
      <c r="G515" t="s">
        <v>74</v>
      </c>
      <c r="H515">
        <v>35</v>
      </c>
      <c r="I515" s="4">
        <f t="shared" si="1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2037</v>
      </c>
      <c r="Q515" t="s">
        <v>2061</v>
      </c>
      <c r="R515" t="s">
        <v>269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7"/>
        <v>22.439077144917089</v>
      </c>
      <c r="G516" t="s">
        <v>74</v>
      </c>
      <c r="H516">
        <v>528</v>
      </c>
      <c r="I516" s="4">
        <f t="shared" si="1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2034</v>
      </c>
      <c r="Q516" t="s">
        <v>2043</v>
      </c>
      <c r="R516" t="s">
        <v>23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7"/>
        <v>55.779069767441861</v>
      </c>
      <c r="G517" t="s">
        <v>14</v>
      </c>
      <c r="H517">
        <v>133</v>
      </c>
      <c r="I517" s="4">
        <f t="shared" si="1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2036</v>
      </c>
      <c r="Q517" t="s">
        <v>2045</v>
      </c>
      <c r="R517" t="s">
        <v>33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7"/>
        <v>42.523125996810208</v>
      </c>
      <c r="G518" t="s">
        <v>14</v>
      </c>
      <c r="H518">
        <v>846</v>
      </c>
      <c r="I518" s="4">
        <f t="shared" si="1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2038</v>
      </c>
      <c r="Q518" t="s">
        <v>2051</v>
      </c>
      <c r="R518" t="s">
        <v>68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7"/>
        <v>112.00000000000001</v>
      </c>
      <c r="G519" t="s">
        <v>20</v>
      </c>
      <c r="H519">
        <v>78</v>
      </c>
      <c r="I519" s="4">
        <f t="shared" si="1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2033</v>
      </c>
      <c r="Q519" t="s">
        <v>2042</v>
      </c>
      <c r="R519" t="s">
        <v>17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7"/>
        <v>7.0681818181818183</v>
      </c>
      <c r="G520" t="s">
        <v>14</v>
      </c>
      <c r="H520">
        <v>10</v>
      </c>
      <c r="I520" s="4">
        <f t="shared" si="1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2037</v>
      </c>
      <c r="Q520" t="s">
        <v>2052</v>
      </c>
      <c r="R520" t="s">
        <v>71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7"/>
        <v>101.74563871693867</v>
      </c>
      <c r="G521" t="s">
        <v>20</v>
      </c>
      <c r="H521">
        <v>1773</v>
      </c>
      <c r="I521" s="4">
        <f t="shared" si="1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2034</v>
      </c>
      <c r="Q521" t="s">
        <v>2043</v>
      </c>
      <c r="R521" t="s">
        <v>23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7"/>
        <v>425.75</v>
      </c>
      <c r="G522" t="s">
        <v>20</v>
      </c>
      <c r="H522">
        <v>32</v>
      </c>
      <c r="I522" s="4">
        <f t="shared" si="1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2036</v>
      </c>
      <c r="Q522" t="s">
        <v>2045</v>
      </c>
      <c r="R522" t="s">
        <v>33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7"/>
        <v>145.53947368421052</v>
      </c>
      <c r="G523" t="s">
        <v>20</v>
      </c>
      <c r="H523">
        <v>369</v>
      </c>
      <c r="I523" s="4">
        <f t="shared" si="1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2037</v>
      </c>
      <c r="Q523" t="s">
        <v>2048</v>
      </c>
      <c r="R523" t="s">
        <v>53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7"/>
        <v>32.453465346534657</v>
      </c>
      <c r="G524" t="s">
        <v>14</v>
      </c>
      <c r="H524">
        <v>191</v>
      </c>
      <c r="I524" s="4">
        <f t="shared" si="1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2037</v>
      </c>
      <c r="Q524" t="s">
        <v>2054</v>
      </c>
      <c r="R524" t="s">
        <v>100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7"/>
        <v>700.33333333333326</v>
      </c>
      <c r="G525" t="s">
        <v>20</v>
      </c>
      <c r="H525">
        <v>89</v>
      </c>
      <c r="I525" s="4">
        <f t="shared" si="1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2037</v>
      </c>
      <c r="Q525" t="s">
        <v>2054</v>
      </c>
      <c r="R525" t="s">
        <v>100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7"/>
        <v>83.904860392967933</v>
      </c>
      <c r="G526" t="s">
        <v>14</v>
      </c>
      <c r="H526">
        <v>1979</v>
      </c>
      <c r="I526" s="4">
        <f t="shared" si="1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2036</v>
      </c>
      <c r="Q526" t="s">
        <v>2045</v>
      </c>
      <c r="R526" t="s">
        <v>33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7"/>
        <v>84.19047619047619</v>
      </c>
      <c r="G527" t="s">
        <v>14</v>
      </c>
      <c r="H527">
        <v>63</v>
      </c>
      <c r="I527" s="4">
        <f t="shared" si="1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2035</v>
      </c>
      <c r="Q527" t="s">
        <v>2050</v>
      </c>
      <c r="R527" t="s">
        <v>65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7"/>
        <v>155.95180722891567</v>
      </c>
      <c r="G528" t="s">
        <v>20</v>
      </c>
      <c r="H528">
        <v>147</v>
      </c>
      <c r="I528" s="4">
        <f t="shared" si="1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2036</v>
      </c>
      <c r="Q528" t="s">
        <v>2045</v>
      </c>
      <c r="R528" t="s">
        <v>33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7"/>
        <v>99.619450317124731</v>
      </c>
      <c r="G529" t="s">
        <v>14</v>
      </c>
      <c r="H529">
        <v>6080</v>
      </c>
      <c r="I529" s="4">
        <f t="shared" si="1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2037</v>
      </c>
      <c r="Q529" t="s">
        <v>2052</v>
      </c>
      <c r="R529" t="s">
        <v>71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7"/>
        <v>80.300000000000011</v>
      </c>
      <c r="G530" t="s">
        <v>14</v>
      </c>
      <c r="H530">
        <v>80</v>
      </c>
      <c r="I530" s="4">
        <f t="shared" si="1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2034</v>
      </c>
      <c r="Q530" t="s">
        <v>2049</v>
      </c>
      <c r="R530" t="s">
        <v>60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7"/>
        <v>11.254901960784313</v>
      </c>
      <c r="G531" t="s">
        <v>14</v>
      </c>
      <c r="H531">
        <v>9</v>
      </c>
      <c r="I531" s="4">
        <f t="shared" si="1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2039</v>
      </c>
      <c r="Q531" t="s">
        <v>2053</v>
      </c>
      <c r="R531" t="s">
        <v>89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7"/>
        <v>91.740952380952379</v>
      </c>
      <c r="G532" t="s">
        <v>14</v>
      </c>
      <c r="H532">
        <v>1784</v>
      </c>
      <c r="I532" s="4">
        <f t="shared" si="1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2038</v>
      </c>
      <c r="Q532" t="s">
        <v>2055</v>
      </c>
      <c r="R532" t="s">
        <v>119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7"/>
        <v>95.521156936261391</v>
      </c>
      <c r="G533" t="s">
        <v>47</v>
      </c>
      <c r="H533">
        <v>3640</v>
      </c>
      <c r="I533" s="4">
        <f t="shared" si="1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2039</v>
      </c>
      <c r="Q533" t="s">
        <v>2053</v>
      </c>
      <c r="R533" t="s">
        <v>89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7"/>
        <v>502.87499999999994</v>
      </c>
      <c r="G534" t="s">
        <v>20</v>
      </c>
      <c r="H534">
        <v>126</v>
      </c>
      <c r="I534" s="4">
        <f t="shared" si="1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2036</v>
      </c>
      <c r="Q534" t="s">
        <v>2045</v>
      </c>
      <c r="R534" t="s">
        <v>33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7"/>
        <v>159.24394463667818</v>
      </c>
      <c r="G535" t="s">
        <v>20</v>
      </c>
      <c r="H535">
        <v>2218</v>
      </c>
      <c r="I535" s="4">
        <f t="shared" si="1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2034</v>
      </c>
      <c r="Q535" t="s">
        <v>2049</v>
      </c>
      <c r="R535" t="s">
        <v>60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7"/>
        <v>15.022446689113355</v>
      </c>
      <c r="G536" t="s">
        <v>14</v>
      </c>
      <c r="H536">
        <v>243</v>
      </c>
      <c r="I536" s="4">
        <f t="shared" si="1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2037</v>
      </c>
      <c r="Q536" t="s">
        <v>2048</v>
      </c>
      <c r="R536" t="s">
        <v>53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7"/>
        <v>482.03846153846149</v>
      </c>
      <c r="G537" t="s">
        <v>20</v>
      </c>
      <c r="H537">
        <v>202</v>
      </c>
      <c r="I537" s="4">
        <f t="shared" si="1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2036</v>
      </c>
      <c r="Q537" t="s">
        <v>2045</v>
      </c>
      <c r="R537" t="s">
        <v>33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7"/>
        <v>149.96938775510205</v>
      </c>
      <c r="G538" t="s">
        <v>20</v>
      </c>
      <c r="H538">
        <v>140</v>
      </c>
      <c r="I538" s="4">
        <f t="shared" si="1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2038</v>
      </c>
      <c r="Q538" t="s">
        <v>2055</v>
      </c>
      <c r="R538" t="s">
        <v>119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7"/>
        <v>117.22156398104266</v>
      </c>
      <c r="G539" t="s">
        <v>20</v>
      </c>
      <c r="H539">
        <v>1052</v>
      </c>
      <c r="I539" s="4">
        <f t="shared" si="1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2037</v>
      </c>
      <c r="Q539" t="s">
        <v>2046</v>
      </c>
      <c r="R539" t="s">
        <v>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7"/>
        <v>37.695968274950431</v>
      </c>
      <c r="G540" t="s">
        <v>14</v>
      </c>
      <c r="H540">
        <v>1296</v>
      </c>
      <c r="I540" s="4">
        <f t="shared" si="1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2039</v>
      </c>
      <c r="Q540" t="s">
        <v>2062</v>
      </c>
      <c r="R540" t="s">
        <v>292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7"/>
        <v>72.653061224489804</v>
      </c>
      <c r="G541" t="s">
        <v>14</v>
      </c>
      <c r="H541">
        <v>77</v>
      </c>
      <c r="I541" s="4">
        <f t="shared" si="1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2033</v>
      </c>
      <c r="Q541" t="s">
        <v>2042</v>
      </c>
      <c r="R541" t="s">
        <v>17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7"/>
        <v>265.98113207547169</v>
      </c>
      <c r="G542" t="s">
        <v>20</v>
      </c>
      <c r="H542">
        <v>247</v>
      </c>
      <c r="I542" s="4">
        <f t="shared" si="1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2040</v>
      </c>
      <c r="Q542" t="s">
        <v>2056</v>
      </c>
      <c r="R542" t="s">
        <v>122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7"/>
        <v>24.205617977528089</v>
      </c>
      <c r="G543" t="s">
        <v>14</v>
      </c>
      <c r="H543">
        <v>395</v>
      </c>
      <c r="I543" s="4">
        <f t="shared" si="1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2039</v>
      </c>
      <c r="Q543" t="s">
        <v>2062</v>
      </c>
      <c r="R543" t="s">
        <v>292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7"/>
        <v>2.5064935064935066</v>
      </c>
      <c r="G544" t="s">
        <v>14</v>
      </c>
      <c r="H544">
        <v>49</v>
      </c>
      <c r="I544" s="4">
        <f t="shared" si="1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2034</v>
      </c>
      <c r="Q544" t="s">
        <v>2049</v>
      </c>
      <c r="R544" t="s">
        <v>60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7"/>
        <v>16.329799764428738</v>
      </c>
      <c r="G545" t="s">
        <v>14</v>
      </c>
      <c r="H545">
        <v>180</v>
      </c>
      <c r="I545" s="4">
        <f t="shared" si="1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2039</v>
      </c>
      <c r="Q545" t="s">
        <v>2053</v>
      </c>
      <c r="R545" t="s">
        <v>89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7"/>
        <v>276.5</v>
      </c>
      <c r="G546" t="s">
        <v>20</v>
      </c>
      <c r="H546">
        <v>84</v>
      </c>
      <c r="I546" s="4">
        <f t="shared" si="1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2034</v>
      </c>
      <c r="Q546" t="s">
        <v>2043</v>
      </c>
      <c r="R546" t="s">
        <v>23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7"/>
        <v>88.803571428571431</v>
      </c>
      <c r="G547" t="s">
        <v>14</v>
      </c>
      <c r="H547">
        <v>2690</v>
      </c>
      <c r="I547" s="4">
        <f t="shared" si="1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2036</v>
      </c>
      <c r="Q547" t="s">
        <v>2045</v>
      </c>
      <c r="R547" t="s">
        <v>33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7"/>
        <v>163.57142857142856</v>
      </c>
      <c r="G548" t="s">
        <v>20</v>
      </c>
      <c r="H548">
        <v>88</v>
      </c>
      <c r="I548" s="4">
        <f t="shared" si="1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2036</v>
      </c>
      <c r="Q548" t="s">
        <v>2045</v>
      </c>
      <c r="R548" t="s">
        <v>33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7"/>
        <v>969</v>
      </c>
      <c r="G549" t="s">
        <v>20</v>
      </c>
      <c r="H549">
        <v>156</v>
      </c>
      <c r="I549" s="4">
        <f t="shared" si="1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2037</v>
      </c>
      <c r="Q549" t="s">
        <v>2048</v>
      </c>
      <c r="R549" t="s">
        <v>53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7"/>
        <v>270.91376701966715</v>
      </c>
      <c r="G550" t="s">
        <v>20</v>
      </c>
      <c r="H550">
        <v>2985</v>
      </c>
      <c r="I550" s="4">
        <f t="shared" si="1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2036</v>
      </c>
      <c r="Q550" t="s">
        <v>2045</v>
      </c>
      <c r="R550" t="s">
        <v>33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7"/>
        <v>284.21355932203392</v>
      </c>
      <c r="G551" t="s">
        <v>20</v>
      </c>
      <c r="H551">
        <v>762</v>
      </c>
      <c r="I551" s="4">
        <f t="shared" si="1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2035</v>
      </c>
      <c r="Q551" t="s">
        <v>2050</v>
      </c>
      <c r="R551" t="s">
        <v>65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7"/>
        <v>4</v>
      </c>
      <c r="G552" t="s">
        <v>74</v>
      </c>
      <c r="H552">
        <v>1</v>
      </c>
      <c r="I552" s="4">
        <f t="shared" si="1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2034</v>
      </c>
      <c r="Q552" t="s">
        <v>2049</v>
      </c>
      <c r="R552" t="s">
        <v>60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7"/>
        <v>58.6329816768462</v>
      </c>
      <c r="G553" t="s">
        <v>14</v>
      </c>
      <c r="H553">
        <v>2779</v>
      </c>
      <c r="I553" s="4">
        <f t="shared" si="1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2035</v>
      </c>
      <c r="Q553" t="s">
        <v>2044</v>
      </c>
      <c r="R553" t="s">
        <v>28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7"/>
        <v>98.51111111111112</v>
      </c>
      <c r="G554" t="s">
        <v>14</v>
      </c>
      <c r="H554">
        <v>92</v>
      </c>
      <c r="I554" s="4">
        <f t="shared" si="1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2036</v>
      </c>
      <c r="Q554" t="s">
        <v>2045</v>
      </c>
      <c r="R554" t="s">
        <v>33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7"/>
        <v>43.975381008206334</v>
      </c>
      <c r="G555" t="s">
        <v>14</v>
      </c>
      <c r="H555">
        <v>1028</v>
      </c>
      <c r="I555" s="4">
        <f t="shared" si="1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2034</v>
      </c>
      <c r="Q555" t="s">
        <v>2043</v>
      </c>
      <c r="R555" t="s">
        <v>23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7"/>
        <v>151.66315789473683</v>
      </c>
      <c r="G556" t="s">
        <v>20</v>
      </c>
      <c r="H556">
        <v>554</v>
      </c>
      <c r="I556" s="4">
        <f t="shared" si="1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2034</v>
      </c>
      <c r="Q556" t="s">
        <v>2049</v>
      </c>
      <c r="R556" t="s">
        <v>60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7"/>
        <v>223.63492063492063</v>
      </c>
      <c r="G557" t="s">
        <v>20</v>
      </c>
      <c r="H557">
        <v>135</v>
      </c>
      <c r="I557" s="4">
        <f t="shared" si="1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2034</v>
      </c>
      <c r="Q557" t="s">
        <v>2043</v>
      </c>
      <c r="R557" t="s">
        <v>23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7"/>
        <v>239.75</v>
      </c>
      <c r="G558" t="s">
        <v>20</v>
      </c>
      <c r="H558">
        <v>122</v>
      </c>
      <c r="I558" s="4">
        <f t="shared" si="1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2038</v>
      </c>
      <c r="Q558" t="s">
        <v>2060</v>
      </c>
      <c r="R558" t="s">
        <v>206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7"/>
        <v>199.33333333333334</v>
      </c>
      <c r="G559" t="s">
        <v>20</v>
      </c>
      <c r="H559">
        <v>221</v>
      </c>
      <c r="I559" s="4">
        <f t="shared" si="1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2037</v>
      </c>
      <c r="Q559" t="s">
        <v>2064</v>
      </c>
      <c r="R559" t="s">
        <v>474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7"/>
        <v>137.34482758620689</v>
      </c>
      <c r="G560" t="s">
        <v>20</v>
      </c>
      <c r="H560">
        <v>126</v>
      </c>
      <c r="I560" s="4">
        <f t="shared" si="1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2036</v>
      </c>
      <c r="Q560" t="s">
        <v>2045</v>
      </c>
      <c r="R560" t="s">
        <v>33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7"/>
        <v>100.9696106362773</v>
      </c>
      <c r="G561" t="s">
        <v>20</v>
      </c>
      <c r="H561">
        <v>1022</v>
      </c>
      <c r="I561" s="4">
        <f t="shared" si="1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2036</v>
      </c>
      <c r="Q561" t="s">
        <v>2045</v>
      </c>
      <c r="R561" t="s">
        <v>33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7"/>
        <v>794.16</v>
      </c>
      <c r="G562" t="s">
        <v>20</v>
      </c>
      <c r="H562">
        <v>3177</v>
      </c>
      <c r="I562" s="4">
        <f t="shared" si="1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2037</v>
      </c>
      <c r="Q562" t="s">
        <v>2052</v>
      </c>
      <c r="R562" t="s">
        <v>71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7"/>
        <v>369.7</v>
      </c>
      <c r="G563" t="s">
        <v>20</v>
      </c>
      <c r="H563">
        <v>198</v>
      </c>
      <c r="I563" s="4">
        <f t="shared" si="1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2036</v>
      </c>
      <c r="Q563" t="s">
        <v>2045</v>
      </c>
      <c r="R563" t="s">
        <v>33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7"/>
        <v>12.818181818181817</v>
      </c>
      <c r="G564" t="s">
        <v>14</v>
      </c>
      <c r="H564">
        <v>26</v>
      </c>
      <c r="I564" s="4">
        <f t="shared" si="1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2034</v>
      </c>
      <c r="Q564" t="s">
        <v>2043</v>
      </c>
      <c r="R564" t="s">
        <v>23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7"/>
        <v>138.02702702702703</v>
      </c>
      <c r="G565" t="s">
        <v>20</v>
      </c>
      <c r="H565">
        <v>85</v>
      </c>
      <c r="I565" s="4">
        <f t="shared" si="1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2037</v>
      </c>
      <c r="Q565" t="s">
        <v>2046</v>
      </c>
      <c r="R565" t="s">
        <v>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7"/>
        <v>83.813278008298752</v>
      </c>
      <c r="G566" t="s">
        <v>14</v>
      </c>
      <c r="H566">
        <v>1790</v>
      </c>
      <c r="I566" s="4">
        <f t="shared" si="1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2036</v>
      </c>
      <c r="Q566" t="s">
        <v>2045</v>
      </c>
      <c r="R566" t="s">
        <v>33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7"/>
        <v>204.60063224446787</v>
      </c>
      <c r="G567" t="s">
        <v>20</v>
      </c>
      <c r="H567">
        <v>3596</v>
      </c>
      <c r="I567" s="4">
        <f t="shared" si="1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2036</v>
      </c>
      <c r="Q567" t="s">
        <v>2045</v>
      </c>
      <c r="R567" t="s">
        <v>33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7"/>
        <v>44.344086021505376</v>
      </c>
      <c r="G568" t="s">
        <v>14</v>
      </c>
      <c r="H568">
        <v>37</v>
      </c>
      <c r="I568" s="4">
        <f t="shared" si="1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2034</v>
      </c>
      <c r="Q568" t="s">
        <v>2047</v>
      </c>
      <c r="R568" t="s">
        <v>50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7"/>
        <v>218.60294117647058</v>
      </c>
      <c r="G569" t="s">
        <v>20</v>
      </c>
      <c r="H569">
        <v>244</v>
      </c>
      <c r="I569" s="4">
        <f t="shared" si="1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2034</v>
      </c>
      <c r="Q569" t="s">
        <v>2043</v>
      </c>
      <c r="R569" t="s">
        <v>23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7"/>
        <v>186.03314917127071</v>
      </c>
      <c r="G570" t="s">
        <v>20</v>
      </c>
      <c r="H570">
        <v>5180</v>
      </c>
      <c r="I570" s="4">
        <f t="shared" si="1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2036</v>
      </c>
      <c r="Q570" t="s">
        <v>2045</v>
      </c>
      <c r="R570" t="s">
        <v>33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7"/>
        <v>237.33830845771143</v>
      </c>
      <c r="G571" t="s">
        <v>20</v>
      </c>
      <c r="H571">
        <v>589</v>
      </c>
      <c r="I571" s="4">
        <f t="shared" si="1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2037</v>
      </c>
      <c r="Q571" t="s">
        <v>2052</v>
      </c>
      <c r="R571" t="s">
        <v>71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7"/>
        <v>305.65384615384613</v>
      </c>
      <c r="G572" t="s">
        <v>20</v>
      </c>
      <c r="H572">
        <v>2725</v>
      </c>
      <c r="I572" s="4">
        <f t="shared" si="1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2034</v>
      </c>
      <c r="Q572" t="s">
        <v>2043</v>
      </c>
      <c r="R572" t="s">
        <v>23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7"/>
        <v>94.142857142857139</v>
      </c>
      <c r="G573" t="s">
        <v>14</v>
      </c>
      <c r="H573">
        <v>35</v>
      </c>
      <c r="I573" s="4">
        <f t="shared" si="1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2037</v>
      </c>
      <c r="Q573" t="s">
        <v>2054</v>
      </c>
      <c r="R573" t="s">
        <v>100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7"/>
        <v>54.400000000000006</v>
      </c>
      <c r="G574" t="s">
        <v>74</v>
      </c>
      <c r="H574">
        <v>94</v>
      </c>
      <c r="I574" s="4">
        <f t="shared" si="1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2034</v>
      </c>
      <c r="Q574" t="s">
        <v>2043</v>
      </c>
      <c r="R574" t="s">
        <v>23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7"/>
        <v>111.88059701492537</v>
      </c>
      <c r="G575" t="s">
        <v>20</v>
      </c>
      <c r="H575">
        <v>300</v>
      </c>
      <c r="I575" s="4">
        <f t="shared" si="1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2041</v>
      </c>
      <c r="Q575" t="s">
        <v>2065</v>
      </c>
      <c r="R575" t="s">
        <v>1029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7"/>
        <v>369.14814814814815</v>
      </c>
      <c r="G576" t="s">
        <v>20</v>
      </c>
      <c r="H576">
        <v>144</v>
      </c>
      <c r="I576" s="4">
        <f t="shared" si="1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2033</v>
      </c>
      <c r="Q576" t="s">
        <v>2042</v>
      </c>
      <c r="R576" t="s">
        <v>17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7"/>
        <v>62.930372148859547</v>
      </c>
      <c r="G577" t="s">
        <v>14</v>
      </c>
      <c r="H577">
        <v>558</v>
      </c>
      <c r="I577" s="4">
        <f t="shared" si="1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2036</v>
      </c>
      <c r="Q577" t="s">
        <v>2045</v>
      </c>
      <c r="R577" t="s">
        <v>33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7"/>
        <v>64.927835051546396</v>
      </c>
      <c r="G578" t="s">
        <v>14</v>
      </c>
      <c r="H578">
        <v>64</v>
      </c>
      <c r="I578" s="4">
        <f t="shared" ref="I578:I641" si="18">IF(H578, E578/H578,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2036</v>
      </c>
      <c r="Q578" t="s">
        <v>2045</v>
      </c>
      <c r="R578" t="s">
        <v>33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9">(E579/D579)*100</f>
        <v>18.853658536585368</v>
      </c>
      <c r="G579" t="s">
        <v>74</v>
      </c>
      <c r="H579">
        <v>37</v>
      </c>
      <c r="I579" s="4">
        <f t="shared" si="1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2034</v>
      </c>
      <c r="Q579" t="s">
        <v>2059</v>
      </c>
      <c r="R579" t="s">
        <v>159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9"/>
        <v>16.754404145077721</v>
      </c>
      <c r="G580" t="s">
        <v>14</v>
      </c>
      <c r="H580">
        <v>245</v>
      </c>
      <c r="I580" s="4">
        <f t="shared" si="1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2037</v>
      </c>
      <c r="Q580" t="s">
        <v>2064</v>
      </c>
      <c r="R580" t="s">
        <v>474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9"/>
        <v>101.11290322580646</v>
      </c>
      <c r="G581" t="s">
        <v>20</v>
      </c>
      <c r="H581">
        <v>87</v>
      </c>
      <c r="I581" s="4">
        <f t="shared" si="1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2034</v>
      </c>
      <c r="Q581" t="s">
        <v>2059</v>
      </c>
      <c r="R581" t="s">
        <v>159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9"/>
        <v>341.5022831050228</v>
      </c>
      <c r="G582" t="s">
        <v>20</v>
      </c>
      <c r="H582">
        <v>3116</v>
      </c>
      <c r="I582" s="4">
        <f t="shared" si="1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2036</v>
      </c>
      <c r="Q582" t="s">
        <v>2045</v>
      </c>
      <c r="R582" t="s">
        <v>33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9"/>
        <v>64.016666666666666</v>
      </c>
      <c r="G583" t="s">
        <v>14</v>
      </c>
      <c r="H583">
        <v>71</v>
      </c>
      <c r="I583" s="4">
        <f t="shared" si="1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2035</v>
      </c>
      <c r="Q583" t="s">
        <v>2044</v>
      </c>
      <c r="R583" t="s">
        <v>28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9"/>
        <v>52.080459770114942</v>
      </c>
      <c r="G584" t="s">
        <v>14</v>
      </c>
      <c r="H584">
        <v>42</v>
      </c>
      <c r="I584" s="4">
        <f t="shared" si="1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2039</v>
      </c>
      <c r="Q584" t="s">
        <v>2053</v>
      </c>
      <c r="R584" t="s">
        <v>89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9"/>
        <v>322.40211640211641</v>
      </c>
      <c r="G585" t="s">
        <v>20</v>
      </c>
      <c r="H585">
        <v>909</v>
      </c>
      <c r="I585" s="4">
        <f t="shared" si="1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2037</v>
      </c>
      <c r="Q585" t="s">
        <v>2046</v>
      </c>
      <c r="R585" t="s">
        <v>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9"/>
        <v>119.50810185185186</v>
      </c>
      <c r="G586" t="s">
        <v>20</v>
      </c>
      <c r="H586">
        <v>1613</v>
      </c>
      <c r="I586" s="4">
        <f t="shared" si="1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2035</v>
      </c>
      <c r="Q586" t="s">
        <v>2044</v>
      </c>
      <c r="R586" t="s">
        <v>28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9"/>
        <v>146.79775280898878</v>
      </c>
      <c r="G587" t="s">
        <v>20</v>
      </c>
      <c r="H587">
        <v>136</v>
      </c>
      <c r="I587" s="4">
        <f t="shared" si="1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2038</v>
      </c>
      <c r="Q587" t="s">
        <v>2060</v>
      </c>
      <c r="R587" t="s">
        <v>206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9"/>
        <v>950.57142857142856</v>
      </c>
      <c r="G588" t="s">
        <v>20</v>
      </c>
      <c r="H588">
        <v>130</v>
      </c>
      <c r="I588" s="4">
        <f t="shared" si="1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2034</v>
      </c>
      <c r="Q588" t="s">
        <v>2043</v>
      </c>
      <c r="R588" t="s">
        <v>23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9"/>
        <v>72.893617021276597</v>
      </c>
      <c r="G589" t="s">
        <v>14</v>
      </c>
      <c r="H589">
        <v>156</v>
      </c>
      <c r="I589" s="4">
        <f t="shared" si="1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2033</v>
      </c>
      <c r="Q589" t="s">
        <v>2042</v>
      </c>
      <c r="R589" t="s">
        <v>17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9"/>
        <v>79.008248730964468</v>
      </c>
      <c r="G590" t="s">
        <v>14</v>
      </c>
      <c r="H590">
        <v>1368</v>
      </c>
      <c r="I590" s="4">
        <f t="shared" si="1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2036</v>
      </c>
      <c r="Q590" t="s">
        <v>2045</v>
      </c>
      <c r="R590" t="s">
        <v>33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9"/>
        <v>64.721518987341781</v>
      </c>
      <c r="G591" t="s">
        <v>14</v>
      </c>
      <c r="H591">
        <v>102</v>
      </c>
      <c r="I591" s="4">
        <f t="shared" si="1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2037</v>
      </c>
      <c r="Q591" t="s">
        <v>2046</v>
      </c>
      <c r="R591" t="s">
        <v>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9"/>
        <v>82.028169014084511</v>
      </c>
      <c r="G592" t="s">
        <v>14</v>
      </c>
      <c r="H592">
        <v>86</v>
      </c>
      <c r="I592" s="4">
        <f t="shared" si="1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2038</v>
      </c>
      <c r="Q592" t="s">
        <v>2057</v>
      </c>
      <c r="R592" t="s">
        <v>133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9"/>
        <v>1037.6666666666667</v>
      </c>
      <c r="G593" t="s">
        <v>20</v>
      </c>
      <c r="H593">
        <v>102</v>
      </c>
      <c r="I593" s="4">
        <f t="shared" si="1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2039</v>
      </c>
      <c r="Q593" t="s">
        <v>2053</v>
      </c>
      <c r="R593" t="s">
        <v>89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9"/>
        <v>12.910076530612244</v>
      </c>
      <c r="G594" t="s">
        <v>14</v>
      </c>
      <c r="H594">
        <v>253</v>
      </c>
      <c r="I594" s="4">
        <f t="shared" si="1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2036</v>
      </c>
      <c r="Q594" t="s">
        <v>2045</v>
      </c>
      <c r="R594" t="s">
        <v>33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9"/>
        <v>154.84210526315789</v>
      </c>
      <c r="G595" t="s">
        <v>20</v>
      </c>
      <c r="H595">
        <v>4006</v>
      </c>
      <c r="I595" s="4">
        <f t="shared" si="1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2037</v>
      </c>
      <c r="Q595" t="s">
        <v>2052</v>
      </c>
      <c r="R595" t="s">
        <v>71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9"/>
        <v>7.0991735537190088</v>
      </c>
      <c r="G596" t="s">
        <v>14</v>
      </c>
      <c r="H596">
        <v>157</v>
      </c>
      <c r="I596" s="4">
        <f t="shared" si="1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2036</v>
      </c>
      <c r="Q596" t="s">
        <v>2045</v>
      </c>
      <c r="R596" t="s">
        <v>33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9"/>
        <v>208.52773826458036</v>
      </c>
      <c r="G597" t="s">
        <v>20</v>
      </c>
      <c r="H597">
        <v>1629</v>
      </c>
      <c r="I597" s="4">
        <f t="shared" si="1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2036</v>
      </c>
      <c r="Q597" t="s">
        <v>2045</v>
      </c>
      <c r="R597" t="s">
        <v>33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9"/>
        <v>99.683544303797461</v>
      </c>
      <c r="G598" t="s">
        <v>14</v>
      </c>
      <c r="H598">
        <v>183</v>
      </c>
      <c r="I598" s="4">
        <f t="shared" si="1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2037</v>
      </c>
      <c r="Q598" t="s">
        <v>2048</v>
      </c>
      <c r="R598" t="s">
        <v>53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9"/>
        <v>201.59756097560978</v>
      </c>
      <c r="G599" t="s">
        <v>20</v>
      </c>
      <c r="H599">
        <v>2188</v>
      </c>
      <c r="I599" s="4">
        <f t="shared" si="1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2036</v>
      </c>
      <c r="Q599" t="s">
        <v>2045</v>
      </c>
      <c r="R599" t="s">
        <v>33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9"/>
        <v>162.09032258064516</v>
      </c>
      <c r="G600" t="s">
        <v>20</v>
      </c>
      <c r="H600">
        <v>2409</v>
      </c>
      <c r="I600" s="4">
        <f t="shared" si="1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2034</v>
      </c>
      <c r="Q600" t="s">
        <v>2043</v>
      </c>
      <c r="R600" t="s">
        <v>23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9"/>
        <v>3.6436208125445471</v>
      </c>
      <c r="G601" t="s">
        <v>14</v>
      </c>
      <c r="H601">
        <v>82</v>
      </c>
      <c r="I601" s="4">
        <f t="shared" si="1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2037</v>
      </c>
      <c r="Q601" t="s">
        <v>2046</v>
      </c>
      <c r="R601" t="s">
        <v>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9"/>
        <v>5</v>
      </c>
      <c r="G602" t="s">
        <v>14</v>
      </c>
      <c r="H602">
        <v>1</v>
      </c>
      <c r="I602" s="4">
        <f t="shared" si="1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2033</v>
      </c>
      <c r="Q602" t="s">
        <v>2042</v>
      </c>
      <c r="R602" t="s">
        <v>17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9"/>
        <v>206.63492063492063</v>
      </c>
      <c r="G603" t="s">
        <v>20</v>
      </c>
      <c r="H603">
        <v>194</v>
      </c>
      <c r="I603" s="4">
        <f t="shared" si="1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2035</v>
      </c>
      <c r="Q603" t="s">
        <v>2050</v>
      </c>
      <c r="R603" t="s">
        <v>65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9"/>
        <v>128.23628691983123</v>
      </c>
      <c r="G604" t="s">
        <v>20</v>
      </c>
      <c r="H604">
        <v>1140</v>
      </c>
      <c r="I604" s="4">
        <f t="shared" si="1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2036</v>
      </c>
      <c r="Q604" t="s">
        <v>2045</v>
      </c>
      <c r="R604" t="s">
        <v>33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9"/>
        <v>119.66037735849055</v>
      </c>
      <c r="G605" t="s">
        <v>20</v>
      </c>
      <c r="H605">
        <v>102</v>
      </c>
      <c r="I605" s="4">
        <f t="shared" si="1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2036</v>
      </c>
      <c r="Q605" t="s">
        <v>2045</v>
      </c>
      <c r="R605" t="s">
        <v>33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9"/>
        <v>170.73055242390078</v>
      </c>
      <c r="G606" t="s">
        <v>20</v>
      </c>
      <c r="H606">
        <v>2857</v>
      </c>
      <c r="I606" s="4">
        <f t="shared" si="1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2036</v>
      </c>
      <c r="Q606" t="s">
        <v>2045</v>
      </c>
      <c r="R606" t="s">
        <v>33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9"/>
        <v>187.21212121212122</v>
      </c>
      <c r="G607" t="s">
        <v>20</v>
      </c>
      <c r="H607">
        <v>107</v>
      </c>
      <c r="I607" s="4">
        <f t="shared" si="1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2038</v>
      </c>
      <c r="Q607" t="s">
        <v>2051</v>
      </c>
      <c r="R607" t="s">
        <v>68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9"/>
        <v>188.38235294117646</v>
      </c>
      <c r="G608" t="s">
        <v>20</v>
      </c>
      <c r="H608">
        <v>160</v>
      </c>
      <c r="I608" s="4">
        <f t="shared" si="1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2034</v>
      </c>
      <c r="Q608" t="s">
        <v>2043</v>
      </c>
      <c r="R608" t="s">
        <v>23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9"/>
        <v>131.29869186046511</v>
      </c>
      <c r="G609" t="s">
        <v>20</v>
      </c>
      <c r="H609">
        <v>2230</v>
      </c>
      <c r="I609" s="4">
        <f t="shared" si="1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2033</v>
      </c>
      <c r="Q609" t="s">
        <v>2042</v>
      </c>
      <c r="R609" t="s">
        <v>17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9"/>
        <v>283.97435897435901</v>
      </c>
      <c r="G610" t="s">
        <v>20</v>
      </c>
      <c r="H610">
        <v>316</v>
      </c>
      <c r="I610" s="4">
        <f t="shared" si="1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2034</v>
      </c>
      <c r="Q610" t="s">
        <v>2059</v>
      </c>
      <c r="R610" t="s">
        <v>159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9"/>
        <v>120.41999999999999</v>
      </c>
      <c r="G611" t="s">
        <v>20</v>
      </c>
      <c r="H611">
        <v>117</v>
      </c>
      <c r="I611" s="4">
        <f t="shared" si="1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2037</v>
      </c>
      <c r="Q611" t="s">
        <v>2064</v>
      </c>
      <c r="R611" t="s">
        <v>474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9"/>
        <v>419.0560747663551</v>
      </c>
      <c r="G612" t="s">
        <v>20</v>
      </c>
      <c r="H612">
        <v>6406</v>
      </c>
      <c r="I612" s="4">
        <f t="shared" si="1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2036</v>
      </c>
      <c r="Q612" t="s">
        <v>2045</v>
      </c>
      <c r="R612" t="s">
        <v>33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9"/>
        <v>13.853658536585368</v>
      </c>
      <c r="G613" t="s">
        <v>74</v>
      </c>
      <c r="H613">
        <v>15</v>
      </c>
      <c r="I613" s="4">
        <f t="shared" si="1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2036</v>
      </c>
      <c r="Q613" t="s">
        <v>2045</v>
      </c>
      <c r="R613" t="s">
        <v>33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9"/>
        <v>139.43548387096774</v>
      </c>
      <c r="G614" t="s">
        <v>20</v>
      </c>
      <c r="H614">
        <v>192</v>
      </c>
      <c r="I614" s="4">
        <f t="shared" si="1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2034</v>
      </c>
      <c r="Q614" t="s">
        <v>2047</v>
      </c>
      <c r="R614" t="s">
        <v>50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9"/>
        <v>174</v>
      </c>
      <c r="G615" t="s">
        <v>20</v>
      </c>
      <c r="H615">
        <v>26</v>
      </c>
      <c r="I615" s="4">
        <f t="shared" si="1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2036</v>
      </c>
      <c r="Q615" t="s">
        <v>2045</v>
      </c>
      <c r="R615" t="s">
        <v>33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9"/>
        <v>155.49056603773585</v>
      </c>
      <c r="G616" t="s">
        <v>20</v>
      </c>
      <c r="H616">
        <v>723</v>
      </c>
      <c r="I616" s="4">
        <f t="shared" si="1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2036</v>
      </c>
      <c r="Q616" t="s">
        <v>2045</v>
      </c>
      <c r="R616" t="s">
        <v>33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9"/>
        <v>170.44705882352943</v>
      </c>
      <c r="G617" t="s">
        <v>20</v>
      </c>
      <c r="H617">
        <v>170</v>
      </c>
      <c r="I617" s="4">
        <f t="shared" si="1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2036</v>
      </c>
      <c r="Q617" t="s">
        <v>2045</v>
      </c>
      <c r="R617" t="s">
        <v>33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9"/>
        <v>189.515625</v>
      </c>
      <c r="G618" t="s">
        <v>20</v>
      </c>
      <c r="H618">
        <v>238</v>
      </c>
      <c r="I618" s="4">
        <f t="shared" si="1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2034</v>
      </c>
      <c r="Q618" t="s">
        <v>2049</v>
      </c>
      <c r="R618" t="s">
        <v>60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9"/>
        <v>249.71428571428572</v>
      </c>
      <c r="G619" t="s">
        <v>20</v>
      </c>
      <c r="H619">
        <v>55</v>
      </c>
      <c r="I619" s="4">
        <f t="shared" si="1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2036</v>
      </c>
      <c r="Q619" t="s">
        <v>2045</v>
      </c>
      <c r="R619" t="s">
        <v>33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9"/>
        <v>48.860523665659613</v>
      </c>
      <c r="G620" t="s">
        <v>14</v>
      </c>
      <c r="H620">
        <v>1198</v>
      </c>
      <c r="I620" s="4">
        <f t="shared" si="1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2038</v>
      </c>
      <c r="Q620" t="s">
        <v>2051</v>
      </c>
      <c r="R620" t="s">
        <v>68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9"/>
        <v>28.461970393057683</v>
      </c>
      <c r="G621" t="s">
        <v>14</v>
      </c>
      <c r="H621">
        <v>648</v>
      </c>
      <c r="I621" s="4">
        <f t="shared" si="1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2036</v>
      </c>
      <c r="Q621" t="s">
        <v>2045</v>
      </c>
      <c r="R621" t="s">
        <v>33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9"/>
        <v>268.02325581395348</v>
      </c>
      <c r="G622" t="s">
        <v>20</v>
      </c>
      <c r="H622">
        <v>128</v>
      </c>
      <c r="I622" s="4">
        <f t="shared" si="1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2040</v>
      </c>
      <c r="Q622" t="s">
        <v>2056</v>
      </c>
      <c r="R622" t="s">
        <v>122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9"/>
        <v>619.80078125</v>
      </c>
      <c r="G623" t="s">
        <v>20</v>
      </c>
      <c r="H623">
        <v>2144</v>
      </c>
      <c r="I623" s="4">
        <f t="shared" si="1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2036</v>
      </c>
      <c r="Q623" t="s">
        <v>2045</v>
      </c>
      <c r="R623" t="s">
        <v>33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9"/>
        <v>3.1301587301587301</v>
      </c>
      <c r="G624" t="s">
        <v>14</v>
      </c>
      <c r="H624">
        <v>64</v>
      </c>
      <c r="I624" s="4">
        <f t="shared" si="1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2034</v>
      </c>
      <c r="Q624" t="s">
        <v>2049</v>
      </c>
      <c r="R624" t="s">
        <v>60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9"/>
        <v>159.92152704135739</v>
      </c>
      <c r="G625" t="s">
        <v>20</v>
      </c>
      <c r="H625">
        <v>2693</v>
      </c>
      <c r="I625" s="4">
        <f t="shared" si="1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2036</v>
      </c>
      <c r="Q625" t="s">
        <v>2045</v>
      </c>
      <c r="R625" t="s">
        <v>33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9"/>
        <v>279.39215686274508</v>
      </c>
      <c r="G626" t="s">
        <v>20</v>
      </c>
      <c r="H626">
        <v>432</v>
      </c>
      <c r="I626" s="4">
        <f t="shared" si="1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2040</v>
      </c>
      <c r="Q626" t="s">
        <v>2056</v>
      </c>
      <c r="R626" t="s">
        <v>122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9"/>
        <v>77.373333333333335</v>
      </c>
      <c r="G627" t="s">
        <v>14</v>
      </c>
      <c r="H627">
        <v>62</v>
      </c>
      <c r="I627" s="4">
        <f t="shared" si="1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2036</v>
      </c>
      <c r="Q627" t="s">
        <v>2045</v>
      </c>
      <c r="R627" t="s">
        <v>33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9"/>
        <v>206.32812500000003</v>
      </c>
      <c r="G628" t="s">
        <v>20</v>
      </c>
      <c r="H628">
        <v>189</v>
      </c>
      <c r="I628" s="4">
        <f t="shared" si="1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2036</v>
      </c>
      <c r="Q628" t="s">
        <v>2045</v>
      </c>
      <c r="R628" t="s">
        <v>33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9"/>
        <v>694.25</v>
      </c>
      <c r="G629" t="s">
        <v>20</v>
      </c>
      <c r="H629">
        <v>154</v>
      </c>
      <c r="I629" s="4">
        <f t="shared" si="1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2033</v>
      </c>
      <c r="Q629" t="s">
        <v>2042</v>
      </c>
      <c r="R629" t="s">
        <v>17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9"/>
        <v>151.78947368421052</v>
      </c>
      <c r="G630" t="s">
        <v>20</v>
      </c>
      <c r="H630">
        <v>96</v>
      </c>
      <c r="I630" s="4">
        <f t="shared" si="1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2034</v>
      </c>
      <c r="Q630" t="s">
        <v>2049</v>
      </c>
      <c r="R630" t="s">
        <v>60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9"/>
        <v>64.58207217694995</v>
      </c>
      <c r="G631" t="s">
        <v>14</v>
      </c>
      <c r="H631">
        <v>750</v>
      </c>
      <c r="I631" s="4">
        <f t="shared" si="1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2036</v>
      </c>
      <c r="Q631" t="s">
        <v>2045</v>
      </c>
      <c r="R631" t="s">
        <v>33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9"/>
        <v>62.873684210526314</v>
      </c>
      <c r="G632" t="s">
        <v>74</v>
      </c>
      <c r="H632">
        <v>87</v>
      </c>
      <c r="I632" s="4">
        <f t="shared" si="1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2036</v>
      </c>
      <c r="Q632" t="s">
        <v>2045</v>
      </c>
      <c r="R632" t="s">
        <v>33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9"/>
        <v>310.39864864864865</v>
      </c>
      <c r="G633" t="s">
        <v>20</v>
      </c>
      <c r="H633">
        <v>3063</v>
      </c>
      <c r="I633" s="4">
        <f t="shared" si="1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2036</v>
      </c>
      <c r="Q633" t="s">
        <v>2045</v>
      </c>
      <c r="R633" t="s">
        <v>33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9"/>
        <v>42.859916782246884</v>
      </c>
      <c r="G634" t="s">
        <v>47</v>
      </c>
      <c r="H634">
        <v>278</v>
      </c>
      <c r="I634" s="4">
        <f t="shared" si="1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2036</v>
      </c>
      <c r="Q634" t="s">
        <v>2045</v>
      </c>
      <c r="R634" t="s">
        <v>33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9"/>
        <v>83.119402985074629</v>
      </c>
      <c r="G635" t="s">
        <v>14</v>
      </c>
      <c r="H635">
        <v>105</v>
      </c>
      <c r="I635" s="4">
        <f t="shared" si="1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2037</v>
      </c>
      <c r="Q635" t="s">
        <v>2052</v>
      </c>
      <c r="R635" t="s">
        <v>71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9"/>
        <v>78.531302876480552</v>
      </c>
      <c r="G636" t="s">
        <v>74</v>
      </c>
      <c r="H636">
        <v>1658</v>
      </c>
      <c r="I636" s="4">
        <f t="shared" si="1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2037</v>
      </c>
      <c r="Q636" t="s">
        <v>2061</v>
      </c>
      <c r="R636" t="s">
        <v>269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9"/>
        <v>114.09352517985612</v>
      </c>
      <c r="G637" t="s">
        <v>20</v>
      </c>
      <c r="H637">
        <v>2266</v>
      </c>
      <c r="I637" s="4">
        <f t="shared" si="1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2037</v>
      </c>
      <c r="Q637" t="s">
        <v>2061</v>
      </c>
      <c r="R637" t="s">
        <v>269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9"/>
        <v>64.537683358624179</v>
      </c>
      <c r="G638" t="s">
        <v>14</v>
      </c>
      <c r="H638">
        <v>2604</v>
      </c>
      <c r="I638" s="4">
        <f t="shared" si="1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2037</v>
      </c>
      <c r="Q638" t="s">
        <v>2052</v>
      </c>
      <c r="R638" t="s">
        <v>71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9"/>
        <v>79.411764705882348</v>
      </c>
      <c r="G639" t="s">
        <v>14</v>
      </c>
      <c r="H639">
        <v>65</v>
      </c>
      <c r="I639" s="4">
        <f t="shared" si="1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2036</v>
      </c>
      <c r="Q639" t="s">
        <v>2045</v>
      </c>
      <c r="R639" t="s">
        <v>33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9"/>
        <v>11.419117647058824</v>
      </c>
      <c r="G640" t="s">
        <v>14</v>
      </c>
      <c r="H640">
        <v>94</v>
      </c>
      <c r="I640" s="4">
        <f t="shared" si="1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2036</v>
      </c>
      <c r="Q640" t="s">
        <v>2045</v>
      </c>
      <c r="R640" t="s">
        <v>33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9"/>
        <v>56.186046511627907</v>
      </c>
      <c r="G641" t="s">
        <v>47</v>
      </c>
      <c r="H641">
        <v>45</v>
      </c>
      <c r="I641" s="4">
        <f t="shared" si="1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2037</v>
      </c>
      <c r="Q641" t="s">
        <v>2048</v>
      </c>
      <c r="R641" t="s">
        <v>53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9"/>
        <v>16.501669449081803</v>
      </c>
      <c r="G642" t="s">
        <v>14</v>
      </c>
      <c r="H642">
        <v>257</v>
      </c>
      <c r="I642" s="4">
        <f t="shared" ref="I642:I705" si="20">IF(H642, E642/H642,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2036</v>
      </c>
      <c r="Q642" t="s">
        <v>2045</v>
      </c>
      <c r="R642" t="s">
        <v>33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1">(E643/D643)*100</f>
        <v>119.96808510638297</v>
      </c>
      <c r="G643" t="s">
        <v>20</v>
      </c>
      <c r="H643">
        <v>194</v>
      </c>
      <c r="I643" s="4">
        <f t="shared" si="2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2036</v>
      </c>
      <c r="Q643" t="s">
        <v>2045</v>
      </c>
      <c r="R643" t="s">
        <v>33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1"/>
        <v>145.45652173913044</v>
      </c>
      <c r="G644" t="s">
        <v>20</v>
      </c>
      <c r="H644">
        <v>129</v>
      </c>
      <c r="I644" s="4">
        <f t="shared" si="2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2035</v>
      </c>
      <c r="Q644" t="s">
        <v>2050</v>
      </c>
      <c r="R644" t="s">
        <v>65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1"/>
        <v>221.38255033557047</v>
      </c>
      <c r="G645" t="s">
        <v>20</v>
      </c>
      <c r="H645">
        <v>375</v>
      </c>
      <c r="I645" s="4">
        <f t="shared" si="2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2036</v>
      </c>
      <c r="Q645" t="s">
        <v>2045</v>
      </c>
      <c r="R645" t="s">
        <v>33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1"/>
        <v>48.396694214876035</v>
      </c>
      <c r="G646" t="s">
        <v>14</v>
      </c>
      <c r="H646">
        <v>2928</v>
      </c>
      <c r="I646" s="4">
        <f t="shared" si="2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2036</v>
      </c>
      <c r="Q646" t="s">
        <v>2045</v>
      </c>
      <c r="R646" t="s">
        <v>33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1"/>
        <v>92.911504424778755</v>
      </c>
      <c r="G647" t="s">
        <v>14</v>
      </c>
      <c r="H647">
        <v>4697</v>
      </c>
      <c r="I647" s="4">
        <f t="shared" si="2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2034</v>
      </c>
      <c r="Q647" t="s">
        <v>2043</v>
      </c>
      <c r="R647" t="s">
        <v>23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1"/>
        <v>88.599797365754824</v>
      </c>
      <c r="G648" t="s">
        <v>14</v>
      </c>
      <c r="H648">
        <v>2915</v>
      </c>
      <c r="I648" s="4">
        <f t="shared" si="2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2039</v>
      </c>
      <c r="Q648" t="s">
        <v>2053</v>
      </c>
      <c r="R648" t="s">
        <v>89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1"/>
        <v>41.4</v>
      </c>
      <c r="G649" t="s">
        <v>14</v>
      </c>
      <c r="H649">
        <v>18</v>
      </c>
      <c r="I649" s="4">
        <f t="shared" si="2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2038</v>
      </c>
      <c r="Q649" t="s">
        <v>2060</v>
      </c>
      <c r="R649" t="s">
        <v>206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1"/>
        <v>63.056795131845846</v>
      </c>
      <c r="G650" t="s">
        <v>74</v>
      </c>
      <c r="H650">
        <v>723</v>
      </c>
      <c r="I650" s="4">
        <f t="shared" si="2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2033</v>
      </c>
      <c r="Q650" t="s">
        <v>2042</v>
      </c>
      <c r="R650" t="s">
        <v>17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1"/>
        <v>48.482333607230892</v>
      </c>
      <c r="G651" t="s">
        <v>14</v>
      </c>
      <c r="H651">
        <v>602</v>
      </c>
      <c r="I651" s="4">
        <f t="shared" si="2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2036</v>
      </c>
      <c r="Q651" t="s">
        <v>2045</v>
      </c>
      <c r="R651" t="s">
        <v>33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1"/>
        <v>2</v>
      </c>
      <c r="G652" t="s">
        <v>14</v>
      </c>
      <c r="H652">
        <v>1</v>
      </c>
      <c r="I652" s="4">
        <f t="shared" si="2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2034</v>
      </c>
      <c r="Q652" t="s">
        <v>2059</v>
      </c>
      <c r="R652" t="s">
        <v>159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1"/>
        <v>88.47941026944585</v>
      </c>
      <c r="G653" t="s">
        <v>14</v>
      </c>
      <c r="H653">
        <v>3868</v>
      </c>
      <c r="I653" s="4">
        <f t="shared" si="2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2037</v>
      </c>
      <c r="Q653" t="s">
        <v>2054</v>
      </c>
      <c r="R653" t="s">
        <v>100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1"/>
        <v>126.84</v>
      </c>
      <c r="G654" t="s">
        <v>20</v>
      </c>
      <c r="H654">
        <v>409</v>
      </c>
      <c r="I654" s="4">
        <f t="shared" si="2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2035</v>
      </c>
      <c r="Q654" t="s">
        <v>2044</v>
      </c>
      <c r="R654" t="s">
        <v>28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1"/>
        <v>2338.833333333333</v>
      </c>
      <c r="G655" t="s">
        <v>20</v>
      </c>
      <c r="H655">
        <v>234</v>
      </c>
      <c r="I655" s="4">
        <f t="shared" si="2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2035</v>
      </c>
      <c r="Q655" t="s">
        <v>2044</v>
      </c>
      <c r="R655" t="s">
        <v>28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1"/>
        <v>508.38857142857148</v>
      </c>
      <c r="G656" t="s">
        <v>20</v>
      </c>
      <c r="H656">
        <v>3016</v>
      </c>
      <c r="I656" s="4">
        <f t="shared" si="2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2034</v>
      </c>
      <c r="Q656" t="s">
        <v>2058</v>
      </c>
      <c r="R656" t="s">
        <v>148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1"/>
        <v>191.47826086956522</v>
      </c>
      <c r="G657" t="s">
        <v>20</v>
      </c>
      <c r="H657">
        <v>264</v>
      </c>
      <c r="I657" s="4">
        <f t="shared" si="2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2040</v>
      </c>
      <c r="Q657" t="s">
        <v>2056</v>
      </c>
      <c r="R657" t="s">
        <v>122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1"/>
        <v>42.127533783783782</v>
      </c>
      <c r="G658" t="s">
        <v>14</v>
      </c>
      <c r="H658">
        <v>504</v>
      </c>
      <c r="I658" s="4">
        <f t="shared" si="2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2033</v>
      </c>
      <c r="Q658" t="s">
        <v>2042</v>
      </c>
      <c r="R658" t="s">
        <v>17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1"/>
        <v>8.24</v>
      </c>
      <c r="G659" t="s">
        <v>14</v>
      </c>
      <c r="H659">
        <v>14</v>
      </c>
      <c r="I659" s="4">
        <f t="shared" si="2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2037</v>
      </c>
      <c r="Q659" t="s">
        <v>2064</v>
      </c>
      <c r="R659" t="s">
        <v>474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1"/>
        <v>60.064638783269963</v>
      </c>
      <c r="G660" t="s">
        <v>74</v>
      </c>
      <c r="H660">
        <v>390</v>
      </c>
      <c r="I660" s="4">
        <f t="shared" si="2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2034</v>
      </c>
      <c r="Q660" t="s">
        <v>2043</v>
      </c>
      <c r="R660" t="s">
        <v>23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1"/>
        <v>47.232808616404313</v>
      </c>
      <c r="G661" t="s">
        <v>14</v>
      </c>
      <c r="H661">
        <v>750</v>
      </c>
      <c r="I661" s="4">
        <f t="shared" si="2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2037</v>
      </c>
      <c r="Q661" t="s">
        <v>2046</v>
      </c>
      <c r="R661" t="s">
        <v>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1"/>
        <v>81.736263736263737</v>
      </c>
      <c r="G662" t="s">
        <v>14</v>
      </c>
      <c r="H662">
        <v>77</v>
      </c>
      <c r="I662" s="4">
        <f t="shared" si="2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2036</v>
      </c>
      <c r="Q662" t="s">
        <v>2045</v>
      </c>
      <c r="R662" t="s">
        <v>33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1"/>
        <v>54.187265917603</v>
      </c>
      <c r="G663" t="s">
        <v>14</v>
      </c>
      <c r="H663">
        <v>752</v>
      </c>
      <c r="I663" s="4">
        <f t="shared" si="2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2034</v>
      </c>
      <c r="Q663" t="s">
        <v>2059</v>
      </c>
      <c r="R663" t="s">
        <v>159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1"/>
        <v>97.868131868131869</v>
      </c>
      <c r="G664" t="s">
        <v>14</v>
      </c>
      <c r="H664">
        <v>131</v>
      </c>
      <c r="I664" s="4">
        <f t="shared" si="2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2036</v>
      </c>
      <c r="Q664" t="s">
        <v>2045</v>
      </c>
      <c r="R664" t="s">
        <v>33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1"/>
        <v>77.239999999999995</v>
      </c>
      <c r="G665" t="s">
        <v>14</v>
      </c>
      <c r="H665">
        <v>87</v>
      </c>
      <c r="I665" s="4">
        <f t="shared" si="2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2036</v>
      </c>
      <c r="Q665" t="s">
        <v>2045</v>
      </c>
      <c r="R665" t="s">
        <v>33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1"/>
        <v>33.464735516372798</v>
      </c>
      <c r="G666" t="s">
        <v>14</v>
      </c>
      <c r="H666">
        <v>1063</v>
      </c>
      <c r="I666" s="4">
        <f t="shared" si="2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2034</v>
      </c>
      <c r="Q666" t="s">
        <v>2059</v>
      </c>
      <c r="R666" t="s">
        <v>159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1"/>
        <v>239.58823529411765</v>
      </c>
      <c r="G667" t="s">
        <v>20</v>
      </c>
      <c r="H667">
        <v>272</v>
      </c>
      <c r="I667" s="4">
        <f t="shared" si="2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2037</v>
      </c>
      <c r="Q667" t="s">
        <v>2046</v>
      </c>
      <c r="R667" t="s">
        <v>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1"/>
        <v>64.032258064516128</v>
      </c>
      <c r="G668" t="s">
        <v>74</v>
      </c>
      <c r="H668">
        <v>25</v>
      </c>
      <c r="I668" s="4">
        <f t="shared" si="2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2036</v>
      </c>
      <c r="Q668" t="s">
        <v>2045</v>
      </c>
      <c r="R668" t="s">
        <v>33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1"/>
        <v>176.15942028985506</v>
      </c>
      <c r="G669" t="s">
        <v>20</v>
      </c>
      <c r="H669">
        <v>419</v>
      </c>
      <c r="I669" s="4">
        <f t="shared" si="2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2041</v>
      </c>
      <c r="Q669" t="s">
        <v>2065</v>
      </c>
      <c r="R669" t="s">
        <v>1029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1"/>
        <v>20.33818181818182</v>
      </c>
      <c r="G670" t="s">
        <v>14</v>
      </c>
      <c r="H670">
        <v>76</v>
      </c>
      <c r="I670" s="4">
        <f t="shared" si="2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2036</v>
      </c>
      <c r="Q670" t="s">
        <v>2045</v>
      </c>
      <c r="R670" t="s">
        <v>33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1"/>
        <v>358.64754098360658</v>
      </c>
      <c r="G671" t="s">
        <v>20</v>
      </c>
      <c r="H671">
        <v>1621</v>
      </c>
      <c r="I671" s="4">
        <f t="shared" si="2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2036</v>
      </c>
      <c r="Q671" t="s">
        <v>2045</v>
      </c>
      <c r="R671" t="s">
        <v>33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1"/>
        <v>468.85802469135803</v>
      </c>
      <c r="G672" t="s">
        <v>20</v>
      </c>
      <c r="H672">
        <v>1101</v>
      </c>
      <c r="I672" s="4">
        <f t="shared" si="2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2034</v>
      </c>
      <c r="Q672" t="s">
        <v>2049</v>
      </c>
      <c r="R672" t="s">
        <v>60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1"/>
        <v>122.05635245901641</v>
      </c>
      <c r="G673" t="s">
        <v>20</v>
      </c>
      <c r="H673">
        <v>1073</v>
      </c>
      <c r="I673" s="4">
        <f t="shared" si="2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2036</v>
      </c>
      <c r="Q673" t="s">
        <v>2045</v>
      </c>
      <c r="R673" t="s">
        <v>33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1"/>
        <v>55.931783729156137</v>
      </c>
      <c r="G674" t="s">
        <v>14</v>
      </c>
      <c r="H674">
        <v>4428</v>
      </c>
      <c r="I674" s="4">
        <f t="shared" si="2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2036</v>
      </c>
      <c r="Q674" t="s">
        <v>2045</v>
      </c>
      <c r="R674" t="s">
        <v>33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1"/>
        <v>43.660714285714285</v>
      </c>
      <c r="G675" t="s">
        <v>14</v>
      </c>
      <c r="H675">
        <v>58</v>
      </c>
      <c r="I675" s="4">
        <f t="shared" si="2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2034</v>
      </c>
      <c r="Q675" t="s">
        <v>2049</v>
      </c>
      <c r="R675" t="s">
        <v>60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1"/>
        <v>33.53837141183363</v>
      </c>
      <c r="G676" t="s">
        <v>74</v>
      </c>
      <c r="H676">
        <v>1218</v>
      </c>
      <c r="I676" s="4">
        <f t="shared" si="2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2040</v>
      </c>
      <c r="Q676" t="s">
        <v>2056</v>
      </c>
      <c r="R676" t="s">
        <v>122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1"/>
        <v>122.97938144329896</v>
      </c>
      <c r="G677" t="s">
        <v>20</v>
      </c>
      <c r="H677">
        <v>331</v>
      </c>
      <c r="I677" s="4">
        <f t="shared" si="2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2041</v>
      </c>
      <c r="Q677" t="s">
        <v>2065</v>
      </c>
      <c r="R677" t="s">
        <v>1029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1"/>
        <v>189.74959871589084</v>
      </c>
      <c r="G678" t="s">
        <v>20</v>
      </c>
      <c r="H678">
        <v>1170</v>
      </c>
      <c r="I678" s="4">
        <f t="shared" si="2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2040</v>
      </c>
      <c r="Q678" t="s">
        <v>2056</v>
      </c>
      <c r="R678" t="s">
        <v>122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1"/>
        <v>83.622641509433961</v>
      </c>
      <c r="G679" t="s">
        <v>14</v>
      </c>
      <c r="H679">
        <v>111</v>
      </c>
      <c r="I679" s="4">
        <f t="shared" si="2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2038</v>
      </c>
      <c r="Q679" t="s">
        <v>2055</v>
      </c>
      <c r="R679" t="s">
        <v>119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1"/>
        <v>17.968844221105527</v>
      </c>
      <c r="G680" t="s">
        <v>74</v>
      </c>
      <c r="H680">
        <v>215</v>
      </c>
      <c r="I680" s="4">
        <f t="shared" si="2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2037</v>
      </c>
      <c r="Q680" t="s">
        <v>2048</v>
      </c>
      <c r="R680" t="s">
        <v>53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1"/>
        <v>1036.5</v>
      </c>
      <c r="G681" t="s">
        <v>20</v>
      </c>
      <c r="H681">
        <v>363</v>
      </c>
      <c r="I681" s="4">
        <f t="shared" si="2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2033</v>
      </c>
      <c r="Q681" t="s">
        <v>2042</v>
      </c>
      <c r="R681" t="s">
        <v>17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1"/>
        <v>97.405219780219781</v>
      </c>
      <c r="G682" t="s">
        <v>14</v>
      </c>
      <c r="H682">
        <v>2955</v>
      </c>
      <c r="I682" s="4">
        <f t="shared" si="2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2039</v>
      </c>
      <c r="Q682" t="s">
        <v>2062</v>
      </c>
      <c r="R682" t="s">
        <v>292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1"/>
        <v>86.386203150461711</v>
      </c>
      <c r="G683" t="s">
        <v>14</v>
      </c>
      <c r="H683">
        <v>1657</v>
      </c>
      <c r="I683" s="4">
        <f t="shared" si="2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2036</v>
      </c>
      <c r="Q683" t="s">
        <v>2045</v>
      </c>
      <c r="R683" t="s">
        <v>33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1"/>
        <v>150.16666666666666</v>
      </c>
      <c r="G684" t="s">
        <v>20</v>
      </c>
      <c r="H684">
        <v>103</v>
      </c>
      <c r="I684" s="4">
        <f t="shared" si="2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2036</v>
      </c>
      <c r="Q684" t="s">
        <v>2045</v>
      </c>
      <c r="R684" t="s">
        <v>33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1"/>
        <v>358.43478260869563</v>
      </c>
      <c r="G685" t="s">
        <v>20</v>
      </c>
      <c r="H685">
        <v>147</v>
      </c>
      <c r="I685" s="4">
        <f t="shared" si="2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2036</v>
      </c>
      <c r="Q685" t="s">
        <v>2045</v>
      </c>
      <c r="R685" t="s">
        <v>33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1"/>
        <v>542.85714285714289</v>
      </c>
      <c r="G686" t="s">
        <v>20</v>
      </c>
      <c r="H686">
        <v>110</v>
      </c>
      <c r="I686" s="4">
        <f t="shared" si="2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2038</v>
      </c>
      <c r="Q686" t="s">
        <v>2051</v>
      </c>
      <c r="R686" t="s">
        <v>68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1"/>
        <v>67.500714285714281</v>
      </c>
      <c r="G687" t="s">
        <v>14</v>
      </c>
      <c r="H687">
        <v>926</v>
      </c>
      <c r="I687" s="4">
        <f t="shared" si="2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2036</v>
      </c>
      <c r="Q687" t="s">
        <v>2045</v>
      </c>
      <c r="R687" t="s">
        <v>33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1"/>
        <v>191.74666666666667</v>
      </c>
      <c r="G688" t="s">
        <v>20</v>
      </c>
      <c r="H688">
        <v>134</v>
      </c>
      <c r="I688" s="4">
        <f t="shared" si="2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2035</v>
      </c>
      <c r="Q688" t="s">
        <v>2050</v>
      </c>
      <c r="R688" t="s">
        <v>65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1"/>
        <v>932</v>
      </c>
      <c r="G689" t="s">
        <v>20</v>
      </c>
      <c r="H689">
        <v>269</v>
      </c>
      <c r="I689" s="4">
        <f t="shared" si="2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2036</v>
      </c>
      <c r="Q689" t="s">
        <v>2045</v>
      </c>
      <c r="R689" t="s">
        <v>33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1"/>
        <v>429.27586206896552</v>
      </c>
      <c r="G690" t="s">
        <v>20</v>
      </c>
      <c r="H690">
        <v>175</v>
      </c>
      <c r="I690" s="4">
        <f t="shared" si="2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2037</v>
      </c>
      <c r="Q690" t="s">
        <v>2061</v>
      </c>
      <c r="R690" t="s">
        <v>269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1"/>
        <v>100.65753424657535</v>
      </c>
      <c r="G691" t="s">
        <v>20</v>
      </c>
      <c r="H691">
        <v>69</v>
      </c>
      <c r="I691" s="4">
        <f t="shared" si="2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2035</v>
      </c>
      <c r="Q691" t="s">
        <v>2044</v>
      </c>
      <c r="R691" t="s">
        <v>28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1"/>
        <v>226.61111111111109</v>
      </c>
      <c r="G692" t="s">
        <v>20</v>
      </c>
      <c r="H692">
        <v>190</v>
      </c>
      <c r="I692" s="4">
        <f t="shared" si="2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2037</v>
      </c>
      <c r="Q692" t="s">
        <v>2046</v>
      </c>
      <c r="R692" t="s">
        <v>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1"/>
        <v>142.38</v>
      </c>
      <c r="G693" t="s">
        <v>20</v>
      </c>
      <c r="H693">
        <v>237</v>
      </c>
      <c r="I693" s="4">
        <f t="shared" si="2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2037</v>
      </c>
      <c r="Q693" t="s">
        <v>2046</v>
      </c>
      <c r="R693" t="s">
        <v>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1"/>
        <v>90.633333333333326</v>
      </c>
      <c r="G694" t="s">
        <v>14</v>
      </c>
      <c r="H694">
        <v>77</v>
      </c>
      <c r="I694" s="4">
        <f t="shared" si="2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2034</v>
      </c>
      <c r="Q694" t="s">
        <v>2043</v>
      </c>
      <c r="R694" t="s">
        <v>23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1"/>
        <v>63.966740576496676</v>
      </c>
      <c r="G695" t="s">
        <v>14</v>
      </c>
      <c r="H695">
        <v>1748</v>
      </c>
      <c r="I695" s="4">
        <f t="shared" si="2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2036</v>
      </c>
      <c r="Q695" t="s">
        <v>2045</v>
      </c>
      <c r="R695" t="s">
        <v>33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1"/>
        <v>84.131868131868131</v>
      </c>
      <c r="G696" t="s">
        <v>14</v>
      </c>
      <c r="H696">
        <v>79</v>
      </c>
      <c r="I696" s="4">
        <f t="shared" si="2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2036</v>
      </c>
      <c r="Q696" t="s">
        <v>2045</v>
      </c>
      <c r="R696" t="s">
        <v>33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1"/>
        <v>133.93478260869566</v>
      </c>
      <c r="G697" t="s">
        <v>20</v>
      </c>
      <c r="H697">
        <v>196</v>
      </c>
      <c r="I697" s="4">
        <f t="shared" si="2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2034</v>
      </c>
      <c r="Q697" t="s">
        <v>2043</v>
      </c>
      <c r="R697" t="s">
        <v>23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1"/>
        <v>59.042047531992694</v>
      </c>
      <c r="G698" t="s">
        <v>14</v>
      </c>
      <c r="H698">
        <v>889</v>
      </c>
      <c r="I698" s="4">
        <f t="shared" si="2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2036</v>
      </c>
      <c r="Q698" t="s">
        <v>2045</v>
      </c>
      <c r="R698" t="s">
        <v>33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1"/>
        <v>152.80062063615205</v>
      </c>
      <c r="G699" t="s">
        <v>20</v>
      </c>
      <c r="H699">
        <v>7295</v>
      </c>
      <c r="I699" s="4">
        <f t="shared" si="2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2034</v>
      </c>
      <c r="Q699" t="s">
        <v>2047</v>
      </c>
      <c r="R699" t="s">
        <v>50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1"/>
        <v>446.69121140142522</v>
      </c>
      <c r="G700" t="s">
        <v>20</v>
      </c>
      <c r="H700">
        <v>2893</v>
      </c>
      <c r="I700" s="4">
        <f t="shared" si="2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2035</v>
      </c>
      <c r="Q700" t="s">
        <v>2050</v>
      </c>
      <c r="R700" t="s">
        <v>65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1"/>
        <v>84.391891891891888</v>
      </c>
      <c r="G701" t="s">
        <v>14</v>
      </c>
      <c r="H701">
        <v>56</v>
      </c>
      <c r="I701" s="4">
        <f t="shared" si="2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2037</v>
      </c>
      <c r="Q701" t="s">
        <v>2048</v>
      </c>
      <c r="R701" t="s">
        <v>53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1"/>
        <v>3</v>
      </c>
      <c r="G702" t="s">
        <v>14</v>
      </c>
      <c r="H702">
        <v>1</v>
      </c>
      <c r="I702" s="4">
        <f t="shared" si="2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2035</v>
      </c>
      <c r="Q702" t="s">
        <v>2050</v>
      </c>
      <c r="R702" t="s">
        <v>65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1"/>
        <v>175.02692307692308</v>
      </c>
      <c r="G703" t="s">
        <v>20</v>
      </c>
      <c r="H703">
        <v>820</v>
      </c>
      <c r="I703" s="4">
        <f t="shared" si="2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2036</v>
      </c>
      <c r="Q703" t="s">
        <v>2045</v>
      </c>
      <c r="R703" t="s">
        <v>33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1"/>
        <v>54.137931034482754</v>
      </c>
      <c r="G704" t="s">
        <v>14</v>
      </c>
      <c r="H704">
        <v>83</v>
      </c>
      <c r="I704" s="4">
        <f t="shared" si="2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2035</v>
      </c>
      <c r="Q704" t="s">
        <v>2050</v>
      </c>
      <c r="R704" t="s">
        <v>65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1"/>
        <v>311.87381703470032</v>
      </c>
      <c r="G705" t="s">
        <v>20</v>
      </c>
      <c r="H705">
        <v>2038</v>
      </c>
      <c r="I705" s="4">
        <f t="shared" si="2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2038</v>
      </c>
      <c r="Q705" t="s">
        <v>2060</v>
      </c>
      <c r="R705" t="s">
        <v>206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1"/>
        <v>122.78160919540231</v>
      </c>
      <c r="G706" t="s">
        <v>20</v>
      </c>
      <c r="H706">
        <v>116</v>
      </c>
      <c r="I706" s="4">
        <f t="shared" ref="I706:I769" si="22">IF(H706, E706/H706,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2037</v>
      </c>
      <c r="Q706" t="s">
        <v>2052</v>
      </c>
      <c r="R706" t="s">
        <v>71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3">(E707/D707)*100</f>
        <v>99.026517383618156</v>
      </c>
      <c r="G707" t="s">
        <v>14</v>
      </c>
      <c r="H707">
        <v>2025</v>
      </c>
      <c r="I707" s="4">
        <f t="shared" si="2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2038</v>
      </c>
      <c r="Q707" t="s">
        <v>2051</v>
      </c>
      <c r="R707" t="s">
        <v>68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3"/>
        <v>127.84686346863469</v>
      </c>
      <c r="G708" t="s">
        <v>20</v>
      </c>
      <c r="H708">
        <v>1345</v>
      </c>
      <c r="I708" s="4">
        <f t="shared" si="22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2035</v>
      </c>
      <c r="Q708" t="s">
        <v>2044</v>
      </c>
      <c r="R708" t="s">
        <v>28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3"/>
        <v>158.61643835616439</v>
      </c>
      <c r="G709" t="s">
        <v>20</v>
      </c>
      <c r="H709">
        <v>168</v>
      </c>
      <c r="I709" s="4">
        <f t="shared" si="22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2037</v>
      </c>
      <c r="Q709" t="s">
        <v>2048</v>
      </c>
      <c r="R709" t="s">
        <v>53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3"/>
        <v>707.05882352941171</v>
      </c>
      <c r="G710" t="s">
        <v>20</v>
      </c>
      <c r="H710">
        <v>137</v>
      </c>
      <c r="I710" s="4">
        <f t="shared" si="22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2036</v>
      </c>
      <c r="Q710" t="s">
        <v>2045</v>
      </c>
      <c r="R710" t="s">
        <v>33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3"/>
        <v>142.38775510204081</v>
      </c>
      <c r="G711" t="s">
        <v>20</v>
      </c>
      <c r="H711">
        <v>186</v>
      </c>
      <c r="I711" s="4">
        <f t="shared" si="22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2036</v>
      </c>
      <c r="Q711" t="s">
        <v>2045</v>
      </c>
      <c r="R711" t="s">
        <v>33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3"/>
        <v>147.86046511627907</v>
      </c>
      <c r="G712" t="s">
        <v>20</v>
      </c>
      <c r="H712">
        <v>125</v>
      </c>
      <c r="I712" s="4">
        <f t="shared" si="22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2036</v>
      </c>
      <c r="Q712" t="s">
        <v>2045</v>
      </c>
      <c r="R712" t="s">
        <v>33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3"/>
        <v>20.322580645161288</v>
      </c>
      <c r="G713" t="s">
        <v>14</v>
      </c>
      <c r="H713">
        <v>14</v>
      </c>
      <c r="I713" s="4">
        <f t="shared" si="22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2036</v>
      </c>
      <c r="Q713" t="s">
        <v>2045</v>
      </c>
      <c r="R713" t="s">
        <v>33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3"/>
        <v>1840.625</v>
      </c>
      <c r="G714" t="s">
        <v>20</v>
      </c>
      <c r="H714">
        <v>202</v>
      </c>
      <c r="I714" s="4">
        <f t="shared" si="22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2036</v>
      </c>
      <c r="Q714" t="s">
        <v>2045</v>
      </c>
      <c r="R714" t="s">
        <v>33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3"/>
        <v>161.94202898550725</v>
      </c>
      <c r="G715" t="s">
        <v>20</v>
      </c>
      <c r="H715">
        <v>103</v>
      </c>
      <c r="I715" s="4">
        <f t="shared" si="22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2038</v>
      </c>
      <c r="Q715" t="s">
        <v>2057</v>
      </c>
      <c r="R715" t="s">
        <v>133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3"/>
        <v>472.82077922077923</v>
      </c>
      <c r="G716" t="s">
        <v>20</v>
      </c>
      <c r="H716">
        <v>1785</v>
      </c>
      <c r="I716" s="4">
        <f t="shared" si="22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2034</v>
      </c>
      <c r="Q716" t="s">
        <v>2043</v>
      </c>
      <c r="R716" t="s">
        <v>23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3"/>
        <v>24.466101694915253</v>
      </c>
      <c r="G717" t="s">
        <v>14</v>
      </c>
      <c r="H717">
        <v>656</v>
      </c>
      <c r="I717" s="4">
        <f t="shared" si="2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2039</v>
      </c>
      <c r="Q717" t="s">
        <v>2062</v>
      </c>
      <c r="R717" t="s">
        <v>292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3"/>
        <v>517.65</v>
      </c>
      <c r="G718" t="s">
        <v>20</v>
      </c>
      <c r="H718">
        <v>157</v>
      </c>
      <c r="I718" s="4">
        <f t="shared" si="2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2036</v>
      </c>
      <c r="Q718" t="s">
        <v>2045</v>
      </c>
      <c r="R718" t="s">
        <v>33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3"/>
        <v>247.64285714285714</v>
      </c>
      <c r="G719" t="s">
        <v>20</v>
      </c>
      <c r="H719">
        <v>555</v>
      </c>
      <c r="I719" s="4">
        <f t="shared" si="2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2037</v>
      </c>
      <c r="Q719" t="s">
        <v>2046</v>
      </c>
      <c r="R719" t="s">
        <v>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3"/>
        <v>100.20481927710843</v>
      </c>
      <c r="G720" t="s">
        <v>20</v>
      </c>
      <c r="H720">
        <v>297</v>
      </c>
      <c r="I720" s="4">
        <f t="shared" si="2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2035</v>
      </c>
      <c r="Q720" t="s">
        <v>2050</v>
      </c>
      <c r="R720" t="s">
        <v>65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3"/>
        <v>153</v>
      </c>
      <c r="G721" t="s">
        <v>20</v>
      </c>
      <c r="H721">
        <v>123</v>
      </c>
      <c r="I721" s="4">
        <f t="shared" si="2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2038</v>
      </c>
      <c r="Q721" t="s">
        <v>2055</v>
      </c>
      <c r="R721" t="s">
        <v>119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3"/>
        <v>37.091954022988503</v>
      </c>
      <c r="G722" t="s">
        <v>74</v>
      </c>
      <c r="H722">
        <v>38</v>
      </c>
      <c r="I722" s="4">
        <f t="shared" si="22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2036</v>
      </c>
      <c r="Q722" t="s">
        <v>2045</v>
      </c>
      <c r="R722" t="s">
        <v>33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3"/>
        <v>4.392394822006473</v>
      </c>
      <c r="G723" t="s">
        <v>74</v>
      </c>
      <c r="H723">
        <v>60</v>
      </c>
      <c r="I723" s="4">
        <f t="shared" si="2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2034</v>
      </c>
      <c r="Q723" t="s">
        <v>2043</v>
      </c>
      <c r="R723" t="s">
        <v>23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3"/>
        <v>156.50721649484535</v>
      </c>
      <c r="G724" t="s">
        <v>20</v>
      </c>
      <c r="H724">
        <v>3036</v>
      </c>
      <c r="I724" s="4">
        <f t="shared" si="2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2037</v>
      </c>
      <c r="Q724" t="s">
        <v>2046</v>
      </c>
      <c r="R724" t="s">
        <v>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3"/>
        <v>270.40816326530609</v>
      </c>
      <c r="G725" t="s">
        <v>20</v>
      </c>
      <c r="H725">
        <v>144</v>
      </c>
      <c r="I725" s="4">
        <f t="shared" si="2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2036</v>
      </c>
      <c r="Q725" t="s">
        <v>2045</v>
      </c>
      <c r="R725" t="s">
        <v>33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3"/>
        <v>134.05952380952382</v>
      </c>
      <c r="G726" t="s">
        <v>20</v>
      </c>
      <c r="H726">
        <v>121</v>
      </c>
      <c r="I726" s="4">
        <f t="shared" si="2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2036</v>
      </c>
      <c r="Q726" t="s">
        <v>2045</v>
      </c>
      <c r="R726" t="s">
        <v>33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3"/>
        <v>50.398033126293996</v>
      </c>
      <c r="G727" t="s">
        <v>14</v>
      </c>
      <c r="H727">
        <v>1596</v>
      </c>
      <c r="I727" s="4">
        <f t="shared" si="2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2039</v>
      </c>
      <c r="Q727" t="s">
        <v>2062</v>
      </c>
      <c r="R727" t="s">
        <v>292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3"/>
        <v>88.815837937384899</v>
      </c>
      <c r="G728" t="s">
        <v>74</v>
      </c>
      <c r="H728">
        <v>524</v>
      </c>
      <c r="I728" s="4">
        <f t="shared" si="2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2036</v>
      </c>
      <c r="Q728" t="s">
        <v>2045</v>
      </c>
      <c r="R728" t="s">
        <v>33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3"/>
        <v>165</v>
      </c>
      <c r="G729" t="s">
        <v>20</v>
      </c>
      <c r="H729">
        <v>181</v>
      </c>
      <c r="I729" s="4">
        <f t="shared" si="2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2035</v>
      </c>
      <c r="Q729" t="s">
        <v>2044</v>
      </c>
      <c r="R729" t="s">
        <v>28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3"/>
        <v>17.5</v>
      </c>
      <c r="G730" t="s">
        <v>14</v>
      </c>
      <c r="H730">
        <v>10</v>
      </c>
      <c r="I730" s="4">
        <f t="shared" si="22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2036</v>
      </c>
      <c r="Q730" t="s">
        <v>2045</v>
      </c>
      <c r="R730" t="s">
        <v>33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3"/>
        <v>185.66071428571428</v>
      </c>
      <c r="G731" t="s">
        <v>20</v>
      </c>
      <c r="H731">
        <v>122</v>
      </c>
      <c r="I731" s="4">
        <f t="shared" si="2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2037</v>
      </c>
      <c r="Q731" t="s">
        <v>2048</v>
      </c>
      <c r="R731" t="s">
        <v>53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3"/>
        <v>412.6631944444444</v>
      </c>
      <c r="G732" t="s">
        <v>20</v>
      </c>
      <c r="H732">
        <v>1071</v>
      </c>
      <c r="I732" s="4">
        <f t="shared" si="2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2035</v>
      </c>
      <c r="Q732" t="s">
        <v>2050</v>
      </c>
      <c r="R732" t="s">
        <v>65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3"/>
        <v>90.25</v>
      </c>
      <c r="G733" t="s">
        <v>74</v>
      </c>
      <c r="H733">
        <v>219</v>
      </c>
      <c r="I733" s="4">
        <f t="shared" si="2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2035</v>
      </c>
      <c r="Q733" t="s">
        <v>2044</v>
      </c>
      <c r="R733" t="s">
        <v>28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3"/>
        <v>91.984615384615381</v>
      </c>
      <c r="G734" t="s">
        <v>14</v>
      </c>
      <c r="H734">
        <v>1121</v>
      </c>
      <c r="I734" s="4">
        <f t="shared" si="2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2034</v>
      </c>
      <c r="Q734" t="s">
        <v>2043</v>
      </c>
      <c r="R734" t="s">
        <v>23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3"/>
        <v>527.00632911392404</v>
      </c>
      <c r="G735" t="s">
        <v>20</v>
      </c>
      <c r="H735">
        <v>980</v>
      </c>
      <c r="I735" s="4">
        <f t="shared" si="2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2034</v>
      </c>
      <c r="Q735" t="s">
        <v>2058</v>
      </c>
      <c r="R735" t="s">
        <v>148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3"/>
        <v>319.14285714285711</v>
      </c>
      <c r="G736" t="s">
        <v>20</v>
      </c>
      <c r="H736">
        <v>536</v>
      </c>
      <c r="I736" s="4">
        <f t="shared" si="2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2036</v>
      </c>
      <c r="Q736" t="s">
        <v>2045</v>
      </c>
      <c r="R736" t="s">
        <v>33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3"/>
        <v>354.18867924528303</v>
      </c>
      <c r="G737" t="s">
        <v>20</v>
      </c>
      <c r="H737">
        <v>1991</v>
      </c>
      <c r="I737" s="4">
        <f t="shared" si="2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2040</v>
      </c>
      <c r="Q737" t="s">
        <v>2056</v>
      </c>
      <c r="R737" t="s">
        <v>122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3"/>
        <v>32.896103896103895</v>
      </c>
      <c r="G738" t="s">
        <v>74</v>
      </c>
      <c r="H738">
        <v>29</v>
      </c>
      <c r="I738" s="4">
        <f t="shared" si="2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2038</v>
      </c>
      <c r="Q738" t="s">
        <v>2051</v>
      </c>
      <c r="R738" t="s">
        <v>68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3"/>
        <v>135.8918918918919</v>
      </c>
      <c r="G739" t="s">
        <v>20</v>
      </c>
      <c r="H739">
        <v>180</v>
      </c>
      <c r="I739" s="4">
        <f t="shared" si="2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2034</v>
      </c>
      <c r="Q739" t="s">
        <v>2049</v>
      </c>
      <c r="R739" t="s">
        <v>60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3"/>
        <v>2.0843373493975905</v>
      </c>
      <c r="G740" t="s">
        <v>14</v>
      </c>
      <c r="H740">
        <v>15</v>
      </c>
      <c r="I740" s="4">
        <f t="shared" si="22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2036</v>
      </c>
      <c r="Q740" t="s">
        <v>2045</v>
      </c>
      <c r="R740" t="s">
        <v>33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3"/>
        <v>61</v>
      </c>
      <c r="G741" t="s">
        <v>14</v>
      </c>
      <c r="H741">
        <v>191</v>
      </c>
      <c r="I741" s="4">
        <f t="shared" si="2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2034</v>
      </c>
      <c r="Q741" t="s">
        <v>2049</v>
      </c>
      <c r="R741" t="s">
        <v>60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3"/>
        <v>30.037735849056602</v>
      </c>
      <c r="G742" t="s">
        <v>14</v>
      </c>
      <c r="H742">
        <v>16</v>
      </c>
      <c r="I742" s="4">
        <f t="shared" si="22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2036</v>
      </c>
      <c r="Q742" t="s">
        <v>2045</v>
      </c>
      <c r="R742" t="s">
        <v>33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3"/>
        <v>1179.1666666666665</v>
      </c>
      <c r="G743" t="s">
        <v>20</v>
      </c>
      <c r="H743">
        <v>130</v>
      </c>
      <c r="I743" s="4">
        <f t="shared" si="2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2036</v>
      </c>
      <c r="Q743" t="s">
        <v>2045</v>
      </c>
      <c r="R743" t="s">
        <v>33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3"/>
        <v>1126.0833333333335</v>
      </c>
      <c r="G744" t="s">
        <v>20</v>
      </c>
      <c r="H744">
        <v>122</v>
      </c>
      <c r="I744" s="4">
        <f t="shared" si="2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2034</v>
      </c>
      <c r="Q744" t="s">
        <v>2047</v>
      </c>
      <c r="R744" t="s">
        <v>50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3"/>
        <v>12.923076923076923</v>
      </c>
      <c r="G745" t="s">
        <v>14</v>
      </c>
      <c r="H745">
        <v>17</v>
      </c>
      <c r="I745" s="4">
        <f t="shared" si="2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2036</v>
      </c>
      <c r="Q745" t="s">
        <v>2045</v>
      </c>
      <c r="R745" t="s">
        <v>33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3"/>
        <v>712</v>
      </c>
      <c r="G746" t="s">
        <v>20</v>
      </c>
      <c r="H746">
        <v>140</v>
      </c>
      <c r="I746" s="4">
        <f t="shared" si="2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2036</v>
      </c>
      <c r="Q746" t="s">
        <v>2045</v>
      </c>
      <c r="R746" t="s">
        <v>33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3"/>
        <v>30.304347826086957</v>
      </c>
      <c r="G747" t="s">
        <v>14</v>
      </c>
      <c r="H747">
        <v>34</v>
      </c>
      <c r="I747" s="4">
        <f t="shared" si="22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2035</v>
      </c>
      <c r="Q747" t="s">
        <v>2050</v>
      </c>
      <c r="R747" t="s">
        <v>65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3"/>
        <v>212.50896057347671</v>
      </c>
      <c r="G748" t="s">
        <v>20</v>
      </c>
      <c r="H748">
        <v>3388</v>
      </c>
      <c r="I748" s="4">
        <f t="shared" si="22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2035</v>
      </c>
      <c r="Q748" t="s">
        <v>2044</v>
      </c>
      <c r="R748" t="s">
        <v>28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3"/>
        <v>228.85714285714286</v>
      </c>
      <c r="G749" t="s">
        <v>20</v>
      </c>
      <c r="H749">
        <v>280</v>
      </c>
      <c r="I749" s="4">
        <f t="shared" si="2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2036</v>
      </c>
      <c r="Q749" t="s">
        <v>2045</v>
      </c>
      <c r="R749" t="s">
        <v>33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3"/>
        <v>34.959979476654695</v>
      </c>
      <c r="G750" t="s">
        <v>74</v>
      </c>
      <c r="H750">
        <v>614</v>
      </c>
      <c r="I750" s="4">
        <f t="shared" si="2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2037</v>
      </c>
      <c r="Q750" t="s">
        <v>2052</v>
      </c>
      <c r="R750" t="s">
        <v>71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3"/>
        <v>157.29069767441862</v>
      </c>
      <c r="G751" t="s">
        <v>20</v>
      </c>
      <c r="H751">
        <v>366</v>
      </c>
      <c r="I751" s="4">
        <f t="shared" si="2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2035</v>
      </c>
      <c r="Q751" t="s">
        <v>2050</v>
      </c>
      <c r="R751" t="s">
        <v>65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3"/>
        <v>1</v>
      </c>
      <c r="G752" t="s">
        <v>14</v>
      </c>
      <c r="H752">
        <v>1</v>
      </c>
      <c r="I752" s="4">
        <f t="shared" si="22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2034</v>
      </c>
      <c r="Q752" t="s">
        <v>2047</v>
      </c>
      <c r="R752" t="s">
        <v>50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3"/>
        <v>232.30555555555554</v>
      </c>
      <c r="G753" t="s">
        <v>20</v>
      </c>
      <c r="H753">
        <v>270</v>
      </c>
      <c r="I753" s="4">
        <f t="shared" si="2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2038</v>
      </c>
      <c r="Q753" t="s">
        <v>2051</v>
      </c>
      <c r="R753" t="s">
        <v>68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3"/>
        <v>92.448275862068968</v>
      </c>
      <c r="G754" t="s">
        <v>74</v>
      </c>
      <c r="H754">
        <v>114</v>
      </c>
      <c r="I754" s="4">
        <f t="shared" si="2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2036</v>
      </c>
      <c r="Q754" t="s">
        <v>2045</v>
      </c>
      <c r="R754" t="s">
        <v>33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3"/>
        <v>256.70212765957444</v>
      </c>
      <c r="G755" t="s">
        <v>20</v>
      </c>
      <c r="H755">
        <v>137</v>
      </c>
      <c r="I755" s="4">
        <f t="shared" si="2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2040</v>
      </c>
      <c r="Q755" t="s">
        <v>2056</v>
      </c>
      <c r="R755" t="s">
        <v>122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3"/>
        <v>168.47017045454547</v>
      </c>
      <c r="G756" t="s">
        <v>20</v>
      </c>
      <c r="H756">
        <v>3205</v>
      </c>
      <c r="I756" s="4">
        <f t="shared" si="2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2036</v>
      </c>
      <c r="Q756" t="s">
        <v>2045</v>
      </c>
      <c r="R756" t="s">
        <v>33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3"/>
        <v>166.57777777777778</v>
      </c>
      <c r="G757" t="s">
        <v>20</v>
      </c>
      <c r="H757">
        <v>288</v>
      </c>
      <c r="I757" s="4">
        <f t="shared" si="2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2036</v>
      </c>
      <c r="Q757" t="s">
        <v>2045</v>
      </c>
      <c r="R757" t="s">
        <v>33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3"/>
        <v>772.07692307692309</v>
      </c>
      <c r="G758" t="s">
        <v>20</v>
      </c>
      <c r="H758">
        <v>148</v>
      </c>
      <c r="I758" s="4">
        <f t="shared" si="2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2036</v>
      </c>
      <c r="Q758" t="s">
        <v>2045</v>
      </c>
      <c r="R758" t="s">
        <v>33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3"/>
        <v>406.85714285714283</v>
      </c>
      <c r="G759" t="s">
        <v>20</v>
      </c>
      <c r="H759">
        <v>114</v>
      </c>
      <c r="I759" s="4">
        <f t="shared" si="2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2037</v>
      </c>
      <c r="Q759" t="s">
        <v>2048</v>
      </c>
      <c r="R759" t="s">
        <v>53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3"/>
        <v>564.20608108108115</v>
      </c>
      <c r="G760" t="s">
        <v>20</v>
      </c>
      <c r="H760">
        <v>1518</v>
      </c>
      <c r="I760" s="4">
        <f t="shared" si="2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2034</v>
      </c>
      <c r="Q760" t="s">
        <v>2043</v>
      </c>
      <c r="R760" t="s">
        <v>23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3"/>
        <v>68.426865671641792</v>
      </c>
      <c r="G761" t="s">
        <v>14</v>
      </c>
      <c r="H761">
        <v>1274</v>
      </c>
      <c r="I761" s="4">
        <f t="shared" si="2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2034</v>
      </c>
      <c r="Q761" t="s">
        <v>2047</v>
      </c>
      <c r="R761" t="s">
        <v>50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3"/>
        <v>34.351966873706004</v>
      </c>
      <c r="G762" t="s">
        <v>14</v>
      </c>
      <c r="H762">
        <v>210</v>
      </c>
      <c r="I762" s="4">
        <f t="shared" si="2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2039</v>
      </c>
      <c r="Q762" t="s">
        <v>2053</v>
      </c>
      <c r="R762" t="s">
        <v>89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3"/>
        <v>655.4545454545455</v>
      </c>
      <c r="G763" t="s">
        <v>20</v>
      </c>
      <c r="H763">
        <v>166</v>
      </c>
      <c r="I763" s="4">
        <f t="shared" si="2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2034</v>
      </c>
      <c r="Q763" t="s">
        <v>2043</v>
      </c>
      <c r="R763" t="s">
        <v>23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3"/>
        <v>177.25714285714284</v>
      </c>
      <c r="G764" t="s">
        <v>20</v>
      </c>
      <c r="H764">
        <v>100</v>
      </c>
      <c r="I764" s="4">
        <f t="shared" si="22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2034</v>
      </c>
      <c r="Q764" t="s">
        <v>2059</v>
      </c>
      <c r="R764" t="s">
        <v>159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3"/>
        <v>113.17857142857144</v>
      </c>
      <c r="G765" t="s">
        <v>20</v>
      </c>
      <c r="H765">
        <v>235</v>
      </c>
      <c r="I765" s="4">
        <f t="shared" si="2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2036</v>
      </c>
      <c r="Q765" t="s">
        <v>2045</v>
      </c>
      <c r="R765" t="s">
        <v>33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3"/>
        <v>728.18181818181824</v>
      </c>
      <c r="G766" t="s">
        <v>20</v>
      </c>
      <c r="H766">
        <v>148</v>
      </c>
      <c r="I766" s="4">
        <f t="shared" si="2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2034</v>
      </c>
      <c r="Q766" t="s">
        <v>2043</v>
      </c>
      <c r="R766" t="s">
        <v>23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3"/>
        <v>208.33333333333334</v>
      </c>
      <c r="G767" t="s">
        <v>20</v>
      </c>
      <c r="H767">
        <v>198</v>
      </c>
      <c r="I767" s="4">
        <f t="shared" si="2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2034</v>
      </c>
      <c r="Q767" t="s">
        <v>2049</v>
      </c>
      <c r="R767" t="s">
        <v>60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3"/>
        <v>31.171232876712331</v>
      </c>
      <c r="G768" t="s">
        <v>14</v>
      </c>
      <c r="H768">
        <v>248</v>
      </c>
      <c r="I768" s="4">
        <f t="shared" si="2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2037</v>
      </c>
      <c r="Q768" t="s">
        <v>2064</v>
      </c>
      <c r="R768" t="s">
        <v>474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3"/>
        <v>56.967078189300416</v>
      </c>
      <c r="G769" t="s">
        <v>14</v>
      </c>
      <c r="H769">
        <v>513</v>
      </c>
      <c r="I769" s="4">
        <f t="shared" si="2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2038</v>
      </c>
      <c r="Q769" t="s">
        <v>2060</v>
      </c>
      <c r="R769" t="s">
        <v>206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3"/>
        <v>231</v>
      </c>
      <c r="G770" t="s">
        <v>20</v>
      </c>
      <c r="H770">
        <v>150</v>
      </c>
      <c r="I770" s="4">
        <f t="shared" ref="I770:I833" si="24">IF(H770, E770/H770,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2036</v>
      </c>
      <c r="Q770" t="s">
        <v>2045</v>
      </c>
      <c r="R770" t="s">
        <v>33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5">(E771/D771)*100</f>
        <v>86.867834394904463</v>
      </c>
      <c r="G771" t="s">
        <v>14</v>
      </c>
      <c r="H771">
        <v>3410</v>
      </c>
      <c r="I771" s="4">
        <f t="shared" si="24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2039</v>
      </c>
      <c r="Q771" t="s">
        <v>2053</v>
      </c>
      <c r="R771" t="s">
        <v>89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5"/>
        <v>270.74418604651163</v>
      </c>
      <c r="G772" t="s">
        <v>20</v>
      </c>
      <c r="H772">
        <v>216</v>
      </c>
      <c r="I772" s="4">
        <f t="shared" si="2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2036</v>
      </c>
      <c r="Q772" t="s">
        <v>2045</v>
      </c>
      <c r="R772" t="s">
        <v>33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5"/>
        <v>49.446428571428569</v>
      </c>
      <c r="G773" t="s">
        <v>74</v>
      </c>
      <c r="H773">
        <v>26</v>
      </c>
      <c r="I773" s="4">
        <f t="shared" si="2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2036</v>
      </c>
      <c r="Q773" t="s">
        <v>2045</v>
      </c>
      <c r="R773" t="s">
        <v>33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5"/>
        <v>113.3596256684492</v>
      </c>
      <c r="G774" t="s">
        <v>20</v>
      </c>
      <c r="H774">
        <v>5139</v>
      </c>
      <c r="I774" s="4">
        <f t="shared" si="2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2034</v>
      </c>
      <c r="Q774" t="s">
        <v>2049</v>
      </c>
      <c r="R774" t="s">
        <v>60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5"/>
        <v>190.55555555555554</v>
      </c>
      <c r="G775" t="s">
        <v>20</v>
      </c>
      <c r="H775">
        <v>2353</v>
      </c>
      <c r="I775" s="4">
        <f t="shared" si="2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2036</v>
      </c>
      <c r="Q775" t="s">
        <v>2045</v>
      </c>
      <c r="R775" t="s">
        <v>33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5"/>
        <v>135.5</v>
      </c>
      <c r="G776" t="s">
        <v>20</v>
      </c>
      <c r="H776">
        <v>78</v>
      </c>
      <c r="I776" s="4">
        <f t="shared" si="2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2035</v>
      </c>
      <c r="Q776" t="s">
        <v>2044</v>
      </c>
      <c r="R776" t="s">
        <v>28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5"/>
        <v>10.297872340425531</v>
      </c>
      <c r="G777" t="s">
        <v>14</v>
      </c>
      <c r="H777">
        <v>10</v>
      </c>
      <c r="I777" s="4">
        <f t="shared" si="2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2034</v>
      </c>
      <c r="Q777" t="s">
        <v>2043</v>
      </c>
      <c r="R777" t="s">
        <v>23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5"/>
        <v>65.544223826714799</v>
      </c>
      <c r="G778" t="s">
        <v>14</v>
      </c>
      <c r="H778">
        <v>2201</v>
      </c>
      <c r="I778" s="4">
        <f t="shared" si="2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2036</v>
      </c>
      <c r="Q778" t="s">
        <v>2045</v>
      </c>
      <c r="R778" t="s">
        <v>33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5"/>
        <v>49.026652452025587</v>
      </c>
      <c r="G779" t="s">
        <v>14</v>
      </c>
      <c r="H779">
        <v>676</v>
      </c>
      <c r="I779" s="4">
        <f t="shared" si="2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2036</v>
      </c>
      <c r="Q779" t="s">
        <v>2045</v>
      </c>
      <c r="R779" t="s">
        <v>33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5"/>
        <v>787.92307692307691</v>
      </c>
      <c r="G780" t="s">
        <v>20</v>
      </c>
      <c r="H780">
        <v>174</v>
      </c>
      <c r="I780" s="4">
        <f t="shared" si="2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2037</v>
      </c>
      <c r="Q780" t="s">
        <v>2052</v>
      </c>
      <c r="R780" t="s">
        <v>71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5"/>
        <v>80.306347746090154</v>
      </c>
      <c r="G781" t="s">
        <v>14</v>
      </c>
      <c r="H781">
        <v>831</v>
      </c>
      <c r="I781" s="4">
        <f t="shared" si="2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2036</v>
      </c>
      <c r="Q781" t="s">
        <v>2045</v>
      </c>
      <c r="R781" t="s">
        <v>33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5"/>
        <v>106.29411764705883</v>
      </c>
      <c r="G782" t="s">
        <v>20</v>
      </c>
      <c r="H782">
        <v>164</v>
      </c>
      <c r="I782" s="4">
        <f t="shared" si="2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2037</v>
      </c>
      <c r="Q782" t="s">
        <v>2048</v>
      </c>
      <c r="R782" t="s">
        <v>53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5"/>
        <v>50.735632183908038</v>
      </c>
      <c r="G783" t="s">
        <v>74</v>
      </c>
      <c r="H783">
        <v>56</v>
      </c>
      <c r="I783" s="4">
        <f t="shared" si="2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2036</v>
      </c>
      <c r="Q783" t="s">
        <v>2045</v>
      </c>
      <c r="R783" t="s">
        <v>33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5"/>
        <v>215.31372549019611</v>
      </c>
      <c r="G784" t="s">
        <v>20</v>
      </c>
      <c r="H784">
        <v>161</v>
      </c>
      <c r="I784" s="4">
        <f t="shared" si="2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2037</v>
      </c>
      <c r="Q784" t="s">
        <v>2052</v>
      </c>
      <c r="R784" t="s">
        <v>71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5"/>
        <v>141.22972972972974</v>
      </c>
      <c r="G785" t="s">
        <v>20</v>
      </c>
      <c r="H785">
        <v>138</v>
      </c>
      <c r="I785" s="4">
        <f t="shared" si="2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2034</v>
      </c>
      <c r="Q785" t="s">
        <v>2043</v>
      </c>
      <c r="R785" t="s">
        <v>23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5"/>
        <v>115.33745781777279</v>
      </c>
      <c r="G786" t="s">
        <v>20</v>
      </c>
      <c r="H786">
        <v>3308</v>
      </c>
      <c r="I786" s="4">
        <f t="shared" si="2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2035</v>
      </c>
      <c r="Q786" t="s">
        <v>2044</v>
      </c>
      <c r="R786" t="s">
        <v>28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5"/>
        <v>193.11940298507463</v>
      </c>
      <c r="G787" t="s">
        <v>20</v>
      </c>
      <c r="H787">
        <v>127</v>
      </c>
      <c r="I787" s="4">
        <f t="shared" si="2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2037</v>
      </c>
      <c r="Q787" t="s">
        <v>2052</v>
      </c>
      <c r="R787" t="s">
        <v>71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5"/>
        <v>729.73333333333335</v>
      </c>
      <c r="G788" t="s">
        <v>20</v>
      </c>
      <c r="H788">
        <v>207</v>
      </c>
      <c r="I788" s="4">
        <f t="shared" si="2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2034</v>
      </c>
      <c r="Q788" t="s">
        <v>2059</v>
      </c>
      <c r="R788" t="s">
        <v>159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5"/>
        <v>99.66339869281046</v>
      </c>
      <c r="G789" t="s">
        <v>14</v>
      </c>
      <c r="H789">
        <v>859</v>
      </c>
      <c r="I789" s="4">
        <f t="shared" si="2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2034</v>
      </c>
      <c r="Q789" t="s">
        <v>2043</v>
      </c>
      <c r="R789" t="s">
        <v>23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5"/>
        <v>88.166666666666671</v>
      </c>
      <c r="G790" t="s">
        <v>47</v>
      </c>
      <c r="H790">
        <v>31</v>
      </c>
      <c r="I790" s="4">
        <f t="shared" si="2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2037</v>
      </c>
      <c r="Q790" t="s">
        <v>2052</v>
      </c>
      <c r="R790" t="s">
        <v>71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5"/>
        <v>37.233333333333334</v>
      </c>
      <c r="G791" t="s">
        <v>14</v>
      </c>
      <c r="H791">
        <v>45</v>
      </c>
      <c r="I791" s="4">
        <f t="shared" si="2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2036</v>
      </c>
      <c r="Q791" t="s">
        <v>2045</v>
      </c>
      <c r="R791" t="s">
        <v>33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5"/>
        <v>30.540075309306079</v>
      </c>
      <c r="G792" t="s">
        <v>74</v>
      </c>
      <c r="H792">
        <v>1113</v>
      </c>
      <c r="I792" s="4">
        <f t="shared" si="2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2036</v>
      </c>
      <c r="Q792" t="s">
        <v>2045</v>
      </c>
      <c r="R792" t="s">
        <v>33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5"/>
        <v>25.714285714285712</v>
      </c>
      <c r="G793" t="s">
        <v>14</v>
      </c>
      <c r="H793">
        <v>6</v>
      </c>
      <c r="I793" s="4">
        <f t="shared" si="2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2033</v>
      </c>
      <c r="Q793" t="s">
        <v>2042</v>
      </c>
      <c r="R793" t="s">
        <v>17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5"/>
        <v>34</v>
      </c>
      <c r="G794" t="s">
        <v>14</v>
      </c>
      <c r="H794">
        <v>7</v>
      </c>
      <c r="I794" s="4">
        <f t="shared" si="2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2036</v>
      </c>
      <c r="Q794" t="s">
        <v>2045</v>
      </c>
      <c r="R794" t="s">
        <v>33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5"/>
        <v>1185.909090909091</v>
      </c>
      <c r="G795" t="s">
        <v>20</v>
      </c>
      <c r="H795">
        <v>181</v>
      </c>
      <c r="I795" s="4">
        <f t="shared" si="2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2038</v>
      </c>
      <c r="Q795" t="s">
        <v>2051</v>
      </c>
      <c r="R795" t="s">
        <v>68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5"/>
        <v>125.39393939393939</v>
      </c>
      <c r="G796" t="s">
        <v>20</v>
      </c>
      <c r="H796">
        <v>110</v>
      </c>
      <c r="I796" s="4">
        <f t="shared" si="2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2034</v>
      </c>
      <c r="Q796" t="s">
        <v>2043</v>
      </c>
      <c r="R796" t="s">
        <v>23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5"/>
        <v>14.394366197183098</v>
      </c>
      <c r="G797" t="s">
        <v>14</v>
      </c>
      <c r="H797">
        <v>31</v>
      </c>
      <c r="I797" s="4">
        <f t="shared" si="2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2037</v>
      </c>
      <c r="Q797" t="s">
        <v>2048</v>
      </c>
      <c r="R797" t="s">
        <v>53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5"/>
        <v>54.807692307692314</v>
      </c>
      <c r="G798" t="s">
        <v>14</v>
      </c>
      <c r="H798">
        <v>78</v>
      </c>
      <c r="I798" s="4">
        <f t="shared" si="2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2039</v>
      </c>
      <c r="Q798" t="s">
        <v>2062</v>
      </c>
      <c r="R798" t="s">
        <v>292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5"/>
        <v>109.63157894736841</v>
      </c>
      <c r="G799" t="s">
        <v>20</v>
      </c>
      <c r="H799">
        <v>185</v>
      </c>
      <c r="I799" s="4">
        <f t="shared" si="2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2035</v>
      </c>
      <c r="Q799" t="s">
        <v>2044</v>
      </c>
      <c r="R799" t="s">
        <v>28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5"/>
        <v>188.47058823529412</v>
      </c>
      <c r="G800" t="s">
        <v>20</v>
      </c>
      <c r="H800">
        <v>121</v>
      </c>
      <c r="I800" s="4">
        <f t="shared" si="2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2036</v>
      </c>
      <c r="Q800" t="s">
        <v>2045</v>
      </c>
      <c r="R800" t="s">
        <v>33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5"/>
        <v>87.008284023668637</v>
      </c>
      <c r="G801" t="s">
        <v>14</v>
      </c>
      <c r="H801">
        <v>1225</v>
      </c>
      <c r="I801" s="4">
        <f t="shared" si="2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2036</v>
      </c>
      <c r="Q801" t="s">
        <v>2045</v>
      </c>
      <c r="R801" t="s">
        <v>33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5"/>
        <v>1</v>
      </c>
      <c r="G802" t="s">
        <v>14</v>
      </c>
      <c r="H802">
        <v>1</v>
      </c>
      <c r="I802" s="4">
        <f t="shared" si="2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2034</v>
      </c>
      <c r="Q802" t="s">
        <v>2043</v>
      </c>
      <c r="R802" t="s">
        <v>23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5"/>
        <v>202.9130434782609</v>
      </c>
      <c r="G803" t="s">
        <v>20</v>
      </c>
      <c r="H803">
        <v>106</v>
      </c>
      <c r="I803" s="4">
        <f t="shared" si="2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2040</v>
      </c>
      <c r="Q803" t="s">
        <v>2056</v>
      </c>
      <c r="R803" t="s">
        <v>122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5"/>
        <v>197.03225806451613</v>
      </c>
      <c r="G804" t="s">
        <v>20</v>
      </c>
      <c r="H804">
        <v>142</v>
      </c>
      <c r="I804" s="4">
        <f t="shared" si="2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2040</v>
      </c>
      <c r="Q804" t="s">
        <v>2056</v>
      </c>
      <c r="R804" t="s">
        <v>122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5"/>
        <v>107</v>
      </c>
      <c r="G805" t="s">
        <v>20</v>
      </c>
      <c r="H805">
        <v>233</v>
      </c>
      <c r="I805" s="4">
        <f t="shared" si="2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2036</v>
      </c>
      <c r="Q805" t="s">
        <v>2045</v>
      </c>
      <c r="R805" t="s">
        <v>33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5"/>
        <v>268.73076923076923</v>
      </c>
      <c r="G806" t="s">
        <v>20</v>
      </c>
      <c r="H806">
        <v>218</v>
      </c>
      <c r="I806" s="4">
        <f t="shared" si="2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2034</v>
      </c>
      <c r="Q806" t="s">
        <v>2043</v>
      </c>
      <c r="R806" t="s">
        <v>23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5"/>
        <v>50.845360824742272</v>
      </c>
      <c r="G807" t="s">
        <v>14</v>
      </c>
      <c r="H807">
        <v>67</v>
      </c>
      <c r="I807" s="4">
        <f t="shared" si="2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2037</v>
      </c>
      <c r="Q807" t="s">
        <v>2046</v>
      </c>
      <c r="R807" t="s">
        <v>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5"/>
        <v>1180.2857142857142</v>
      </c>
      <c r="G808" t="s">
        <v>20</v>
      </c>
      <c r="H808">
        <v>76</v>
      </c>
      <c r="I808" s="4">
        <f t="shared" si="2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2037</v>
      </c>
      <c r="Q808" t="s">
        <v>2048</v>
      </c>
      <c r="R808" t="s">
        <v>53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5"/>
        <v>264</v>
      </c>
      <c r="G809" t="s">
        <v>20</v>
      </c>
      <c r="H809">
        <v>43</v>
      </c>
      <c r="I809" s="4">
        <f t="shared" si="2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2036</v>
      </c>
      <c r="Q809" t="s">
        <v>2045</v>
      </c>
      <c r="R809" t="s">
        <v>33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5"/>
        <v>30.44230769230769</v>
      </c>
      <c r="G810" t="s">
        <v>14</v>
      </c>
      <c r="H810">
        <v>19</v>
      </c>
      <c r="I810" s="4">
        <f t="shared" si="2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2033</v>
      </c>
      <c r="Q810" t="s">
        <v>2042</v>
      </c>
      <c r="R810" t="s">
        <v>17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5"/>
        <v>62.880681818181813</v>
      </c>
      <c r="G811" t="s">
        <v>14</v>
      </c>
      <c r="H811">
        <v>2108</v>
      </c>
      <c r="I811" s="4">
        <f t="shared" si="2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2037</v>
      </c>
      <c r="Q811" t="s">
        <v>2046</v>
      </c>
      <c r="R811" t="s">
        <v>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5"/>
        <v>193.125</v>
      </c>
      <c r="G812" t="s">
        <v>20</v>
      </c>
      <c r="H812">
        <v>221</v>
      </c>
      <c r="I812" s="4">
        <f t="shared" si="2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2036</v>
      </c>
      <c r="Q812" t="s">
        <v>2045</v>
      </c>
      <c r="R812" t="s">
        <v>33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5"/>
        <v>77.102702702702715</v>
      </c>
      <c r="G813" t="s">
        <v>14</v>
      </c>
      <c r="H813">
        <v>679</v>
      </c>
      <c r="I813" s="4">
        <f t="shared" si="2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2039</v>
      </c>
      <c r="Q813" t="s">
        <v>2053</v>
      </c>
      <c r="R813" t="s">
        <v>89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5"/>
        <v>225.52763819095478</v>
      </c>
      <c r="G814" t="s">
        <v>20</v>
      </c>
      <c r="H814">
        <v>2805</v>
      </c>
      <c r="I814" s="4">
        <f t="shared" si="2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2038</v>
      </c>
      <c r="Q814" t="s">
        <v>2051</v>
      </c>
      <c r="R814" t="s">
        <v>68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5"/>
        <v>239.40625</v>
      </c>
      <c r="G815" t="s">
        <v>20</v>
      </c>
      <c r="H815">
        <v>68</v>
      </c>
      <c r="I815" s="4">
        <f t="shared" si="2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2039</v>
      </c>
      <c r="Q815" t="s">
        <v>2053</v>
      </c>
      <c r="R815" t="s">
        <v>89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5"/>
        <v>92.1875</v>
      </c>
      <c r="G816" t="s">
        <v>14</v>
      </c>
      <c r="H816">
        <v>36</v>
      </c>
      <c r="I816" s="4">
        <f t="shared" si="2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2034</v>
      </c>
      <c r="Q816" t="s">
        <v>2043</v>
      </c>
      <c r="R816" t="s">
        <v>23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5"/>
        <v>130.23333333333335</v>
      </c>
      <c r="G817" t="s">
        <v>20</v>
      </c>
      <c r="H817">
        <v>183</v>
      </c>
      <c r="I817" s="4">
        <f t="shared" si="2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2034</v>
      </c>
      <c r="Q817" t="s">
        <v>2043</v>
      </c>
      <c r="R817" t="s">
        <v>23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5"/>
        <v>615.21739130434787</v>
      </c>
      <c r="G818" t="s">
        <v>20</v>
      </c>
      <c r="H818">
        <v>133</v>
      </c>
      <c r="I818" s="4">
        <f t="shared" si="2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2036</v>
      </c>
      <c r="Q818" t="s">
        <v>2045</v>
      </c>
      <c r="R818" t="s">
        <v>33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5"/>
        <v>368.79532163742692</v>
      </c>
      <c r="G819" t="s">
        <v>20</v>
      </c>
      <c r="H819">
        <v>2489</v>
      </c>
      <c r="I819" s="4">
        <f t="shared" si="2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2038</v>
      </c>
      <c r="Q819" t="s">
        <v>2051</v>
      </c>
      <c r="R819" t="s">
        <v>68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5"/>
        <v>1094.8571428571429</v>
      </c>
      <c r="G820" t="s">
        <v>20</v>
      </c>
      <c r="H820">
        <v>69</v>
      </c>
      <c r="I820" s="4">
        <f t="shared" si="2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2036</v>
      </c>
      <c r="Q820" t="s">
        <v>2045</v>
      </c>
      <c r="R820" t="s">
        <v>33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5"/>
        <v>50.662921348314605</v>
      </c>
      <c r="G821" t="s">
        <v>14</v>
      </c>
      <c r="H821">
        <v>47</v>
      </c>
      <c r="I821" s="4">
        <f t="shared" si="2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2039</v>
      </c>
      <c r="Q821" t="s">
        <v>2053</v>
      </c>
      <c r="R821" t="s">
        <v>89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5"/>
        <v>800.6</v>
      </c>
      <c r="G822" t="s">
        <v>20</v>
      </c>
      <c r="H822">
        <v>279</v>
      </c>
      <c r="I822" s="4">
        <f t="shared" si="2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2034</v>
      </c>
      <c r="Q822" t="s">
        <v>2043</v>
      </c>
      <c r="R822" t="s">
        <v>23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5"/>
        <v>291.28571428571428</v>
      </c>
      <c r="G823" t="s">
        <v>20</v>
      </c>
      <c r="H823">
        <v>210</v>
      </c>
      <c r="I823" s="4">
        <f t="shared" si="2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2037</v>
      </c>
      <c r="Q823" t="s">
        <v>2046</v>
      </c>
      <c r="R823" t="s">
        <v>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5"/>
        <v>349.9666666666667</v>
      </c>
      <c r="G824" t="s">
        <v>20</v>
      </c>
      <c r="H824">
        <v>2100</v>
      </c>
      <c r="I824" s="4">
        <f t="shared" si="2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2034</v>
      </c>
      <c r="Q824" t="s">
        <v>2043</v>
      </c>
      <c r="R824" t="s">
        <v>23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5"/>
        <v>357.07317073170731</v>
      </c>
      <c r="G825" t="s">
        <v>20</v>
      </c>
      <c r="H825">
        <v>252</v>
      </c>
      <c r="I825" s="4">
        <f t="shared" si="2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2034</v>
      </c>
      <c r="Q825" t="s">
        <v>2043</v>
      </c>
      <c r="R825" t="s">
        <v>23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5"/>
        <v>126.48941176470588</v>
      </c>
      <c r="G826" t="s">
        <v>20</v>
      </c>
      <c r="H826">
        <v>1280</v>
      </c>
      <c r="I826" s="4">
        <f t="shared" si="2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2038</v>
      </c>
      <c r="Q826" t="s">
        <v>2051</v>
      </c>
      <c r="R826" t="s">
        <v>68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5"/>
        <v>387.5</v>
      </c>
      <c r="G827" t="s">
        <v>20</v>
      </c>
      <c r="H827">
        <v>157</v>
      </c>
      <c r="I827" s="4">
        <f t="shared" si="2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2037</v>
      </c>
      <c r="Q827" t="s">
        <v>2054</v>
      </c>
      <c r="R827" t="s">
        <v>100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5"/>
        <v>457.03571428571428</v>
      </c>
      <c r="G828" t="s">
        <v>20</v>
      </c>
      <c r="H828">
        <v>194</v>
      </c>
      <c r="I828" s="4">
        <f t="shared" si="2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2036</v>
      </c>
      <c r="Q828" t="s">
        <v>2045</v>
      </c>
      <c r="R828" t="s">
        <v>33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5"/>
        <v>266.69565217391306</v>
      </c>
      <c r="G829" t="s">
        <v>20</v>
      </c>
      <c r="H829">
        <v>82</v>
      </c>
      <c r="I829" s="4">
        <f t="shared" si="2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2037</v>
      </c>
      <c r="Q829" t="s">
        <v>2048</v>
      </c>
      <c r="R829" t="s">
        <v>53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5"/>
        <v>69</v>
      </c>
      <c r="G830" t="s">
        <v>14</v>
      </c>
      <c r="H830">
        <v>70</v>
      </c>
      <c r="I830" s="4">
        <f t="shared" si="2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2036</v>
      </c>
      <c r="Q830" t="s">
        <v>2045</v>
      </c>
      <c r="R830" t="s">
        <v>33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5"/>
        <v>51.34375</v>
      </c>
      <c r="G831" t="s">
        <v>14</v>
      </c>
      <c r="H831">
        <v>154</v>
      </c>
      <c r="I831" s="4">
        <f t="shared" si="2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2036</v>
      </c>
      <c r="Q831" t="s">
        <v>2045</v>
      </c>
      <c r="R831" t="s">
        <v>33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5"/>
        <v>1.1710526315789473</v>
      </c>
      <c r="G832" t="s">
        <v>14</v>
      </c>
      <c r="H832">
        <v>22</v>
      </c>
      <c r="I832" s="4">
        <f t="shared" si="2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2036</v>
      </c>
      <c r="Q832" t="s">
        <v>2045</v>
      </c>
      <c r="R832" t="s">
        <v>33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5"/>
        <v>108.97734294541709</v>
      </c>
      <c r="G833" t="s">
        <v>20</v>
      </c>
      <c r="H833">
        <v>4233</v>
      </c>
      <c r="I833" s="4">
        <f t="shared" si="2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2040</v>
      </c>
      <c r="Q833" t="s">
        <v>2056</v>
      </c>
      <c r="R833" t="s">
        <v>122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5"/>
        <v>315.17592592592592</v>
      </c>
      <c r="G834" t="s">
        <v>20</v>
      </c>
      <c r="H834">
        <v>1297</v>
      </c>
      <c r="I834" s="4">
        <f t="shared" ref="I834:I897" si="26">IF(H834, E834/H834,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2038</v>
      </c>
      <c r="Q834" t="s">
        <v>2060</v>
      </c>
      <c r="R834" t="s">
        <v>206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7">(E835/D835)*100</f>
        <v>157.69117647058823</v>
      </c>
      <c r="G835" t="s">
        <v>20</v>
      </c>
      <c r="H835">
        <v>165</v>
      </c>
      <c r="I835" s="4">
        <f t="shared" si="2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2038</v>
      </c>
      <c r="Q835" t="s">
        <v>2060</v>
      </c>
      <c r="R835" t="s">
        <v>206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7"/>
        <v>153.8082191780822</v>
      </c>
      <c r="G836" t="s">
        <v>20</v>
      </c>
      <c r="H836">
        <v>119</v>
      </c>
      <c r="I836" s="4">
        <f t="shared" si="2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2036</v>
      </c>
      <c r="Q836" t="s">
        <v>2045</v>
      </c>
      <c r="R836" t="s">
        <v>33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7"/>
        <v>89.738979118329468</v>
      </c>
      <c r="G837" t="s">
        <v>14</v>
      </c>
      <c r="H837">
        <v>1758</v>
      </c>
      <c r="I837" s="4">
        <f t="shared" si="2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2035</v>
      </c>
      <c r="Q837" t="s">
        <v>2044</v>
      </c>
      <c r="R837" t="s">
        <v>28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7"/>
        <v>75.135802469135797</v>
      </c>
      <c r="G838" t="s">
        <v>14</v>
      </c>
      <c r="H838">
        <v>94</v>
      </c>
      <c r="I838" s="4">
        <f t="shared" si="2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2034</v>
      </c>
      <c r="Q838" t="s">
        <v>2049</v>
      </c>
      <c r="R838" t="s">
        <v>60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7"/>
        <v>852.88135593220341</v>
      </c>
      <c r="G839" t="s">
        <v>20</v>
      </c>
      <c r="H839">
        <v>1797</v>
      </c>
      <c r="I839" s="4">
        <f t="shared" si="2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2034</v>
      </c>
      <c r="Q839" t="s">
        <v>2059</v>
      </c>
      <c r="R839" t="s">
        <v>159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7"/>
        <v>138.90625</v>
      </c>
      <c r="G840" t="s">
        <v>20</v>
      </c>
      <c r="H840">
        <v>261</v>
      </c>
      <c r="I840" s="4">
        <f t="shared" si="2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2036</v>
      </c>
      <c r="Q840" t="s">
        <v>2045</v>
      </c>
      <c r="R840" t="s">
        <v>33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7"/>
        <v>190.18181818181819</v>
      </c>
      <c r="G841" t="s">
        <v>20</v>
      </c>
      <c r="H841">
        <v>157</v>
      </c>
      <c r="I841" s="4">
        <f t="shared" si="2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2037</v>
      </c>
      <c r="Q841" t="s">
        <v>2046</v>
      </c>
      <c r="R841" t="s">
        <v>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7"/>
        <v>100.24333619948409</v>
      </c>
      <c r="G842" t="s">
        <v>20</v>
      </c>
      <c r="H842">
        <v>3533</v>
      </c>
      <c r="I842" s="4">
        <f t="shared" si="2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2036</v>
      </c>
      <c r="Q842" t="s">
        <v>2045</v>
      </c>
      <c r="R842" t="s">
        <v>33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7"/>
        <v>142.75824175824175</v>
      </c>
      <c r="G843" t="s">
        <v>20</v>
      </c>
      <c r="H843">
        <v>155</v>
      </c>
      <c r="I843" s="4">
        <f t="shared" si="2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2035</v>
      </c>
      <c r="Q843" t="s">
        <v>2044</v>
      </c>
      <c r="R843" t="s">
        <v>28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7"/>
        <v>563.13333333333333</v>
      </c>
      <c r="G844" t="s">
        <v>20</v>
      </c>
      <c r="H844">
        <v>132</v>
      </c>
      <c r="I844" s="4">
        <f t="shared" si="2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2035</v>
      </c>
      <c r="Q844" t="s">
        <v>2050</v>
      </c>
      <c r="R844" t="s">
        <v>65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7"/>
        <v>30.715909090909086</v>
      </c>
      <c r="G845" t="s">
        <v>14</v>
      </c>
      <c r="H845">
        <v>33</v>
      </c>
      <c r="I845" s="4">
        <f t="shared" si="2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2040</v>
      </c>
      <c r="Q845" t="s">
        <v>2056</v>
      </c>
      <c r="R845" t="s">
        <v>122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7"/>
        <v>99.39772727272728</v>
      </c>
      <c r="G846" t="s">
        <v>74</v>
      </c>
      <c r="H846">
        <v>94</v>
      </c>
      <c r="I846" s="4">
        <f t="shared" si="2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2037</v>
      </c>
      <c r="Q846" t="s">
        <v>2046</v>
      </c>
      <c r="R846" t="s">
        <v>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7"/>
        <v>197.54935622317598</v>
      </c>
      <c r="G847" t="s">
        <v>20</v>
      </c>
      <c r="H847">
        <v>1354</v>
      </c>
      <c r="I847" s="4">
        <f t="shared" si="2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2035</v>
      </c>
      <c r="Q847" t="s">
        <v>2044</v>
      </c>
      <c r="R847" t="s">
        <v>28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7"/>
        <v>508.5</v>
      </c>
      <c r="G848" t="s">
        <v>20</v>
      </c>
      <c r="H848">
        <v>48</v>
      </c>
      <c r="I848" s="4">
        <f t="shared" si="26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2035</v>
      </c>
      <c r="Q848" t="s">
        <v>2044</v>
      </c>
      <c r="R848" t="s">
        <v>28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7"/>
        <v>237.74468085106383</v>
      </c>
      <c r="G849" t="s">
        <v>20</v>
      </c>
      <c r="H849">
        <v>110</v>
      </c>
      <c r="I849" s="4">
        <f t="shared" si="2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2033</v>
      </c>
      <c r="Q849" t="s">
        <v>2042</v>
      </c>
      <c r="R849" t="s">
        <v>17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7"/>
        <v>338.46875</v>
      </c>
      <c r="G850" t="s">
        <v>20</v>
      </c>
      <c r="H850">
        <v>172</v>
      </c>
      <c r="I850" s="4">
        <f t="shared" si="2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2037</v>
      </c>
      <c r="Q850" t="s">
        <v>2048</v>
      </c>
      <c r="R850" t="s">
        <v>53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7"/>
        <v>133.08955223880596</v>
      </c>
      <c r="G851" t="s">
        <v>20</v>
      </c>
      <c r="H851">
        <v>307</v>
      </c>
      <c r="I851" s="4">
        <f t="shared" si="2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2034</v>
      </c>
      <c r="Q851" t="s">
        <v>2049</v>
      </c>
      <c r="R851" t="s">
        <v>60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7"/>
        <v>1</v>
      </c>
      <c r="G852" t="s">
        <v>14</v>
      </c>
      <c r="H852">
        <v>1</v>
      </c>
      <c r="I852" s="4">
        <f t="shared" si="26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2034</v>
      </c>
      <c r="Q852" t="s">
        <v>2043</v>
      </c>
      <c r="R852" t="s">
        <v>23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7"/>
        <v>207.79999999999998</v>
      </c>
      <c r="G853" t="s">
        <v>20</v>
      </c>
      <c r="H853">
        <v>160</v>
      </c>
      <c r="I853" s="4">
        <f t="shared" si="2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2034</v>
      </c>
      <c r="Q853" t="s">
        <v>2047</v>
      </c>
      <c r="R853" t="s">
        <v>50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7"/>
        <v>51.122448979591837</v>
      </c>
      <c r="G854" t="s">
        <v>14</v>
      </c>
      <c r="H854">
        <v>31</v>
      </c>
      <c r="I854" s="4">
        <f t="shared" si="2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2039</v>
      </c>
      <c r="Q854" t="s">
        <v>2053</v>
      </c>
      <c r="R854" t="s">
        <v>89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7"/>
        <v>652.05847953216369</v>
      </c>
      <c r="G855" t="s">
        <v>20</v>
      </c>
      <c r="H855">
        <v>1467</v>
      </c>
      <c r="I855" s="4">
        <f t="shared" si="2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2034</v>
      </c>
      <c r="Q855" t="s">
        <v>2049</v>
      </c>
      <c r="R855" t="s">
        <v>60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7"/>
        <v>113.63099415204678</v>
      </c>
      <c r="G856" t="s">
        <v>20</v>
      </c>
      <c r="H856">
        <v>2662</v>
      </c>
      <c r="I856" s="4">
        <f t="shared" si="2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2038</v>
      </c>
      <c r="Q856" t="s">
        <v>2055</v>
      </c>
      <c r="R856" t="s">
        <v>119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7"/>
        <v>102.37606837606839</v>
      </c>
      <c r="G857" t="s">
        <v>20</v>
      </c>
      <c r="H857">
        <v>452</v>
      </c>
      <c r="I857" s="4">
        <f t="shared" si="26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2036</v>
      </c>
      <c r="Q857" t="s">
        <v>2045</v>
      </c>
      <c r="R857" t="s">
        <v>33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7"/>
        <v>356.58333333333331</v>
      </c>
      <c r="G858" t="s">
        <v>20</v>
      </c>
      <c r="H858">
        <v>158</v>
      </c>
      <c r="I858" s="4">
        <f t="shared" si="2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2033</v>
      </c>
      <c r="Q858" t="s">
        <v>2042</v>
      </c>
      <c r="R858" t="s">
        <v>17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7"/>
        <v>139.86792452830187</v>
      </c>
      <c r="G859" t="s">
        <v>20</v>
      </c>
      <c r="H859">
        <v>225</v>
      </c>
      <c r="I859" s="4">
        <f t="shared" si="2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2037</v>
      </c>
      <c r="Q859" t="s">
        <v>2054</v>
      </c>
      <c r="R859" t="s">
        <v>100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7"/>
        <v>69.45</v>
      </c>
      <c r="G860" t="s">
        <v>14</v>
      </c>
      <c r="H860">
        <v>35</v>
      </c>
      <c r="I860" s="4">
        <f t="shared" si="2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2033</v>
      </c>
      <c r="Q860" t="s">
        <v>2042</v>
      </c>
      <c r="R860" t="s">
        <v>17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7"/>
        <v>35.534246575342465</v>
      </c>
      <c r="G861" t="s">
        <v>14</v>
      </c>
      <c r="H861">
        <v>63</v>
      </c>
      <c r="I861" s="4">
        <f t="shared" si="2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2036</v>
      </c>
      <c r="Q861" t="s">
        <v>2045</v>
      </c>
      <c r="R861" t="s">
        <v>33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7"/>
        <v>251.65</v>
      </c>
      <c r="G862" t="s">
        <v>20</v>
      </c>
      <c r="H862">
        <v>65</v>
      </c>
      <c r="I862" s="4">
        <f t="shared" si="2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2035</v>
      </c>
      <c r="Q862" t="s">
        <v>2050</v>
      </c>
      <c r="R862" t="s">
        <v>65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7"/>
        <v>105.87500000000001</v>
      </c>
      <c r="G863" t="s">
        <v>20</v>
      </c>
      <c r="H863">
        <v>163</v>
      </c>
      <c r="I863" s="4">
        <f t="shared" si="2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2036</v>
      </c>
      <c r="Q863" t="s">
        <v>2045</v>
      </c>
      <c r="R863" t="s">
        <v>33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7"/>
        <v>187.42857142857144</v>
      </c>
      <c r="G864" t="s">
        <v>20</v>
      </c>
      <c r="H864">
        <v>85</v>
      </c>
      <c r="I864" s="4">
        <f t="shared" si="2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2036</v>
      </c>
      <c r="Q864" t="s">
        <v>2045</v>
      </c>
      <c r="R864" t="s">
        <v>33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7"/>
        <v>386.78571428571428</v>
      </c>
      <c r="G865" t="s">
        <v>20</v>
      </c>
      <c r="H865">
        <v>217</v>
      </c>
      <c r="I865" s="4">
        <f t="shared" si="2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2037</v>
      </c>
      <c r="Q865" t="s">
        <v>2061</v>
      </c>
      <c r="R865" t="s">
        <v>269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7"/>
        <v>347.07142857142856</v>
      </c>
      <c r="G866" t="s">
        <v>20</v>
      </c>
      <c r="H866">
        <v>150</v>
      </c>
      <c r="I866" s="4">
        <f t="shared" si="26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2037</v>
      </c>
      <c r="Q866" t="s">
        <v>2054</v>
      </c>
      <c r="R866" t="s">
        <v>100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7"/>
        <v>185.82098765432099</v>
      </c>
      <c r="G867" t="s">
        <v>20</v>
      </c>
      <c r="H867">
        <v>3272</v>
      </c>
      <c r="I867" s="4">
        <f t="shared" si="2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2036</v>
      </c>
      <c r="Q867" t="s">
        <v>2045</v>
      </c>
      <c r="R867" t="s">
        <v>33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7"/>
        <v>43.241247264770237</v>
      </c>
      <c r="G868" t="s">
        <v>74</v>
      </c>
      <c r="H868">
        <v>898</v>
      </c>
      <c r="I868" s="4">
        <f t="shared" si="2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2040</v>
      </c>
      <c r="Q868" t="s">
        <v>2056</v>
      </c>
      <c r="R868" t="s">
        <v>122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7"/>
        <v>162.4375</v>
      </c>
      <c r="G869" t="s">
        <v>20</v>
      </c>
      <c r="H869">
        <v>300</v>
      </c>
      <c r="I869" s="4">
        <f t="shared" si="26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2033</v>
      </c>
      <c r="Q869" t="s">
        <v>2042</v>
      </c>
      <c r="R869" t="s">
        <v>17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7"/>
        <v>184.84285714285716</v>
      </c>
      <c r="G870" t="s">
        <v>20</v>
      </c>
      <c r="H870">
        <v>126</v>
      </c>
      <c r="I870" s="4">
        <f t="shared" si="2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2036</v>
      </c>
      <c r="Q870" t="s">
        <v>2045</v>
      </c>
      <c r="R870" t="s">
        <v>33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7"/>
        <v>23.703520691785052</v>
      </c>
      <c r="G871" t="s">
        <v>14</v>
      </c>
      <c r="H871">
        <v>526</v>
      </c>
      <c r="I871" s="4">
        <f t="shared" si="2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2037</v>
      </c>
      <c r="Q871" t="s">
        <v>2048</v>
      </c>
      <c r="R871" t="s">
        <v>53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7"/>
        <v>89.870129870129873</v>
      </c>
      <c r="G872" t="s">
        <v>14</v>
      </c>
      <c r="H872">
        <v>121</v>
      </c>
      <c r="I872" s="4">
        <f t="shared" si="2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2036</v>
      </c>
      <c r="Q872" t="s">
        <v>2045</v>
      </c>
      <c r="R872" t="s">
        <v>33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7"/>
        <v>272.6041958041958</v>
      </c>
      <c r="G873" t="s">
        <v>20</v>
      </c>
      <c r="H873">
        <v>2320</v>
      </c>
      <c r="I873" s="4">
        <f t="shared" si="2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2036</v>
      </c>
      <c r="Q873" t="s">
        <v>2045</v>
      </c>
      <c r="R873" t="s">
        <v>33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7"/>
        <v>170.04255319148936</v>
      </c>
      <c r="G874" t="s">
        <v>20</v>
      </c>
      <c r="H874">
        <v>81</v>
      </c>
      <c r="I874" s="4">
        <f t="shared" si="2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2037</v>
      </c>
      <c r="Q874" t="s">
        <v>2064</v>
      </c>
      <c r="R874" t="s">
        <v>474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7"/>
        <v>188.28503562945369</v>
      </c>
      <c r="G875" t="s">
        <v>20</v>
      </c>
      <c r="H875">
        <v>1887</v>
      </c>
      <c r="I875" s="4">
        <f t="shared" si="2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2040</v>
      </c>
      <c r="Q875" t="s">
        <v>2056</v>
      </c>
      <c r="R875" t="s">
        <v>122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7"/>
        <v>346.93532338308455</v>
      </c>
      <c r="G876" t="s">
        <v>20</v>
      </c>
      <c r="H876">
        <v>4358</v>
      </c>
      <c r="I876" s="4">
        <f t="shared" si="2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2040</v>
      </c>
      <c r="Q876" t="s">
        <v>2056</v>
      </c>
      <c r="R876" t="s">
        <v>122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7"/>
        <v>69.177215189873422</v>
      </c>
      <c r="G877" t="s">
        <v>14</v>
      </c>
      <c r="H877">
        <v>67</v>
      </c>
      <c r="I877" s="4">
        <f t="shared" si="2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2034</v>
      </c>
      <c r="Q877" t="s">
        <v>2043</v>
      </c>
      <c r="R877" t="s">
        <v>23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7"/>
        <v>25.433734939759034</v>
      </c>
      <c r="G878" t="s">
        <v>14</v>
      </c>
      <c r="H878">
        <v>57</v>
      </c>
      <c r="I878" s="4">
        <f t="shared" si="2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2040</v>
      </c>
      <c r="Q878" t="s">
        <v>2056</v>
      </c>
      <c r="R878" t="s">
        <v>122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7"/>
        <v>77.400977995110026</v>
      </c>
      <c r="G879" t="s">
        <v>14</v>
      </c>
      <c r="H879">
        <v>1229</v>
      </c>
      <c r="I879" s="4">
        <f t="shared" si="2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2033</v>
      </c>
      <c r="Q879" t="s">
        <v>2042</v>
      </c>
      <c r="R879" t="s">
        <v>17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7"/>
        <v>37.481481481481481</v>
      </c>
      <c r="G880" t="s">
        <v>14</v>
      </c>
      <c r="H880">
        <v>12</v>
      </c>
      <c r="I880" s="4">
        <f t="shared" si="2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2034</v>
      </c>
      <c r="Q880" t="s">
        <v>2058</v>
      </c>
      <c r="R880" t="s">
        <v>148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7"/>
        <v>543.79999999999995</v>
      </c>
      <c r="G881" t="s">
        <v>20</v>
      </c>
      <c r="H881">
        <v>53</v>
      </c>
      <c r="I881" s="4">
        <f t="shared" si="2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2038</v>
      </c>
      <c r="Q881" t="s">
        <v>2051</v>
      </c>
      <c r="R881" t="s">
        <v>68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7"/>
        <v>228.52189349112427</v>
      </c>
      <c r="G882" t="s">
        <v>20</v>
      </c>
      <c r="H882">
        <v>2414</v>
      </c>
      <c r="I882" s="4">
        <f t="shared" si="2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2034</v>
      </c>
      <c r="Q882" t="s">
        <v>2047</v>
      </c>
      <c r="R882" t="s">
        <v>50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7"/>
        <v>38.948339483394832</v>
      </c>
      <c r="G883" t="s">
        <v>14</v>
      </c>
      <c r="H883">
        <v>452</v>
      </c>
      <c r="I883" s="4">
        <f t="shared" si="2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2036</v>
      </c>
      <c r="Q883" t="s">
        <v>2045</v>
      </c>
      <c r="R883" t="s">
        <v>33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7"/>
        <v>370</v>
      </c>
      <c r="G884" t="s">
        <v>20</v>
      </c>
      <c r="H884">
        <v>80</v>
      </c>
      <c r="I884" s="4">
        <f t="shared" si="26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2036</v>
      </c>
      <c r="Q884" t="s">
        <v>2045</v>
      </c>
      <c r="R884" t="s">
        <v>33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7"/>
        <v>237.91176470588232</v>
      </c>
      <c r="G885" t="s">
        <v>20</v>
      </c>
      <c r="H885">
        <v>193</v>
      </c>
      <c r="I885" s="4">
        <f t="shared" si="2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2037</v>
      </c>
      <c r="Q885" t="s">
        <v>2054</v>
      </c>
      <c r="R885" t="s">
        <v>100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7"/>
        <v>64.036299765807954</v>
      </c>
      <c r="G886" t="s">
        <v>14</v>
      </c>
      <c r="H886">
        <v>1886</v>
      </c>
      <c r="I886" s="4">
        <f t="shared" si="2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2036</v>
      </c>
      <c r="Q886" t="s">
        <v>2045</v>
      </c>
      <c r="R886" t="s">
        <v>33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7"/>
        <v>118.27777777777777</v>
      </c>
      <c r="G887" t="s">
        <v>20</v>
      </c>
      <c r="H887">
        <v>52</v>
      </c>
      <c r="I887" s="4">
        <f t="shared" si="2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2036</v>
      </c>
      <c r="Q887" t="s">
        <v>2045</v>
      </c>
      <c r="R887" t="s">
        <v>33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7"/>
        <v>84.824037184594957</v>
      </c>
      <c r="G888" t="s">
        <v>14</v>
      </c>
      <c r="H888">
        <v>1825</v>
      </c>
      <c r="I888" s="4">
        <f t="shared" si="2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2034</v>
      </c>
      <c r="Q888" t="s">
        <v>2049</v>
      </c>
      <c r="R888" t="s">
        <v>60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7"/>
        <v>29.346153846153843</v>
      </c>
      <c r="G889" t="s">
        <v>14</v>
      </c>
      <c r="H889">
        <v>31</v>
      </c>
      <c r="I889" s="4">
        <f t="shared" si="2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2036</v>
      </c>
      <c r="Q889" t="s">
        <v>2045</v>
      </c>
      <c r="R889" t="s">
        <v>33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7"/>
        <v>209.89655172413794</v>
      </c>
      <c r="G890" t="s">
        <v>20</v>
      </c>
      <c r="H890">
        <v>290</v>
      </c>
      <c r="I890" s="4">
        <f t="shared" si="2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2036</v>
      </c>
      <c r="Q890" t="s">
        <v>2045</v>
      </c>
      <c r="R890" t="s">
        <v>33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7"/>
        <v>169.78571428571431</v>
      </c>
      <c r="G891" t="s">
        <v>20</v>
      </c>
      <c r="H891">
        <v>122</v>
      </c>
      <c r="I891" s="4">
        <f t="shared" si="2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2034</v>
      </c>
      <c r="Q891" t="s">
        <v>2047</v>
      </c>
      <c r="R891" t="s">
        <v>50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7"/>
        <v>115.95907738095239</v>
      </c>
      <c r="G892" t="s">
        <v>20</v>
      </c>
      <c r="H892">
        <v>1470</v>
      </c>
      <c r="I892" s="4">
        <f t="shared" si="2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2034</v>
      </c>
      <c r="Q892" t="s">
        <v>2049</v>
      </c>
      <c r="R892" t="s">
        <v>60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7"/>
        <v>258.59999999999997</v>
      </c>
      <c r="G893" t="s">
        <v>20</v>
      </c>
      <c r="H893">
        <v>165</v>
      </c>
      <c r="I893" s="4">
        <f t="shared" si="2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2037</v>
      </c>
      <c r="Q893" t="s">
        <v>2046</v>
      </c>
      <c r="R893" t="s">
        <v>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7"/>
        <v>230.58333333333331</v>
      </c>
      <c r="G894" t="s">
        <v>20</v>
      </c>
      <c r="H894">
        <v>182</v>
      </c>
      <c r="I894" s="4">
        <f t="shared" si="2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2038</v>
      </c>
      <c r="Q894" t="s">
        <v>2060</v>
      </c>
      <c r="R894" t="s">
        <v>206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7"/>
        <v>128.21428571428572</v>
      </c>
      <c r="G895" t="s">
        <v>20</v>
      </c>
      <c r="H895">
        <v>199</v>
      </c>
      <c r="I895" s="4">
        <f t="shared" si="2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2037</v>
      </c>
      <c r="Q895" t="s">
        <v>2046</v>
      </c>
      <c r="R895" t="s">
        <v>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7"/>
        <v>188.70588235294116</v>
      </c>
      <c r="G896" t="s">
        <v>20</v>
      </c>
      <c r="H896">
        <v>56</v>
      </c>
      <c r="I896" s="4">
        <f t="shared" si="2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2037</v>
      </c>
      <c r="Q896" t="s">
        <v>2061</v>
      </c>
      <c r="R896" t="s">
        <v>269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7"/>
        <v>6.9511889862327907</v>
      </c>
      <c r="G897" t="s">
        <v>14</v>
      </c>
      <c r="H897">
        <v>107</v>
      </c>
      <c r="I897" s="4">
        <f t="shared" si="2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2036</v>
      </c>
      <c r="Q897" t="s">
        <v>2045</v>
      </c>
      <c r="R897" t="s">
        <v>33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7"/>
        <v>774.43434343434342</v>
      </c>
      <c r="G898" t="s">
        <v>20</v>
      </c>
      <c r="H898">
        <v>1460</v>
      </c>
      <c r="I898" s="4">
        <f t="shared" ref="I898:I961" si="28">IF(H898, E898/H898,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2033</v>
      </c>
      <c r="Q898" t="s">
        <v>2042</v>
      </c>
      <c r="R898" t="s">
        <v>17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9">(E899/D899)*100</f>
        <v>27.693181818181817</v>
      </c>
      <c r="G899" t="s">
        <v>14</v>
      </c>
      <c r="H899">
        <v>27</v>
      </c>
      <c r="I899" s="4">
        <f t="shared" si="28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2036</v>
      </c>
      <c r="Q899" t="s">
        <v>2045</v>
      </c>
      <c r="R899" t="s">
        <v>33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9"/>
        <v>52.479620323841424</v>
      </c>
      <c r="G900" t="s">
        <v>14</v>
      </c>
      <c r="H900">
        <v>1221</v>
      </c>
      <c r="I900" s="4">
        <f t="shared" si="2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2037</v>
      </c>
      <c r="Q900" t="s">
        <v>2046</v>
      </c>
      <c r="R900" t="s">
        <v>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9"/>
        <v>407.09677419354841</v>
      </c>
      <c r="G901" t="s">
        <v>20</v>
      </c>
      <c r="H901">
        <v>123</v>
      </c>
      <c r="I901" s="4">
        <f t="shared" si="2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2034</v>
      </c>
      <c r="Q901" t="s">
        <v>2059</v>
      </c>
      <c r="R901" t="s">
        <v>159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9"/>
        <v>2</v>
      </c>
      <c r="G902" t="s">
        <v>14</v>
      </c>
      <c r="H902">
        <v>1</v>
      </c>
      <c r="I902" s="4">
        <f t="shared" si="2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2035</v>
      </c>
      <c r="Q902" t="s">
        <v>2044</v>
      </c>
      <c r="R902" t="s">
        <v>28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9"/>
        <v>156.17857142857144</v>
      </c>
      <c r="G903" t="s">
        <v>20</v>
      </c>
      <c r="H903">
        <v>159</v>
      </c>
      <c r="I903" s="4">
        <f t="shared" si="2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2034</v>
      </c>
      <c r="Q903" t="s">
        <v>2043</v>
      </c>
      <c r="R903" t="s">
        <v>23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9"/>
        <v>252.42857142857144</v>
      </c>
      <c r="G904" t="s">
        <v>20</v>
      </c>
      <c r="H904">
        <v>110</v>
      </c>
      <c r="I904" s="4">
        <f t="shared" si="2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2035</v>
      </c>
      <c r="Q904" t="s">
        <v>2044</v>
      </c>
      <c r="R904" t="s">
        <v>28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9"/>
        <v>1.729268292682927</v>
      </c>
      <c r="G905" t="s">
        <v>47</v>
      </c>
      <c r="H905">
        <v>14</v>
      </c>
      <c r="I905" s="4">
        <f t="shared" si="2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2038</v>
      </c>
      <c r="Q905" t="s">
        <v>2051</v>
      </c>
      <c r="R905" t="s">
        <v>68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9"/>
        <v>12.230769230769232</v>
      </c>
      <c r="G906" t="s">
        <v>14</v>
      </c>
      <c r="H906">
        <v>16</v>
      </c>
      <c r="I906" s="4">
        <f t="shared" si="2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2038</v>
      </c>
      <c r="Q906" t="s">
        <v>2057</v>
      </c>
      <c r="R906" t="s">
        <v>133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9"/>
        <v>163.98734177215189</v>
      </c>
      <c r="G907" t="s">
        <v>20</v>
      </c>
      <c r="H907">
        <v>236</v>
      </c>
      <c r="I907" s="4">
        <f t="shared" si="2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2036</v>
      </c>
      <c r="Q907" t="s">
        <v>2045</v>
      </c>
      <c r="R907" t="s">
        <v>33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9"/>
        <v>162.98181818181817</v>
      </c>
      <c r="G908" t="s">
        <v>20</v>
      </c>
      <c r="H908">
        <v>191</v>
      </c>
      <c r="I908" s="4">
        <f t="shared" si="2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2037</v>
      </c>
      <c r="Q908" t="s">
        <v>2046</v>
      </c>
      <c r="R908" t="s">
        <v>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9"/>
        <v>20.252747252747252</v>
      </c>
      <c r="G909" t="s">
        <v>14</v>
      </c>
      <c r="H909">
        <v>41</v>
      </c>
      <c r="I909" s="4">
        <f t="shared" si="2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2036</v>
      </c>
      <c r="Q909" t="s">
        <v>2045</v>
      </c>
      <c r="R909" t="s">
        <v>33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9"/>
        <v>319.24083769633506</v>
      </c>
      <c r="G910" t="s">
        <v>20</v>
      </c>
      <c r="H910">
        <v>3934</v>
      </c>
      <c r="I910" s="4">
        <f t="shared" si="2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2039</v>
      </c>
      <c r="Q910" t="s">
        <v>2053</v>
      </c>
      <c r="R910" t="s">
        <v>89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9"/>
        <v>478.94444444444446</v>
      </c>
      <c r="G911" t="s">
        <v>20</v>
      </c>
      <c r="H911">
        <v>80</v>
      </c>
      <c r="I911" s="4">
        <f t="shared" si="2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2036</v>
      </c>
      <c r="Q911" t="s">
        <v>2045</v>
      </c>
      <c r="R911" t="s">
        <v>33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9"/>
        <v>19.556634304207122</v>
      </c>
      <c r="G912" t="s">
        <v>74</v>
      </c>
      <c r="H912">
        <v>296</v>
      </c>
      <c r="I912" s="4">
        <f t="shared" si="2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2036</v>
      </c>
      <c r="Q912" t="s">
        <v>2045</v>
      </c>
      <c r="R912" t="s">
        <v>33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9"/>
        <v>198.94827586206895</v>
      </c>
      <c r="G913" t="s">
        <v>20</v>
      </c>
      <c r="H913">
        <v>462</v>
      </c>
      <c r="I913" s="4">
        <f t="shared" si="2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2035</v>
      </c>
      <c r="Q913" t="s">
        <v>2044</v>
      </c>
      <c r="R913" t="s">
        <v>28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9"/>
        <v>795</v>
      </c>
      <c r="G914" t="s">
        <v>20</v>
      </c>
      <c r="H914">
        <v>179</v>
      </c>
      <c r="I914" s="4">
        <f t="shared" si="2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2037</v>
      </c>
      <c r="Q914" t="s">
        <v>2048</v>
      </c>
      <c r="R914" t="s">
        <v>53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9"/>
        <v>50.621082621082621</v>
      </c>
      <c r="G915" t="s">
        <v>14</v>
      </c>
      <c r="H915">
        <v>523</v>
      </c>
      <c r="I915" s="4">
        <f t="shared" si="2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2037</v>
      </c>
      <c r="Q915" t="s">
        <v>2048</v>
      </c>
      <c r="R915" t="s">
        <v>53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9"/>
        <v>57.4375</v>
      </c>
      <c r="G916" t="s">
        <v>14</v>
      </c>
      <c r="H916">
        <v>141</v>
      </c>
      <c r="I916" s="4">
        <f t="shared" si="2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2036</v>
      </c>
      <c r="Q916" t="s">
        <v>2045</v>
      </c>
      <c r="R916" t="s">
        <v>33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9"/>
        <v>155.62827640984909</v>
      </c>
      <c r="G917" t="s">
        <v>20</v>
      </c>
      <c r="H917">
        <v>1866</v>
      </c>
      <c r="I917" s="4">
        <f t="shared" si="2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2037</v>
      </c>
      <c r="Q917" t="s">
        <v>2061</v>
      </c>
      <c r="R917" t="s">
        <v>269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9"/>
        <v>36.297297297297298</v>
      </c>
      <c r="G918" t="s">
        <v>14</v>
      </c>
      <c r="H918">
        <v>52</v>
      </c>
      <c r="I918" s="4">
        <f t="shared" si="2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2040</v>
      </c>
      <c r="Q918" t="s">
        <v>2056</v>
      </c>
      <c r="R918" t="s">
        <v>122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9"/>
        <v>58.25</v>
      </c>
      <c r="G919" t="s">
        <v>47</v>
      </c>
      <c r="H919">
        <v>27</v>
      </c>
      <c r="I919" s="4">
        <f t="shared" si="2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2037</v>
      </c>
      <c r="Q919" t="s">
        <v>2054</v>
      </c>
      <c r="R919" t="s">
        <v>100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9"/>
        <v>237.39473684210526</v>
      </c>
      <c r="G920" t="s">
        <v>20</v>
      </c>
      <c r="H920">
        <v>156</v>
      </c>
      <c r="I920" s="4">
        <f t="shared" si="2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2038</v>
      </c>
      <c r="Q920" t="s">
        <v>2057</v>
      </c>
      <c r="R920" t="s">
        <v>133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9"/>
        <v>58.75</v>
      </c>
      <c r="G921" t="s">
        <v>14</v>
      </c>
      <c r="H921">
        <v>225</v>
      </c>
      <c r="I921" s="4">
        <f t="shared" si="2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2036</v>
      </c>
      <c r="Q921" t="s">
        <v>2045</v>
      </c>
      <c r="R921" t="s">
        <v>33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9"/>
        <v>182.56603773584905</v>
      </c>
      <c r="G922" t="s">
        <v>20</v>
      </c>
      <c r="H922">
        <v>255</v>
      </c>
      <c r="I922" s="4">
        <f t="shared" si="2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2037</v>
      </c>
      <c r="Q922" t="s">
        <v>2052</v>
      </c>
      <c r="R922" t="s">
        <v>71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9"/>
        <v>0.75436408977556113</v>
      </c>
      <c r="G923" t="s">
        <v>14</v>
      </c>
      <c r="H923">
        <v>38</v>
      </c>
      <c r="I923" s="4">
        <f t="shared" si="2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2035</v>
      </c>
      <c r="Q923" t="s">
        <v>2044</v>
      </c>
      <c r="R923" t="s">
        <v>28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9"/>
        <v>175.95330739299609</v>
      </c>
      <c r="G924" t="s">
        <v>20</v>
      </c>
      <c r="H924">
        <v>2261</v>
      </c>
      <c r="I924" s="4">
        <f t="shared" si="2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2034</v>
      </c>
      <c r="Q924" t="s">
        <v>2063</v>
      </c>
      <c r="R924" t="s">
        <v>319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9"/>
        <v>237.88235294117646</v>
      </c>
      <c r="G925" t="s">
        <v>20</v>
      </c>
      <c r="H925">
        <v>40</v>
      </c>
      <c r="I925" s="4">
        <f t="shared" si="2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2036</v>
      </c>
      <c r="Q925" t="s">
        <v>2045</v>
      </c>
      <c r="R925" t="s">
        <v>33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9"/>
        <v>488.05076142131981</v>
      </c>
      <c r="G926" t="s">
        <v>20</v>
      </c>
      <c r="H926">
        <v>2289</v>
      </c>
      <c r="I926" s="4">
        <f t="shared" si="2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2036</v>
      </c>
      <c r="Q926" t="s">
        <v>2045</v>
      </c>
      <c r="R926" t="s">
        <v>33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9"/>
        <v>224.06666666666669</v>
      </c>
      <c r="G927" t="s">
        <v>20</v>
      </c>
      <c r="H927">
        <v>65</v>
      </c>
      <c r="I927" s="4">
        <f t="shared" si="2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2036</v>
      </c>
      <c r="Q927" t="s">
        <v>2045</v>
      </c>
      <c r="R927" t="s">
        <v>33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9"/>
        <v>18.126436781609197</v>
      </c>
      <c r="G928" t="s">
        <v>14</v>
      </c>
      <c r="H928">
        <v>15</v>
      </c>
      <c r="I928" s="4">
        <f t="shared" si="2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2033</v>
      </c>
      <c r="Q928" t="s">
        <v>2042</v>
      </c>
      <c r="R928" t="s">
        <v>17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9"/>
        <v>45.847222222222221</v>
      </c>
      <c r="G929" t="s">
        <v>14</v>
      </c>
      <c r="H929">
        <v>37</v>
      </c>
      <c r="I929" s="4">
        <f t="shared" si="2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2036</v>
      </c>
      <c r="Q929" t="s">
        <v>2045</v>
      </c>
      <c r="R929" t="s">
        <v>33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9"/>
        <v>117.31541218637993</v>
      </c>
      <c r="G930" t="s">
        <v>20</v>
      </c>
      <c r="H930">
        <v>3777</v>
      </c>
      <c r="I930" s="4">
        <f t="shared" si="2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2035</v>
      </c>
      <c r="Q930" t="s">
        <v>2044</v>
      </c>
      <c r="R930" t="s">
        <v>28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9"/>
        <v>217.30909090909088</v>
      </c>
      <c r="G931" t="s">
        <v>20</v>
      </c>
      <c r="H931">
        <v>184</v>
      </c>
      <c r="I931" s="4">
        <f t="shared" si="2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2036</v>
      </c>
      <c r="Q931" t="s">
        <v>2045</v>
      </c>
      <c r="R931" t="s">
        <v>33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9"/>
        <v>112.28571428571428</v>
      </c>
      <c r="G932" t="s">
        <v>20</v>
      </c>
      <c r="H932">
        <v>85</v>
      </c>
      <c r="I932" s="4">
        <f t="shared" si="2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2036</v>
      </c>
      <c r="Q932" t="s">
        <v>2045</v>
      </c>
      <c r="R932" t="s">
        <v>33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9"/>
        <v>72.51898734177216</v>
      </c>
      <c r="G933" t="s">
        <v>14</v>
      </c>
      <c r="H933">
        <v>112</v>
      </c>
      <c r="I933" s="4">
        <f t="shared" si="2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2036</v>
      </c>
      <c r="Q933" t="s">
        <v>2045</v>
      </c>
      <c r="R933" t="s">
        <v>33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9"/>
        <v>212.30434782608697</v>
      </c>
      <c r="G934" t="s">
        <v>20</v>
      </c>
      <c r="H934">
        <v>144</v>
      </c>
      <c r="I934" s="4">
        <f t="shared" si="2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2034</v>
      </c>
      <c r="Q934" t="s">
        <v>2043</v>
      </c>
      <c r="R934" t="s">
        <v>23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9"/>
        <v>239.74657534246577</v>
      </c>
      <c r="G935" t="s">
        <v>20</v>
      </c>
      <c r="H935">
        <v>1902</v>
      </c>
      <c r="I935" s="4">
        <f t="shared" si="2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2036</v>
      </c>
      <c r="Q935" t="s">
        <v>2045</v>
      </c>
      <c r="R935" t="s">
        <v>33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9"/>
        <v>181.93548387096774</v>
      </c>
      <c r="G936" t="s">
        <v>20</v>
      </c>
      <c r="H936">
        <v>105</v>
      </c>
      <c r="I936" s="4">
        <f t="shared" si="2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2036</v>
      </c>
      <c r="Q936" t="s">
        <v>2045</v>
      </c>
      <c r="R936" t="s">
        <v>33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9"/>
        <v>164.13114754098362</v>
      </c>
      <c r="G937" t="s">
        <v>20</v>
      </c>
      <c r="H937">
        <v>132</v>
      </c>
      <c r="I937" s="4">
        <f t="shared" si="2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2036</v>
      </c>
      <c r="Q937" t="s">
        <v>2045</v>
      </c>
      <c r="R937" t="s">
        <v>33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9"/>
        <v>1.6375968992248062</v>
      </c>
      <c r="G938" t="s">
        <v>14</v>
      </c>
      <c r="H938">
        <v>21</v>
      </c>
      <c r="I938" s="4">
        <f t="shared" si="2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2036</v>
      </c>
      <c r="Q938" t="s">
        <v>2045</v>
      </c>
      <c r="R938" t="s">
        <v>33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9"/>
        <v>49.64385964912281</v>
      </c>
      <c r="G939" t="s">
        <v>74</v>
      </c>
      <c r="H939">
        <v>976</v>
      </c>
      <c r="I939" s="4">
        <f t="shared" si="2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2037</v>
      </c>
      <c r="Q939" t="s">
        <v>2046</v>
      </c>
      <c r="R939" t="s">
        <v>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9"/>
        <v>109.70652173913042</v>
      </c>
      <c r="G940" t="s">
        <v>20</v>
      </c>
      <c r="H940">
        <v>96</v>
      </c>
      <c r="I940" s="4">
        <f t="shared" si="2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2038</v>
      </c>
      <c r="Q940" t="s">
        <v>2055</v>
      </c>
      <c r="R940" t="s">
        <v>119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9"/>
        <v>49.217948717948715</v>
      </c>
      <c r="G941" t="s">
        <v>14</v>
      </c>
      <c r="H941">
        <v>67</v>
      </c>
      <c r="I941" s="4">
        <f t="shared" si="2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2039</v>
      </c>
      <c r="Q941" t="s">
        <v>2053</v>
      </c>
      <c r="R941" t="s">
        <v>89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9"/>
        <v>62.232323232323225</v>
      </c>
      <c r="G942" t="s">
        <v>47</v>
      </c>
      <c r="H942">
        <v>66</v>
      </c>
      <c r="I942" s="4">
        <f t="shared" si="2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2035</v>
      </c>
      <c r="Q942" t="s">
        <v>2044</v>
      </c>
      <c r="R942" t="s">
        <v>28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9"/>
        <v>13.05813953488372</v>
      </c>
      <c r="G943" t="s">
        <v>14</v>
      </c>
      <c r="H943">
        <v>78</v>
      </c>
      <c r="I943" s="4">
        <f t="shared" si="2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2036</v>
      </c>
      <c r="Q943" t="s">
        <v>2045</v>
      </c>
      <c r="R943" t="s">
        <v>33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9"/>
        <v>64.635416666666671</v>
      </c>
      <c r="G944" t="s">
        <v>14</v>
      </c>
      <c r="H944">
        <v>67</v>
      </c>
      <c r="I944" s="4">
        <f t="shared" si="2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2036</v>
      </c>
      <c r="Q944" t="s">
        <v>2045</v>
      </c>
      <c r="R944" t="s">
        <v>33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9"/>
        <v>159.58666666666667</v>
      </c>
      <c r="G945" t="s">
        <v>20</v>
      </c>
      <c r="H945">
        <v>114</v>
      </c>
      <c r="I945" s="4">
        <f t="shared" si="2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2033</v>
      </c>
      <c r="Q945" t="s">
        <v>2042</v>
      </c>
      <c r="R945" t="s">
        <v>17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9"/>
        <v>81.42</v>
      </c>
      <c r="G946" t="s">
        <v>14</v>
      </c>
      <c r="H946">
        <v>263</v>
      </c>
      <c r="I946" s="4">
        <f t="shared" si="2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2040</v>
      </c>
      <c r="Q946" t="s">
        <v>2056</v>
      </c>
      <c r="R946" t="s">
        <v>122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9"/>
        <v>32.444767441860463</v>
      </c>
      <c r="G947" t="s">
        <v>14</v>
      </c>
      <c r="H947">
        <v>1691</v>
      </c>
      <c r="I947" s="4">
        <f t="shared" si="2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2040</v>
      </c>
      <c r="Q947" t="s">
        <v>2056</v>
      </c>
      <c r="R947" t="s">
        <v>122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9"/>
        <v>9.9141184124918666</v>
      </c>
      <c r="G948" t="s">
        <v>14</v>
      </c>
      <c r="H948">
        <v>181</v>
      </c>
      <c r="I948" s="4">
        <f t="shared" si="2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2036</v>
      </c>
      <c r="Q948" t="s">
        <v>2045</v>
      </c>
      <c r="R948" t="s">
        <v>33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9"/>
        <v>26.694444444444443</v>
      </c>
      <c r="G949" t="s">
        <v>14</v>
      </c>
      <c r="H949">
        <v>13</v>
      </c>
      <c r="I949" s="4">
        <f t="shared" si="2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2036</v>
      </c>
      <c r="Q949" t="s">
        <v>2045</v>
      </c>
      <c r="R949" t="s">
        <v>33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9"/>
        <v>62.957446808510639</v>
      </c>
      <c r="G950" t="s">
        <v>74</v>
      </c>
      <c r="H950">
        <v>160</v>
      </c>
      <c r="I950" s="4">
        <f t="shared" si="2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2037</v>
      </c>
      <c r="Q950" t="s">
        <v>2046</v>
      </c>
      <c r="R950" t="s">
        <v>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9"/>
        <v>161.35593220338984</v>
      </c>
      <c r="G951" t="s">
        <v>20</v>
      </c>
      <c r="H951">
        <v>203</v>
      </c>
      <c r="I951" s="4">
        <f t="shared" si="2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2035</v>
      </c>
      <c r="Q951" t="s">
        <v>2044</v>
      </c>
      <c r="R951" t="s">
        <v>28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9"/>
        <v>5</v>
      </c>
      <c r="G952" t="s">
        <v>14</v>
      </c>
      <c r="H952">
        <v>1</v>
      </c>
      <c r="I952" s="4">
        <f t="shared" si="2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2036</v>
      </c>
      <c r="Q952" t="s">
        <v>2045</v>
      </c>
      <c r="R952" t="s">
        <v>33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9"/>
        <v>1096.9379310344827</v>
      </c>
      <c r="G953" t="s">
        <v>20</v>
      </c>
      <c r="H953">
        <v>1559</v>
      </c>
      <c r="I953" s="4">
        <f t="shared" si="2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2034</v>
      </c>
      <c r="Q953" t="s">
        <v>2043</v>
      </c>
      <c r="R953" t="s">
        <v>23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9"/>
        <v>70.094158075601371</v>
      </c>
      <c r="G954" t="s">
        <v>74</v>
      </c>
      <c r="H954">
        <v>2266</v>
      </c>
      <c r="I954" s="4">
        <f t="shared" si="2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2037</v>
      </c>
      <c r="Q954" t="s">
        <v>2046</v>
      </c>
      <c r="R954" t="s">
        <v>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9"/>
        <v>60</v>
      </c>
      <c r="G955" t="s">
        <v>14</v>
      </c>
      <c r="H955">
        <v>21</v>
      </c>
      <c r="I955" s="4">
        <f t="shared" si="2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2037</v>
      </c>
      <c r="Q955" t="s">
        <v>2064</v>
      </c>
      <c r="R955" t="s">
        <v>474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9"/>
        <v>367.0985915492958</v>
      </c>
      <c r="G956" t="s">
        <v>20</v>
      </c>
      <c r="H956">
        <v>1548</v>
      </c>
      <c r="I956" s="4">
        <f t="shared" si="2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2035</v>
      </c>
      <c r="Q956" t="s">
        <v>2044</v>
      </c>
      <c r="R956" t="s">
        <v>28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9"/>
        <v>1109</v>
      </c>
      <c r="G957" t="s">
        <v>20</v>
      </c>
      <c r="H957">
        <v>80</v>
      </c>
      <c r="I957" s="4">
        <f t="shared" si="2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2036</v>
      </c>
      <c r="Q957" t="s">
        <v>2045</v>
      </c>
      <c r="R957" t="s">
        <v>33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9"/>
        <v>19.028784648187631</v>
      </c>
      <c r="G958" t="s">
        <v>14</v>
      </c>
      <c r="H958">
        <v>830</v>
      </c>
      <c r="I958" s="4">
        <f t="shared" si="2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2037</v>
      </c>
      <c r="Q958" t="s">
        <v>2064</v>
      </c>
      <c r="R958" t="s">
        <v>474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9"/>
        <v>126.87755102040816</v>
      </c>
      <c r="G959" t="s">
        <v>20</v>
      </c>
      <c r="H959">
        <v>131</v>
      </c>
      <c r="I959" s="4">
        <f t="shared" si="2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2036</v>
      </c>
      <c r="Q959" t="s">
        <v>2045</v>
      </c>
      <c r="R959" t="s">
        <v>33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9"/>
        <v>734.63636363636363</v>
      </c>
      <c r="G960" t="s">
        <v>20</v>
      </c>
      <c r="H960">
        <v>112</v>
      </c>
      <c r="I960" s="4">
        <f t="shared" si="2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2037</v>
      </c>
      <c r="Q960" t="s">
        <v>2052</v>
      </c>
      <c r="R960" t="s">
        <v>71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9"/>
        <v>4.5731034482758623</v>
      </c>
      <c r="G961" t="s">
        <v>14</v>
      </c>
      <c r="H961">
        <v>130</v>
      </c>
      <c r="I961" s="4">
        <f t="shared" si="2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2038</v>
      </c>
      <c r="Q961" t="s">
        <v>2060</v>
      </c>
      <c r="R961" t="s">
        <v>206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9"/>
        <v>85.054545454545448</v>
      </c>
      <c r="G962" t="s">
        <v>14</v>
      </c>
      <c r="H962">
        <v>55</v>
      </c>
      <c r="I962" s="4">
        <f t="shared" ref="I962:I1001" si="30">IF(H962, E962/H962,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2035</v>
      </c>
      <c r="Q962" t="s">
        <v>2044</v>
      </c>
      <c r="R962" t="s">
        <v>28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1">(E963/D963)*100</f>
        <v>119.29824561403508</v>
      </c>
      <c r="G963" t="s">
        <v>20</v>
      </c>
      <c r="H963">
        <v>155</v>
      </c>
      <c r="I963" s="4">
        <f t="shared" si="3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2038</v>
      </c>
      <c r="Q963" t="s">
        <v>2060</v>
      </c>
      <c r="R963" t="s">
        <v>206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1"/>
        <v>296.02777777777777</v>
      </c>
      <c r="G964" t="s">
        <v>20</v>
      </c>
      <c r="H964">
        <v>266</v>
      </c>
      <c r="I964" s="4">
        <f t="shared" si="3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2033</v>
      </c>
      <c r="Q964" t="s">
        <v>2042</v>
      </c>
      <c r="R964" t="s">
        <v>17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1"/>
        <v>84.694915254237287</v>
      </c>
      <c r="G965" t="s">
        <v>14</v>
      </c>
      <c r="H965">
        <v>114</v>
      </c>
      <c r="I965" s="4">
        <f t="shared" si="3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2040</v>
      </c>
      <c r="Q965" t="s">
        <v>2056</v>
      </c>
      <c r="R965" t="s">
        <v>122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1"/>
        <v>355.7837837837838</v>
      </c>
      <c r="G966" t="s">
        <v>20</v>
      </c>
      <c r="H966">
        <v>155</v>
      </c>
      <c r="I966" s="4">
        <f t="shared" si="3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2036</v>
      </c>
      <c r="Q966" t="s">
        <v>2045</v>
      </c>
      <c r="R966" t="s">
        <v>33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1"/>
        <v>386.40909090909093</v>
      </c>
      <c r="G967" t="s">
        <v>20</v>
      </c>
      <c r="H967">
        <v>207</v>
      </c>
      <c r="I967" s="4">
        <f t="shared" si="3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2034</v>
      </c>
      <c r="Q967" t="s">
        <v>2043</v>
      </c>
      <c r="R967" t="s">
        <v>23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1"/>
        <v>792.23529411764707</v>
      </c>
      <c r="G968" t="s">
        <v>20</v>
      </c>
      <c r="H968">
        <v>245</v>
      </c>
      <c r="I968" s="4">
        <f t="shared" si="3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2036</v>
      </c>
      <c r="Q968" t="s">
        <v>2045</v>
      </c>
      <c r="R968" t="s">
        <v>33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1"/>
        <v>137.03393665158373</v>
      </c>
      <c r="G969" t="s">
        <v>20</v>
      </c>
      <c r="H969">
        <v>1573</v>
      </c>
      <c r="I969" s="4">
        <f t="shared" si="3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2034</v>
      </c>
      <c r="Q969" t="s">
        <v>2063</v>
      </c>
      <c r="R969" t="s">
        <v>319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1"/>
        <v>338.20833333333337</v>
      </c>
      <c r="G970" t="s">
        <v>20</v>
      </c>
      <c r="H970">
        <v>114</v>
      </c>
      <c r="I970" s="4">
        <f t="shared" si="3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2033</v>
      </c>
      <c r="Q970" t="s">
        <v>2042</v>
      </c>
      <c r="R970" t="s">
        <v>17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1"/>
        <v>108.22784810126582</v>
      </c>
      <c r="G971" t="s">
        <v>20</v>
      </c>
      <c r="H971">
        <v>93</v>
      </c>
      <c r="I971" s="4">
        <f t="shared" si="3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2036</v>
      </c>
      <c r="Q971" t="s">
        <v>2045</v>
      </c>
      <c r="R971" t="s">
        <v>33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1"/>
        <v>60.757639620653315</v>
      </c>
      <c r="G972" t="s">
        <v>14</v>
      </c>
      <c r="H972">
        <v>594</v>
      </c>
      <c r="I972" s="4">
        <f t="shared" si="3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2036</v>
      </c>
      <c r="Q972" t="s">
        <v>2045</v>
      </c>
      <c r="R972" t="s">
        <v>33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1"/>
        <v>27.725490196078432</v>
      </c>
      <c r="G973" t="s">
        <v>14</v>
      </c>
      <c r="H973">
        <v>24</v>
      </c>
      <c r="I973" s="4">
        <f t="shared" si="3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2037</v>
      </c>
      <c r="Q973" t="s">
        <v>2061</v>
      </c>
      <c r="R973" t="s">
        <v>269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1"/>
        <v>228.3934426229508</v>
      </c>
      <c r="G974" t="s">
        <v>20</v>
      </c>
      <c r="H974">
        <v>1681</v>
      </c>
      <c r="I974" s="4">
        <f t="shared" si="3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2035</v>
      </c>
      <c r="Q974" t="s">
        <v>2044</v>
      </c>
      <c r="R974" t="s">
        <v>28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1"/>
        <v>21.615194054500414</v>
      </c>
      <c r="G975" t="s">
        <v>14</v>
      </c>
      <c r="H975">
        <v>252</v>
      </c>
      <c r="I975" s="4">
        <f t="shared" si="3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2036</v>
      </c>
      <c r="Q975" t="s">
        <v>2045</v>
      </c>
      <c r="R975" t="s">
        <v>33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1"/>
        <v>373.875</v>
      </c>
      <c r="G976" t="s">
        <v>20</v>
      </c>
      <c r="H976">
        <v>32</v>
      </c>
      <c r="I976" s="4">
        <f t="shared" si="3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2034</v>
      </c>
      <c r="Q976" t="s">
        <v>2049</v>
      </c>
      <c r="R976" t="s">
        <v>60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1"/>
        <v>154.92592592592592</v>
      </c>
      <c r="G977" t="s">
        <v>20</v>
      </c>
      <c r="H977">
        <v>135</v>
      </c>
      <c r="I977" s="4">
        <f t="shared" si="3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2036</v>
      </c>
      <c r="Q977" t="s">
        <v>2045</v>
      </c>
      <c r="R977" t="s">
        <v>33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1"/>
        <v>322.14999999999998</v>
      </c>
      <c r="G978" t="s">
        <v>20</v>
      </c>
      <c r="H978">
        <v>140</v>
      </c>
      <c r="I978" s="4">
        <f t="shared" si="3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2036</v>
      </c>
      <c r="Q978" t="s">
        <v>2045</v>
      </c>
      <c r="R978" t="s">
        <v>33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1"/>
        <v>73.957142857142856</v>
      </c>
      <c r="G979" t="s">
        <v>14</v>
      </c>
      <c r="H979">
        <v>67</v>
      </c>
      <c r="I979" s="4">
        <f t="shared" si="3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2033</v>
      </c>
      <c r="Q979" t="s">
        <v>2042</v>
      </c>
      <c r="R979" t="s">
        <v>17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1"/>
        <v>864.1</v>
      </c>
      <c r="G980" t="s">
        <v>20</v>
      </c>
      <c r="H980">
        <v>92</v>
      </c>
      <c r="I980" s="4">
        <f t="shared" si="3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2039</v>
      </c>
      <c r="Q980" t="s">
        <v>2053</v>
      </c>
      <c r="R980" t="s">
        <v>89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1"/>
        <v>143.26245847176079</v>
      </c>
      <c r="G981" t="s">
        <v>20</v>
      </c>
      <c r="H981">
        <v>1015</v>
      </c>
      <c r="I981" s="4">
        <f t="shared" si="3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2036</v>
      </c>
      <c r="Q981" t="s">
        <v>2045</v>
      </c>
      <c r="R981" t="s">
        <v>33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1"/>
        <v>40.281762295081968</v>
      </c>
      <c r="G982" t="s">
        <v>14</v>
      </c>
      <c r="H982">
        <v>742</v>
      </c>
      <c r="I982" s="4">
        <f t="shared" si="3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2038</v>
      </c>
      <c r="Q982" t="s">
        <v>2051</v>
      </c>
      <c r="R982" t="s">
        <v>68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1"/>
        <v>178.22388059701493</v>
      </c>
      <c r="G983" t="s">
        <v>20</v>
      </c>
      <c r="H983">
        <v>323</v>
      </c>
      <c r="I983" s="4">
        <f t="shared" si="3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2035</v>
      </c>
      <c r="Q983" t="s">
        <v>2044</v>
      </c>
      <c r="R983" t="s">
        <v>28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1"/>
        <v>84.930555555555557</v>
      </c>
      <c r="G984" t="s">
        <v>14</v>
      </c>
      <c r="H984">
        <v>75</v>
      </c>
      <c r="I984" s="4">
        <f t="shared" si="3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2037</v>
      </c>
      <c r="Q984" t="s">
        <v>2046</v>
      </c>
      <c r="R984" t="s">
        <v>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1"/>
        <v>145.93648334624322</v>
      </c>
      <c r="G985" t="s">
        <v>20</v>
      </c>
      <c r="H985">
        <v>2326</v>
      </c>
      <c r="I985" s="4">
        <f t="shared" si="3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2037</v>
      </c>
      <c r="Q985" t="s">
        <v>2046</v>
      </c>
      <c r="R985" t="s">
        <v>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1"/>
        <v>152.46153846153848</v>
      </c>
      <c r="G986" t="s">
        <v>20</v>
      </c>
      <c r="H986">
        <v>381</v>
      </c>
      <c r="I986" s="4">
        <f t="shared" si="3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2036</v>
      </c>
      <c r="Q986" t="s">
        <v>2045</v>
      </c>
      <c r="R986" t="s">
        <v>33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1"/>
        <v>67.129542790152414</v>
      </c>
      <c r="G987" t="s">
        <v>14</v>
      </c>
      <c r="H987">
        <v>4405</v>
      </c>
      <c r="I987" s="4">
        <f t="shared" si="3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2034</v>
      </c>
      <c r="Q987" t="s">
        <v>2043</v>
      </c>
      <c r="R987" t="s">
        <v>23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1"/>
        <v>40.307692307692307</v>
      </c>
      <c r="G988" t="s">
        <v>14</v>
      </c>
      <c r="H988">
        <v>92</v>
      </c>
      <c r="I988" s="4">
        <f t="shared" si="3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2034</v>
      </c>
      <c r="Q988" t="s">
        <v>2043</v>
      </c>
      <c r="R988" t="s">
        <v>23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1"/>
        <v>216.79032258064518</v>
      </c>
      <c r="G989" t="s">
        <v>20</v>
      </c>
      <c r="H989">
        <v>480</v>
      </c>
      <c r="I989" s="4">
        <f t="shared" si="3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2037</v>
      </c>
      <c r="Q989" t="s">
        <v>2046</v>
      </c>
      <c r="R989" t="s">
        <v>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1"/>
        <v>52.117021276595743</v>
      </c>
      <c r="G990" t="s">
        <v>14</v>
      </c>
      <c r="H990">
        <v>64</v>
      </c>
      <c r="I990" s="4">
        <f t="shared" si="3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2038</v>
      </c>
      <c r="Q990" t="s">
        <v>2057</v>
      </c>
      <c r="R990" t="s">
        <v>133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1"/>
        <v>499.58333333333337</v>
      </c>
      <c r="G991" t="s">
        <v>20</v>
      </c>
      <c r="H991">
        <v>226</v>
      </c>
      <c r="I991" s="4">
        <f t="shared" si="3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2038</v>
      </c>
      <c r="Q991" t="s">
        <v>2060</v>
      </c>
      <c r="R991" t="s">
        <v>206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1"/>
        <v>87.679487179487182</v>
      </c>
      <c r="G992" t="s">
        <v>14</v>
      </c>
      <c r="H992">
        <v>64</v>
      </c>
      <c r="I992" s="4">
        <f t="shared" si="3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2037</v>
      </c>
      <c r="Q992" t="s">
        <v>2048</v>
      </c>
      <c r="R992" t="s">
        <v>53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1"/>
        <v>113.17346938775511</v>
      </c>
      <c r="G993" t="s">
        <v>20</v>
      </c>
      <c r="H993">
        <v>241</v>
      </c>
      <c r="I993" s="4">
        <f t="shared" si="3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2034</v>
      </c>
      <c r="Q993" t="s">
        <v>2043</v>
      </c>
      <c r="R993" t="s">
        <v>23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1"/>
        <v>426.54838709677421</v>
      </c>
      <c r="G994" t="s">
        <v>20</v>
      </c>
      <c r="H994">
        <v>132</v>
      </c>
      <c r="I994" s="4">
        <f t="shared" si="3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2037</v>
      </c>
      <c r="Q994" t="s">
        <v>2048</v>
      </c>
      <c r="R994" t="s">
        <v>53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1"/>
        <v>77.632653061224488</v>
      </c>
      <c r="G995" t="s">
        <v>74</v>
      </c>
      <c r="H995">
        <v>75</v>
      </c>
      <c r="I995" s="4">
        <f t="shared" si="3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2040</v>
      </c>
      <c r="Q995" t="s">
        <v>2056</v>
      </c>
      <c r="R995" t="s">
        <v>122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1"/>
        <v>52.496810772501767</v>
      </c>
      <c r="G996" t="s">
        <v>14</v>
      </c>
      <c r="H996">
        <v>842</v>
      </c>
      <c r="I996" s="4">
        <f t="shared" si="3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2038</v>
      </c>
      <c r="Q996" t="s">
        <v>2060</v>
      </c>
      <c r="R996" t="s">
        <v>206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1"/>
        <v>157.46762589928059</v>
      </c>
      <c r="G997" t="s">
        <v>20</v>
      </c>
      <c r="H997">
        <v>2043</v>
      </c>
      <c r="I997" s="4">
        <f t="shared" si="3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2033</v>
      </c>
      <c r="Q997" t="s">
        <v>2042</v>
      </c>
      <c r="R997" t="s">
        <v>17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1"/>
        <v>72.939393939393938</v>
      </c>
      <c r="G998" t="s">
        <v>14</v>
      </c>
      <c r="H998">
        <v>112</v>
      </c>
      <c r="I998" s="4">
        <f t="shared" si="3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2036</v>
      </c>
      <c r="Q998" t="s">
        <v>2045</v>
      </c>
      <c r="R998" t="s">
        <v>33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1"/>
        <v>60.565789473684205</v>
      </c>
      <c r="G999" t="s">
        <v>74</v>
      </c>
      <c r="H999">
        <v>139</v>
      </c>
      <c r="I999" s="4">
        <f t="shared" si="3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2036</v>
      </c>
      <c r="Q999" t="s">
        <v>2045</v>
      </c>
      <c r="R999" t="s">
        <v>33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1"/>
        <v>56.791291291291287</v>
      </c>
      <c r="G1000" t="s">
        <v>14</v>
      </c>
      <c r="H1000">
        <v>374</v>
      </c>
      <c r="I1000" s="4">
        <f t="shared" si="3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2034</v>
      </c>
      <c r="Q1000" t="s">
        <v>2049</v>
      </c>
      <c r="R1000" t="s">
        <v>60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1"/>
        <v>56.542754275427541</v>
      </c>
      <c r="G1001" t="s">
        <v>74</v>
      </c>
      <c r="H1001">
        <v>1122</v>
      </c>
      <c r="I1001" s="4">
        <f t="shared" si="3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2033</v>
      </c>
      <c r="Q1001" t="s">
        <v>2042</v>
      </c>
      <c r="R1001" t="s">
        <v>17</v>
      </c>
    </row>
    <row r="1002" spans="1:18" x14ac:dyDescent="0.25"/>
    <row r="1003" spans="1:18" x14ac:dyDescent="0.25"/>
    <row r="1004" spans="1:18" x14ac:dyDescent="0.25"/>
    <row r="1005" spans="1:18" x14ac:dyDescent="0.25"/>
  </sheetData>
  <conditionalFormatting sqref="F2:F1001">
    <cfRule type="colorScale" priority="1">
      <colorScale>
        <cfvo type="num" val="0"/>
        <cfvo type="num" val="100"/>
        <cfvo type="num" val="200"/>
        <color rgb="FFCA5C4A"/>
        <color rgb="FF92D050"/>
        <color theme="8" tint="-0.249977111117893"/>
      </colorScale>
    </cfRule>
  </conditionalFormatting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Crowdfunding</vt:lpstr>
      <vt:lpstr>Category &amp; Outcome</vt:lpstr>
      <vt:lpstr>Subcategory &amp; Outcome</vt:lpstr>
      <vt:lpstr>Date Created &amp; Outcome</vt:lpstr>
      <vt:lpstr>Goal Analysis</vt:lpstr>
      <vt:lpstr>Statistical Analysis</vt:lpstr>
      <vt:lpstr>Crowdfunding (2)</vt:lpstr>
      <vt:lpstr>back.count</vt:lpstr>
      <vt:lpstr>blurb</vt:lpstr>
      <vt:lpstr>FailBackers</vt:lpstr>
      <vt:lpstr>goal</vt:lpstr>
      <vt:lpstr>id</vt:lpstr>
      <vt:lpstr>name</vt:lpstr>
      <vt:lpstr>outcome</vt:lpstr>
      <vt:lpstr>per.fund</vt:lpstr>
      <vt:lpstr>pledged</vt:lpstr>
      <vt:lpstr>SucBackers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Rowan Clark</cp:lastModifiedBy>
  <dcterms:created xsi:type="dcterms:W3CDTF">2021-09-29T18:52:28Z</dcterms:created>
  <dcterms:modified xsi:type="dcterms:W3CDTF">2024-08-05T23:49:44Z</dcterms:modified>
</cp:coreProperties>
</file>