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del" sheetId="1" r:id="rId1"/>
    <sheet name="Tranches" sheetId="2" r:id="rId2"/>
  </sheets>
  <calcPr calcId="124519" fullCalcOnLoad="1"/>
</workbook>
</file>

<file path=xl/sharedStrings.xml><?xml version="1.0" encoding="utf-8"?>
<sst xmlns="http://schemas.openxmlformats.org/spreadsheetml/2006/main" count="231" uniqueCount="137">
  <si>
    <t>CASH</t>
  </si>
  <si>
    <t xml:space="preserve">Period ending </t>
  </si>
  <si>
    <t>2024-01-31</t>
  </si>
  <si>
    <t>2025-01-31</t>
  </si>
  <si>
    <t>2026-01-31</t>
  </si>
  <si>
    <t>Beginning Cash Balance</t>
  </si>
  <si>
    <t>Change in Cash</t>
  </si>
  <si>
    <t>Ending Cash Balance</t>
  </si>
  <si>
    <t>Average Cash Balance</t>
  </si>
  <si>
    <t>Interest Rate</t>
  </si>
  <si>
    <t>Interest Income</t>
  </si>
  <si>
    <t>DEFERRED_TAX_ASSETS</t>
  </si>
  <si>
    <t>Beginning Deferred Tax Asset Balance</t>
  </si>
  <si>
    <t xml:space="preserve">Change in DTA </t>
  </si>
  <si>
    <t xml:space="preserve">Ending Deferred Tax Asset Balance </t>
  </si>
  <si>
    <t>INCOME_STATEMENT</t>
  </si>
  <si>
    <t>Revenue</t>
  </si>
  <si>
    <t>Cost of Goods Sold</t>
  </si>
  <si>
    <t>Gross Profit</t>
  </si>
  <si>
    <t>Selling and Administrative</t>
  </si>
  <si>
    <t>EBIT</t>
  </si>
  <si>
    <t>Interest Expense</t>
  </si>
  <si>
    <t>Other Income (Expense)</t>
  </si>
  <si>
    <t>Pre-Tax Income</t>
  </si>
  <si>
    <t>Tax Expense</t>
  </si>
  <si>
    <t>Net Income (Loss)</t>
  </si>
  <si>
    <t>SHAREHOLDERS_EQUITY</t>
  </si>
  <si>
    <t>Beginning Shareholders Equity Balance</t>
  </si>
  <si>
    <t>Net Income</t>
  </si>
  <si>
    <t>Dividends paid</t>
  </si>
  <si>
    <t>Stock repurchases</t>
  </si>
  <si>
    <t>Equity issuances</t>
  </si>
  <si>
    <t>Issuance of equity</t>
  </si>
  <si>
    <t>Ending Shareholder's Equity Balance</t>
  </si>
  <si>
    <t>TAX_SCHEDULE</t>
  </si>
  <si>
    <t xml:space="preserve">Period Ending </t>
  </si>
  <si>
    <t>Taxable Income</t>
  </si>
  <si>
    <t>Book Pre-tax Income</t>
  </si>
  <si>
    <t>Impairment of Goodwill</t>
  </si>
  <si>
    <t>Amortization of Goodwill</t>
  </si>
  <si>
    <t>Net Operating Loss Schedule</t>
  </si>
  <si>
    <t>Beginning Net Operating Loss Balance</t>
  </si>
  <si>
    <t>NOLs Created</t>
  </si>
  <si>
    <t>NOLs Used</t>
  </si>
  <si>
    <t>Ending Net Operating Loss Balance</t>
  </si>
  <si>
    <t>Other</t>
  </si>
  <si>
    <t>NOL Adjusted Taxable Income</t>
  </si>
  <si>
    <t>Cash Taxes Payable</t>
  </si>
  <si>
    <t>Deferred Income Taxes</t>
  </si>
  <si>
    <t>Tax Rate</t>
  </si>
  <si>
    <t>DEBT</t>
  </si>
  <si>
    <t>Consolidated Debt Schedule</t>
  </si>
  <si>
    <t>Beginning Balance</t>
  </si>
  <si>
    <t>Additions</t>
  </si>
  <si>
    <t>Scheduled Repayments</t>
  </si>
  <si>
    <t>Additional Repayments</t>
  </si>
  <si>
    <t>Ending Balance</t>
  </si>
  <si>
    <t>Consolidated Interest Expense</t>
  </si>
  <si>
    <t>Cash Interest Expense</t>
  </si>
  <si>
    <t>PIK Interest Expense</t>
  </si>
  <si>
    <t>Total Interest Expense</t>
  </si>
  <si>
    <t>Consolidated Accrued Interest Payable</t>
  </si>
  <si>
    <t>Accrued Interest Beginning Balance</t>
  </si>
  <si>
    <t>Accrued Cash Interest</t>
  </si>
  <si>
    <t>Total Interest Paid</t>
  </si>
  <si>
    <t>Accrued Interest Ending Balance</t>
  </si>
  <si>
    <t>BALANCE_SHEET</t>
  </si>
  <si>
    <t>CURRENT ASSETS</t>
  </si>
  <si>
    <t>Receivables</t>
  </si>
  <si>
    <t>Inventories</t>
  </si>
  <si>
    <t>Other Current Assets</t>
  </si>
  <si>
    <t>CURRENT LIABILITIES</t>
  </si>
  <si>
    <t>Accounts payable</t>
  </si>
  <si>
    <t>Accrued expenses</t>
  </si>
  <si>
    <t>Income taxes payable</t>
  </si>
  <si>
    <t>LONG TERM LIABILITIES</t>
  </si>
  <si>
    <t>Operating Lease Liabilities</t>
  </si>
  <si>
    <t>Other liabilities</t>
  </si>
  <si>
    <t>OTHER LONG TERM ASSETS</t>
  </si>
  <si>
    <t>Operating lease rightofuse assets</t>
  </si>
  <si>
    <t>Other Assets</t>
  </si>
  <si>
    <t>PROPERTY PLANT AND EQUIPMENT</t>
  </si>
  <si>
    <t>Property Plant &amp; Equipment</t>
  </si>
  <si>
    <t>CASH_FLOW_STATEMENT</t>
  </si>
  <si>
    <t>Cash Flow from Operating Activities</t>
  </si>
  <si>
    <t>Depreciation and amortization</t>
  </si>
  <si>
    <t>Totals - Cash Flow from Operating Activities</t>
  </si>
  <si>
    <t>Cash Flow from Investing Activities</t>
  </si>
  <si>
    <t>Capital expenditures</t>
  </si>
  <si>
    <t>Proceeds from ppe disposals</t>
  </si>
  <si>
    <t>Totals - Cash Flow from Investing Activities</t>
  </si>
  <si>
    <t>Cash Flow from Financing Activities</t>
  </si>
  <si>
    <t>Revolver Drawdown (Paydown)</t>
  </si>
  <si>
    <t>Debt Repayment</t>
  </si>
  <si>
    <t>Additional Debt Repayment</t>
  </si>
  <si>
    <t>Totals - Cash Flow from Financing Activities</t>
  </si>
  <si>
    <t>Total Change in Cash</t>
  </si>
  <si>
    <t>REVOLVER</t>
  </si>
  <si>
    <t>Beginning Revolver Balance</t>
  </si>
  <si>
    <t>Drawdown</t>
  </si>
  <si>
    <t>Paydown</t>
  </si>
  <si>
    <t>Revolver</t>
  </si>
  <si>
    <t>Average Revolver Balance</t>
  </si>
  <si>
    <t>Capacity</t>
  </si>
  <si>
    <t>Undrawn Fee - %</t>
  </si>
  <si>
    <t>Undrawn Fee - $</t>
  </si>
  <si>
    <t>Average Unused Capacity</t>
  </si>
  <si>
    <t>$296.852  million Fixed rate Senior_notes</t>
  </si>
  <si>
    <t>Period Start Date</t>
  </si>
  <si>
    <t>2023-02-01</t>
  </si>
  <si>
    <t>2024-02-01</t>
  </si>
  <si>
    <t>2025-02-01</t>
  </si>
  <si>
    <t>Period End Date</t>
  </si>
  <si>
    <t>Fiscal Period Days</t>
  </si>
  <si>
    <t>Start Date</t>
  </si>
  <si>
    <t>2023-07-16</t>
  </si>
  <si>
    <t>2024-01-16</t>
  </si>
  <si>
    <t>2024-07-16</t>
  </si>
  <si>
    <t>2025-01-16</t>
  </si>
  <si>
    <t>2025-07-16</t>
  </si>
  <si>
    <t>End Date</t>
  </si>
  <si>
    <t>2023-07-15</t>
  </si>
  <si>
    <t>2024-01-15</t>
  </si>
  <si>
    <t>2024-07-15</t>
  </si>
  <si>
    <t>2025-01-15</t>
  </si>
  <si>
    <t>2025-07-15</t>
  </si>
  <si>
    <t>Period Days</t>
  </si>
  <si>
    <t>Maturity Date</t>
  </si>
  <si>
    <t>Coupon Factor</t>
  </si>
  <si>
    <t>Maturity</t>
  </si>
  <si>
    <t>Cash Interest Rate</t>
  </si>
  <si>
    <t>PIK Interest Rate</t>
  </si>
  <si>
    <t>Unique Period Start Dates</t>
  </si>
  <si>
    <t>Total Cash Interest Expense</t>
  </si>
  <si>
    <t>Total PIK Interest Expense</t>
  </si>
  <si>
    <t>Total Scheduled Repayments</t>
  </si>
  <si>
    <t>Total Additional Repayments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</si>
</sst>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9"/>
  <sheetViews>
    <sheetView tabSelected="1" workbookViewId="0"/>
  </sheetViews>
  <sheetFormatPr defaultRowHeight="15"/>
  <sheetData>
    <row r="1" spans="1:4">
      <c r="A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 t="s">
        <v>5</v>
      </c>
      <c r="B4">
        <v>517.602</v>
      </c>
      <c r="C4">
        <f>'Model'!B6</f>
        <v>0</v>
      </c>
      <c r="D4">
        <f>'Model'!C6</f>
        <v>0</v>
      </c>
    </row>
    <row r="5" spans="1:4">
      <c r="A5" t="s">
        <v>6</v>
      </c>
      <c r="B5">
        <f>B149</f>
        <v>0</v>
      </c>
      <c r="C5">
        <f>C149</f>
        <v>0</v>
      </c>
      <c r="D5">
        <f>D149</f>
        <v>0</v>
      </c>
    </row>
    <row r="6" spans="1:4">
      <c r="A6" t="s">
        <v>7</v>
      </c>
      <c r="B6">
        <f>SUM(B4:B5)</f>
        <v>0</v>
      </c>
      <c r="C6">
        <f>SUM(C4:C5)</f>
        <v>0</v>
      </c>
      <c r="D6">
        <f>SUM(D4:D5)</f>
        <v>0</v>
      </c>
    </row>
    <row r="7" spans="1:4">
      <c r="A7" t="s">
        <v>8</v>
      </c>
      <c r="B7">
        <f>AVERAGE(B4,B6)</f>
        <v>0</v>
      </c>
      <c r="C7">
        <f>AVERAGE(C4,C6)</f>
        <v>0</v>
      </c>
      <c r="D7">
        <f>AVERAGE(D4,D6)</f>
        <v>0</v>
      </c>
    </row>
    <row r="8" spans="1:4">
      <c r="A8" t="s">
        <v>9</v>
      </c>
      <c r="B8">
        <v>6</v>
      </c>
      <c r="C8">
        <v>5</v>
      </c>
      <c r="D8">
        <v>4</v>
      </c>
    </row>
    <row r="9" spans="1:4">
      <c r="A9" t="s">
        <v>10</v>
      </c>
      <c r="B9">
        <f>B8 * B7/100</f>
        <v>0</v>
      </c>
      <c r="C9">
        <f>C8 * C7/100</f>
        <v>0</v>
      </c>
      <c r="D9">
        <f>D8 * D7/100</f>
        <v>0</v>
      </c>
    </row>
    <row r="13" spans="1:4">
      <c r="A13" t="s">
        <v>11</v>
      </c>
    </row>
    <row r="15" spans="1:4">
      <c r="A15" t="s">
        <v>1</v>
      </c>
      <c r="B15" t="s">
        <v>2</v>
      </c>
      <c r="C15" t="s">
        <v>3</v>
      </c>
      <c r="D15" t="s">
        <v>4</v>
      </c>
    </row>
    <row r="16" spans="1:4">
      <c r="A16" t="s">
        <v>12</v>
      </c>
      <c r="B16">
        <v>0</v>
      </c>
      <c r="C16">
        <v>0</v>
      </c>
      <c r="D16">
        <v>0</v>
      </c>
    </row>
    <row r="17" spans="1:4">
      <c r="A17" t="s">
        <v>13</v>
      </c>
      <c r="B17">
        <v>0</v>
      </c>
      <c r="C17">
        <v>0</v>
      </c>
      <c r="D17">
        <v>0</v>
      </c>
    </row>
    <row r="18" spans="1:4">
      <c r="A18" t="s">
        <v>14</v>
      </c>
      <c r="B18">
        <v>0</v>
      </c>
      <c r="C18">
        <v>0</v>
      </c>
      <c r="D18">
        <v>0</v>
      </c>
    </row>
    <row r="22" spans="1:4">
      <c r="A22" t="s">
        <v>15</v>
      </c>
    </row>
    <row r="24" spans="1:4">
      <c r="A24" t="s">
        <v>1</v>
      </c>
      <c r="B24" t="s">
        <v>2</v>
      </c>
      <c r="C24" t="s">
        <v>3</v>
      </c>
      <c r="D24" t="s">
        <v>4</v>
      </c>
    </row>
    <row r="25" spans="1:4">
      <c r="A25" t="s">
        <v>16</v>
      </c>
      <c r="B25">
        <v>4000</v>
      </c>
      <c r="C25">
        <v>5000</v>
      </c>
      <c r="D25">
        <v>6000</v>
      </c>
    </row>
    <row r="26" spans="1:4">
      <c r="A26" t="s">
        <v>17</v>
      </c>
      <c r="B26">
        <v>1600</v>
      </c>
      <c r="C26">
        <v>2000</v>
      </c>
      <c r="D26">
        <v>3000</v>
      </c>
    </row>
    <row r="27" spans="1:4">
      <c r="A27" t="s">
        <v>18</v>
      </c>
      <c r="B27">
        <f>B25-B26</f>
        <v>0</v>
      </c>
      <c r="C27">
        <f>C25-C26</f>
        <v>0</v>
      </c>
      <c r="D27">
        <f>D25-D26</f>
        <v>0</v>
      </c>
    </row>
    <row r="28" spans="1:4">
      <c r="A28" t="s">
        <v>19</v>
      </c>
      <c r="B28">
        <v>1500</v>
      </c>
      <c r="C28">
        <v>2500</v>
      </c>
      <c r="D28">
        <v>275</v>
      </c>
    </row>
    <row r="29" spans="1:4">
      <c r="A29" t="s">
        <v>20</v>
      </c>
      <c r="B29">
        <f>B27-B28</f>
        <v>0</v>
      </c>
      <c r="C29">
        <f>C27-C28</f>
        <v>0</v>
      </c>
      <c r="D29">
        <f>D27-D28</f>
        <v>0</v>
      </c>
    </row>
    <row r="30" spans="1:4">
      <c r="A30" t="s">
        <v>21</v>
      </c>
      <c r="B30">
        <f>(B85+B165)</f>
        <v>0</v>
      </c>
      <c r="C30">
        <f>(C85+C165)</f>
        <v>0</v>
      </c>
      <c r="D30">
        <f>(D85+D165)</f>
        <v>0</v>
      </c>
    </row>
    <row r="31" spans="1:4">
      <c r="A31" t="s">
        <v>10</v>
      </c>
      <c r="B31">
        <f>B9</f>
        <v>0</v>
      </c>
      <c r="C31">
        <f>C9</f>
        <v>0</v>
      </c>
      <c r="D31">
        <f>D9</f>
        <v>0</v>
      </c>
    </row>
    <row r="32" spans="1:4">
      <c r="A32" t="s">
        <v>22</v>
      </c>
      <c r="B32">
        <f>B168</f>
        <v>0</v>
      </c>
      <c r="C32">
        <f>C168</f>
        <v>0</v>
      </c>
      <c r="D32">
        <f>D168</f>
        <v>0</v>
      </c>
    </row>
    <row r="33" spans="1:4">
      <c r="A33" t="s">
        <v>23</v>
      </c>
      <c r="B33">
        <f>B29-(B30-B31+B32)</f>
        <v>0</v>
      </c>
      <c r="C33">
        <f>C29-(C30-C31+C32)</f>
        <v>0</v>
      </c>
      <c r="D33">
        <f>D29-(D30-D31+D32)</f>
        <v>0</v>
      </c>
    </row>
    <row r="34" spans="1:4">
      <c r="A34" t="s">
        <v>24</v>
      </c>
      <c r="B34">
        <f>-(B33*B69)/100</f>
        <v>0</v>
      </c>
      <c r="C34">
        <f>-(C33*C69)/100</f>
        <v>0</v>
      </c>
      <c r="D34">
        <f>-(D33*D69)/100</f>
        <v>0</v>
      </c>
    </row>
    <row r="35" spans="1:4">
      <c r="A35" t="s">
        <v>25</v>
      </c>
      <c r="B35">
        <f>B33+B34</f>
        <v>0</v>
      </c>
      <c r="C35">
        <f>C33+C34</f>
        <v>0</v>
      </c>
      <c r="D35">
        <f>D33+D34</f>
        <v>0</v>
      </c>
    </row>
    <row r="39" spans="1:4">
      <c r="A39" t="s">
        <v>26</v>
      </c>
    </row>
    <row r="41" spans="1:4">
      <c r="A41" t="s">
        <v>1</v>
      </c>
      <c r="B41" t="s">
        <v>2</v>
      </c>
      <c r="C41" t="s">
        <v>3</v>
      </c>
      <c r="D41" t="s">
        <v>4</v>
      </c>
    </row>
    <row r="42" spans="1:4">
      <c r="A42" t="s">
        <v>27</v>
      </c>
      <c r="B42">
        <v>706.569</v>
      </c>
      <c r="C42">
        <f>B48</f>
        <v>0</v>
      </c>
      <c r="D42">
        <f>C48</f>
        <v>0</v>
      </c>
    </row>
    <row r="43" spans="1:4">
      <c r="A43" t="s">
        <v>28</v>
      </c>
      <c r="B43">
        <f>B35</f>
        <v>0</v>
      </c>
      <c r="C43">
        <f>C35</f>
        <v>0</v>
      </c>
      <c r="D43">
        <f>D35</f>
        <v>0</v>
      </c>
    </row>
    <row r="44" spans="1:4">
      <c r="A44" t="s">
        <v>29</v>
      </c>
      <c r="B44">
        <v>-600</v>
      </c>
      <c r="C44">
        <v>-600</v>
      </c>
      <c r="D44">
        <v>-600</v>
      </c>
    </row>
    <row r="45" spans="1:4">
      <c r="A45" t="s">
        <v>30</v>
      </c>
      <c r="B45">
        <v>-150</v>
      </c>
      <c r="C45">
        <v>-200</v>
      </c>
      <c r="D45">
        <v>-500</v>
      </c>
    </row>
    <row r="46" spans="1:4">
      <c r="A46" t="s">
        <v>31</v>
      </c>
      <c r="B46">
        <v>0</v>
      </c>
      <c r="C46">
        <v>100</v>
      </c>
      <c r="D46">
        <v>0</v>
      </c>
    </row>
    <row r="47" spans="1:4">
      <c r="A47" t="s">
        <v>32</v>
      </c>
      <c r="B47">
        <v>0</v>
      </c>
      <c r="C47">
        <v>0</v>
      </c>
      <c r="D47">
        <v>100</v>
      </c>
    </row>
    <row r="48" spans="1:4">
      <c r="A48" t="s">
        <v>33</v>
      </c>
      <c r="B48">
        <f>SUM(B42:B47)</f>
        <v>0</v>
      </c>
      <c r="C48">
        <f>SUM(C42:C47)</f>
        <v>0</v>
      </c>
      <c r="D48">
        <f>SUM(D42:D47)</f>
        <v>0</v>
      </c>
    </row>
    <row r="52" spans="1:4">
      <c r="A52" t="s">
        <v>34</v>
      </c>
    </row>
    <row r="54" spans="1:4">
      <c r="A54" t="s">
        <v>35</v>
      </c>
      <c r="B54" t="s">
        <v>2</v>
      </c>
      <c r="C54" t="s">
        <v>3</v>
      </c>
      <c r="D54" t="s">
        <v>4</v>
      </c>
    </row>
    <row r="55" spans="1:4">
      <c r="A55" t="s">
        <v>36</v>
      </c>
    </row>
    <row r="56" spans="1:4">
      <c r="A56" t="s">
        <v>37</v>
      </c>
      <c r="B56">
        <f>B33</f>
        <v>0</v>
      </c>
      <c r="C56">
        <f>C33</f>
        <v>0</v>
      </c>
      <c r="D56">
        <f>D33</f>
        <v>0</v>
      </c>
    </row>
    <row r="57" spans="1:4">
      <c r="A57" t="s">
        <v>38</v>
      </c>
      <c r="B57">
        <v>0</v>
      </c>
      <c r="C57">
        <v>0</v>
      </c>
      <c r="D57">
        <v>0</v>
      </c>
    </row>
    <row r="58" spans="1:4">
      <c r="A58" t="s">
        <v>39</v>
      </c>
      <c r="B58">
        <v>0</v>
      </c>
      <c r="C58">
        <v>0</v>
      </c>
      <c r="D58">
        <v>0</v>
      </c>
    </row>
    <row r="59" spans="1:4">
      <c r="A59" t="s">
        <v>36</v>
      </c>
      <c r="B59">
        <f>SUM(B56:B58)</f>
        <v>0</v>
      </c>
      <c r="C59">
        <f>SUM(C56:C58)</f>
        <v>0</v>
      </c>
      <c r="D59">
        <f>SUM(D56:D58)</f>
        <v>0</v>
      </c>
    </row>
    <row r="60" spans="1:4">
      <c r="A60" t="s">
        <v>40</v>
      </c>
    </row>
    <row r="61" spans="1:4">
      <c r="A61" t="s">
        <v>41</v>
      </c>
      <c r="B61">
        <v>0</v>
      </c>
      <c r="C61">
        <f>B64</f>
        <v>0</v>
      </c>
      <c r="D61">
        <f>C64</f>
        <v>0</v>
      </c>
    </row>
    <row r="62" spans="1:4">
      <c r="A62" t="s">
        <v>42</v>
      </c>
      <c r="B62">
        <f>MAX(0, -B59)</f>
        <v>0</v>
      </c>
      <c r="C62">
        <f>MAX(0, -C59)</f>
        <v>0</v>
      </c>
      <c r="D62">
        <f>MAX(0, -D59)</f>
        <v>0</v>
      </c>
    </row>
    <row r="63" spans="1:4">
      <c r="A63" t="s">
        <v>43</v>
      </c>
      <c r="B63">
        <f>-MIN(B61 + B62, MAX(0, B59))</f>
        <v>0</v>
      </c>
      <c r="C63">
        <f>-MIN(C61 + C62, MAX(0, C59))</f>
        <v>0</v>
      </c>
      <c r="D63">
        <f>-MIN(D61 + D62, MAX(0, D59))</f>
        <v>0</v>
      </c>
    </row>
    <row r="64" spans="1:4">
      <c r="A64" t="s">
        <v>44</v>
      </c>
      <c r="B64">
        <f>SUM(B61:B63)</f>
        <v>0</v>
      </c>
      <c r="C64">
        <f>SUM(C61:C63)</f>
        <v>0</v>
      </c>
      <c r="D64">
        <f>SUM(D61:D63)</f>
        <v>0</v>
      </c>
    </row>
    <row r="65" spans="1:4">
      <c r="A65" t="s">
        <v>45</v>
      </c>
    </row>
    <row r="66" spans="1:4">
      <c r="A66" t="s">
        <v>46</v>
      </c>
      <c r="B66">
        <f>B59 + B63</f>
        <v>0</v>
      </c>
      <c r="C66">
        <f>C59 + C63</f>
        <v>0</v>
      </c>
      <c r="D66">
        <f>D59 + D63</f>
        <v>0</v>
      </c>
    </row>
    <row r="67" spans="1:4">
      <c r="A67" t="s">
        <v>47</v>
      </c>
      <c r="B67">
        <f>-MAX(0, B66*B69)/100</f>
        <v>0</v>
      </c>
      <c r="C67">
        <f>-MAX(0, C66*C69)/100</f>
        <v>0</v>
      </c>
      <c r="D67">
        <f>-MAX(0, D66*D69)/100</f>
        <v>0</v>
      </c>
    </row>
    <row r="68" spans="1:4">
      <c r="A68" t="s">
        <v>48</v>
      </c>
      <c r="B68">
        <f>B67 - B34</f>
        <v>0</v>
      </c>
      <c r="C68">
        <f>C67 - C34</f>
        <v>0</v>
      </c>
      <c r="D68">
        <f>D67 - D34</f>
        <v>0</v>
      </c>
    </row>
    <row r="69" spans="1:4">
      <c r="A69" t="s">
        <v>49</v>
      </c>
      <c r="B69">
        <v>30</v>
      </c>
      <c r="C69">
        <v>30</v>
      </c>
      <c r="D69">
        <v>30</v>
      </c>
    </row>
    <row r="73" spans="1:4">
      <c r="A73" t="s">
        <v>50</v>
      </c>
    </row>
    <row r="75" spans="1:4">
      <c r="A75" t="s">
        <v>35</v>
      </c>
      <c r="B75" t="s">
        <v>2</v>
      </c>
      <c r="C75" t="s">
        <v>3</v>
      </c>
      <c r="D75" t="s">
        <v>4</v>
      </c>
    </row>
    <row r="76" spans="1:4">
      <c r="A76" t="s">
        <v>51</v>
      </c>
    </row>
    <row r="77" spans="1:4">
      <c r="A77" t="s">
        <v>52</v>
      </c>
      <c r="B77">
        <v>296.852</v>
      </c>
      <c r="C77">
        <f>B81</f>
        <v>0</v>
      </c>
      <c r="D77">
        <f>C81</f>
        <v>0</v>
      </c>
    </row>
    <row r="78" spans="1:4">
      <c r="A78" t="s">
        <v>53</v>
      </c>
      <c r="B78">
        <f>B84</f>
        <v>0</v>
      </c>
      <c r="C78">
        <f>C84</f>
        <v>0</v>
      </c>
      <c r="D78">
        <f>D84</f>
        <v>0</v>
      </c>
    </row>
    <row r="79" spans="1:4">
      <c r="A79" t="s">
        <v>54</v>
      </c>
      <c r="B79">
        <f>'Tranches'!B25</f>
        <v>0</v>
      </c>
      <c r="C79">
        <f>'Tranches'!C25</f>
        <v>0</v>
      </c>
      <c r="D79">
        <f>'Tranches'!D25</f>
        <v>0</v>
      </c>
    </row>
    <row r="80" spans="1:4">
      <c r="A80" t="s">
        <v>55</v>
      </c>
      <c r="B80">
        <f>'Tranches'!B26</f>
        <v>0</v>
      </c>
      <c r="C80">
        <f>'Tranches'!C26</f>
        <v>0</v>
      </c>
      <c r="D80">
        <f>'Tranches'!D26</f>
        <v>0</v>
      </c>
    </row>
    <row r="81" spans="1:4">
      <c r="A81" t="s">
        <v>56</v>
      </c>
      <c r="B81">
        <f>SUM(B77:B80)</f>
        <v>0</v>
      </c>
      <c r="C81">
        <f>SUM(C77:C80)</f>
        <v>0</v>
      </c>
      <c r="D81">
        <f>SUM(D77:D80)</f>
        <v>0</v>
      </c>
    </row>
    <row r="82" spans="1:4">
      <c r="A82" t="s">
        <v>57</v>
      </c>
    </row>
    <row r="83" spans="1:4">
      <c r="A83" t="s">
        <v>58</v>
      </c>
      <c r="B83">
        <f>'Tranches'!B23</f>
        <v>0</v>
      </c>
      <c r="C83">
        <f>'Tranches'!C23</f>
        <v>0</v>
      </c>
      <c r="D83">
        <f>'Tranches'!D23</f>
        <v>0</v>
      </c>
    </row>
    <row r="84" spans="1:4">
      <c r="A84" t="s">
        <v>59</v>
      </c>
      <c r="B84">
        <f>'Tranches'!B24</f>
        <v>0</v>
      </c>
      <c r="C84">
        <f>'Tranches'!C24</f>
        <v>0</v>
      </c>
      <c r="D84">
        <f>'Tranches'!D24</f>
        <v>0</v>
      </c>
    </row>
    <row r="85" spans="1:4">
      <c r="A85" t="s">
        <v>60</v>
      </c>
      <c r="B85">
        <f>SUM(B83:B84)</f>
        <v>0</v>
      </c>
      <c r="C85">
        <f>SUM(C83:C84)</f>
        <v>0</v>
      </c>
      <c r="D85">
        <f>SUM(D83:D84)</f>
        <v>0</v>
      </c>
    </row>
    <row r="86" spans="1:4">
      <c r="A86" t="s">
        <v>61</v>
      </c>
    </row>
    <row r="87" spans="1:4">
      <c r="A87" t="s">
        <v>62</v>
      </c>
      <c r="B87">
        <v>14.2326301369863</v>
      </c>
      <c r="C87">
        <f>B90</f>
        <v>0</v>
      </c>
      <c r="D87">
        <f>C90</f>
        <v>0</v>
      </c>
    </row>
    <row r="88" spans="1:4">
      <c r="A88" t="s">
        <v>63</v>
      </c>
      <c r="B88">
        <v>25.97455</v>
      </c>
      <c r="C88">
        <v>25.97455</v>
      </c>
      <c r="D88">
        <v>11.7419198630137</v>
      </c>
    </row>
    <row r="89" spans="1:4">
      <c r="A89" t="s">
        <v>64</v>
      </c>
      <c r="B89">
        <v>-39.0685697260274</v>
      </c>
      <c r="C89">
        <v>-25.97766095740699</v>
      </c>
      <c r="D89">
        <v>-12.87741931656561</v>
      </c>
    </row>
    <row r="90" spans="1:4">
      <c r="A90" t="s">
        <v>65</v>
      </c>
      <c r="B90">
        <f>SUM(B87:B89)</f>
        <v>0</v>
      </c>
      <c r="C90">
        <f>SUM(C87:C89)</f>
        <v>0</v>
      </c>
      <c r="D90">
        <f>SUM(D87:D89)</f>
        <v>0</v>
      </c>
    </row>
    <row r="94" spans="1:4">
      <c r="A94" t="s">
        <v>66</v>
      </c>
    </row>
    <row r="96" spans="1:4">
      <c r="A96" t="s">
        <v>35</v>
      </c>
      <c r="B96" t="s">
        <v>2</v>
      </c>
      <c r="C96" t="s">
        <v>3</v>
      </c>
      <c r="D96" t="s">
        <v>4</v>
      </c>
    </row>
    <row r="97" spans="1:4">
      <c r="A97" t="s">
        <v>67</v>
      </c>
    </row>
    <row r="98" spans="1:4">
      <c r="A98" t="s">
        <v>7</v>
      </c>
      <c r="B98">
        <v>263.7574116550918</v>
      </c>
      <c r="C98">
        <v>85</v>
      </c>
      <c r="D98">
        <v>151.705830380251</v>
      </c>
    </row>
    <row r="99" spans="1:4">
      <c r="A99" t="s">
        <v>68</v>
      </c>
      <c r="B99">
        <v>150</v>
      </c>
      <c r="C99">
        <v>175</v>
      </c>
      <c r="D99">
        <v>100</v>
      </c>
    </row>
    <row r="100" spans="1:4">
      <c r="A100" t="s">
        <v>69</v>
      </c>
      <c r="B100">
        <v>475</v>
      </c>
      <c r="C100">
        <v>500</v>
      </c>
      <c r="D100">
        <v>525</v>
      </c>
    </row>
    <row r="101" spans="1:4">
      <c r="A101" t="s">
        <v>70</v>
      </c>
      <c r="B101">
        <v>100.289</v>
      </c>
      <c r="C101">
        <v>100.289</v>
      </c>
      <c r="D101">
        <v>100.289</v>
      </c>
    </row>
    <row r="102" spans="1:4">
      <c r="A102" t="s">
        <v>71</v>
      </c>
    </row>
    <row r="103" spans="1:4">
      <c r="A103" t="s">
        <v>72</v>
      </c>
      <c r="B103">
        <v>270</v>
      </c>
      <c r="C103">
        <v>220</v>
      </c>
      <c r="D103">
        <v>180</v>
      </c>
    </row>
    <row r="104" spans="1:4">
      <c r="A104" t="s">
        <v>73</v>
      </c>
      <c r="B104">
        <v>350</v>
      </c>
      <c r="C104">
        <v>300</v>
      </c>
      <c r="D104">
        <v>250</v>
      </c>
    </row>
    <row r="105" spans="1:4">
      <c r="A105" t="s">
        <v>74</v>
      </c>
      <c r="B105">
        <v>16.023</v>
      </c>
      <c r="C105">
        <v>16.023</v>
      </c>
      <c r="D105">
        <v>16.023</v>
      </c>
    </row>
    <row r="106" spans="1:4">
      <c r="A106" t="s">
        <v>75</v>
      </c>
    </row>
    <row r="107" spans="1:4">
      <c r="A107" t="s">
        <v>76</v>
      </c>
      <c r="B107">
        <v>927.34</v>
      </c>
      <c r="C107">
        <v>927.34</v>
      </c>
      <c r="D107">
        <v>927.34</v>
      </c>
    </row>
    <row r="108" spans="1:4">
      <c r="A108" t="s">
        <v>77</v>
      </c>
      <c r="B108">
        <v>94.11799999999999</v>
      </c>
      <c r="C108">
        <v>94.11799999999999</v>
      </c>
      <c r="D108">
        <v>94.11799999999999</v>
      </c>
    </row>
    <row r="109" spans="1:4">
      <c r="A109" t="s">
        <v>78</v>
      </c>
    </row>
    <row r="110" spans="1:4">
      <c r="A110" t="s">
        <v>79</v>
      </c>
      <c r="B110">
        <v>723.55</v>
      </c>
      <c r="C110">
        <v>723.55</v>
      </c>
      <c r="D110">
        <v>723.55</v>
      </c>
    </row>
    <row r="111" spans="1:4">
      <c r="A111" t="s">
        <v>80</v>
      </c>
      <c r="B111">
        <v>209.947</v>
      </c>
      <c r="C111">
        <v>209.947</v>
      </c>
      <c r="D111">
        <v>209.947</v>
      </c>
    </row>
    <row r="112" spans="1:4">
      <c r="A112" t="s">
        <v>81</v>
      </c>
    </row>
    <row r="113" spans="1:4">
      <c r="A113" t="s">
        <v>82</v>
      </c>
      <c r="B113">
        <v>616.585</v>
      </c>
      <c r="C113">
        <v>691.585</v>
      </c>
      <c r="D113">
        <v>781.585</v>
      </c>
    </row>
    <row r="117" spans="1:4">
      <c r="A117" t="s">
        <v>83</v>
      </c>
    </row>
    <row r="119" spans="1:4">
      <c r="A119" t="s">
        <v>35</v>
      </c>
      <c r="B119" t="s">
        <v>2</v>
      </c>
      <c r="C119" t="s">
        <v>3</v>
      </c>
      <c r="D119" t="s">
        <v>4</v>
      </c>
    </row>
    <row r="120" spans="1:4">
      <c r="A120" t="s">
        <v>84</v>
      </c>
    </row>
    <row r="121" spans="1:4">
      <c r="A121" t="s">
        <v>25</v>
      </c>
      <c r="B121">
        <f>B35</f>
        <v>0</v>
      </c>
      <c r="C121">
        <f>C35</f>
        <v>0</v>
      </c>
      <c r="D121">
        <f>D35</f>
        <v>0</v>
      </c>
    </row>
    <row r="122" spans="1:4">
      <c r="A122" t="s">
        <v>85</v>
      </c>
      <c r="B122">
        <v>25</v>
      </c>
      <c r="C122">
        <v>30</v>
      </c>
      <c r="D122">
        <v>40</v>
      </c>
    </row>
    <row r="123" spans="1:4">
      <c r="A123" t="s">
        <v>68</v>
      </c>
      <c r="B123">
        <v>-45.494</v>
      </c>
      <c r="C123">
        <v>-25</v>
      </c>
      <c r="D123">
        <v>75</v>
      </c>
    </row>
    <row r="124" spans="1:4">
      <c r="A124" t="s">
        <v>69</v>
      </c>
      <c r="B124">
        <v>30.62099999999998</v>
      </c>
      <c r="C124">
        <v>-25</v>
      </c>
      <c r="D124">
        <v>-25</v>
      </c>
    </row>
    <row r="125" spans="1:4">
      <c r="A125" t="s">
        <v>70</v>
      </c>
      <c r="B125">
        <v>0</v>
      </c>
      <c r="C125">
        <v>0</v>
      </c>
      <c r="D125">
        <v>0</v>
      </c>
    </row>
    <row r="126" spans="1:4">
      <c r="A126" t="s">
        <v>79</v>
      </c>
      <c r="B126">
        <v>0</v>
      </c>
      <c r="C126">
        <v>0</v>
      </c>
      <c r="D126">
        <v>0</v>
      </c>
    </row>
    <row r="127" spans="1:4">
      <c r="A127" t="s">
        <v>80</v>
      </c>
      <c r="B127">
        <v>0</v>
      </c>
      <c r="C127">
        <v>0</v>
      </c>
      <c r="D127">
        <v>0</v>
      </c>
    </row>
    <row r="128" spans="1:4">
      <c r="A128" t="s">
        <v>72</v>
      </c>
      <c r="B128">
        <v>11.10500000000002</v>
      </c>
      <c r="C128">
        <v>-50</v>
      </c>
      <c r="D128">
        <v>-40</v>
      </c>
    </row>
    <row r="129" spans="1:4">
      <c r="A129" t="s">
        <v>73</v>
      </c>
      <c r="B129">
        <v>-63.303</v>
      </c>
      <c r="C129">
        <v>-50</v>
      </c>
      <c r="D129">
        <v>-50</v>
      </c>
    </row>
    <row r="130" spans="1:4">
      <c r="A130" t="s">
        <v>74</v>
      </c>
      <c r="B130">
        <v>0</v>
      </c>
      <c r="C130">
        <v>0</v>
      </c>
      <c r="D130">
        <v>0</v>
      </c>
    </row>
    <row r="131" spans="1:4">
      <c r="A131" t="s">
        <v>76</v>
      </c>
      <c r="B131">
        <v>0</v>
      </c>
      <c r="C131">
        <v>0</v>
      </c>
      <c r="D131">
        <v>0</v>
      </c>
    </row>
    <row r="132" spans="1:4">
      <c r="A132" t="s">
        <v>77</v>
      </c>
      <c r="B132">
        <v>0</v>
      </c>
      <c r="C132">
        <v>0</v>
      </c>
      <c r="D132">
        <v>0</v>
      </c>
    </row>
    <row r="133" spans="1:4">
      <c r="A133" t="s">
        <v>86</v>
      </c>
      <c r="B133">
        <f>SUM(B121:B132)</f>
        <v>0</v>
      </c>
      <c r="C133">
        <f>SUM(C121:C132)</f>
        <v>0</v>
      </c>
      <c r="D133">
        <f>SUM(D121:D132)</f>
        <v>0</v>
      </c>
    </row>
    <row r="134" spans="1:4">
      <c r="A134" t="s">
        <v>87</v>
      </c>
    </row>
    <row r="135" spans="1:4">
      <c r="A135" t="s">
        <v>88</v>
      </c>
      <c r="B135">
        <v>-100</v>
      </c>
      <c r="C135">
        <v>-120</v>
      </c>
      <c r="D135">
        <v>-150</v>
      </c>
    </row>
    <row r="136" spans="1:4">
      <c r="A136" t="s">
        <v>89</v>
      </c>
      <c r="B136">
        <v>10</v>
      </c>
      <c r="C136">
        <v>15</v>
      </c>
      <c r="D136">
        <v>20</v>
      </c>
    </row>
    <row r="137" spans="1:4">
      <c r="A137" t="s">
        <v>90</v>
      </c>
      <c r="B137">
        <f>SUM(B135:B136)</f>
        <v>0</v>
      </c>
      <c r="C137">
        <f>SUM(C135:C136)</f>
        <v>0</v>
      </c>
      <c r="D137">
        <f>SUM(D135:D136)</f>
        <v>0</v>
      </c>
    </row>
    <row r="138" spans="1:4">
      <c r="A138" t="s">
        <v>91</v>
      </c>
    </row>
    <row r="139" spans="1:4">
      <c r="A139" t="s">
        <v>92</v>
      </c>
      <c r="B139">
        <f>-MIN(B133 + B137+SUM(B140:B145)+B148-85,B159)</f>
        <v>0</v>
      </c>
      <c r="C139">
        <f>-MIN(C133 + C137+SUM(C140:C145)+C148-85,C159)</f>
        <v>0</v>
      </c>
      <c r="D139">
        <f>-MIN(D133 + D137+SUM(D140:D145)+D148-85,D159)</f>
        <v>0</v>
      </c>
    </row>
    <row r="140" spans="1:4">
      <c r="A140" t="s">
        <v>29</v>
      </c>
      <c r="B140">
        <f>B44</f>
        <v>0</v>
      </c>
      <c r="C140">
        <f>C44</f>
        <v>0</v>
      </c>
      <c r="D140">
        <f>D44</f>
        <v>0</v>
      </c>
    </row>
    <row r="141" spans="1:4">
      <c r="A141" t="s">
        <v>30</v>
      </c>
      <c r="B141">
        <f>B45</f>
        <v>0</v>
      </c>
      <c r="C141">
        <f>C45</f>
        <v>0</v>
      </c>
      <c r="D141">
        <f>D45</f>
        <v>0</v>
      </c>
    </row>
    <row r="142" spans="1:4">
      <c r="A142" t="s">
        <v>31</v>
      </c>
      <c r="B142">
        <f>B46</f>
        <v>0</v>
      </c>
      <c r="C142">
        <f>C46</f>
        <v>0</v>
      </c>
      <c r="D142">
        <f>D46</f>
        <v>0</v>
      </c>
    </row>
    <row r="143" spans="1:4">
      <c r="A143" t="s">
        <v>32</v>
      </c>
      <c r="B143">
        <f>B47</f>
        <v>0</v>
      </c>
      <c r="C143">
        <f>C47</f>
        <v>0</v>
      </c>
      <c r="D143">
        <f>D47</f>
        <v>0</v>
      </c>
    </row>
    <row r="144" spans="1:4">
      <c r="A144" t="s">
        <v>93</v>
      </c>
      <c r="B144">
        <f>B79</f>
        <v>0</v>
      </c>
      <c r="C144">
        <f>C79</f>
        <v>0</v>
      </c>
      <c r="D144">
        <f>D79</f>
        <v>0</v>
      </c>
    </row>
    <row r="145" spans="1:4">
      <c r="A145" t="s">
        <v>94</v>
      </c>
      <c r="B145">
        <f>B80</f>
        <v>0</v>
      </c>
      <c r="C145">
        <f>C80</f>
        <v>0</v>
      </c>
      <c r="D145">
        <f>D80</f>
        <v>0</v>
      </c>
    </row>
    <row r="146" spans="1:4">
      <c r="A146" t="s">
        <v>95</v>
      </c>
      <c r="B146">
        <f>SUM(B139:B145)</f>
        <v>0</v>
      </c>
      <c r="C146">
        <f>SUM(C139:C145)</f>
        <v>0</v>
      </c>
      <c r="D146">
        <f>SUM(D139:D145)</f>
        <v>0</v>
      </c>
    </row>
    <row r="147" spans="1:4">
      <c r="A147" t="s">
        <v>96</v>
      </c>
    </row>
    <row r="148" spans="1:4">
      <c r="A148" t="s">
        <v>5</v>
      </c>
      <c r="B148">
        <v>517.602</v>
      </c>
      <c r="C148">
        <v>263.7574116550918</v>
      </c>
      <c r="D148">
        <v>85</v>
      </c>
    </row>
    <row r="149" spans="1:4">
      <c r="A149" t="s">
        <v>6</v>
      </c>
      <c r="B149">
        <f>B133+B137+B146</f>
        <v>0</v>
      </c>
      <c r="C149">
        <f>C133+C137+C146</f>
        <v>0</v>
      </c>
      <c r="D149">
        <f>D133+D137+D146</f>
        <v>0</v>
      </c>
    </row>
    <row r="150" spans="1:4">
      <c r="A150" t="s">
        <v>7</v>
      </c>
      <c r="B150">
        <f>SUM(B148:B149)</f>
        <v>0</v>
      </c>
      <c r="C150">
        <f>SUM(C148:C149)</f>
        <v>0</v>
      </c>
      <c r="D150">
        <f>SUM(D148:D149)</f>
        <v>0</v>
      </c>
    </row>
    <row r="151" spans="1:4">
      <c r="A151" t="s">
        <v>8</v>
      </c>
      <c r="B151">
        <v>390.6797058275459</v>
      </c>
      <c r="C151">
        <v>174.3787058275459</v>
      </c>
      <c r="D151">
        <v>118.3529151901255</v>
      </c>
    </row>
    <row r="152" spans="1:4">
      <c r="A152" t="s">
        <v>9</v>
      </c>
      <c r="B152">
        <v>6</v>
      </c>
      <c r="C152">
        <v>5</v>
      </c>
      <c r="D152">
        <v>4</v>
      </c>
    </row>
    <row r="156" spans="1:4">
      <c r="A156" t="s">
        <v>97</v>
      </c>
    </row>
    <row r="158" spans="1:4">
      <c r="A158" t="s">
        <v>1</v>
      </c>
      <c r="B158" t="s">
        <v>2</v>
      </c>
      <c r="C158" t="s">
        <v>3</v>
      </c>
      <c r="D158" t="s">
        <v>4</v>
      </c>
    </row>
    <row r="159" spans="1:4">
      <c r="A159" t="s">
        <v>98</v>
      </c>
      <c r="B159">
        <v>0</v>
      </c>
      <c r="C159">
        <f>B162</f>
        <v>0</v>
      </c>
      <c r="D159">
        <f>C162</f>
        <v>0</v>
      </c>
    </row>
    <row r="160" spans="1:4">
      <c r="A160" t="s">
        <v>99</v>
      </c>
      <c r="B160">
        <f>MAX(0,B139)</f>
        <v>0</v>
      </c>
      <c r="C160">
        <f>MAX(0,C139)</f>
        <v>0</v>
      </c>
      <c r="D160">
        <f>MAX(0,D139)</f>
        <v>0</v>
      </c>
    </row>
    <row r="161" spans="1:4">
      <c r="A161" t="s">
        <v>100</v>
      </c>
      <c r="B161">
        <f>MIN(0,B139)</f>
        <v>0</v>
      </c>
      <c r="C161">
        <f>MIN(0,C139)</f>
        <v>0</v>
      </c>
      <c r="D161">
        <f>MIN(0,D139)</f>
        <v>0</v>
      </c>
    </row>
    <row r="162" spans="1:4">
      <c r="A162" t="s">
        <v>101</v>
      </c>
      <c r="B162">
        <f>SUM(B159:B161)</f>
        <v>0</v>
      </c>
      <c r="C162">
        <f>SUM(C159:C161)</f>
        <v>0</v>
      </c>
      <c r="D162">
        <f>SUM(D159:D161)</f>
        <v>0</v>
      </c>
    </row>
    <row r="163" spans="1:4">
      <c r="A163" t="s">
        <v>102</v>
      </c>
      <c r="B163">
        <f>AVERAGE(B159, B162)</f>
        <v>0</v>
      </c>
      <c r="C163">
        <f>AVERAGE(C159, C162)</f>
        <v>0</v>
      </c>
      <c r="D163">
        <f>AVERAGE(D159, D162)</f>
        <v>0</v>
      </c>
    </row>
    <row r="164" spans="1:4">
      <c r="A164" t="s">
        <v>9</v>
      </c>
      <c r="B164">
        <v>0.25</v>
      </c>
      <c r="C164">
        <v>0.25</v>
      </c>
      <c r="D164">
        <v>0.25</v>
      </c>
    </row>
    <row r="165" spans="1:4">
      <c r="A165" t="s">
        <v>21</v>
      </c>
      <c r="B165">
        <f>B163*B164/100</f>
        <v>0</v>
      </c>
      <c r="C165">
        <f>C163*C164/100</f>
        <v>0</v>
      </c>
      <c r="D165">
        <f>D163*D164/100</f>
        <v>0</v>
      </c>
    </row>
    <row r="166" spans="1:4">
      <c r="A166" t="s">
        <v>103</v>
      </c>
      <c r="B166">
        <v>200</v>
      </c>
      <c r="C166">
        <v>200</v>
      </c>
      <c r="D166">
        <v>200</v>
      </c>
    </row>
    <row r="167" spans="1:4">
      <c r="A167" t="s">
        <v>104</v>
      </c>
      <c r="B167">
        <v>0</v>
      </c>
      <c r="C167">
        <v>0</v>
      </c>
      <c r="D167">
        <v>0</v>
      </c>
    </row>
    <row r="168" spans="1:4">
      <c r="A168" t="s">
        <v>105</v>
      </c>
      <c r="B168">
        <f>B167*B169/100</f>
        <v>0</v>
      </c>
      <c r="C168">
        <f>C167*C169/100</f>
        <v>0</v>
      </c>
      <c r="D168">
        <f>D167*D169/100</f>
        <v>0</v>
      </c>
    </row>
    <row r="169" spans="1:4">
      <c r="A169" t="s">
        <v>106</v>
      </c>
      <c r="B169">
        <f>B166-B163</f>
        <v>0</v>
      </c>
      <c r="C169">
        <f>C166-C163</f>
        <v>0</v>
      </c>
      <c r="D169">
        <f>D166-D163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5"/>
  <sheetData>
    <row r="1" spans="1:9">
      <c r="A1" t="s">
        <v>107</v>
      </c>
    </row>
    <row r="2" spans="1:9">
      <c r="A2" t="s">
        <v>108</v>
      </c>
      <c r="B2" t="s">
        <v>109</v>
      </c>
      <c r="C2" t="s">
        <v>109</v>
      </c>
      <c r="D2" t="s">
        <v>109</v>
      </c>
      <c r="E2" t="s">
        <v>110</v>
      </c>
      <c r="F2" t="s">
        <v>110</v>
      </c>
      <c r="G2" t="s">
        <v>110</v>
      </c>
      <c r="H2" t="s">
        <v>111</v>
      </c>
      <c r="I2" t="s">
        <v>111</v>
      </c>
    </row>
    <row r="3" spans="1:9">
      <c r="A3" t="s">
        <v>112</v>
      </c>
      <c r="B3" t="s">
        <v>2</v>
      </c>
      <c r="C3" t="s">
        <v>2</v>
      </c>
      <c r="D3" t="s">
        <v>2</v>
      </c>
      <c r="E3" t="s">
        <v>3</v>
      </c>
      <c r="F3" t="s">
        <v>3</v>
      </c>
      <c r="G3" t="s">
        <v>3</v>
      </c>
      <c r="H3" t="s">
        <v>4</v>
      </c>
      <c r="I3" t="s">
        <v>4</v>
      </c>
    </row>
    <row r="4" spans="1:9">
      <c r="A4" t="s">
        <v>113</v>
      </c>
      <c r="B4">
        <f>B3-B2+1</f>
        <v>0</v>
      </c>
      <c r="C4">
        <f>C3-C2+1</f>
        <v>0</v>
      </c>
      <c r="D4">
        <f>D3-D2+1</f>
        <v>0</v>
      </c>
      <c r="E4">
        <f>E3-E2+1</f>
        <v>0</v>
      </c>
      <c r="F4">
        <f>F3-F2+1</f>
        <v>0</v>
      </c>
      <c r="G4">
        <f>G3-G2+1</f>
        <v>0</v>
      </c>
      <c r="H4">
        <f>H3-H2+1</f>
        <v>0</v>
      </c>
      <c r="I4">
        <f>I3-I2+1</f>
        <v>0</v>
      </c>
    </row>
    <row r="5" spans="1:9">
      <c r="A5" t="s">
        <v>114</v>
      </c>
      <c r="B5" t="s">
        <v>109</v>
      </c>
      <c r="C5" t="s">
        <v>115</v>
      </c>
      <c r="D5" t="s">
        <v>116</v>
      </c>
      <c r="E5" t="s">
        <v>110</v>
      </c>
      <c r="F5" t="s">
        <v>117</v>
      </c>
      <c r="G5" t="s">
        <v>118</v>
      </c>
      <c r="H5" t="s">
        <v>111</v>
      </c>
      <c r="I5" t="s">
        <v>119</v>
      </c>
    </row>
    <row r="6" spans="1:9">
      <c r="A6" t="s">
        <v>120</v>
      </c>
      <c r="B6" t="s">
        <v>121</v>
      </c>
      <c r="C6" t="s">
        <v>122</v>
      </c>
      <c r="D6" t="s">
        <v>2</v>
      </c>
      <c r="E6" t="s">
        <v>123</v>
      </c>
      <c r="F6" t="s">
        <v>124</v>
      </c>
      <c r="G6" t="s">
        <v>3</v>
      </c>
      <c r="H6" t="s">
        <v>125</v>
      </c>
      <c r="I6" t="s">
        <v>4</v>
      </c>
    </row>
    <row r="7" spans="1:9">
      <c r="A7" t="s">
        <v>126</v>
      </c>
      <c r="B7">
        <f>B6-B5+1</f>
        <v>0</v>
      </c>
      <c r="C7">
        <f>C6-C5+1</f>
        <v>0</v>
      </c>
      <c r="D7">
        <f>D6-D5+1</f>
        <v>0</v>
      </c>
      <c r="E7">
        <f>E6-E5+1</f>
        <v>0</v>
      </c>
      <c r="F7">
        <f>F6-F5+1</f>
        <v>0</v>
      </c>
      <c r="G7">
        <f>G6-G5+1</f>
        <v>0</v>
      </c>
      <c r="H7">
        <f>H6-H5+1</f>
        <v>0</v>
      </c>
      <c r="I7">
        <f>I6-I5+1</f>
        <v>0</v>
      </c>
    </row>
    <row r="8" spans="1:9">
      <c r="A8" t="s">
        <v>127</v>
      </c>
      <c r="B8" t="s">
        <v>125</v>
      </c>
      <c r="C8" t="s">
        <v>125</v>
      </c>
      <c r="D8" t="s">
        <v>125</v>
      </c>
      <c r="E8" t="s">
        <v>125</v>
      </c>
      <c r="F8" t="s">
        <v>125</v>
      </c>
      <c r="G8" t="s">
        <v>125</v>
      </c>
      <c r="H8" t="s">
        <v>125</v>
      </c>
      <c r="I8" t="s">
        <v>125</v>
      </c>
    </row>
    <row r="9" spans="1:9">
      <c r="A9" t="s">
        <v>128</v>
      </c>
      <c r="B9">
        <f>B7/B4</f>
        <v>0</v>
      </c>
      <c r="C9">
        <f>C7/C4</f>
        <v>0</v>
      </c>
      <c r="D9">
        <f>D7/D4</f>
        <v>0</v>
      </c>
      <c r="E9">
        <f>E7/E4</f>
        <v>0</v>
      </c>
      <c r="F9">
        <f>F7/F4</f>
        <v>0</v>
      </c>
      <c r="G9">
        <f>G7/G4</f>
        <v>0</v>
      </c>
      <c r="H9">
        <f>H7/H4</f>
        <v>0</v>
      </c>
      <c r="I9">
        <f>I7/I4</f>
        <v>0</v>
      </c>
    </row>
    <row r="10" spans="1:9">
      <c r="A10" t="s">
        <v>129</v>
      </c>
      <c r="B10">
        <f>AND(B8&gt;=B5,B8&lt;=B6)</f>
        <v>0</v>
      </c>
      <c r="C10">
        <f>AND(C8&gt;=C5,C8&lt;=C6)</f>
        <v>0</v>
      </c>
      <c r="D10">
        <f>AND(D8&gt;=D5,D8&lt;=D6)</f>
        <v>0</v>
      </c>
      <c r="E10">
        <f>AND(E8&gt;=E5,E8&lt;=E6)</f>
        <v>0</v>
      </c>
      <c r="F10">
        <f>AND(F8&gt;=F5,F8&lt;=F6)</f>
        <v>0</v>
      </c>
      <c r="G10">
        <f>AND(G8&gt;=G5,G8&lt;=G6)</f>
        <v>0</v>
      </c>
      <c r="H10">
        <f>AND(H8&gt;=H5,H8&lt;=H6)</f>
        <v>0</v>
      </c>
      <c r="I10">
        <f>AND(I8&gt;=I5,I8&lt;=I6)</f>
        <v>0</v>
      </c>
    </row>
    <row r="11" spans="1:9">
      <c r="A11" t="s">
        <v>52</v>
      </c>
      <c r="B11">
        <v>296.852</v>
      </c>
      <c r="C11">
        <f>B15</f>
        <v>0</v>
      </c>
      <c r="D11">
        <f>C15</f>
        <v>0</v>
      </c>
      <c r="E11">
        <f>D15</f>
        <v>0</v>
      </c>
      <c r="F11">
        <f>E15</f>
        <v>0</v>
      </c>
      <c r="G11">
        <f>F15</f>
        <v>0</v>
      </c>
      <c r="H11">
        <f>G15</f>
        <v>0</v>
      </c>
      <c r="I11">
        <f>H15</f>
        <v>0</v>
      </c>
    </row>
    <row r="12" spans="1:9">
      <c r="A12" t="s">
        <v>53</v>
      </c>
      <c r="B12">
        <f>B19</f>
        <v>0</v>
      </c>
      <c r="C12">
        <f>C19</f>
        <v>0</v>
      </c>
      <c r="D12">
        <f>D19</f>
        <v>0</v>
      </c>
      <c r="E12">
        <f>E19</f>
        <v>0</v>
      </c>
      <c r="F12">
        <f>F19</f>
        <v>0</v>
      </c>
      <c r="G12">
        <f>G19</f>
        <v>0</v>
      </c>
      <c r="H12">
        <f>H19</f>
        <v>0</v>
      </c>
      <c r="I12">
        <f>I19</f>
        <v>0</v>
      </c>
    </row>
    <row r="13" spans="1:9">
      <c r="A13" t="s">
        <v>54</v>
      </c>
      <c r="B13">
        <f>if(B10,-SUM(B11:B12),0)</f>
        <v>0</v>
      </c>
      <c r="C13">
        <f>if(C10,-SUM(C11:C12),0)</f>
        <v>0</v>
      </c>
      <c r="D13">
        <f>if(D10,-SUM(D11:D12),0)</f>
        <v>0</v>
      </c>
      <c r="E13">
        <f>if(E10,-SUM(E11:E12),0)</f>
        <v>0</v>
      </c>
      <c r="F13">
        <f>if(F10,-SUM(F11:F12),0)</f>
        <v>0</v>
      </c>
      <c r="G13">
        <f>if(G10,-SUM(G11:G12),0)</f>
        <v>0</v>
      </c>
      <c r="H13">
        <f>if(H10,-SUM(H11:H12),0)</f>
        <v>0</v>
      </c>
      <c r="I13">
        <f>if(I10,-SUM(I11:I12),0)</f>
        <v>0</v>
      </c>
    </row>
    <row r="14" spans="1:9">
      <c r="A14" t="s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>
      <c r="A15" t="s">
        <v>56</v>
      </c>
      <c r="B15">
        <f>SUM(B11:B14)</f>
        <v>0</v>
      </c>
      <c r="C15">
        <f>SUM(C11:C14)</f>
        <v>0</v>
      </c>
      <c r="D15">
        <f>SUM(D11:D14)</f>
        <v>0</v>
      </c>
      <c r="E15">
        <f>SUM(E11:E14)</f>
        <v>0</v>
      </c>
      <c r="F15">
        <f>SUM(F11:F14)</f>
        <v>0</v>
      </c>
      <c r="G15">
        <f>SUM(G11:G14)</f>
        <v>0</v>
      </c>
      <c r="H15">
        <f>SUM(H11:H14)</f>
        <v>0</v>
      </c>
      <c r="I15">
        <f>SUM(I11:I14)</f>
        <v>0</v>
      </c>
    </row>
    <row r="16" spans="1:9">
      <c r="A16" t="s">
        <v>130</v>
      </c>
      <c r="B16">
        <v>8.75</v>
      </c>
      <c r="C16">
        <v>8.75</v>
      </c>
      <c r="D16">
        <v>8.75</v>
      </c>
      <c r="E16">
        <v>8.75</v>
      </c>
      <c r="F16">
        <v>8.75</v>
      </c>
      <c r="G16">
        <v>8.75</v>
      </c>
      <c r="H16">
        <v>8.75</v>
      </c>
      <c r="I16">
        <v>8.75</v>
      </c>
    </row>
    <row r="17" spans="1:9">
      <c r="A17" t="s">
        <v>131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 t="s">
        <v>58</v>
      </c>
      <c r="B18">
        <f>B9*B11*B16/100</f>
        <v>0</v>
      </c>
      <c r="C18">
        <f>C9*C11*C16/100</f>
        <v>0</v>
      </c>
      <c r="D18">
        <f>D9*D11*D16/100</f>
        <v>0</v>
      </c>
      <c r="E18">
        <f>E9*E11*E16/100</f>
        <v>0</v>
      </c>
      <c r="F18">
        <f>F9*F11*F16/100</f>
        <v>0</v>
      </c>
      <c r="G18">
        <f>G9*G11*G16/100</f>
        <v>0</v>
      </c>
      <c r="H18">
        <f>H9*H11*H16/100</f>
        <v>0</v>
      </c>
      <c r="I18">
        <f>I9*I11*I16/100</f>
        <v>0</v>
      </c>
    </row>
    <row r="19" spans="1:9">
      <c r="A19" t="s">
        <v>59</v>
      </c>
      <c r="B19">
        <f>B9*B11*B17/100</f>
        <v>0</v>
      </c>
      <c r="C19">
        <f>C9*C11*C17/100</f>
        <v>0</v>
      </c>
      <c r="D19">
        <f>D9*D11*D17/100</f>
        <v>0</v>
      </c>
      <c r="E19">
        <f>E9*E11*E17/100</f>
        <v>0</v>
      </c>
      <c r="F19">
        <f>F9*F11*F17/100</f>
        <v>0</v>
      </c>
      <c r="G19">
        <f>G9*G11*G17/100</f>
        <v>0</v>
      </c>
      <c r="H19">
        <f>H9*H11*H17/100</f>
        <v>0</v>
      </c>
      <c r="I19">
        <f>I9*I11*I17/100</f>
        <v>0</v>
      </c>
    </row>
    <row r="20" spans="1:9">
      <c r="A20" t="s">
        <v>60</v>
      </c>
      <c r="B20">
        <f>SUM(B18:B19)</f>
        <v>0</v>
      </c>
      <c r="C20">
        <f>SUM(C18:C19)</f>
        <v>0</v>
      </c>
      <c r="D20">
        <f>SUM(D18:D19)</f>
        <v>0</v>
      </c>
      <c r="E20">
        <f>SUM(E18:E19)</f>
        <v>0</v>
      </c>
      <c r="F20">
        <f>SUM(F18:F19)</f>
        <v>0</v>
      </c>
      <c r="G20">
        <f>SUM(G18:G19)</f>
        <v>0</v>
      </c>
      <c r="H20">
        <f>SUM(H18:H19)</f>
        <v>0</v>
      </c>
      <c r="I20">
        <f>SUM(I18:I19)</f>
        <v>0</v>
      </c>
    </row>
    <row r="22" spans="1:9">
      <c r="A22" t="s">
        <v>132</v>
      </c>
      <c r="B22" t="s">
        <v>109</v>
      </c>
      <c r="C22" t="s">
        <v>110</v>
      </c>
      <c r="D22" t="s">
        <v>111</v>
      </c>
    </row>
    <row r="23" spans="1:9">
      <c r="A23" t="s">
        <v>133</v>
      </c>
      <c r="B23">
        <f>SUMIFS(18:18, 2:2, "2023-02-01")</f>
        <v>0</v>
      </c>
      <c r="C23">
        <f>SUMIFS(18:18, 2:2, "2024-02-01")</f>
        <v>0</v>
      </c>
      <c r="D23">
        <f>SUMIFS(18:18, 2:2, "2025-02-01")</f>
        <v>0</v>
      </c>
    </row>
    <row r="24" spans="1:9">
      <c r="A24" t="s">
        <v>134</v>
      </c>
      <c r="B24">
        <f>SUMIFS(19:19, 2:2, "2023-02-01")</f>
        <v>0</v>
      </c>
      <c r="C24">
        <f>SUMIFS(19:19, 2:2, "2024-02-01")</f>
        <v>0</v>
      </c>
      <c r="D24">
        <f>SUMIFS(19:19, 2:2, "2025-02-01")</f>
        <v>0</v>
      </c>
    </row>
    <row r="25" spans="1:9">
      <c r="A25" t="s">
        <v>135</v>
      </c>
      <c r="B25">
        <f>SUMIFS(13:13, 2:2, "2023-02-01")</f>
        <v>0</v>
      </c>
      <c r="C25">
        <f>SUMIFS(13:13, 2:2, "2024-02-01")</f>
        <v>0</v>
      </c>
      <c r="D25">
        <f>SUMIFS(13:13, 2:2, "2025-02-01")</f>
        <v>0</v>
      </c>
    </row>
    <row r="26" spans="1:9">
      <c r="A26" t="s">
        <v>136</v>
      </c>
      <c r="B26">
        <f>SUMIFS(14:14, 2:2, "2023-02-01")</f>
        <v>0</v>
      </c>
      <c r="C26">
        <f>SUMIFS(14:14, 2:2, "2024-02-01")</f>
        <v>0</v>
      </c>
      <c r="D26">
        <f>SUMIFS(14:14, 2:2, "2025-02-01")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Tranches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2024-03-01T23:25:04Z</dcterms:created>
  <dcterms:modified xsi:type="dcterms:W3CDTF">2024-03-01T23:25:04Z</dcterms:modified>
</cp:coreProperties>
</file>