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5600" windowHeight="14460" firstSheet="1" activeTab="2"/>
  </bookViews>
  <sheets>
    <sheet name="Sheet1" sheetId="1" state="hidden" r:id="rId1"/>
    <sheet name="Summary" sheetId="5" r:id="rId2"/>
    <sheet name="Main" sheetId="3" r:id="rId3"/>
    <sheet name="Example" sheetId="4" r:id="rId4"/>
  </sheets>
  <definedNames>
    <definedName name="_xlnm._FilterDatabase" localSheetId="0" hidden="1">Sheet1!$A$1:$J$8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B33" i="5"/>
  <c r="B32" i="5"/>
  <c r="B31" i="5"/>
  <c r="B30" i="5"/>
  <c r="B29" i="5"/>
  <c r="B28" i="5"/>
  <c r="B27" i="5"/>
  <c r="M4" i="5"/>
  <c r="M3" i="5"/>
  <c r="M2" i="5"/>
  <c r="H5" i="5"/>
  <c r="H4" i="5"/>
  <c r="H3" i="5"/>
  <c r="H2" i="5"/>
  <c r="G5" i="5"/>
  <c r="G4" i="5"/>
  <c r="G3" i="5"/>
  <c r="G2" i="5"/>
  <c r="B5" i="5"/>
  <c r="B4" i="5"/>
  <c r="B3" i="5"/>
  <c r="B2" i="5"/>
  <c r="J2" i="1"/>
  <c r="I2" i="1"/>
</calcChain>
</file>

<file path=xl/comments1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mments2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nnections.xml><?xml version="1.0" encoding="utf-8"?>
<connections xmlns="http://schemas.openxmlformats.org/spreadsheetml/2006/main">
  <connection id="1" name="Test_RingOsc_Corr" type="4" refreshedVersion="0" background="1">
    <webPr xml="1" sourceData="1" parsePre="1" consecutive="1" url="C:\Users\rommelh\Documents\My Received Files\Test_RingOsc_Corr.xml" htmlTables="1"/>
  </connection>
</connections>
</file>

<file path=xl/sharedStrings.xml><?xml version="1.0" encoding="utf-8"?>
<sst xmlns="http://schemas.openxmlformats.org/spreadsheetml/2006/main" count="223" uniqueCount="88">
  <si>
    <t>Type</t>
  </si>
  <si>
    <t>Feature</t>
  </si>
  <si>
    <t>Bug</t>
  </si>
  <si>
    <t>Task</t>
  </si>
  <si>
    <t>Defect</t>
  </si>
  <si>
    <t>Key</t>
  </si>
  <si>
    <t>Summary</t>
  </si>
  <si>
    <t>Assignee</t>
  </si>
  <si>
    <t>UNI-0001</t>
  </si>
  <si>
    <t>UNI-0002</t>
  </si>
  <si>
    <t>UNI-0003</t>
  </si>
  <si>
    <t>UNI-0004</t>
  </si>
  <si>
    <t>&lt;I&gt; Next level</t>
  </si>
  <si>
    <t>rhdelaro</t>
  </si>
  <si>
    <t>Reporter</t>
  </si>
  <si>
    <t>vddelac</t>
  </si>
  <si>
    <t>Priority</t>
  </si>
  <si>
    <t>Status</t>
  </si>
  <si>
    <t>Resolution</t>
  </si>
  <si>
    <t>Closed</t>
  </si>
  <si>
    <t>Rejected</t>
  </si>
  <si>
    <t>Unresolved</t>
  </si>
  <si>
    <t>Open</t>
  </si>
  <si>
    <t>QA</t>
  </si>
  <si>
    <t>Development</t>
  </si>
  <si>
    <t>Testing</t>
  </si>
  <si>
    <t>Created</t>
  </si>
  <si>
    <t>Updated</t>
  </si>
  <si>
    <t>eaaclara</t>
  </si>
  <si>
    <t>clsanche</t>
  </si>
  <si>
    <t>Low</t>
  </si>
  <si>
    <t>Med</t>
  </si>
  <si>
    <t>High</t>
  </si>
  <si>
    <t>PA-0001</t>
  </si>
  <si>
    <t>Blocked</t>
  </si>
  <si>
    <t>Re-opened</t>
  </si>
  <si>
    <t>Completed (Task/Feature)</t>
  </si>
  <si>
    <t>Fixed (Bug/Defect)</t>
  </si>
  <si>
    <t>Duplicate</t>
  </si>
  <si>
    <t>11/15/2013 20:18:44</t>
  </si>
  <si>
    <t>11/15/2013 20:19:05</t>
  </si>
  <si>
    <t>11/15/2013 20:19:08</t>
  </si>
  <si>
    <t>11/15/2013 20:19:12</t>
  </si>
  <si>
    <t>11/15/2013 20:20:22</t>
  </si>
  <si>
    <t>11/15/2013 20:20:26</t>
  </si>
  <si>
    <t>11/15/2013 20:20:47</t>
  </si>
  <si>
    <t>&lt;I&gt; Summary goes here</t>
  </si>
  <si>
    <t>11/15/2013 20:29:37</t>
  </si>
  <si>
    <t>&lt;A&gt; Long summary goes here. Long summary goes here. Long summary goes here.</t>
  </si>
  <si>
    <t>Sprint</t>
  </si>
  <si>
    <t>Details</t>
  </si>
  <si>
    <t>eaalcara</t>
  </si>
  <si>
    <t>Notes</t>
  </si>
  <si>
    <t>Sprint - still undefined</t>
  </si>
  <si>
    <t>PA : PracticeArea? (UNI : Unipoles)</t>
  </si>
  <si>
    <t>&lt;I&gt; Fix bug that lets user click on the playing board (and the board updates!!)  even after game result has been decided.</t>
  </si>
  <si>
    <t>11/15/2013 22:37:42</t>
  </si>
  <si>
    <t>Clicking anywhere on the board should not result in any update once player has won/lost.</t>
  </si>
  <si>
    <t>&lt;I&gt; First big update. New image for buttons, updated controller logic, updated LHDataLevels, extended UIButton to LHUIButton</t>
  </si>
  <si>
    <t>11/18/2013 06:40:18</t>
  </si>
  <si>
    <t>12/15/2013 07:29:50</t>
  </si>
  <si>
    <t>12/15/2013 07:30:27</t>
  </si>
  <si>
    <t>&lt;I&gt; Email/Feedback feature</t>
  </si>
  <si>
    <t>12/15/2013 09:23:49</t>
  </si>
  <si>
    <t>User button for sending email/feedback</t>
  </si>
  <si>
    <t>12/15/2013 09:25:05</t>
  </si>
  <si>
    <t>Feature to save/load/reset progress</t>
  </si>
  <si>
    <t>&lt;I&gt; Saving/Loading/resetting progress</t>
  </si>
  <si>
    <t>UNI-0005</t>
  </si>
  <si>
    <t>&lt;I&gt; Tick mark for solving levels</t>
  </si>
  <si>
    <t>12/15/2013 09:27:02</t>
  </si>
  <si>
    <t>Display 'check' (completed) or 'star' (completed without mistake) for each of the completed levels</t>
  </si>
  <si>
    <t>UNI-0006</t>
  </si>
  <si>
    <t>&lt;I&gt; Achievements</t>
  </si>
  <si>
    <t>12/15/2013 09:30:43</t>
  </si>
  <si>
    <t>Achievements/GameCenter(?)</t>
  </si>
  <si>
    <t>UNI-0007</t>
  </si>
  <si>
    <t>&lt;I&gt; Enable 'Settings' button</t>
  </si>
  <si>
    <t>12/15/2013 09:31:58</t>
  </si>
  <si>
    <t>Setting sounds and/or brightness</t>
  </si>
  <si>
    <t>UNI-0008</t>
  </si>
  <si>
    <t>&lt;I&gt; Map of levels per difficulty</t>
  </si>
  <si>
    <t>12/15/2013 09:34:24</t>
  </si>
  <si>
    <t>Levels map with completion tick marks</t>
  </si>
  <si>
    <t>UNI-0009</t>
  </si>
  <si>
    <t>&lt;I&gt; Hints</t>
  </si>
  <si>
    <t>12/15/2013 09:35:36</t>
  </si>
  <si>
    <t>Hints (for sale?)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</si>
</sst>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 Type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Type</c:v>
                </c:pt>
              </c:strCache>
            </c:strRef>
          </c:tx>
          <c:invertIfNegative val="0"/>
          <c:cat>
            <c:strRef>
              <c:f>Summary!$A$2:$A$5</c:f>
              <c:strCache>
                <c:ptCount val="4"/>
                <c:pt idx="0">
                  <c:v>Bug</c:v>
                </c:pt>
                <c:pt idx="1">
                  <c:v>Defect</c:v>
                </c:pt>
                <c:pt idx="2">
                  <c:v>Feature</c:v>
                </c:pt>
                <c:pt idx="3">
                  <c:v>Task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21336"/>
        <c:axId val="2070824840"/>
      </c:barChart>
      <c:catAx>
        <c:axId val="207082133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0824840"/>
        <c:crosses val="autoZero"/>
        <c:auto val="1"/>
        <c:lblAlgn val="ctr"/>
        <c:lblOffset val="100"/>
        <c:noMultiLvlLbl val="0"/>
      </c:catAx>
      <c:valAx>
        <c:axId val="2070824840"/>
        <c:scaling>
          <c:orientation val="minMax"/>
          <c:max val="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0821336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Assignee/Reporter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Assignee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Reporter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70865336"/>
        <c:axId val="2070868312"/>
      </c:barChart>
      <c:catAx>
        <c:axId val="2070865336"/>
        <c:scaling>
          <c:orientation val="minMax"/>
        </c:scaling>
        <c:delete val="0"/>
        <c:axPos val="l"/>
        <c:majorTickMark val="none"/>
        <c:minorTickMark val="none"/>
        <c:tickLblPos val="nextTo"/>
        <c:crossAx val="2070868312"/>
        <c:crosses val="autoZero"/>
        <c:auto val="1"/>
        <c:lblAlgn val="ctr"/>
        <c:lblOffset val="100"/>
        <c:noMultiLvlLbl val="0"/>
      </c:catAx>
      <c:valAx>
        <c:axId val="2070868312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0865336"/>
        <c:crosses val="autoZero"/>
        <c:crossBetween val="between"/>
        <c:majorUnit val="1.0"/>
        <c:minorUnit val="0.04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Priority</c:v>
                </c:pt>
              </c:strCache>
            </c:strRef>
          </c:tx>
          <c:invertIfNegative val="0"/>
          <c:cat>
            <c:strRef>
              <c:f>Summary!$L$2:$L$4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Summary!$M$2:$M$4</c:f>
              <c:numCache>
                <c:formatCode>General</c:formatCode>
                <c:ptCount val="3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94120"/>
        <c:axId val="2070897064"/>
      </c:barChart>
      <c:catAx>
        <c:axId val="207089412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0897064"/>
        <c:crosses val="autoZero"/>
        <c:auto val="1"/>
        <c:lblAlgn val="ctr"/>
        <c:lblOffset val="100"/>
        <c:noMultiLvlLbl val="0"/>
      </c:catAx>
      <c:valAx>
        <c:axId val="2070897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08941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Summary!$B$26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cat>
            <c:strRef>
              <c:f>Summary!$A$27:$A$33</c:f>
              <c:strCache>
                <c:ptCount val="7"/>
                <c:pt idx="0">
                  <c:v>Open</c:v>
                </c:pt>
                <c:pt idx="1">
                  <c:v>Blocked</c:v>
                </c:pt>
                <c:pt idx="2">
                  <c:v>Development</c:v>
                </c:pt>
                <c:pt idx="3">
                  <c:v>Rejected</c:v>
                </c:pt>
                <c:pt idx="4">
                  <c:v>Testing</c:v>
                </c:pt>
                <c:pt idx="5">
                  <c:v>QA</c:v>
                </c:pt>
                <c:pt idx="6">
                  <c:v>Closed</c:v>
                </c:pt>
              </c:strCache>
            </c:strRef>
          </c:cat>
          <c:val>
            <c:numRef>
              <c:f>Summary!$B$27:$B$33</c:f>
              <c:numCache>
                <c:formatCode>General</c:formatCode>
                <c:ptCount val="7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34904"/>
        <c:axId val="2070283448"/>
      </c:barChart>
      <c:catAx>
        <c:axId val="207023490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0283448"/>
        <c:crosses val="autoZero"/>
        <c:auto val="1"/>
        <c:lblAlgn val="ctr"/>
        <c:lblOffset val="100"/>
        <c:noMultiLvlLbl val="0"/>
      </c:catAx>
      <c:valAx>
        <c:axId val="2070283448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0234904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Summary!$K$26</c:f>
              <c:strCache>
                <c:ptCount val="1"/>
                <c:pt idx="0">
                  <c:v>Resolution</c:v>
                </c:pt>
              </c:strCache>
            </c:strRef>
          </c:tx>
          <c:invertIfNegative val="0"/>
          <c:cat>
            <c:strRef>
              <c:f>Summary!$J$27:$J$31</c:f>
              <c:strCache>
                <c:ptCount val="5"/>
                <c:pt idx="0">
                  <c:v>Completed (Task/Feature)</c:v>
                </c:pt>
                <c:pt idx="1">
                  <c:v>Unresolved</c:v>
                </c:pt>
                <c:pt idx="2">
                  <c:v>Re-opened</c:v>
                </c:pt>
                <c:pt idx="3">
                  <c:v>Fixed (Bug/Defect)</c:v>
                </c:pt>
                <c:pt idx="4">
                  <c:v>Duplicate</c:v>
                </c:pt>
              </c:strCache>
            </c:strRef>
          </c:cat>
          <c:val>
            <c:numRef>
              <c:f>Summary!$K$27:$K$31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38744"/>
        <c:axId val="2070188280"/>
      </c:barChart>
      <c:catAx>
        <c:axId val="2070238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0188280"/>
        <c:crosses val="autoZero"/>
        <c:auto val="1"/>
        <c:lblAlgn val="ctr"/>
        <c:lblOffset val="100"/>
        <c:noMultiLvlLbl val="0"/>
      </c:catAx>
      <c:valAx>
        <c:axId val="2070188280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0238744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6</xdr:row>
      <xdr:rowOff>0</xdr:rowOff>
    </xdr:from>
    <xdr:to>
      <xdr:col>10</xdr:col>
      <xdr:colOff>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12700</xdr:rowOff>
    </xdr:from>
    <xdr:to>
      <xdr:col>16</xdr:col>
      <xdr:colOff>12700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23</xdr:row>
      <xdr:rowOff>25400</xdr:rowOff>
    </xdr:from>
    <xdr:to>
      <xdr:col>8</xdr:col>
      <xdr:colOff>12700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23</xdr:row>
      <xdr:rowOff>38100</xdr:rowOff>
    </xdr:from>
    <xdr:to>
      <xdr:col>16</xdr:col>
      <xdr:colOff>812800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9.5" style="3" customWidth="1"/>
    <col min="2" max="2" width="10.5" style="7" customWidth="1"/>
    <col min="3" max="3" width="23.1640625" style="7" customWidth="1"/>
    <col min="4" max="4" width="13.5" style="7" customWidth="1"/>
    <col min="5" max="5" width="21.33203125" style="3" customWidth="1"/>
    <col min="6" max="6" width="17.33203125" style="3" bestFit="1" customWidth="1"/>
    <col min="7" max="7" width="11.33203125" style="7" bestFit="1" customWidth="1"/>
    <col min="8" max="8" width="24.83203125" style="10" customWidth="1"/>
    <col min="9" max="9" width="17.83203125" style="3" customWidth="1"/>
    <col min="10" max="10" width="17.1640625" style="3" bestFit="1" customWidth="1"/>
    <col min="11" max="11" width="21" style="3" customWidth="1"/>
    <col min="12" max="16384" width="8.83203125" style="3"/>
  </cols>
  <sheetData>
    <row r="1" spans="1:11">
      <c r="A1" s="2" t="s">
        <v>0</v>
      </c>
      <c r="B1" s="2" t="s">
        <v>5</v>
      </c>
      <c r="C1" s="2" t="s">
        <v>6</v>
      </c>
      <c r="D1" s="6" t="s">
        <v>7</v>
      </c>
      <c r="E1" s="2" t="s">
        <v>14</v>
      </c>
      <c r="F1" s="2" t="s">
        <v>16</v>
      </c>
      <c r="G1" s="1" t="s">
        <v>17</v>
      </c>
      <c r="H1" s="9" t="s">
        <v>18</v>
      </c>
      <c r="I1" s="1" t="s">
        <v>26</v>
      </c>
      <c r="J1" s="1" t="s">
        <v>27</v>
      </c>
      <c r="K1" s="1" t="s">
        <v>49</v>
      </c>
    </row>
    <row r="2" spans="1:11">
      <c r="A2" s="2" t="s">
        <v>1</v>
      </c>
      <c r="B2" s="8" t="s">
        <v>8</v>
      </c>
      <c r="C2" s="8" t="s">
        <v>12</v>
      </c>
      <c r="D2" s="6" t="s">
        <v>29</v>
      </c>
      <c r="E2" s="6" t="s">
        <v>29</v>
      </c>
      <c r="F2" s="2" t="s">
        <v>30</v>
      </c>
      <c r="G2" s="7" t="s">
        <v>22</v>
      </c>
      <c r="H2" s="9" t="s">
        <v>36</v>
      </c>
      <c r="I2" s="13" t="str">
        <f ca="1">TEXT(NOW(),"mm/dd/yyyy hh:mm:ss")</f>
        <v>12/15/2013 09:35:48</v>
      </c>
      <c r="J2" s="13" t="str">
        <f ca="1">TEXT(NOW(),"mm/dd/yyyy hh:mm:ss")</f>
        <v>12/15/2013 09:35:48</v>
      </c>
      <c r="K2" s="13"/>
    </row>
    <row r="3" spans="1:11">
      <c r="A3" s="2" t="s">
        <v>2</v>
      </c>
      <c r="B3" s="8" t="s">
        <v>9</v>
      </c>
      <c r="C3" s="2"/>
      <c r="D3" s="6" t="s">
        <v>51</v>
      </c>
      <c r="E3" s="6" t="s">
        <v>51</v>
      </c>
      <c r="F3" s="2" t="s">
        <v>31</v>
      </c>
      <c r="G3" s="7" t="s">
        <v>34</v>
      </c>
      <c r="H3" s="10" t="s">
        <v>21</v>
      </c>
    </row>
    <row r="4" spans="1:11">
      <c r="A4" s="2" t="s">
        <v>3</v>
      </c>
      <c r="B4" s="8" t="s">
        <v>10</v>
      </c>
      <c r="C4" s="2"/>
      <c r="D4" s="6" t="s">
        <v>13</v>
      </c>
      <c r="E4" s="6" t="s">
        <v>13</v>
      </c>
      <c r="F4" s="4" t="s">
        <v>32</v>
      </c>
      <c r="G4" s="7" t="s">
        <v>24</v>
      </c>
      <c r="H4" s="10" t="s">
        <v>35</v>
      </c>
      <c r="K4"/>
    </row>
    <row r="5" spans="1:11">
      <c r="A5" s="2" t="s">
        <v>4</v>
      </c>
      <c r="B5" s="8" t="s">
        <v>11</v>
      </c>
      <c r="C5" s="2"/>
      <c r="D5" s="6" t="s">
        <v>15</v>
      </c>
      <c r="E5" s="6" t="s">
        <v>15</v>
      </c>
      <c r="F5" s="5"/>
      <c r="G5" s="7" t="s">
        <v>20</v>
      </c>
      <c r="H5" s="10" t="s">
        <v>37</v>
      </c>
      <c r="K5"/>
    </row>
    <row r="6" spans="1:11">
      <c r="G6" s="7" t="s">
        <v>25</v>
      </c>
      <c r="H6" s="11" t="s">
        <v>38</v>
      </c>
      <c r="K6"/>
    </row>
    <row r="7" spans="1:11">
      <c r="G7" s="7" t="s">
        <v>23</v>
      </c>
      <c r="H7" s="11"/>
      <c r="K7"/>
    </row>
    <row r="8" spans="1:11">
      <c r="G8" s="7" t="s">
        <v>19</v>
      </c>
      <c r="H8" s="11"/>
      <c r="K8"/>
    </row>
    <row r="9" spans="1:11">
      <c r="K9"/>
    </row>
    <row r="10" spans="1:11">
      <c r="G10" s="1"/>
      <c r="K10"/>
    </row>
    <row r="11" spans="1:11">
      <c r="K11"/>
    </row>
    <row r="12" spans="1:11">
      <c r="K12"/>
    </row>
    <row r="13" spans="1:11">
      <c r="K13"/>
    </row>
    <row r="14" spans="1:11">
      <c r="K14"/>
    </row>
    <row r="15" spans="1:11">
      <c r="K15"/>
    </row>
    <row r="16" spans="1:11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R31" sqref="R31"/>
    </sheetView>
  </sheetViews>
  <sheetFormatPr baseColWidth="10" defaultRowHeight="14" x14ac:dyDescent="0"/>
  <cols>
    <col min="2" max="2" width="10.83203125" style="12"/>
    <col min="4" max="4" width="11.83203125" customWidth="1"/>
    <col min="5" max="5" width="10.83203125" style="12"/>
    <col min="10" max="10" width="20.83203125" bestFit="1" customWidth="1"/>
  </cols>
  <sheetData>
    <row r="1" spans="1:13">
      <c r="B1" s="12" t="s">
        <v>0</v>
      </c>
      <c r="C1" s="12"/>
      <c r="D1" s="12"/>
      <c r="G1" s="12" t="s">
        <v>7</v>
      </c>
      <c r="H1" s="12" t="s">
        <v>14</v>
      </c>
      <c r="M1" t="s">
        <v>16</v>
      </c>
    </row>
    <row r="2" spans="1:13">
      <c r="A2" t="s">
        <v>2</v>
      </c>
      <c r="B2" s="12">
        <f>COUNTIF(Main!A$2:A$1048576,"Bug")</f>
        <v>1</v>
      </c>
      <c r="C2" s="12"/>
      <c r="D2" s="12"/>
      <c r="F2" t="s">
        <v>29</v>
      </c>
      <c r="G2" s="12">
        <f>COUNTIF(Main!D$2:D$1048576,"clsanche")</f>
        <v>0</v>
      </c>
      <c r="H2" s="12">
        <f>COUNTIF(Main!E$2:E$1048576,"clsanche")</f>
        <v>0</v>
      </c>
      <c r="L2" t="s">
        <v>30</v>
      </c>
      <c r="M2" s="12">
        <f>COUNTIF(Main!F$2:F$1048576,"Low")</f>
        <v>9</v>
      </c>
    </row>
    <row r="3" spans="1:13">
      <c r="A3" t="s">
        <v>4</v>
      </c>
      <c r="B3" s="12">
        <f>COUNTIF(Main!A$2:A$1048576,"Defect")</f>
        <v>0</v>
      </c>
      <c r="C3" s="12"/>
      <c r="D3" s="12"/>
      <c r="F3" t="s">
        <v>51</v>
      </c>
      <c r="G3" s="12">
        <f>COUNTIF(Main!D$2:D$1048576,"eaalcara")</f>
        <v>0</v>
      </c>
      <c r="H3" s="12">
        <f>COUNTIF(Main!E$2:E$1048576,"eaalcara")</f>
        <v>0</v>
      </c>
      <c r="L3" t="s">
        <v>31</v>
      </c>
      <c r="M3" s="12">
        <f>COUNTIF(Main!F$2:F$1048576,"Med")</f>
        <v>0</v>
      </c>
    </row>
    <row r="4" spans="1:13">
      <c r="A4" t="s">
        <v>1</v>
      </c>
      <c r="B4" s="12">
        <f>COUNTIF(Main!A$2:A$1048576,"Feature")</f>
        <v>8</v>
      </c>
      <c r="C4" s="12"/>
      <c r="D4" s="12"/>
      <c r="F4" t="s">
        <v>13</v>
      </c>
      <c r="G4" s="12">
        <f>COUNTIF(Main!D$2:D$1048576,"rhdelaro")</f>
        <v>9</v>
      </c>
      <c r="H4" s="12">
        <f>COUNTIF(Main!E$2:E$1048576,"rhdelaro")</f>
        <v>9</v>
      </c>
      <c r="L4" t="s">
        <v>32</v>
      </c>
      <c r="M4" s="12">
        <f>COUNTIF(Main!F$2:F$1048576,"High")</f>
        <v>0</v>
      </c>
    </row>
    <row r="5" spans="1:13">
      <c r="A5" t="s">
        <v>3</v>
      </c>
      <c r="B5" s="12">
        <f>COUNTIF(Main!A$2:A$1048576,"Task")</f>
        <v>0</v>
      </c>
      <c r="C5" s="12"/>
      <c r="D5" s="12"/>
      <c r="F5" t="s">
        <v>15</v>
      </c>
      <c r="G5" s="12">
        <f>COUNTIF(Main!D$2:D$1048576,"vddelac")</f>
        <v>0</v>
      </c>
      <c r="H5" s="12">
        <f>COUNTIF(Main!E$2:E$1048576,"vddelac")</f>
        <v>0</v>
      </c>
    </row>
    <row r="6" spans="1:13">
      <c r="C6" s="12"/>
      <c r="D6" s="12"/>
      <c r="G6" s="12"/>
      <c r="H6" s="12"/>
    </row>
    <row r="26" spans="1:11">
      <c r="B26" s="12" t="s">
        <v>17</v>
      </c>
      <c r="K26" s="12" t="s">
        <v>18</v>
      </c>
    </row>
    <row r="27" spans="1:11">
      <c r="A27" s="7" t="s">
        <v>22</v>
      </c>
      <c r="B27" s="12">
        <f>COUNTIF(Main!G$2:G$1048576,"Open")</f>
        <v>7</v>
      </c>
      <c r="J27" s="9" t="s">
        <v>36</v>
      </c>
      <c r="K27" s="12">
        <f>COUNTIF(Main!H$2:H$1048576,"Completed (Task/Feature)")</f>
        <v>1</v>
      </c>
    </row>
    <row r="28" spans="1:11">
      <c r="A28" s="7" t="s">
        <v>34</v>
      </c>
      <c r="B28" s="12">
        <f>COUNTIF(Main!G$2:G$1048576,"Blocked")</f>
        <v>0</v>
      </c>
      <c r="J28" s="10" t="s">
        <v>21</v>
      </c>
      <c r="K28" s="12">
        <f>COUNTIF(Main!H$2:H$1048576,"Unresolved")</f>
        <v>7</v>
      </c>
    </row>
    <row r="29" spans="1:11">
      <c r="A29" s="7" t="s">
        <v>24</v>
      </c>
      <c r="B29" s="12">
        <f>COUNTIF(Main!G$2:G$1048576,"Development")</f>
        <v>0</v>
      </c>
      <c r="J29" s="10" t="s">
        <v>35</v>
      </c>
      <c r="K29" s="12">
        <f>COUNTIF(Main!H$2:H$1048576,"Re-opened")</f>
        <v>0</v>
      </c>
    </row>
    <row r="30" spans="1:11">
      <c r="A30" s="7" t="s">
        <v>20</v>
      </c>
      <c r="B30" s="12">
        <f>COUNTIF(Main!G$2:G$1048576,"Rejected")</f>
        <v>0</v>
      </c>
      <c r="J30" s="10" t="s">
        <v>37</v>
      </c>
      <c r="K30" s="12">
        <f>COUNTIF(Main!H$2:H$1048576,"Fixed (Bug/Defect)")</f>
        <v>1</v>
      </c>
    </row>
    <row r="31" spans="1:11">
      <c r="A31" s="7" t="s">
        <v>25</v>
      </c>
      <c r="B31" s="12">
        <f>COUNTIF(Main!G$2:G$1048576,"Testing")</f>
        <v>0</v>
      </c>
      <c r="J31" s="11" t="s">
        <v>38</v>
      </c>
      <c r="K31" s="12">
        <f>COUNTIF(Main!H$2:H$1048576,"Duplicate")</f>
        <v>0</v>
      </c>
    </row>
    <row r="32" spans="1:11">
      <c r="A32" s="7" t="s">
        <v>23</v>
      </c>
      <c r="B32" s="12">
        <f>COUNTIF(Main!G$2:G$1048576,"QA")</f>
        <v>0</v>
      </c>
    </row>
    <row r="33" spans="1:2">
      <c r="A33" s="7" t="s">
        <v>19</v>
      </c>
      <c r="B33" s="12">
        <f>COUNTIF(Main!G$2:G$1048576,"Closed")</f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1" sqref="K11"/>
    </sheetView>
  </sheetViews>
  <sheetFormatPr baseColWidth="10" defaultColWidth="8.83203125" defaultRowHeight="14" x14ac:dyDescent="0"/>
  <cols>
    <col min="1" max="1" width="7.83203125" style="12" bestFit="1" customWidth="1"/>
    <col min="2" max="2" width="12.1640625" style="12" customWidth="1"/>
    <col min="3" max="3" width="50" style="19" customWidth="1"/>
    <col min="4" max="4" width="9.6640625" style="12" customWidth="1"/>
    <col min="5" max="5" width="10.83203125" style="12" customWidth="1"/>
    <col min="6" max="6" width="10" style="12" customWidth="1"/>
    <col min="7" max="7" width="11.33203125" style="12" bestFit="1" customWidth="1"/>
    <col min="8" max="8" width="20.83203125" style="12" bestFit="1" customWidth="1"/>
    <col min="9" max="10" width="17.1640625" style="12" bestFit="1" customWidth="1"/>
    <col min="11" max="11" width="28.6640625" style="19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8" t="s">
        <v>50</v>
      </c>
    </row>
    <row r="2" spans="1:11" ht="42">
      <c r="A2" s="12" t="s">
        <v>2</v>
      </c>
      <c r="B2" s="12" t="s">
        <v>8</v>
      </c>
      <c r="C2" s="19" t="s">
        <v>55</v>
      </c>
      <c r="D2" s="12" t="s">
        <v>13</v>
      </c>
      <c r="E2" s="15" t="s">
        <v>13</v>
      </c>
      <c r="F2" s="12" t="s">
        <v>30</v>
      </c>
      <c r="G2" s="12" t="s">
        <v>19</v>
      </c>
      <c r="H2" s="12" t="s">
        <v>37</v>
      </c>
      <c r="I2" s="12" t="s">
        <v>56</v>
      </c>
      <c r="J2" s="12" t="s">
        <v>60</v>
      </c>
      <c r="K2" s="19" t="s">
        <v>57</v>
      </c>
    </row>
    <row r="3" spans="1:11" ht="28">
      <c r="A3" s="12" t="s">
        <v>1</v>
      </c>
      <c r="B3" s="12" t="s">
        <v>9</v>
      </c>
      <c r="C3" s="19" t="s">
        <v>58</v>
      </c>
      <c r="D3" s="12" t="s">
        <v>13</v>
      </c>
      <c r="E3" s="12" t="s">
        <v>13</v>
      </c>
      <c r="F3" s="12" t="s">
        <v>30</v>
      </c>
      <c r="G3" s="12" t="s">
        <v>19</v>
      </c>
      <c r="H3" s="12" t="s">
        <v>36</v>
      </c>
      <c r="I3" s="14" t="s">
        <v>59</v>
      </c>
      <c r="J3" s="12" t="s">
        <v>61</v>
      </c>
    </row>
    <row r="4" spans="1:11" ht="28">
      <c r="A4" s="12" t="s">
        <v>1</v>
      </c>
      <c r="B4" s="12" t="s">
        <v>10</v>
      </c>
      <c r="C4" s="19" t="s">
        <v>62</v>
      </c>
      <c r="D4" s="12" t="s">
        <v>13</v>
      </c>
      <c r="E4" s="12" t="s">
        <v>13</v>
      </c>
      <c r="F4" s="12" t="s">
        <v>30</v>
      </c>
      <c r="G4" s="12" t="s">
        <v>22</v>
      </c>
      <c r="H4" s="12" t="s">
        <v>21</v>
      </c>
      <c r="I4" s="12" t="s">
        <v>63</v>
      </c>
      <c r="K4" s="19" t="s">
        <v>64</v>
      </c>
    </row>
    <row r="5" spans="1:11">
      <c r="A5" s="12" t="s">
        <v>1</v>
      </c>
      <c r="B5" s="12" t="s">
        <v>11</v>
      </c>
      <c r="C5" s="19" t="s">
        <v>67</v>
      </c>
      <c r="D5" s="12" t="s">
        <v>13</v>
      </c>
      <c r="E5" s="12" t="s">
        <v>13</v>
      </c>
      <c r="F5" s="12" t="s">
        <v>30</v>
      </c>
      <c r="G5" s="12" t="s">
        <v>22</v>
      </c>
      <c r="H5" s="12" t="s">
        <v>21</v>
      </c>
      <c r="I5" s="12" t="s">
        <v>65</v>
      </c>
      <c r="K5" s="19" t="s">
        <v>66</v>
      </c>
    </row>
    <row r="6" spans="1:11" ht="42">
      <c r="A6" s="12" t="s">
        <v>1</v>
      </c>
      <c r="B6" s="12" t="s">
        <v>68</v>
      </c>
      <c r="C6" s="19" t="s">
        <v>69</v>
      </c>
      <c r="D6" s="12" t="s">
        <v>13</v>
      </c>
      <c r="E6" s="12" t="s">
        <v>13</v>
      </c>
      <c r="F6" s="12" t="s">
        <v>30</v>
      </c>
      <c r="G6" s="12" t="s">
        <v>22</v>
      </c>
      <c r="H6" s="12" t="s">
        <v>21</v>
      </c>
      <c r="I6" s="12" t="s">
        <v>70</v>
      </c>
      <c r="K6" s="19" t="s">
        <v>71</v>
      </c>
    </row>
    <row r="7" spans="1:11">
      <c r="A7" s="12" t="s">
        <v>1</v>
      </c>
      <c r="B7" s="12" t="s">
        <v>72</v>
      </c>
      <c r="C7" s="19" t="s">
        <v>73</v>
      </c>
      <c r="D7" s="12" t="s">
        <v>13</v>
      </c>
      <c r="E7" s="12" t="s">
        <v>13</v>
      </c>
      <c r="F7" s="12" t="s">
        <v>30</v>
      </c>
      <c r="G7" s="12" t="s">
        <v>22</v>
      </c>
      <c r="H7" s="12" t="s">
        <v>21</v>
      </c>
      <c r="I7" s="12" t="s">
        <v>74</v>
      </c>
      <c r="K7" s="19" t="s">
        <v>75</v>
      </c>
    </row>
    <row r="8" spans="1:11">
      <c r="A8" s="12" t="s">
        <v>1</v>
      </c>
      <c r="B8" s="12" t="s">
        <v>76</v>
      </c>
      <c r="C8" s="19" t="s">
        <v>77</v>
      </c>
      <c r="D8" s="12" t="s">
        <v>13</v>
      </c>
      <c r="E8" s="12" t="s">
        <v>13</v>
      </c>
      <c r="F8" s="12" t="s">
        <v>30</v>
      </c>
      <c r="G8" s="12" t="s">
        <v>22</v>
      </c>
      <c r="H8" s="12" t="s">
        <v>21</v>
      </c>
      <c r="I8" s="12" t="s">
        <v>78</v>
      </c>
      <c r="K8" s="19" t="s">
        <v>79</v>
      </c>
    </row>
    <row r="9" spans="1:11" ht="28">
      <c r="A9" s="12" t="s">
        <v>1</v>
      </c>
      <c r="B9" s="12" t="s">
        <v>80</v>
      </c>
      <c r="C9" s="19" t="s">
        <v>81</v>
      </c>
      <c r="D9" s="12" t="s">
        <v>13</v>
      </c>
      <c r="E9" s="12" t="s">
        <v>13</v>
      </c>
      <c r="F9" s="12" t="s">
        <v>30</v>
      </c>
      <c r="G9" s="12" t="s">
        <v>22</v>
      </c>
      <c r="H9" s="12" t="s">
        <v>21</v>
      </c>
      <c r="I9" s="12" t="s">
        <v>82</v>
      </c>
      <c r="K9" s="19" t="s">
        <v>83</v>
      </c>
    </row>
    <row r="10" spans="1:11">
      <c r="A10" s="12" t="s">
        <v>1</v>
      </c>
      <c r="B10" s="12" t="s">
        <v>84</v>
      </c>
      <c r="C10" s="19" t="s">
        <v>85</v>
      </c>
      <c r="D10" s="12" t="s">
        <v>13</v>
      </c>
      <c r="E10" s="12" t="s">
        <v>13</v>
      </c>
      <c r="F10" s="12" t="s">
        <v>30</v>
      </c>
      <c r="G10" s="12" t="s">
        <v>22</v>
      </c>
      <c r="H10" s="12" t="s">
        <v>21</v>
      </c>
      <c r="I10" s="12" t="s">
        <v>86</v>
      </c>
      <c r="K10" s="19" t="s">
        <v>87</v>
      </c>
    </row>
  </sheetData>
  <conditionalFormatting sqref="F1:F1048576">
    <cfRule type="cellIs" dxfId="4" priority="3" operator="equal">
      <formula>"High"</formula>
    </cfRule>
  </conditionalFormatting>
  <conditionalFormatting sqref="G1:G1048576 H5">
    <cfRule type="containsText" dxfId="3" priority="1" operator="containsText" text="Blocked">
      <formula>NOT(ISERROR(SEARCH("Blocked",G1)))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Sheet1!$D$2:$D$5</xm:f>
          </x14:formula1>
          <xm:sqref>D2:D1048576</xm:sqref>
        </x14:dataValidation>
        <x14:dataValidation type="list" allowBlank="1" showInputMessage="1" showErrorMessage="1">
          <x14:formula1>
            <xm:f>Sheet1!$E$2:$E$5</xm:f>
          </x14:formula1>
          <xm:sqref>E2:E1048576</xm:sqref>
        </x14:dataValidation>
        <x14:dataValidation type="list" allowBlank="1" showInputMessage="1" showErrorMessage="1">
          <x14:formula1>
            <xm:f>Sheet1!$F$2:$F$4</xm:f>
          </x14:formula1>
          <xm:sqref>F2:F1048576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I2:I1048576</xm:sqref>
        </x14:dataValidation>
        <x14:dataValidation type="list" allowBlank="1" showInputMessage="1" showErrorMessage="1">
          <x14:formula1>
            <xm:f>Sheet1!$H$2:$H$6</xm:f>
          </x14:formula1>
          <xm:sqref>H2:H1048576</xm:sqref>
        </x14:dataValidation>
        <x14:dataValidation type="list" allowBlank="1" showInputMessage="1" showErrorMessage="1">
          <x14:formula1>
            <xm:f>Sheet1!$A$2:$A$5</xm:f>
          </x14:formula1>
          <xm:sqref>A2:A1048576</xm:sqref>
        </x14:dataValidation>
        <x14:dataValidation type="list" allowBlank="1" showInputMessage="1" showErrorMessage="1">
          <x14:formula1>
            <xm:f>Sheet1!$G$2:$G$8</xm:f>
          </x14:formula1>
          <xm:sqref>G2:G1048576</xm:sqref>
        </x14:dataValidation>
        <x14:dataValidation type="list" allowBlank="1" showInputMessage="1" showErrorMessage="1">
          <x14:formula1>
            <xm:f>Sheet1!$J$2:$J$2</xm:f>
          </x14:formula1>
          <xm:sqref>J2:J1048576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C22" sqref="C22"/>
    </sheetView>
  </sheetViews>
  <sheetFormatPr baseColWidth="10" defaultColWidth="8.83203125" defaultRowHeight="14" x14ac:dyDescent="0"/>
  <cols>
    <col min="3" max="3" width="33.83203125" customWidth="1"/>
    <col min="5" max="5" width="11.83203125" customWidth="1"/>
    <col min="6" max="6" width="16.33203125" customWidth="1"/>
    <col min="8" max="8" width="22.5" customWidth="1"/>
    <col min="9" max="9" width="19.83203125" customWidth="1"/>
    <col min="10" max="10" width="21.33203125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6" t="s">
        <v>49</v>
      </c>
    </row>
    <row r="2" spans="1:11">
      <c r="A2" s="12" t="s">
        <v>1</v>
      </c>
      <c r="B2" s="12" t="s">
        <v>33</v>
      </c>
      <c r="C2" s="19" t="s">
        <v>46</v>
      </c>
      <c r="D2" s="12" t="s">
        <v>13</v>
      </c>
      <c r="E2" s="15" t="s">
        <v>28</v>
      </c>
      <c r="F2" s="12" t="s">
        <v>30</v>
      </c>
      <c r="G2" s="12" t="s">
        <v>19</v>
      </c>
      <c r="H2" t="s">
        <v>21</v>
      </c>
      <c r="I2" s="12" t="s">
        <v>39</v>
      </c>
      <c r="J2" s="12" t="s">
        <v>43</v>
      </c>
    </row>
    <row r="3" spans="1:11" ht="42">
      <c r="A3" s="12" t="s">
        <v>2</v>
      </c>
      <c r="B3" s="12"/>
      <c r="C3" s="19" t="s">
        <v>48</v>
      </c>
      <c r="D3" s="12" t="s">
        <v>13</v>
      </c>
      <c r="E3" s="12" t="s">
        <v>29</v>
      </c>
      <c r="F3" s="12" t="s">
        <v>31</v>
      </c>
      <c r="G3" s="12" t="s">
        <v>34</v>
      </c>
      <c r="H3" t="s">
        <v>21</v>
      </c>
      <c r="I3" s="14" t="s">
        <v>40</v>
      </c>
      <c r="J3" s="12" t="s">
        <v>44</v>
      </c>
    </row>
    <row r="4" spans="1:11">
      <c r="A4" s="12" t="s">
        <v>2</v>
      </c>
      <c r="B4" s="12"/>
      <c r="C4" s="19"/>
      <c r="D4" s="12" t="s">
        <v>28</v>
      </c>
      <c r="E4" s="12" t="s">
        <v>15</v>
      </c>
      <c r="F4" s="12" t="s">
        <v>32</v>
      </c>
      <c r="G4" s="12" t="s">
        <v>19</v>
      </c>
      <c r="H4" t="s">
        <v>36</v>
      </c>
      <c r="I4" s="12" t="s">
        <v>41</v>
      </c>
      <c r="J4" s="12" t="s">
        <v>47</v>
      </c>
    </row>
    <row r="5" spans="1:11">
      <c r="A5" s="12" t="s">
        <v>4</v>
      </c>
      <c r="B5" s="12"/>
      <c r="C5" s="19"/>
      <c r="D5" s="12" t="s">
        <v>15</v>
      </c>
      <c r="E5" s="12" t="s">
        <v>13</v>
      </c>
      <c r="F5" s="12" t="s">
        <v>31</v>
      </c>
      <c r="G5" s="12" t="s">
        <v>25</v>
      </c>
      <c r="H5" t="s">
        <v>21</v>
      </c>
      <c r="I5" s="12" t="s">
        <v>42</v>
      </c>
      <c r="J5" s="12" t="s">
        <v>45</v>
      </c>
    </row>
    <row r="14" spans="1:11">
      <c r="A14" t="s">
        <v>52</v>
      </c>
    </row>
    <row r="15" spans="1:11">
      <c r="A15">
        <v>1</v>
      </c>
      <c r="B15" t="s">
        <v>54</v>
      </c>
    </row>
    <row r="16" spans="1:11">
      <c r="A16">
        <v>2</v>
      </c>
      <c r="B16" t="s">
        <v>53</v>
      </c>
    </row>
  </sheetData>
  <conditionalFormatting sqref="F1:F5">
    <cfRule type="cellIs" dxfId="2" priority="2" operator="equal">
      <formula>"High"</formula>
    </cfRule>
  </conditionalFormatting>
  <conditionalFormatting sqref="G1:G5">
    <cfRule type="containsText" dxfId="1" priority="1" operator="containsText" text="Blocked">
      <formula>NOT(ISERROR(SEARCH("Blocked",G1)))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Sheet1!$J$2:$J$2</xm:f>
          </x14:formula1>
          <xm:sqref>J2:J5</xm:sqref>
        </x14:dataValidation>
        <x14:dataValidation type="list" allowBlank="1" showInputMessage="1" showErrorMessage="1">
          <x14:formula1>
            <xm:f>Sheet1!$G$2:$G$8</xm:f>
          </x14:formula1>
          <xm:sqref>G2:G5</xm:sqref>
        </x14:dataValidation>
        <x14:dataValidation type="list" allowBlank="1" showInputMessage="1" showErrorMessage="1">
          <x14:formula1>
            <xm:f>Sheet1!$A$2:$A$5</xm:f>
          </x14:formula1>
          <xm:sqref>A2:A5</xm:sqref>
        </x14:dataValidation>
        <x14:dataValidation type="list" allowBlank="1" showInputMessage="1" showErrorMessage="1">
          <x14:formula1>
            <xm:f>Sheet1!$H$2:$H$6</xm:f>
          </x14:formula1>
          <xm:sqref>H2:H5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I2:I5</xm:sqref>
        </x14:dataValidation>
        <x14:dataValidation type="list" allowBlank="1" showInputMessage="1" showErrorMessage="1">
          <x14:formula1>
            <xm:f>Sheet1!$F$2:$F$4</xm:f>
          </x14:formula1>
          <xm:sqref>F2:F5</xm:sqref>
        </x14:dataValidation>
        <x14:dataValidation type="list" allowBlank="1" showInputMessage="1" showErrorMessage="1">
          <x14:formula1>
            <xm:f>Sheet1!$E$2:$E$5</xm:f>
          </x14:formula1>
          <xm:sqref>E2:E5</xm:sqref>
        </x14:dataValidation>
        <x14:dataValidation type="list" allowBlank="1" showInputMessage="1" showErrorMessage="1">
          <x14:formula1>
            <xm:f>Sheet1!$D$2:$D$5</xm:f>
          </x14:formula1>
          <xm:sqref>D2:D5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Main</vt:lpstr>
      <vt:lpstr>Example</vt:lpstr>
    </vt:vector>
  </TitlesOfParts>
  <Company>Advanced Micro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Rommel dela Rosa</cp:lastModifiedBy>
  <dcterms:created xsi:type="dcterms:W3CDTF">2013-11-14T07:47:23Z</dcterms:created>
  <dcterms:modified xsi:type="dcterms:W3CDTF">2013-12-15T01:36:04Z</dcterms:modified>
</cp:coreProperties>
</file>