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hett\Documents\UNC_Bootcamp\Module 1\Homework\"/>
    </mc:Choice>
  </mc:AlternateContent>
  <xr:revisionPtr revIDLastSave="0" documentId="13_ncr:1_{CC6CC56D-151D-4B6B-9853-354CBC46A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wdfunding" sheetId="1" r:id="rId1"/>
    <sheet name="Category" sheetId="2" r:id="rId2"/>
    <sheet name="Sub Category" sheetId="3" r:id="rId3"/>
    <sheet name="Line Chart" sheetId="5" r:id="rId4"/>
    <sheet name="Outcomes Based on Goal" sheetId="6" r:id="rId5"/>
    <sheet name="Statistical Analysis" sheetId="7" r:id="rId6"/>
  </sheets>
  <definedNames>
    <definedName name="FailedBackers">'Statistical Analysis'!$E$2:$E$365</definedName>
    <definedName name="Goals">Crowdfunding!$D$2:$D$1001</definedName>
    <definedName name="OandB">Crowdfunding!$G$2:$H$1001</definedName>
    <definedName name="Outcomes">Crowdfunding!$G$2:$G$1001</definedName>
    <definedName name="SuccessBackers">'Statistical Analysis'!$B$2:$B$566</definedName>
  </definedNames>
  <calcPr calcId="191029" concurrentCalc="0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H6" i="7"/>
  <c r="H7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N2" i="1"/>
  <c r="K5" i="7"/>
  <c r="K4" i="7"/>
  <c r="K3" i="7"/>
  <c r="K2" i="7"/>
  <c r="H5" i="7"/>
  <c r="H4" i="7"/>
  <c r="H3" i="7"/>
  <c r="H2" i="7"/>
  <c r="D2" i="7" a="1"/>
  <c r="D2" i="7"/>
  <c r="A2" i="7" a="1"/>
  <c r="A2" i="7"/>
  <c r="B3" i="6"/>
  <c r="C3" i="6"/>
  <c r="D3" i="6"/>
  <c r="E3" i="6"/>
  <c r="F3" i="6"/>
  <c r="G3" i="6"/>
  <c r="H3" i="6"/>
  <c r="B4" i="6"/>
  <c r="C4" i="6"/>
  <c r="D4" i="6"/>
  <c r="E4" i="6"/>
  <c r="F4" i="6"/>
  <c r="G4" i="6"/>
  <c r="H4" i="6"/>
  <c r="B5" i="6"/>
  <c r="C5" i="6"/>
  <c r="D5" i="6"/>
  <c r="E5" i="6"/>
  <c r="F5" i="6"/>
  <c r="G5" i="6"/>
  <c r="H5" i="6"/>
  <c r="B6" i="6"/>
  <c r="C6" i="6"/>
  <c r="D6" i="6"/>
  <c r="E6" i="6"/>
  <c r="F6" i="6"/>
  <c r="G6" i="6"/>
  <c r="H6" i="6"/>
  <c r="B7" i="6"/>
  <c r="C7" i="6"/>
  <c r="D7" i="6"/>
  <c r="E7" i="6"/>
  <c r="F7" i="6"/>
  <c r="G7" i="6"/>
  <c r="H7" i="6"/>
  <c r="B8" i="6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C2" i="6"/>
  <c r="B2" i="6"/>
  <c r="D2" i="6"/>
  <c r="E2" i="6"/>
  <c r="G2" i="6"/>
  <c r="H2" i="6"/>
  <c r="F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<sst xmlns="http://schemas.openxmlformats.org/spreadsheetml/2006/main" count="6139" uniqueCount="2115">
  <si>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</si>
  <si>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</si>
  <si>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</si>
  <si>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</si>
  <si>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</si>
  <si>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</si>
  <si>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</si>
  <si>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</si>
  <si>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</si>
  <si>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</si>
  <si>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</si>
  <si>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</si>
  <si>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</si>
  <si>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</si>
  <si>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</si>
  <si>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</si>
  <si>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</si>
  <si>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</si>
  <si>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</si>
  <si>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</si>
  <si>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</si>
  <si>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</si>
  <si>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</si>
  <si>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</si>
  <si>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</si>
  <si>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</si>
  <si>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</si>
  <si>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</si>
  <si>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</si>
  <si>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</si>
  <si>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</si>
  <si>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</si>
  <si>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</si>
  <si>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</si>
  <si>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</si>
  <si>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</si>
  <si>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</si>
  <si>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</si>
  <si>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</si>
  <si>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</si>
  <si>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</si>
  <si>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</si>
  <si>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</si>
  <si>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</si>
  <si>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</si>
  <si>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</si>
  <si>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</si>
  <si>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</si>
  <si>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</si>
  <si>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</si>
  <si>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</si>
  <si>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</si>
  <si>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</si>
  <si>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</si>
  <si>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</si>
  <si>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</si>
  <si>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</si>
  <si>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</si>
  <si>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</si>
  <si>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</si>
  <si>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</si>
  <si>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</si>
  <si>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</si>
  <si>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</si>
  <si>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</si>
  <si>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</si>
  <si>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</si>
  <si>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</si>
  <si>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</si>
  <si>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</si>
  <si>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</si>
  <si>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</si>
  <si>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</si>
  <si>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</si>
  <si>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</si>
  <si>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</si>
  <si>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</si>
  <si>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</si>
  <si>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</si>
  <si>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</si>
  <si>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</si>
  <si>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</si>
  <si>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</si>
  <si>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</si>
  <si>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</si>
  <si>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</si>
  <si>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</si>
  <si>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</si>
  <si>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</si>
  <si>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</si>
  <si>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</si>
  <si>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</si>
  <si>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</si>
  <si>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</si>
  <si>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</si>
  <si>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</si>
  <si>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</si>
  <si>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</si>
  <si>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</si>
  <si>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</si>
  <si>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</si>
  <si>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</si>
  <si>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</si>
  <si>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</si>
  <si>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</si>
  <si>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</si>
  <si>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</si>
  <si>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</si>
  <si>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</si>
  <si>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</si>
  <si>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</si>
  <si>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</si>
  <si>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</si>
  <si>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</si>
  <si>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</si>
  <si>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</si>
  <si>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</si>
  <si>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</si>
  <si>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</si>
  <si>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</si>
  <si>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</si>
  <si>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</si>
  <si>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</si>
  <si>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</si>
  <si>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</si>
  <si>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</si>
  <si>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</si>
  <si>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</si>
  <si>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</si>
  <si>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</si>
  <si>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</si>
  <si>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</si>
  <si>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</si>
  <si>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</si>
  <si>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</si>
  <si>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</si>
  <si>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</si>
  <si>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</si>
  <si>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</si>
  <si>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</si>
  <si>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</si>
  <si>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</si>
  <si>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</si>
  <si>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</si>
  <si>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</si>
  <si>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</si>
  <si>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</si>
  <si>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</si>
  <si>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</si>
  <si>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</si>
  <si>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</si>
  <si>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</si>
  <si>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</si>
  <si>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</si>
  <si>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</si>
  <si>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</si>
  <si>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</si>
  <si>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</si>
  <si>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</si>
  <si>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</si>
  <si>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</si>
  <si>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</si>
  <si>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</si>
  <si>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</si>
  <si>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</si>
  <si>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</si>
  <si>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</si>
  <si>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</si>
  <si>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</si>
  <si>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</si>
  <si>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</si>
  <si>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</si>
  <si>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</si>
  <si>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</si>
  <si>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</si>
  <si>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</si>
  <si>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</si>
  <si>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</si>
  <si>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</si>
  <si>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</si>
  <si>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</si>
  <si>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</si>
  <si>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</si>
  <si>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</si>
  <si>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</si>
  <si>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</si>
  <si>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</si>
  <si>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</si>
  <si>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</si>
  <si>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</si>
  <si>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</si>
  <si>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</si>
  <si>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</si>
  <si>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</si>
  <si>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</si>
  <si>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</si>
  <si>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</si>
  <si>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</si>
  <si>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</si>
  <si>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</si>
  <si>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</si>
  <si>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</si>
  <si>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</si>
  <si>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</si>
  <si>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</si>
  <si>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</si>
  <si>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</si>
  <si>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</si>
  <si>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</si>
  <si>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</si>
  <si>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</si>
  <si>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</si>
  <si>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</si>
  <si>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</si>
  <si>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</si>
  <si>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</si>
  <si>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</si>
  <si>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</si>
  <si>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</si>
  <si>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</si>
  <si>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</si>
  <si>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</si>
  <si>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</si>
  <si>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</si>
  <si>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</si>
  <si>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</si>
  <si>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</si>
  <si>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</si>
  <si>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</si>
  <si>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</si>
  <si>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</si>
  <si>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</si>
  <si>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</si>
  <si>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</si>
  <si>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</si>
  <si>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</si>
  <si>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</si>
  <si>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</si>
  <si>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</si>
  <si>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</si>
  <si>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</si>
  <si>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</si>
  <si>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</si>
  <si>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</si>
  <si>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</si>
  <si>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</si>
  <si>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</si>
  <si>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</si>
  <si>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</si>
  <si>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</si>
  <si>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</si>
  <si>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</si>
  <si>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</si>
  <si>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</si>
  <si>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</si>
  <si>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</si>
  <si>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</si>
  <si>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</si>
  <si>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</si>
  <si>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</si>
  <si>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</si>
  <si>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</si>
  <si>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</si>
  <si>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</si>
  <si>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</si>
  <si>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</si>
  <si>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</si>
  <si>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</si>
  <si>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</si>
  <si>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</si>
  <si>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</si>
  <si>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</si>
  <si>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</si>
  <si>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</si>
  <si>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</si>
  <si>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</si>
  <si>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</si>
  <si>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</si>
  <si>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</si>
  <si>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</si>
  <si>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</si>
  <si>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</si>
  <si>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</si>
  <si>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</si>
  <si>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</si>
  <si>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</si>
  <si>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</si>
  <si>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</si>
  <si>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</si>
  <si>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</si>
  <si>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</si>
  <si>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</si>
  <si>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</si>
  <si>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</si>
  <si>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</si>
  <si>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</si>
  <si>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</si>
  <si>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</si>
  <si>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</si>
  <si>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</si>
  <si>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</si>
  <si>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</si>
  <si>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</si>
  <si>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</si>
  <si>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</si>
  <si>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</si>
  <si>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</si>
  <si>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</si>
  <si>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</si>
  <si>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</si>
  <si>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</si>
  <si>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</si>
  <si>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</si>
  <si>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</si>
  <si>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</si>
  <si>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</si>
  <si>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</si>
  <si>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</si>
  <si>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</si>
  <si>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</si>
  <si>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</si>
  <si>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</si>
  <si>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</si>
  <si>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</si>
  <si>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</si>
  <si>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</si>
  <si>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</si>
  <si>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</si>
  <si>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</si>
  <si>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</si>
  <si>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</si>
  <si>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</si>
  <si>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</si>
  <si>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</si>
  <si>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</si>
  <si>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</si>
  <si>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</si>
  <si>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</si>
  <si>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</si>
  <si>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</si>
  <si>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</si>
  <si>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</si>
  <si>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</si>
  <si>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</si>
  <si>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</si>
  <si>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</si>
  <si>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</si>
  <si>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</si>
  <si>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</si>
  <si>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</si>
  <si>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</si>
  <si>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</si>
  <si>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</si>
  <si>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</si>
  <si>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</si>
  <si>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</si>
  <si>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</si>
  <si>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</si>
  <si>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</si>
  <si>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</si>
  <si>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</si>
  <si>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</si>
  <si>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</si>
  <si>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</si>
  <si>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</si>
  <si>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</si>
  <si>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</si>
  <si>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</si>
  <si>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</si>
  <si>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</si>
  <si>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</si>
  <si>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</si>
  <si>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</si>
  <si>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</si>
  <si>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</si>
  <si>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</si>
  <si>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</si>
  <si>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</si>
  <si>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</si>
  <si>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</si>
  <si>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</si>
  <si>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</si>
  <si>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</si>
  <si>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</si>
  <si>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</si>
  <si>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</si>
  <si>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</si>
  <si>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</si>
  <si>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</si>
  <si>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</si>
  <si>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</si>
  <si>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</si>
  <si>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</si>
  <si>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</si>
  <si>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</si>
  <si>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</si>
  <si>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</si>
  <si>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</si>
  <si>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</si>
  <si>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</si>
  <si>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</si>
  <si>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</si>
  <si>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</si>
  <si>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</si>
  <si>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</si>
  <si>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</si>
  <si>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</si>
  <si>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</si>
  <si>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</si>
  <si>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</si>
  <si>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</si>
  <si>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</si>
  <si>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</si>
  <si>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</si>
  <si>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</si>
  <si>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</si>
  <si>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</si>
  <si>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</si>
  <si>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</si>
  <si>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</si>
  <si>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</si>
  <si>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</si>
  <si>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</si>
  <si>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</si>
  <si>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</si>
  <si>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</si>
  <si>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</si>
  <si>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</si>
  <si>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</si>
  <si>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</si>
  <si>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</si>
  <si>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</si>
  <si>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</si>
  <si>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</si>
  <si>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</si>
  <si>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</si>
  <si>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</si>
  <si>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</si>
  <si>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</si>
  <si>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</si>
  <si>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</si>
  <si>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</si>
  <si>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</si>
  <si>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</si>
  <si>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</si>
  <si>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</si>
  <si>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</si>
  <si>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</si>
  <si>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</si>
  <si>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</si>
  <si>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</si>
  <si>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</si>
  <si>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</si>
  <si>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</si>
  <si>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</si>
  <si>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</si>
  <si>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</si>
  <si>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</si>
  <si>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</si>
  <si>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</si>
  <si>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</si>
  <si>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</si>
  <si>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</si>
  <si>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</si>
  <si>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</si>
  <si>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</si>
  <si>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</si>
  <si>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</si>
  <si>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</si>
  <si>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</si>
  <si>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</si>
  <si>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</si>
  <si>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</si>
  <si>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</si>
  <si>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</si>
  <si>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</si>
  <si>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</si>
  <si>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</si>
  <si>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</si>
  <si>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</si>
  <si>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</si>
  <si>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</si>
  <si>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</si>
  <si>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</si>
  <si>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</si>
  <si>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</si>
  <si>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</si>
  <si>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</si>
  <si>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</si>
  <si>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</si>
  <si>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</si>
  <si>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</si>
  <si>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</si>
  <si>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</si>
  <si>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</si>
  <si>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</si>
  <si>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</si>
  <si>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</si>
  <si>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</si>
  <si>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</si>
  <si>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</si>
  <si>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</si>
  <si>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</si>
  <si>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</si>
  <si>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</si>
  <si>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</si>
  <si>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</si>
  <si>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</si>
  <si>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</si>
  <si>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</si>
  <si>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</si>
  <si>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</si>
  <si>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</si>
  <si>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</si>
  <si>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</si>
  <si>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</si>
  <si>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</si>
  <si>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</si>
  <si>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</si>
  <si>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</si>
  <si>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</si>
  <si>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</si>
  <si>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</si>
  <si>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</si>
  <si>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</si>
  <si>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</si>
  <si>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</si>
  <si>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</si>
  <si>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</si>
  <si>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</si>
  <si>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</si>
  <si>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</si>
  <si>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</si>
  <si>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</si>
  <si>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</si>
  <si>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</si>
  <si>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</si>
  <si>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</si>
  <si>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</si>
  <si>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</si>
  <si>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</si>
  <si>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</si>
  <si>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</si>
  <si>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</si>
  <si>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</si>
  <si>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</si>
  <si>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</si>
  <si>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</si>
  <si>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</si>
  <si>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</si>
  <si>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</si>
  <si>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</si>
  <si>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</si>
  <si>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</si>
  <si>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</si>
  <si>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</si>
  <si>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</si>
  <si>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</si>
  <si>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</si>
  <si>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</si>
  <si>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</si>
  <si>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</si>
  <si>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</si>
  <si>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</si>
  <si>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</si>
  <si>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</si>
  <si>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</si>
  <si>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</si>
  <si>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</si>
  <si>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</si>
  <si>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</si>
  <si>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</si>
  <si>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</si>
  <si>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</si>
  <si>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</si>
  <si>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</si>
  <si>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</si>
  <si>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</si>
  <si>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</si>
  <si>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</si>
  <si>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</si>
  <si>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</si>
  <si>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</si>
  <si>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</si>
  <si>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</si>
  <si>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</si>
  <si>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</si>
  <si>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</si>
  <si>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</si>
  <si>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</si>
  <si>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</si>
  <si>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</si>
  <si>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</si>
  <si>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</si>
  <si>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</si>
  <si>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</si>
  <si>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</si>
  <si>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</si>
  <si>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</si>
  <si>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</si>
  <si>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</si>
  <si>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</si>
  <si>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</si>
  <si>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</si>
  <si>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</si>
  <si>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</si>
  <si>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</si>
  <si>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</si>
  <si>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</si>
  <si>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</si>
  <si>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</si>
  <si>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</si>
  <si>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</si>
  <si>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</si>
  <si>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</si>
  <si>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</si>
  <si>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</si>
  <si>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</si>
  <si>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</si>
  <si>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</si>
  <si>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</si>
  <si>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</si>
  <si>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</si>
  <si>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</si>
  <si>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</si>
  <si>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</si>
  <si>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</si>
  <si>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</si>
  <si>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</si>
  <si>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</si>
  <si>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</si>
  <si>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</si>
  <si>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</si>
  <si>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</si>
  <si>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</si>
  <si>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</si>
  <si>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</si>
  <si>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</si>
  <si>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</si>
  <si>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</si>
  <si>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</si>
  <si>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</si>
  <si>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</si>
  <si>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</si>
  <si>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</si>
  <si>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</si>
  <si>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</si>
  <si>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</si>
  <si>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</si>
  <si>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</si>
  <si>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</si>
  <si>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</si>
  <si>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</si>
  <si>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</si>
  <si>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</si>
  <si>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</si>
  <si>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</si>
  <si>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</si>
  <si>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</si>
  <si>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</si>
  <si>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</si>
  <si>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</si>
  <si>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</si>
  <si>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</si>
  <si>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</si>
  <si>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</si>
  <si>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</si>
  <si>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</si>
  <si>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</si>
  <si>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</si>
  <si>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</si>
  <si>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</si>
  <si>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</si>
  <si>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</si>
  <si>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</si>
  <si>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</si>
  <si>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</si>
  <si>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</si>
  <si>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</si>
  <si>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</si>
  <si>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</si>
  <si>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</si>
  <si>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</si>
  <si>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</si>
  <si>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</si>
  <si>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</si>
  <si>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</si>
  <si>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</si>
  <si>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</si>
  <si>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</si>
  <si>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</si>
  <si>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</si>
  <si>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</si>
  <si>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</si>
  <si>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</si>
  <si>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</si>
  <si>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</si>
  <si>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</si>
  <si>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</si>
  <si>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</si>
  <si>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</si>
  <si>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</si>
  <si>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</si>
  <si>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</si>
  <si>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</si>
  <si>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</si>
  <si>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</si>
  <si>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</si>
  <si>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</si>
  <si>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</si>
  <si>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</si>
  <si>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</si>
  <si>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</si>
  <si>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</si>
  <si>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</si>
  <si>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</si>
  <si>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</si>
  <si>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</si>
  <si>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</si>
  <si>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</si>
  <si>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</si>
  <si>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</si>
  <si>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</si>
  <si>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</si>
  <si>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</si>
  <si>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</si>
  <si>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</si>
  <si>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</si>
  <si>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</si>
  <si>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</si>
  <si>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</si>
  <si>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</si>
  <si>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</si>
  <si>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</si>
  <si>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</si>
  <si>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</si>
  <si>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</si>
  <si>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</si>
  <si>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</si>
  <si>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</si>
  <si>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</si>
  <si>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</si>
  <si>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</si>
  <si>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</si>
  <si>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</si>
  <si>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</si>
  <si>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</si>
  <si>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</si>
  <si>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</si>
  <si>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</si>
  <si>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</si>
  <si>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</si>
  <si>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</si>
  <si>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</si>
  <si>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</si>
  <si>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</si>
  <si>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</si>
  <si>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</si>
  <si>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</si>
  <si>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</si>
  <si>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</si>
  <si>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</si>
  <si>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</si>
  <si>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</si>
  <si>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</si>
  <si>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</si>
  <si>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</si>
  <si>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</si>
  <si>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</si>
  <si>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</si>
  <si>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</si>
  <si>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</si>
  <si>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</si>
  <si>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</si>
  <si>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</si>
  <si>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</si>
  <si>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</si>
  <si>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</si>
  <si>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</si>
  <si>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</si>
  <si>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</si>
  <si>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</si>
  <si>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</si>
  <si>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</si>
  <si>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</si>
  <si>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</si>
  <si>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</si>
  <si>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</si>
  <si>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</si>
  <si>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</si>
  <si>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</si>
  <si>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</si>
  <si>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</si>
  <si>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</si>
  <si>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</si>
  <si>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</si>
  <si>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</si>
  <si>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</si>
  <si>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</si>
  <si>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</si>
  <si>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</si>
  <si>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</si>
  <si>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</si>
  <si>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</si>
  <si>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</si>
  <si>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</si>
  <si>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</si>
  <si>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</si>
  <si>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</si>
  <si>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</si>
  <si>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</si>
  <si>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</si>
  <si>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</si>
  <si>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</si>
  <si>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</si>
  <si>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</si>
  <si>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</si>
  <si>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</si>
  <si>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</si>
  <si>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</si>
  <si>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</si>
  <si>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</si>
  <si>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</si>
  <si>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</si>
  <si>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</si>
  <si>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</si>
  <si>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</si>
  <si>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</si>
  <si>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</si>
  <si>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</si>
  <si>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</si>
  <si>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</si>
  <si>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</si>
  <si>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</si>
  <si>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</si>
  <si>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</si>
  <si>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</si>
  <si>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</si>
  <si>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</si>
  <si>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</si>
  <si>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</si>
  <si>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</si>
  <si>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</si>
  <si>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</si>
  <si>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</si>
  <si>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</si>
  <si>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</si>
  <si>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</si>
  <si>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</si>
  <si>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</si>
  <si>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</si>
  <si>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</si>
  <si>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</si>
  <si>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</si>
  <si>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</si>
  <si>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</si>
  <si>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</si>
  <si>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</si>
  <si>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</si>
  <si>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</si>
  <si>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</si>
  <si>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</si>
  <si>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</si>
  <si>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</si>
  <si>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</si>
  <si>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</si>
  <si>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</si>
  <si>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</si>
  <si>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</si>
  <si>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</si>
  <si>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</si>
  <si>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</si>
  <si>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</si>
  <si>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</si>
  <si>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</si>
  <si>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</si>
  <si>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</si>
  <si>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</si>
  <si>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</si>
  <si>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</si>
  <si>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</si>
  <si>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</si>
  <si>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</si>
  <si>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</si>
  <si>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</si>
  <si>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</si>
  <si>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</si>
  <si>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</si>
  <si>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</si>
  <si>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</si>
  <si>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</si>
  <si>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</si>
  <si>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</si>
  <si>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</si>
  <si>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</si>
  <si>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</si>
  <si>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</si>
  <si>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</si>
  <si>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</si>
  <si>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</si>
  <si>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</si>
  <si>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</si>
  <si>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</si>
  <si>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</si>
  <si>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</si>
  <si>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</si>
  <si>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</si>
  <si>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</si>
  <si>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</si>
  <si>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</si>
  <si>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</si>
  <si>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</si>
  <si>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</si>
  <si>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</si>
  <si>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</si>
  <si>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</si>
  <si>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</si>
  <si>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</si>
  <si>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</si>
  <si>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</si>
  <si>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</si>
  <si>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</si>
  <si>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</si>
  <si>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</si>
  <si>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</si>
  <si>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</si>
  <si>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</si>
  <si>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</si>
  <si>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</si>
  <si>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</si>
  <si>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</si>
  <si>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</si>
  <si>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</si>
  <si>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</si>
  <si>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</si>
  <si>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</si>
  <si>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</si>
  <si>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</si>
  <si>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</si>
  <si>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</si>
  <si>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</si>
  <si>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</si>
  <si>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</si>
  <si>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</si>
  <si>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</si>
  <si>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</si>
  <si>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</si>
  <si>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</si>
  <si>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</si>
  <si>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</si>
  <si>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</si>
  <si>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</si>
  <si>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</si>
  <si>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</si>
  <si>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</si>
  <si>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</si>
  <si>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</si>
  <si>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</si>
  <si>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</si>
  <si>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</si>
  <si>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</si>
  <si>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</si>
  <si>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</si>
  <si>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</si>
  <si>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</si>
  <si>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</si>
  <si>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</si>
  <si>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</si>
  <si>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</si>
  <si>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</si>
  <si>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</si>
  <si>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</si>
  <si>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</si>
  <si>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</si>
  <si>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</si>
  <si>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</si>
  <si>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</si>
  <si>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</si>
  <si>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</si>
  <si>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</si>
  <si>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</si>
  <si>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</si>
  <si>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</si>
  <si>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</si>
  <si>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</si>
  <si>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</si>
  <si>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</si>
  <si>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</si>
  <si>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</si>
  <si>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</si>
  <si>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</si>
  <si>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</si>
  <si>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</si>
  <si>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</si>
  <si>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</si>
  <si>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</si>
  <si>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</si>
  <si>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</si>
  <si>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</si>
  <si>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</si>
  <si>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</si>
  <si>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</si>
  <si>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</si>
  <si>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</si>
  <si>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</si>
  <si>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</si>
  <si>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</si>
  <si>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</si>
  <si>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</si>
  <si>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</si>
  <si>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</si>
  <si>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</si>
  <si>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</si>
  <si>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</si>
  <si>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</si>
  <si>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</si>
  <si>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</si>
  <si>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</si>
  <si>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</si>
  <si>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</si>
  <si>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</si>
  <si>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</si>
  <si>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</si>
  <si>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</si>
  <si>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</si>
  <si>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</si>
  <si>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</si>
  <si>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</si>
  <si>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</si>
  <si>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</si>
  <si>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</si>
  <si>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</si>
  <si>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</si>
  <si>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</si>
  <si>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</si>
  <si>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</si>
  <si>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</si>
  <si>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</si>
  <si>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</si>
  <si>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</si>
  <si>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</si>
  <si>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</si>
  <si>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</si>
  <si>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</si>
  <si>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</si>
  <si>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</si>
  <si>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</si>
  <si>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</si>
  <si>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</si>
  <si>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</si>
  <si>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</si>
  <si>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</si>
  <si>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</si>
  <si>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</si>
  <si>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</si>
  <si>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</si>
  <si>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</si>
  <si>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</si>
  <si>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</si>
  <si>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</si>
  <si>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</si>
  <si>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</si>
  <si>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</si>
  <si>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</si>
  <si>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</si>
  <si>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</si>
  <si>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</si>
  <si>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</si>
  <si>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</si>
  <si>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</si>
  <si>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</si>
  <si>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</si>
  <si>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</si>
  <si>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</si>
  <si>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</si>
  <si>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</si>
  <si>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</si>
  <si>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</si>
  <si>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</si>
  <si>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</si>
  <si>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</si>
  <si>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</si>
  <si>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</si>
  <si>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</si>
  <si>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</si>
  <si>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</si>
  <si>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</si>
  <si>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</si>
  <si>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</si>
  <si>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</si>
  <si>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</si>
  <si>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</si>
  <si>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</si>
  <si>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</si>
  <si>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</si>
  <si>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</si>
  <si>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</si>
  <si>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</si>
  <si>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</si>
  <si>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</si>
  <si>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</si>
  <si>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</si>
  <si>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</si>
  <si>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</si>
  <si>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</si>
  <si>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</si>
  <si>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</si>
  <si>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</si>
  <si>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</si>
  <si>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</si>
  <si>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</si>
  <si>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</si>
  <si>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</si>
  <si>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</si>
  <si>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</si>
  <si>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</si>
  <si>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</si>
  <si>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</si>
  <si>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</si>
  <si>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</si>
  <si>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</si>
  <si>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</si>
  <si>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</si>
  <si>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</si>
  <si>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</si>
  <si>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</si>
  <si>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</si>
  <si>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</si>
  <si>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</si>
  <si>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</si>
  <si>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</si>
  <si>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</si>
  <si>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</si>
  <si>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</si>
  <si>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</si>
  <si>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</si>
  <si>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</si>
  <si>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</si>
  <si>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</si>
  <si>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</si>
  <si>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</si>
  <si>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</si>
  <si>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</si>
  <si>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</si>
  <si>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</si>
  <si>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</si>
  <si>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</si>
  <si>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</si>
  <si>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</si>
  <si>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</si>
  <si>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</si>
  <si>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</si>
  <si>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</si>
  <si>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</si>
  <si>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</si>
  <si>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</si>
  <si>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</si>
  <si>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</si>
  <si>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</si>
  <si>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</si>
  <si>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</si>
  <si>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</si>
  <si>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</si>
  <si>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</si>
  <si>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</si>
  <si>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</si>
  <si>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</si>
  <si>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</si>
  <si>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</si>
  <si>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</si>
  <si>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</si>
  <si>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</si>
  <si>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</si>
  <si>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</si>
  <si>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</si>
  <si>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</si>
  <si>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</si>
  <si>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</si>
  <si>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</si>
  <si>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</si>
  <si>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</si>
  <si>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</si>
  <si>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</si>
  <si>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</si>
  <si>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</si>
  <si>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</si>
  <si>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</si>
  <si>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</si>
  <si>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</si>
  <si>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</si>
  <si>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</si>
  <si>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</si>
  <si>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</si>
  <si>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</si>
  <si>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</si>
  <si>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</si>
  <si>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</si>
  <si>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</si>
  <si>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</si>
  <si>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</si>
  <si>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</si>
  <si>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</si>
  <si>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</si>
  <si>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</si>
  <si>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</si>
  <si>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</si>
  <si>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</si>
  <si>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</si>
  <si>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</si>
  <si>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</si>
  <si>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</si>
  <si>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</si>
  <si>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</si>
  <si>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</si>
  <si>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</si>
  <si>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</si>
  <si>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</si>
  <si>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</si>
  <si>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</si>
  <si>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</si>
  <si>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</si>
  <si>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</si>
  <si>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</si>
  <si>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</si>
  <si>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</si>
  <si>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</si>
  <si>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</si>
  <si>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</si>
  <si>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</si>
  <si>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</si>
  <si>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</si>
  <si>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</si>
  <si>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</si>
  <si>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</si>
  <si>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</si>
  <si>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</si>
  <si>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</si>
  <si>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</si>
  <si>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</si>
  <si>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</si>
  <si>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</si>
  <si>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</si>
  <si>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</si>
  <si>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</si>
  <si>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</si>
  <si>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</si>
  <si>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</si>
  <si>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</si>
  <si>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</si>
  <si>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</si>
  <si>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</si>
  <si>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</si>
  <si>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</si>
  <si>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</si>
  <si>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</si>
  <si>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</si>
  <si>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</si>
  <si>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</si>
  <si>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</si>
  <si>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</si>
  <si>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</si>
  <si>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</si>
  <si>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</si>
  <si>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</si>
  <si>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</si>
  <si>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</si>
  <si>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</si>
  <si>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</si>
  <si>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</si>
  <si>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</si>
  <si>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</si>
  <si>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</si>
  <si>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</si>
  <si>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</si>
  <si>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</si>
  <si>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</si>
  <si>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</si>
  <si>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</si>
  <si>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</si>
  <si>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</si>
  <si>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</si>
  <si>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</si>
  <si>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</si>
  <si>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</si>
  <si>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</si>
  <si>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</si>
  <si>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</si>
  <si>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</si>
  <si>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</si>
  <si>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</si>
  <si>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</si>
  <si>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</si>
  <si>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</si>
  <si>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</si>
  <si>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</si>
  <si>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</si>
  <si>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</si>
  <si>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</si>
  <si>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</si>
  <si>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</si>
  <si>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</si>
  <si>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</si>
  <si>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</si>
  <si>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</si>
  <si>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</si>
  <si>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</si>
  <si>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</si>
  <si>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</si>
  <si>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</si>
  <si>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</si>
  <si>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</si>
  <si>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</si>
  <si>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</si>
  <si>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</si>
  <si>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</si>
  <si>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</si>
  <si>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</si>
  <si>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</si>
  <si>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</si>
  <si>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</si>
  <si>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</si>
  <si>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</si>
  <si>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</si>
  <si>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</si>
  <si>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</si>
  <si>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</si>
  <si>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</si>
  <si>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</si>
  <si>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</si>
  <si>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</si>
  <si>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</si>
  <si>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</si>
  <si>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</si>
  <si>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</si>
  <si>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</si>
  <si>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</si>
  <si>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</si>
  <si>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</si>
  <si>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</si>
  <si>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</si>
  <si>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</si>
  <si>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</si>
  <si>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</si>
  <si>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</si>
  <si>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</si>
  <si>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</si>
  <si>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</si>
  <si>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</si>
  <si>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</si>
  <si>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</si>
  <si>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</si>
  <si>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</si>
  <si>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</si>
  <si>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</si>
  <si>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</si>
  <si>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</si>
  <si>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</si>
  <si>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</si>
  <si>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</si>
  <si>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</si>
  <si>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</si>
  <si>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</si>
  <si>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</si>
  <si>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</si>
  <si>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</si>
  <si>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</si>
  <si>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</si>
  <si>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</si>
  <si>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</si>
  <si>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</si>
  <si>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</si>
  <si>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</si>
  <si>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</si>
  <si>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</si>
  <si>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</si>
  <si>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</si>
  <si>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</si>
  <si>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</si>
  <si>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</si>
  <si>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</si>
  <si>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</si>
  <si>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</si>
  <si>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</si>
  <si>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</si>
  <si>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</si>
  <si>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</si>
  <si>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</si>
  <si>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</si>
  <si>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</si>
  <si>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</si>
  <si>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</si>
  <si>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</si>
  <si>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</si>
  <si>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</si>
  <si>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</si>
  <si>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</si>
  <si>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</si>
  <si>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</si>
  <si>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</si>
  <si>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</si>
  <si>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</si>
  <si>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</si>
  <si>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</si>
  <si>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</si>
  <si>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</si>
  <si>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</si>
  <si>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</si>
  <si>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</si>
  <si>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</si>
  <si>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</si>
  <si>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</si>
  <si>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</si>
  <si>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</si>
  <si>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</si>
  <si>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</si>
  <si>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</si>
  <si>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</si>
  <si>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</si>
  <si>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</si>
  <si>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</si>
  <si>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</si>
  <si>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</si>
  <si>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</si>
  <si>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</si>
  <si>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</si>
  <si>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</si>
  <si>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</si>
  <si>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</si>
  <si>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</si>
  <si>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</si>
  <si>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</si>
  <si>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</si>
  <si>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</si>
  <si>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</si>
  <si>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</si>
  <si>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</si>
  <si>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</si>
  <si>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</si>
  <si>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</si>
  <si>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</si>
  <si>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</si>
  <si>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</si>
  <si>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</si>
  <si>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</si>
  <si>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</si>
  <si>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</si>
  <si>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</si>
  <si>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</si>
  <si>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</si>
  <si>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</si>
  <si>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</si>
  <si>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</si>
  <si>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</si>
  <si>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</si>
  <si>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</si>
  <si>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</si>
  <si>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</si>
  <si>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</si>
  <si>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</si>
  <si>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</si>
  <si>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</si>
  <si>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</si>
  <si>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</si>
  <si>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</si>
  <si>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</si>
  <si>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</si>
  <si>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</si>
  <si>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</si>
  <si>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</si>
  <si>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</si>
  <si>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</si>
  <si>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</si>
  <si>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</si>
  <si>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</si>
  <si>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</si>
  <si>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</si>
  <si>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</si>
  <si>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</si>
  <si>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</si>
  <si>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</si>
  <si>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</si>
  <si>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</si>
  <si>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</si>
  <si>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</si>
  <si>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</si>
  <si>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</si>
  <si>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</si>
  <si>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</si>
  <si>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</si>
  <si>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</si>
  <si>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</si>
  <si>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</si>
  <si>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</si>
  <si>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</si>
  <si>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</si>
  <si>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</si>
  <si>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</si>
  <si>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</si>
  <si>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</si>
  <si>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</si>
  <si>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</si>
  <si>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</si>
  <si>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</si>
  <si>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</si>
  <si>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</si>
  <si>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</si>
  <si>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</si>
  <si>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</si>
  <si>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</si>
  <si>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</si>
  <si>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</si>
  <si>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</si>
  <si>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</si>
  <si>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</si>
  <si>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</si>
  <si>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</si>
  <si>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</si>
  <si>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</si>
  <si>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</si>
  <si>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</si>
  <si>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</si>
  <si>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</si>
  <si>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</si>
  <si>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</si>
  <si>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</si>
  <si>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</si>
  <si>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</si>
  <si>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</si>
  <si>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</si>
  <si>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</si>
  <si>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</si>
  <si>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</si>
  <si>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</si>
  <si>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</si>
  <si>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</si>
  <si>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</si>
  <si>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</si>
  <si>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</si>
  <si>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</si>
  <si>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</si>
  <si>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</si>
  <si>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</si>
  <si>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</si>
  <si>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</si>
  <si>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</si>
  <si>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</si>
  <si>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</si>
  <si>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</si>
  <si>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</si>
  <si>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</si>
  <si>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</si>
  <si>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</si>
  <si>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</si>
  <si>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</si>
  <si>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</si>
  <si>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</si>
  <si>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</si>
  <si>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</si>
  <si>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</si>
  <si>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</si>
  <si>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</si>
  <si>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</si>
  <si>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</si>
  <si>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</si>
  <si>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</si>
  <si>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</si>
  <si>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</si>
  <si>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</si>
  <si>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</si>
  <si>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</si>
  <si>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</si>
  <si>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</si>
  <si>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</si>
  <si>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</si>
  <si>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</si>
  <si>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</si>
  <si>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</si>
  <si>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</si>
  <si>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</si>
  <si>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</si>
  <si>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</si>
  <si>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</si>
  <si>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</si>
  <si>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</si>
  <si>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</si>
  <si>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</si>
  <si>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</si>
  <si>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</si>
  <si>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</si>
  <si>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</si>
  <si>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</si>
  <si>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</si>
  <si>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</si>
  <si>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</si>
  <si>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</si>
  <si>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</si>
  <si>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</si>
  <si>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</si>
  <si>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</si>
  <si>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</si>
  <si>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</si>
  <si>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</si>
  <si>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</si>
  <si>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</si>
  <si>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</si>
  <si>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</si>
  <si>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</si>
  <si>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</si>
  <si>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</si>
  <si>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</si>
  <si>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</si>
  <si>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</si>
  <si>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</si>
  <si>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</si>
  <si>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</si>
  <si>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</si>
  <si>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</si>
  <si>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</si>
  <si>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</si>
  <si>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</si>
  <si>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</si>
  <si>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</si>
  <si>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</si>
  <si>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</si>
  <si>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</si>
  <si>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</si>
  <si>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</si>
  <si>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</si>
  <si>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</si>
  <si>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</si>
  <si>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</si>
  <si>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</si>
  <si>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</si>
  <si>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</si>
  <si>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</si>
  <si>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</si>
  <si>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</si>
  <si>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</si>
  <si>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</si>
  <si>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</si>
  <si>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</si>
  <si>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</si>
  <si>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</si>
  <si>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</si>
  <si>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</si>
  <si>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</si>
  <si>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</si>
  <si>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</si>
  <si>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</si>
  <si>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</si>
  <si>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</si>
  <si>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</si>
  <si>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</si>
  <si>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</si>
  <si>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</si>
  <si>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</si>
  <si>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</si>
  <si>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</si>
  <si>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</si>
  <si>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</si>
  <si>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</si>
  <si>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</si>
  <si>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</si>
  <si>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</si>
  <si>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</si>
  <si>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</si>
  <si>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</si>
  <si>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</si>
  <si>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</si>
  <si>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</si>
  <si>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</si>
  <si>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</si>
  <si>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</si>
  <si>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</si>
  <si>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</si>
  <si>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</si>
  <si>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</si>
  <si>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</si>
  <si>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</si>
  <si>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</si>
  <si>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</si>
  <si>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</si>
  <si>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</si>
  <si>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</si>
  <si>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</si>
  <si>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</si>
  <si>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</si>
  <si>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</si>
  <si>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</si>
  <si>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</si>
  <si>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</si>
  <si>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</si>
  <si>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</si>
  <si>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</si>
  <si>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</si>
  <si>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</si>
  <si>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</si>
  <si>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</si>
  <si>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</si>
  <si>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</si>
  <si>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</si>
  <si>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</si>
  <si>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</si>
  <si>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</si>
  <si>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</si>
  <si>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</si>
  <si>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</si>
  <si>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</si>
  <si>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</si>
  <si>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</si>
  <si>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</si>
  <si>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</si>
  <si>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</si>
  <si>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</si>
  <si>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</si>
  <si>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</si>
  <si>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</si>
  <si>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</si>
  <si>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</si>
  <si>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</si>
  <si>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</si>
  <si>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</si>
  <si>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</si>
  <si>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</si>
  <si>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</si>
  <si>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</si>
  <si>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</si>
  <si>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</si>
  <si>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</si>
  <si>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</si>
  <si>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</si>
  <si>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</si>
  <si>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</si>
  <si>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</si>
  <si>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</si>
  <si>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</si>
  <si>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</si>
  <si>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</si>
  <si>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</si>
  <si>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</si>
  <si>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</si>
  <si>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</si>
  <si>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</si>
  <si>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</si>
  <si>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</si>
  <si>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</si>
  <si>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</si>
  <si>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</si>
  <si>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</si>
  <si>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</si>
  <si>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</si>
  <si>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</si>
  <si>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</si>
  <si>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</si>
  <si>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</si>
  <si>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</si>
  <si>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</si>
  <si>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</si>
  <si>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</si>
  <si>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</si>
  <si>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</si>
  <si>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</si>
  <si>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</si>
  <si>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</si>
  <si>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</si>
  <si>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</si>
  <si>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</si>
  <si>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</si>
  <si>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</si>
  <si>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</si>
  <si>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</si>
  <si>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</si>
  <si>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</si>
  <si>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</si>
  <si>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</si>
  <si>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</si>
  <si>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</si>
  <si>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</si>
  <si>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</si>
  <si>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</si>
  <si>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</si>
  <si>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</si>
  <si>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</si>
  <si>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</si>
  <si>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</si>
  <si>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</si>
  <si>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</si>
  <si>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</si>
  <si>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</si>
  <si>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</si>
  <si>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</si>
  <si>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</si>
  <si>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</si>
  <si>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</si>
  <si>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</si>
  <si>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</si>
  <si>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</si>
  <si>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</si>
  <si>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</si>
  <si>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</si>
  <si>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</si>
  <si>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</si>
  <si>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</si>
  <si>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</si>
  <si>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</si>
  <si>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</si>
  <si>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</si>
  <si>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</si>
  <si>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</si>
  <si>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</si>
  <si>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</si>
  <si>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</si>
  <si>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</si>
  <si>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</si>
  <si>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</si>
  <si>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</si>
  <si>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</si>
  <si>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</si>
  <si>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</si>
  <si>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</si>
  <si>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</si>
  <si>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</si>
  <si>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</si>
  <si>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</si>
  <si>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</si>
  <si>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</si>
  <si>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</si>
  <si>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</si>
  <si>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</si>
  <si>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</si>
  <si>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</si>
  <si>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</si>
  <si>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</si>
  <si>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</si>
  <si>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</si>
  <si>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</si>
  <si>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</si>
  <si>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</si>
  <si>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</si>
  <si>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</si>
  <si>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</si>
  <si>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</si>
  <si>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</si>
  <si>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</si>
  <si>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</si>
  <si>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</si>
  <si>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</si>
  <si>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</si>
  <si>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</si>
  <si>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</si>
  <si>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</si>
  <si>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</si>
  <si>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</si>
  <si>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</si>
  <si>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</si>
  <si>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</si>
  <si>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</si>
  <si>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</si>
  <si>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</si>
  <si>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</si>
  <si>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</si>
  <si>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</si>
  <si>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</si>
  <si>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</si>
  <si>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</si>
  <si>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</si>
  <si>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</si>
  <si>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</si>
  <si>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</si>
  <si>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</si>
  <si>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</si>
  <si>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</si>
  <si>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</si>
  <si>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</si>
  <si>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</si>
  <si>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</si>
  <si>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</si>
  <si>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</si>
  <si>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</si>
  <si>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</si>
  <si>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</si>
  <si>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</si>
  <si>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</si>
  <si>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</si>
  <si>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</si>
  <si>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</si>
  <si>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</si>
  <si>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</si>
  <si>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</si>
  <si>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</si>
  <si>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</si>
  <si>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</si>
  <si>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</si>
  <si>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</si>
  <si>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</si>
  <si>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</si>
  <si>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</si>
  <si>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</si>
  <si>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</si>
  <si>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</si>
  <si>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</si>
  <si>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</si>
  <si>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</si>
  <si>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</si>
  <si>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</si>
  <si>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</si>
  <si>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</si>
  <si>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</si>
  <si>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</si>
  <si>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</si>
  <si>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</si>
  <si>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</si>
  <si>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</si>
  <si>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</si>
  <si>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</si>
  <si>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</si>
  <si>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</si>
  <si>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</si>
  <si>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</si>
  <si>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</si>
  <si>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</si>
  <si>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</si>
  <si>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</si>
  <si>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</si>
  <si>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</si>
  <si>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</si>
  <si>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</si>
  <si>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</si>
  <si>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</si>
  <si>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</si>
  <si>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</si>
  <si>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</si>
  <si>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</si>
  <si>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</si>
  <si>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</si>
  <si>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</si>
  <si>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</si>
  <si>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</si>
  <si>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</si>
  <si>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</si>
  <si>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</si>
  <si>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</si>
  <si>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</si>
  <si>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</si>
  <si>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</si>
  <si>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</si>
  <si>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</si>
  <si>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</si>
  <si>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</si>
  <si>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</si>
  <si>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</si>
  <si>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</si>
  <si>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</si>
  <si>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</si>
  <si>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</si>
  <si>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</si>
  <si>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</si>
  <si>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</si>
  <si>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</si>
  <si>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</si>
  <si>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</si>
  <si>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</si>
  <si>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</si>
  <si>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</si>
  <si>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</si>
  <si>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</si>
  <si>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</si>
  <si>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</si>
  <si>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</si>
  <si>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</si>
  <si>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</si>
  <si>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</si>
  <si>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</si>
  <si>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</si>
  <si>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</si>
  <si>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</si>
  <si>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</si>
  <si>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</si>
  <si>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</si>
  <si>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</si>
  <si>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</si>
  <si>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</si>
  <si>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</si>
  <si>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</si>
  <si>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</si>
  <si>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</si>
  <si>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</si>
  <si>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</si>
  <si>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</si>
  <si>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</si>
  <si>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</si>
  <si>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</si>
  <si>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</si>
  <si>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</si>
  <si>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</si>
  <si>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</si>
  <si>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</si>
  <si>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</si>
  <si>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</si>
  <si>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</si>
  <si>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</si>
  <si>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</si>
  <si>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</si>
  <si>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</si>
  <si>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</si>
  <si>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</si>
  <si>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</si>
  <si>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</si>
  <si>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</si>
  <si>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</si>
  <si>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</si>
  <si>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</si>
  <si>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</si>
  <si>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</si>
  <si>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</si>
  <si>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</si>
  <si>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</si>
  <si>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</si>
  <si>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</si>
  <si>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</si>
  <si>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</si>
  <si>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</si>
  <si>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</si>
  <si>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</si>
  <si>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</si>
  <si>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</si>
  <si>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</si>
  <si>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</si>
  <si>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</si>
  <si>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</si>
  <si>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</si>
  <si>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</si>
  <si>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</si>
  <si>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</si>
  <si>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</si>
  <si>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Count of outcome</t>
  </si>
  <si>
    <t>Row Labels</t>
  </si>
  <si>
    <t>film &amp; video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</si>
  <si>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</si>
  <si>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</si>
  <si>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</si>
  <si>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</si>
  <si>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</si>
  <si>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</si>
  <si>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</si>
  <si>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</si>
  <si>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</si>
  <si>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</si>
  <si>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</si>
  <si>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</si>
  <si>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</si>
  <si>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</si>
  <si>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</si>
  <si>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</si>
  <si>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</si>
  <si>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</si>
  <si>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</si>
  <si>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</si>
  <si>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</si>
  <si>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</si>
  <si>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</si>
  <si>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</si>
  <si>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</si>
  <si>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</si>
  <si>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</si>
  <si>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</si>
  <si>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</si>
  <si>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</si>
  <si>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</si>
  <si>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</si>
  <si>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</si>
  <si>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</si>
  <si>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</si>
  <si>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</si>
  <si>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</si>
  <si>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</si>
  <si>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</si>
  <si>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</si>
  <si>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</si>
  <si>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</si>
  <si>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</si>
  <si>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</si>
  <si>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</si>
  <si>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</si>
  <si>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</si>
  <si>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</si>
  <si>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</si>
  <si>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</si>
  <si>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</si>
  <si>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</si>
  <si>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</si>
  <si>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</si>
  <si>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</si>
  <si>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</si>
  <si>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</si>
  <si>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</si>
  <si>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</si>
  <si>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</si>
  <si>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</si>
  <si>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</si>
  <si>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</si>
  <si>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</si>
  <si>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</si>
  <si>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</si>
  <si>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</si>
  <si>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</si>
  <si>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</si>
  <si>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Successful Summary</t>
  </si>
  <si>
    <t>Failed Summary</t>
  </si>
  <si>
    <t>Mean</t>
  </si>
  <si>
    <t>Median</t>
  </si>
  <si>
    <t>Minimum</t>
  </si>
  <si>
    <t>Maximum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</si>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</sst>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F-4D33-9B77-DDAA40AD1C5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AF-4D33-9B77-DDAA40AD1C5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AF-4D33-9B77-DDAA40AD1C5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2C-4B81-88A0-672DF23BA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4916016"/>
        <c:axId val="361821024"/>
      </c:barChart>
      <c:catAx>
        <c:axId val="44491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21024"/>
        <c:crosses val="autoZero"/>
        <c:auto val="1"/>
        <c:lblAlgn val="ctr"/>
        <c:lblOffset val="100"/>
        <c:noMultiLvlLbl val="0"/>
      </c:catAx>
      <c:valAx>
        <c:axId val="36182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1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[CrowdfundingBook_Solved.xlsx]Sub 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B-4E61-935F-F210567F9C8C}"/>
            </c:ext>
          </c:extLst>
        </c:ser>
        <c:ser>
          <c:idx val="1"/>
          <c:order val="1"/>
          <c:tx>
            <c:strRef>
              <c:f>'Sub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B-4E61-935F-F210567F9C8C}"/>
            </c:ext>
          </c:extLst>
        </c:ser>
        <c:ser>
          <c:idx val="2"/>
          <c:order val="2"/>
          <c:tx>
            <c:strRef>
              <c:f>'Sub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B-4E61-935F-F210567F9C8C}"/>
            </c:ext>
          </c:extLst>
        </c:ser>
        <c:ser>
          <c:idx val="3"/>
          <c:order val="3"/>
          <c:tx>
            <c:strRef>
              <c:f>'Sub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 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 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B-4E61-935F-F210567F9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1895056"/>
        <c:axId val="532689760"/>
      </c:barChart>
      <c:catAx>
        <c:axId val="45189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89760"/>
        <c:crosses val="autoZero"/>
        <c:auto val="1"/>
        <c:lblAlgn val="ctr"/>
        <c:lblOffset val="100"/>
        <c:noMultiLvlLbl val="0"/>
      </c:catAx>
      <c:valAx>
        <c:axId val="5326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89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[CrowdfundingBook_Solved.xlsx]Line Chart!PivotTable4</c:name>
    <c:fmtId val="0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6-4380-A271-05C1F06CDA2B}"/>
            </c:ext>
          </c:extLst>
        </c:ser>
        <c:ser>
          <c:idx val="1"/>
          <c:order val="1"/>
          <c:tx>
            <c:strRef>
              <c:f>'Line Chart'!$C$4:$C$5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6-4380-A271-05C1F06CDA2B}"/>
            </c:ext>
          </c:extLst>
        </c:ser>
        <c:ser>
          <c:idx val="2"/>
          <c:order val="2"/>
          <c:tx>
            <c:strRef>
              <c:f>'Line Chart'!$D$4:$D$5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'Line Chart'!$A$6:$A$18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Chart'!$D$6:$D$18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46-4380-A271-05C1F06CD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2822240"/>
        <c:axId val="538327968"/>
      </c:lineChart>
      <c:catAx>
        <c:axId val="45282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27968"/>
        <c:crosses val="autoZero"/>
        <c:auto val="1"/>
        <c:lblAlgn val="ctr"/>
        <c:lblOffset val="100"/>
        <c:noMultiLvlLbl val="0"/>
      </c:catAx>
      <c:valAx>
        <c:axId val="53832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2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'Outcomes Based on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3BB-4E7D-8CC4-DFDFF61B05B6}"/>
            </c:ext>
          </c:extLst>
        </c:ser>
        <c:ser>
          <c:idx val="5"/>
          <c:order val="5"/>
          <c:tx>
            <c:strRef>
              <c:f>'Outcomes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3BB-4E7D-8CC4-DFDFF61B05B6}"/>
            </c:ext>
          </c:extLst>
        </c:ser>
        <c:ser>
          <c:idx val="6"/>
          <c:order val="6"/>
          <c:tx>
            <c:strRef>
              <c:f>'Outcomes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'Outcomes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3BB-4E7D-8CC4-DFDFF61B0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112576"/>
        <c:axId val="53833468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'Outcomes Based on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'Outcomes Based on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3BB-4E7D-8CC4-DFDFF61B05B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3BB-4E7D-8CC4-DFDFF61B05B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3BB-4E7D-8CC4-DFDFF61B05B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'Outcomes Based on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3BB-4E7D-8CC4-DFDFF61B05B6}"/>
                  </c:ext>
                </c:extLst>
              </c15:ser>
            </c15:filteredLineSeries>
          </c:ext>
        </c:extLst>
      </c:lineChart>
      <c:catAx>
        <c:axId val="57111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34688"/>
        <c:crosses val="autoZero"/>
        <c:auto val="1"/>
        <c:lblAlgn val="ctr"/>
        <c:lblOffset val="100"/>
        <c:noMultiLvlLbl val="0"/>
      </c:catAx>
      <c:valAx>
        <c:axId val="5383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1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</xdr:colOff>
      <xdr:row>2</xdr:row>
      <xdr:rowOff>190500</xdr:rowOff>
    </xdr:from>
    <xdr:to>
      <xdr:col>14</xdr:col>
      <xdr:colOff>581025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55D1F-C113-0C89-71FD-0CE8279D7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100011</xdr:colOff>
      <xdr:row>6</xdr:row>
      <xdr:rowOff>66674</xdr:rowOff>
    </xdr:from>
    <xdr:to>
      <xdr:col>15</xdr:col>
      <xdr:colOff>466724</xdr:colOff>
      <xdr:row>25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A35EE-735E-A5C5-8271-72F9108EF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2</xdr:row>
      <xdr:rowOff>180974</xdr:rowOff>
    </xdr:from>
    <xdr:to>
      <xdr:col>15</xdr:col>
      <xdr:colOff>19050</xdr:colOff>
      <xdr:row>20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C18765-554B-3710-B526-E216BD0A6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804862</xdr:colOff>
      <xdr:row>14</xdr:row>
      <xdr:rowOff>123825</xdr:rowOff>
    </xdr:from>
    <xdr:to>
      <xdr:col>5</xdr:col>
      <xdr:colOff>1081087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4A2C78-2953-B25A-9ED4-59569E029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hett" refreshedDate="45197.617489236109" createdVersion="8" refreshedVersion="8" minRefreshableVersion="3" recordCount="1000" xr:uid="{215C48C1-DC9B-4185-B7A7-62771327F093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53799B-4551-4441-8AF4-B5FEC7B8D06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502E45-4396-4963-9A43-C5F0DA528C9F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5045C-AFF1-4C72-8C8D-C4DCD882459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4"/>
  <sheetViews>
    <sheetView tabSelected="1" workbookViewId="0">
      <selection activeCell="F1" sqref="F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25" bestFit="1" customWidth="1"/>
    <col min="8" max="8" width="13" bestFit="1" customWidth="1"/>
    <col min="9" max="9" width="16.5" bestFit="1" customWidth="1"/>
    <col min="12" max="13" width="11.125" bestFit="1" customWidth="1"/>
    <col min="14" max="14" width="22.375" bestFit="1" customWidth="1"/>
    <col min="15" max="15" width="21" bestFit="1" customWidth="1"/>
    <col min="18" max="18" width="28" bestFit="1" customWidth="1"/>
    <col min="19" max="19" width="14.875" bestFit="1" customWidth="1"/>
    <col min="20" max="20" width="12.3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5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LEFT(R2,SEARCH("/",R2)-1)</f>
        <v>food</v>
      </c>
      <c r="T2" t="str">
        <f>RIGHT(R2,LEN(R2)-SEARCH("/",R2))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LEFT(R3,SEARCH("/",R3)-1)</f>
        <v>music</v>
      </c>
      <c r="T3" t="str">
        <f t="shared" ref="T3:T66" si="5">RIGHT(R3,LEN(R3)-SEARCH("/",R3))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E67/D67</f>
        <v>2.3614754098360655</v>
      </c>
      <c r="G67" t="s">
        <v>20</v>
      </c>
      <c r="H67">
        <v>236</v>
      </c>
      <c r="I67" s="5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8">(((L67/60)/60)/24)+DATE(1970,1,1)</f>
        <v>40570.25</v>
      </c>
      <c r="O67" s="8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LEFT(R67,SEARCH("/",R67)-1)</f>
        <v>theater</v>
      </c>
      <c r="T67" t="str">
        <f t="shared" ref="T67:T130" si="11">RIGHT(R67,LEN(R67)-SEARCH("/",R67))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0.45068965517241377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8"/>
        <v>42102.208333333328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8"/>
        <v>40203.25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8"/>
        <v>42943.208333333328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8"/>
        <v>40531.25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8"/>
        <v>40484.208333333336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8"/>
        <v>43799.25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8"/>
        <v>42186.208333333328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8"/>
        <v>42701.25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8"/>
        <v>42456.208333333328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8"/>
        <v>43296.208333333328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8"/>
        <v>42027.25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8"/>
        <v>40448.208333333336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8"/>
        <v>43206.208333333328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8"/>
        <v>43267.208333333328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8"/>
        <v>42976.208333333328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8"/>
        <v>43062.25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8"/>
        <v>43482.25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8"/>
        <v>42579.208333333328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8"/>
        <v>41118.208333333336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8"/>
        <v>40797.208333333336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8"/>
        <v>42128.208333333328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8"/>
        <v>40610.25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8"/>
        <v>42110.208333333328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8"/>
        <v>40283.208333333336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8"/>
        <v>42425.25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8"/>
        <v>42588.208333333328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8"/>
        <v>40352.208333333336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8"/>
        <v>41202.208333333336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8"/>
        <v>43562.208333333328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8"/>
        <v>43752.208333333328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8"/>
        <v>40612.25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8"/>
        <v>42180.208333333328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8"/>
        <v>42212.208333333328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8"/>
        <v>41968.25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8"/>
        <v>40835.208333333336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8"/>
        <v>42056.25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8"/>
        <v>43234.208333333328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8"/>
        <v>40475.208333333336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8"/>
        <v>42878.208333333328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8"/>
        <v>41366.208333333336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8"/>
        <v>43716.208333333328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8"/>
        <v>43213.208333333328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8"/>
        <v>41005.208333333336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8"/>
        <v>41651.25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8"/>
        <v>43354.208333333328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8"/>
        <v>41174.208333333336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8"/>
        <v>41875.208333333336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8"/>
        <v>42990.208333333328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8"/>
        <v>43564.208333333328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8"/>
        <v>43056.25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8"/>
        <v>42265.208333333328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8"/>
        <v>40808.208333333336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8"/>
        <v>41665.25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8"/>
        <v>41806.208333333336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8"/>
        <v>42111.208333333328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8"/>
        <v>41917.208333333336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8"/>
        <v>41970.25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8"/>
        <v>42332.25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8"/>
        <v>43598.208333333328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8"/>
        <v>43362.208333333328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8"/>
        <v>42596.208333333328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8"/>
        <v>40310.208333333336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8"/>
        <v>40417.208333333336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E131/D131</f>
        <v>3.2026936026936029E-2</v>
      </c>
      <c r="G131" t="s">
        <v>74</v>
      </c>
      <c r="H131">
        <v>55</v>
      </c>
      <c r="I131" s="5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4">(((L131/60)/60)/24)+DATE(1970,1,1)</f>
        <v>42038.25</v>
      </c>
      <c r="O131" s="8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LEFT(R131,SEARCH("/",R131)-1)</f>
        <v>food</v>
      </c>
      <c r="T131" t="str">
        <f t="shared" ref="T131:T194" si="17">RIGHT(R131,LEN(R131)-SEARCH("/",R131))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1.5546875</v>
      </c>
      <c r="G132" t="s">
        <v>20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4"/>
        <v>40842.208333333336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1.0085974499089254</v>
      </c>
      <c r="G133" t="s">
        <v>20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4"/>
        <v>41607.25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1.1618181818181819</v>
      </c>
      <c r="G134" t="s">
        <v>20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4"/>
        <v>43112.25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3.1077777777777778</v>
      </c>
      <c r="G135" t="s">
        <v>20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4"/>
        <v>40767.208333333336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0.89736683417085428</v>
      </c>
      <c r="G136" t="s">
        <v>14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4"/>
        <v>40713.208333333336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0.71272727272727276</v>
      </c>
      <c r="G137" t="s">
        <v>14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4"/>
        <v>41340.25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3.2862318840579711E-2</v>
      </c>
      <c r="G138" t="s">
        <v>74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4"/>
        <v>41797.208333333336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2.617777777777778</v>
      </c>
      <c r="G139" t="s">
        <v>20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4"/>
        <v>40457.208333333336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t="s">
        <v>14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4"/>
        <v>41180.208333333336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0.20896851248642778</v>
      </c>
      <c r="G141" t="s">
        <v>14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4"/>
        <v>42115.208333333328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2.2316363636363636</v>
      </c>
      <c r="G142" t="s">
        <v>20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4"/>
        <v>43156.25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1.0159097978227061</v>
      </c>
      <c r="G143" t="s">
        <v>20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4"/>
        <v>42167.208333333328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2.3003999999999998</v>
      </c>
      <c r="G144" t="s">
        <v>20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4"/>
        <v>41005.208333333336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1.355925925925926</v>
      </c>
      <c r="G145" t="s">
        <v>20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4"/>
        <v>40357.208333333336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1.2909999999999999</v>
      </c>
      <c r="G146" t="s">
        <v>20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4"/>
        <v>43633.208333333328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2.3651200000000001</v>
      </c>
      <c r="G147" t="s">
        <v>20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4"/>
        <v>41889.208333333336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0.17249999999999999</v>
      </c>
      <c r="G148" t="s">
        <v>74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4"/>
        <v>40855.25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1.1249397590361445</v>
      </c>
      <c r="G149" t="s">
        <v>20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4"/>
        <v>42534.208333333328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1.2102150537634409</v>
      </c>
      <c r="G150" t="s">
        <v>20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4"/>
        <v>42941.208333333328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2.1987096774193549</v>
      </c>
      <c r="G151" t="s">
        <v>20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4"/>
        <v>41275.25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t="s">
        <v>14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4"/>
        <v>43450.25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0.64166909620991253</v>
      </c>
      <c r="G153" t="s">
        <v>14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4"/>
        <v>41799.208333333336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4.2306746987951804</v>
      </c>
      <c r="G154" t="s">
        <v>20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4"/>
        <v>42783.25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0.92984160506863778</v>
      </c>
      <c r="G155" t="s">
        <v>14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4"/>
        <v>41201.208333333336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0.58756567425569173</v>
      </c>
      <c r="G156" t="s">
        <v>14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4"/>
        <v>42502.208333333328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0.65022222222222226</v>
      </c>
      <c r="G157" t="s">
        <v>14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4"/>
        <v>40262.208333333336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0.73939560439560437</v>
      </c>
      <c r="G158" t="s">
        <v>74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4"/>
        <v>43743.208333333328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0.52666666666666662</v>
      </c>
      <c r="G159" t="s">
        <v>14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4"/>
        <v>41638.25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2.2095238095238097</v>
      </c>
      <c r="G160" t="s">
        <v>20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4"/>
        <v>42346.25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1.0001150627615063</v>
      </c>
      <c r="G161" t="s">
        <v>20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4"/>
        <v>43551.208333333328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1.6231249999999999</v>
      </c>
      <c r="G162" t="s">
        <v>20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4"/>
        <v>43582.208333333328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0.78181818181818186</v>
      </c>
      <c r="G163" t="s">
        <v>14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4"/>
        <v>42270.208333333328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1.4973770491803278</v>
      </c>
      <c r="G164" t="s">
        <v>20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4"/>
        <v>43442.25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2.5325714285714285</v>
      </c>
      <c r="G165" t="s">
        <v>20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4"/>
        <v>43028.208333333328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1.0016943521594683</v>
      </c>
      <c r="G166" t="s">
        <v>20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4"/>
        <v>43016.208333333328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1.2199004424778761</v>
      </c>
      <c r="G167" t="s">
        <v>20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4"/>
        <v>42948.208333333328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1.3713265306122449</v>
      </c>
      <c r="G168" t="s">
        <v>20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4"/>
        <v>40534.25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4.155384615384615</v>
      </c>
      <c r="G169" t="s">
        <v>20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4"/>
        <v>41435.208333333336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0.3130913348946136</v>
      </c>
      <c r="G170" t="s">
        <v>14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4"/>
        <v>43518.25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4.240815450643777</v>
      </c>
      <c r="G171" t="s">
        <v>20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4"/>
        <v>41077.208333333336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2.9388623072833599E-2</v>
      </c>
      <c r="G172" t="s">
        <v>14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4"/>
        <v>42950.208333333328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0.1063265306122449</v>
      </c>
      <c r="G173" t="s">
        <v>14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4"/>
        <v>41718.208333333336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0.82874999999999999</v>
      </c>
      <c r="G174" t="s">
        <v>14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4"/>
        <v>41839.208333333336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1.6301447776628748</v>
      </c>
      <c r="G175" t="s">
        <v>20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4"/>
        <v>41412.208333333336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8.9466666666666672</v>
      </c>
      <c r="G176" t="s">
        <v>20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4"/>
        <v>42282.208333333328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0.26191501103752757</v>
      </c>
      <c r="G177" t="s">
        <v>14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4"/>
        <v>42613.208333333328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0.74834782608695649</v>
      </c>
      <c r="G178" t="s">
        <v>14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4"/>
        <v>42616.208333333328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4.1647680412371137</v>
      </c>
      <c r="G179" t="s">
        <v>20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4"/>
        <v>40497.25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0.96208333333333329</v>
      </c>
      <c r="G180" t="s">
        <v>14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4"/>
        <v>42999.208333333328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3.5771910112359548</v>
      </c>
      <c r="G181" t="s">
        <v>20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4"/>
        <v>41350.208333333336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3.0845714285714285</v>
      </c>
      <c r="G182" t="s">
        <v>20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4"/>
        <v>40259.208333333336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0.61802325581395345</v>
      </c>
      <c r="G183" t="s">
        <v>14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4"/>
        <v>43012.208333333328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7.2232472324723247</v>
      </c>
      <c r="G184" t="s">
        <v>20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4"/>
        <v>43631.208333333328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0.69117647058823528</v>
      </c>
      <c r="G185" t="s">
        <v>14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4"/>
        <v>40430.208333333336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2.9305555555555554</v>
      </c>
      <c r="G186" t="s">
        <v>20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4"/>
        <v>43588.208333333328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0.71799999999999997</v>
      </c>
      <c r="G187" t="s">
        <v>14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4"/>
        <v>43233.208333333328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0.31934684684684683</v>
      </c>
      <c r="G188" t="s">
        <v>14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4"/>
        <v>41782.208333333336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2.2987375415282392</v>
      </c>
      <c r="G189" t="s">
        <v>20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4"/>
        <v>41328.25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0.3201219512195122</v>
      </c>
      <c r="G190" t="s">
        <v>14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4"/>
        <v>41975.25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0.23525352848928385</v>
      </c>
      <c r="G191" t="s">
        <v>74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4"/>
        <v>42433.25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0.68594594594594593</v>
      </c>
      <c r="G192" t="s">
        <v>14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4"/>
        <v>41429.208333333336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0.37952380952380954</v>
      </c>
      <c r="G193" t="s">
        <v>14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4"/>
        <v>43536.208333333328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0.19992957746478873</v>
      </c>
      <c r="G194" t="s">
        <v>14</v>
      </c>
      <c r="H194">
        <v>243</v>
      </c>
      <c r="I194" s="5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4"/>
        <v>41817.208333333336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E195/D195</f>
        <v>0.45636363636363636</v>
      </c>
      <c r="G195" t="s">
        <v>14</v>
      </c>
      <c r="H195">
        <v>65</v>
      </c>
      <c r="I195" s="5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20">(((L195/60)/60)/24)+DATE(1970,1,1)</f>
        <v>43198.208333333328</v>
      </c>
      <c r="O195" s="8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LEFT(R195,SEARCH("/",R195)-1)</f>
        <v>music</v>
      </c>
      <c r="T195" t="str">
        <f t="shared" ref="T195:T258" si="23">RIGHT(R195,LEN(R195)-SEARCH("/",R195))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1.227605633802817</v>
      </c>
      <c r="G196" t="s">
        <v>20</v>
      </c>
      <c r="H196">
        <v>126</v>
      </c>
      <c r="I196" s="5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20"/>
        <v>42261.208333333328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3.61753164556962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20"/>
        <v>43310.208333333328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0.63146341463414635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20"/>
        <v>42616.208333333328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20"/>
        <v>42909.208333333328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9.5585443037974685E-2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20"/>
        <v>40396.208333333336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0.5377777777777778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20"/>
        <v>42192.208333333328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20"/>
        <v>40262.208333333336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6.8119047619047617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20"/>
        <v>41845.208333333336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0.78831325301204824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20"/>
        <v>40818.208333333336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1.3440792216817234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20"/>
        <v>42752.25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3.372E-2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20"/>
        <v>40636.208333333336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4.3184615384615386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20"/>
        <v>43390.208333333328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0.38844444444444443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20"/>
        <v>40236.25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4.2569999999999997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20"/>
        <v>43340.208333333328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1.0112239715591671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20"/>
        <v>43048.25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0.21188688946015424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20"/>
        <v>42496.208333333328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0.67425531914893622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20"/>
        <v>42797.25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0.9492337164750958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20"/>
        <v>41513.208333333336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1.5185185185185186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20"/>
        <v>43814.25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1.9516382252559727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20"/>
        <v>40488.208333333336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20"/>
        <v>40409.208333333336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3.8418367346938778E-2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20"/>
        <v>43509.25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20"/>
        <v>40869.25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0.44753477588871715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20"/>
        <v>43583.208333333328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2.1594736842105262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20"/>
        <v>40858.25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3.3212709832134291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20"/>
        <v>41137.208333333336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8.4430379746835441E-2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20"/>
        <v>40725.208333333336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0.9862551440329218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20"/>
        <v>41081.208333333336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1.3797916666666667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20"/>
        <v>41914.208333333336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0.93810996563573879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20"/>
        <v>42445.208333333328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4.0363930885529156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20"/>
        <v>41906.208333333336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2.6017404129793511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20"/>
        <v>41762.208333333336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3.6663333333333332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20"/>
        <v>40276.208333333336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1.687208538587849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20"/>
        <v>42139.208333333328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1.1990717911530093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20"/>
        <v>42613.208333333328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1.936892523364486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20"/>
        <v>42887.208333333328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4.2016666666666671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20"/>
        <v>43805.25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0.76708333333333334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20"/>
        <v>41415.208333333336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1.7126470588235294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20"/>
        <v>42576.208333333328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1.5789473684210527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20"/>
        <v>40706.208333333336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20"/>
        <v>42969.208333333328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0.41732558139534881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20"/>
        <v>42779.25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0.10944303797468355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20"/>
        <v>43641.208333333328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20"/>
        <v>41754.208333333336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4.2241666666666671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20"/>
        <v>43083.25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0.97718749999999999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20"/>
        <v>42245.208333333328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4.1878911564625847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20"/>
        <v>40396.208333333336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1.0191632047477746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20"/>
        <v>41742.208333333336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1.2772619047619047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20"/>
        <v>42865.208333333328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4.4521739130434783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20"/>
        <v>43163.25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5.6971428571428575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20"/>
        <v>41834.208333333336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5.0934482758620687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20"/>
        <v>41736.208333333336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3.2553333333333332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20"/>
        <v>41491.208333333336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9.3261616161616168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20"/>
        <v>42726.25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2.1133870967741935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20"/>
        <v>42004.25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2.7332520325203253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20"/>
        <v>42006.25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20"/>
        <v>40203.25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0.54084507042253516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20"/>
        <v>41252.25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6.2629999999999999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20"/>
        <v>41572.208333333336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0.8902139917695473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20"/>
        <v>40641.208333333336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1.8489130434782608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20"/>
        <v>42787.25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1.2016770186335404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20"/>
        <v>40590.25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0.23390243902439026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20"/>
        <v>42393.25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E259/D259</f>
        <v>1.46</v>
      </c>
      <c r="G259" t="s">
        <v>20</v>
      </c>
      <c r="H259">
        <v>92</v>
      </c>
      <c r="I259" s="5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26">(((L259/60)/60)/24)+DATE(1970,1,1)</f>
        <v>41338.25</v>
      </c>
      <c r="O259" s="8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LEFT(R259,SEARCH("/",R259)-1)</f>
        <v>theater</v>
      </c>
      <c r="T259" t="str">
        <f t="shared" ref="T259:T322" si="29">RIGHT(R259,LEN(R259)-SEARCH("/",R259))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2.6848000000000001</v>
      </c>
      <c r="G260" t="s">
        <v>20</v>
      </c>
      <c r="H260">
        <v>186</v>
      </c>
      <c r="I260" s="5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26"/>
        <v>42712.25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5.9749999999999996</v>
      </c>
      <c r="G261" t="s">
        <v>20</v>
      </c>
      <c r="H261">
        <v>138</v>
      </c>
      <c r="I261" s="5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26"/>
        <v>41251.25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1.5769841269841269</v>
      </c>
      <c r="G262" t="s">
        <v>20</v>
      </c>
      <c r="H262">
        <v>261</v>
      </c>
      <c r="I262" s="5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26"/>
        <v>41180.208333333336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0.31201660735468567</v>
      </c>
      <c r="G263" t="s">
        <v>14</v>
      </c>
      <c r="H263">
        <v>454</v>
      </c>
      <c r="I263" s="5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26"/>
        <v>40415.208333333336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3.1341176470588237</v>
      </c>
      <c r="G264" t="s">
        <v>20</v>
      </c>
      <c r="H264">
        <v>107</v>
      </c>
      <c r="I264" s="5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26"/>
        <v>40638.208333333336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3.7089655172413791</v>
      </c>
      <c r="G265" t="s">
        <v>20</v>
      </c>
      <c r="H265">
        <v>199</v>
      </c>
      <c r="I265" s="5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26"/>
        <v>40187.25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3.6266447368421053</v>
      </c>
      <c r="G266" t="s">
        <v>20</v>
      </c>
      <c r="H266">
        <v>5512</v>
      </c>
      <c r="I266" s="5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26"/>
        <v>41317.25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1.2308163265306122</v>
      </c>
      <c r="G267" t="s">
        <v>20</v>
      </c>
      <c r="H267">
        <v>86</v>
      </c>
      <c r="I267" s="5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26"/>
        <v>42372.25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0.76766756032171579</v>
      </c>
      <c r="G268" t="s">
        <v>14</v>
      </c>
      <c r="H268">
        <v>3182</v>
      </c>
      <c r="I268" s="5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26"/>
        <v>41950.25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2.3362012987012988</v>
      </c>
      <c r="G269" t="s">
        <v>20</v>
      </c>
      <c r="H269">
        <v>2768</v>
      </c>
      <c r="I269" s="5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26"/>
        <v>41206.208333333336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1.8053333333333332</v>
      </c>
      <c r="G270" t="s">
        <v>20</v>
      </c>
      <c r="H270">
        <v>48</v>
      </c>
      <c r="I270" s="5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26"/>
        <v>41186.208333333336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2.5262857142857142</v>
      </c>
      <c r="G271" t="s">
        <v>20</v>
      </c>
      <c r="H271">
        <v>87</v>
      </c>
      <c r="I271" s="5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26"/>
        <v>43496.25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0.27176538240368026</v>
      </c>
      <c r="G272" t="s">
        <v>74</v>
      </c>
      <c r="H272">
        <v>1890</v>
      </c>
      <c r="I272" s="5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26"/>
        <v>40514.25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1.2706571242680547E-2</v>
      </c>
      <c r="G273" t="s">
        <v>47</v>
      </c>
      <c r="H273">
        <v>61</v>
      </c>
      <c r="I273" s="5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26"/>
        <v>42345.25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3.0400978473581213</v>
      </c>
      <c r="G274" t="s">
        <v>20</v>
      </c>
      <c r="H274">
        <v>1894</v>
      </c>
      <c r="I274" s="5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26"/>
        <v>43656.208333333328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1.3723076923076922</v>
      </c>
      <c r="G275" t="s">
        <v>20</v>
      </c>
      <c r="H275">
        <v>282</v>
      </c>
      <c r="I275" s="5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26"/>
        <v>42995.208333333328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0.32208333333333333</v>
      </c>
      <c r="G276" t="s">
        <v>14</v>
      </c>
      <c r="H276">
        <v>15</v>
      </c>
      <c r="I276" s="5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26"/>
        <v>43045.25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2.4151282051282053</v>
      </c>
      <c r="G277" t="s">
        <v>20</v>
      </c>
      <c r="H277">
        <v>116</v>
      </c>
      <c r="I277" s="5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26"/>
        <v>43561.208333333328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0.96799999999999997</v>
      </c>
      <c r="G278" t="s">
        <v>14</v>
      </c>
      <c r="H278">
        <v>133</v>
      </c>
      <c r="I278" s="5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26"/>
        <v>41018.208333333336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10.664285714285715</v>
      </c>
      <c r="G279" t="s">
        <v>20</v>
      </c>
      <c r="H279">
        <v>83</v>
      </c>
      <c r="I279" s="5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26"/>
        <v>40378.208333333336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3.2588888888888889</v>
      </c>
      <c r="G280" t="s">
        <v>20</v>
      </c>
      <c r="H280">
        <v>91</v>
      </c>
      <c r="I280" s="5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26"/>
        <v>41239.25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1.7070000000000001</v>
      </c>
      <c r="G281" t="s">
        <v>20</v>
      </c>
      <c r="H281">
        <v>546</v>
      </c>
      <c r="I281" s="5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26"/>
        <v>43346.208333333328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5.8144</v>
      </c>
      <c r="G282" t="s">
        <v>20</v>
      </c>
      <c r="H282">
        <v>393</v>
      </c>
      <c r="I282" s="5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26"/>
        <v>43060.25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0.91520972644376897</v>
      </c>
      <c r="G283" t="s">
        <v>14</v>
      </c>
      <c r="H283">
        <v>2062</v>
      </c>
      <c r="I283" s="5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26"/>
        <v>40979.25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1.0804761904761904</v>
      </c>
      <c r="G284" t="s">
        <v>20</v>
      </c>
      <c r="H284">
        <v>133</v>
      </c>
      <c r="I284" s="5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26"/>
        <v>42701.25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0.18728395061728395</v>
      </c>
      <c r="G285" t="s">
        <v>14</v>
      </c>
      <c r="H285">
        <v>29</v>
      </c>
      <c r="I285" s="5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26"/>
        <v>42520.208333333328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0.83193877551020412</v>
      </c>
      <c r="G286" t="s">
        <v>14</v>
      </c>
      <c r="H286">
        <v>132</v>
      </c>
      <c r="I286" s="5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26"/>
        <v>41030.208333333336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7.0633333333333335</v>
      </c>
      <c r="G287" t="s">
        <v>20</v>
      </c>
      <c r="H287">
        <v>254</v>
      </c>
      <c r="I287" s="5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26"/>
        <v>42623.208333333328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0.17446030330062445</v>
      </c>
      <c r="G288" t="s">
        <v>74</v>
      </c>
      <c r="H288">
        <v>184</v>
      </c>
      <c r="I288" s="5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26"/>
        <v>42697.25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2.0973015873015872</v>
      </c>
      <c r="G289" t="s">
        <v>20</v>
      </c>
      <c r="H289">
        <v>176</v>
      </c>
      <c r="I289" s="5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26"/>
        <v>42122.208333333328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0.97785714285714287</v>
      </c>
      <c r="G290" t="s">
        <v>14</v>
      </c>
      <c r="H290">
        <v>137</v>
      </c>
      <c r="I290" s="5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26"/>
        <v>40982.208333333336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16.842500000000001</v>
      </c>
      <c r="G291" t="s">
        <v>20</v>
      </c>
      <c r="H291">
        <v>337</v>
      </c>
      <c r="I291" s="5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26"/>
        <v>42219.208333333328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0.54402135231316728</v>
      </c>
      <c r="G292" t="s">
        <v>14</v>
      </c>
      <c r="H292">
        <v>908</v>
      </c>
      <c r="I292" s="5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26"/>
        <v>41404.208333333336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4.5661111111111108</v>
      </c>
      <c r="G293" t="s">
        <v>20</v>
      </c>
      <c r="H293">
        <v>107</v>
      </c>
      <c r="I293" s="5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26"/>
        <v>40831.208333333336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9.8219178082191785E-2</v>
      </c>
      <c r="G294" t="s">
        <v>14</v>
      </c>
      <c r="H294">
        <v>10</v>
      </c>
      <c r="I294" s="5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26"/>
        <v>40984.208333333336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0.16384615384615384</v>
      </c>
      <c r="G295" t="s">
        <v>74</v>
      </c>
      <c r="H295">
        <v>32</v>
      </c>
      <c r="I295" s="5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26"/>
        <v>40456.208333333336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13.396666666666667</v>
      </c>
      <c r="G296" t="s">
        <v>20</v>
      </c>
      <c r="H296">
        <v>183</v>
      </c>
      <c r="I296" s="5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26"/>
        <v>43399.208333333328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0.35650077760497667</v>
      </c>
      <c r="G297" t="s">
        <v>14</v>
      </c>
      <c r="H297">
        <v>1910</v>
      </c>
      <c r="I297" s="5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26"/>
        <v>41562.208333333336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0.54950819672131146</v>
      </c>
      <c r="G298" t="s">
        <v>14</v>
      </c>
      <c r="H298">
        <v>38</v>
      </c>
      <c r="I298" s="5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26"/>
        <v>43493.25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0.94236111111111109</v>
      </c>
      <c r="G299" t="s">
        <v>14</v>
      </c>
      <c r="H299">
        <v>104</v>
      </c>
      <c r="I299" s="5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26"/>
        <v>41653.25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1.4391428571428571</v>
      </c>
      <c r="G300" t="s">
        <v>20</v>
      </c>
      <c r="H300">
        <v>72</v>
      </c>
      <c r="I300" s="5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26"/>
        <v>42426.25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0.51421052631578945</v>
      </c>
      <c r="G301" t="s">
        <v>14</v>
      </c>
      <c r="H301">
        <v>49</v>
      </c>
      <c r="I301" s="5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26"/>
        <v>42432.25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t="s">
        <v>14</v>
      </c>
      <c r="H302">
        <v>1</v>
      </c>
      <c r="I302" s="5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26"/>
        <v>42977.208333333328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13.446666666666667</v>
      </c>
      <c r="G303" t="s">
        <v>20</v>
      </c>
      <c r="H303">
        <v>295</v>
      </c>
      <c r="I303" s="5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26"/>
        <v>42061.25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0.31844940867279897</v>
      </c>
      <c r="G304" t="s">
        <v>14</v>
      </c>
      <c r="H304">
        <v>245</v>
      </c>
      <c r="I304" s="5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26"/>
        <v>43345.208333333328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0.82617647058823529</v>
      </c>
      <c r="G305" t="s">
        <v>14</v>
      </c>
      <c r="H305">
        <v>32</v>
      </c>
      <c r="I305" s="5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26"/>
        <v>42376.25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5.4614285714285717</v>
      </c>
      <c r="G306" t="s">
        <v>20</v>
      </c>
      <c r="H306">
        <v>142</v>
      </c>
      <c r="I306" s="5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26"/>
        <v>42589.208333333328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2.8621428571428571</v>
      </c>
      <c r="G307" t="s">
        <v>20</v>
      </c>
      <c r="H307">
        <v>85</v>
      </c>
      <c r="I307" s="5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26"/>
        <v>42448.208333333328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7.9076923076923072E-2</v>
      </c>
      <c r="G308" t="s">
        <v>14</v>
      </c>
      <c r="H308">
        <v>7</v>
      </c>
      <c r="I308" s="5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26"/>
        <v>42930.208333333328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1.3213677811550153</v>
      </c>
      <c r="G309" t="s">
        <v>20</v>
      </c>
      <c r="H309">
        <v>659</v>
      </c>
      <c r="I309" s="5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26"/>
        <v>41066.208333333336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0.74077834179357027</v>
      </c>
      <c r="G310" t="s">
        <v>14</v>
      </c>
      <c r="H310">
        <v>803</v>
      </c>
      <c r="I310" s="5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26"/>
        <v>40651.208333333336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0.75292682926829269</v>
      </c>
      <c r="G311" t="s">
        <v>74</v>
      </c>
      <c r="H311">
        <v>75</v>
      </c>
      <c r="I311" s="5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26"/>
        <v>40807.208333333336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0.20333333333333334</v>
      </c>
      <c r="G312" t="s">
        <v>14</v>
      </c>
      <c r="H312">
        <v>16</v>
      </c>
      <c r="I312" s="5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26"/>
        <v>40277.208333333336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2.0336507936507937</v>
      </c>
      <c r="G313" t="s">
        <v>20</v>
      </c>
      <c r="H313">
        <v>121</v>
      </c>
      <c r="I313" s="5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26"/>
        <v>40590.25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3.1022842639593908</v>
      </c>
      <c r="G314" t="s">
        <v>20</v>
      </c>
      <c r="H314">
        <v>3742</v>
      </c>
      <c r="I314" s="5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26"/>
        <v>41572.208333333336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3.9531818181818181</v>
      </c>
      <c r="G315" t="s">
        <v>20</v>
      </c>
      <c r="H315">
        <v>223</v>
      </c>
      <c r="I315" s="5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26"/>
        <v>40966.25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2.9471428571428571</v>
      </c>
      <c r="G316" t="s">
        <v>20</v>
      </c>
      <c r="H316">
        <v>133</v>
      </c>
      <c r="I316" s="5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26"/>
        <v>43536.208333333328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0.33894736842105261</v>
      </c>
      <c r="G317" t="s">
        <v>14</v>
      </c>
      <c r="H317">
        <v>31</v>
      </c>
      <c r="I317" s="5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26"/>
        <v>41783.208333333336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0.66677083333333331</v>
      </c>
      <c r="G318" t="s">
        <v>14</v>
      </c>
      <c r="H318">
        <v>108</v>
      </c>
      <c r="I318" s="5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26"/>
        <v>43788.25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0.19227272727272726</v>
      </c>
      <c r="G319" t="s">
        <v>14</v>
      </c>
      <c r="H319">
        <v>30</v>
      </c>
      <c r="I319" s="5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26"/>
        <v>42869.208333333328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0.15842105263157893</v>
      </c>
      <c r="G320" t="s">
        <v>14</v>
      </c>
      <c r="H320">
        <v>17</v>
      </c>
      <c r="I320" s="5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26"/>
        <v>41684.25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0.38702380952380955</v>
      </c>
      <c r="G321" t="s">
        <v>74</v>
      </c>
      <c r="H321">
        <v>64</v>
      </c>
      <c r="I321" s="5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26"/>
        <v>40402.208333333336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9.5876777251184833E-2</v>
      </c>
      <c r="G322" t="s">
        <v>14</v>
      </c>
      <c r="H322">
        <v>80</v>
      </c>
      <c r="I322" s="5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26"/>
        <v>40673.208333333336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E323/D323</f>
        <v>0.94144366197183094</v>
      </c>
      <c r="G323" t="s">
        <v>14</v>
      </c>
      <c r="H323">
        <v>2468</v>
      </c>
      <c r="I323" s="5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32">(((L323/60)/60)/24)+DATE(1970,1,1)</f>
        <v>40634.208333333336</v>
      </c>
      <c r="O323" s="8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LEFT(R323,SEARCH("/",R323)-1)</f>
        <v>film &amp; video</v>
      </c>
      <c r="T323" t="str">
        <f t="shared" ref="T323:T386" si="35">RIGHT(R323,LEN(R323)-SEARCH("/",R323))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1.6656234096692113</v>
      </c>
      <c r="G324" t="s">
        <v>20</v>
      </c>
      <c r="H324">
        <v>5168</v>
      </c>
      <c r="I324" s="5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32"/>
        <v>40507.25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0.24134831460674158</v>
      </c>
      <c r="G325" t="s">
        <v>14</v>
      </c>
      <c r="H325">
        <v>26</v>
      </c>
      <c r="I325" s="5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32"/>
        <v>41725.208333333336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1.6405633802816901</v>
      </c>
      <c r="G326" t="s">
        <v>20</v>
      </c>
      <c r="H326">
        <v>307</v>
      </c>
      <c r="I326" s="5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32"/>
        <v>42176.208333333328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0.90723076923076929</v>
      </c>
      <c r="G327" t="s">
        <v>14</v>
      </c>
      <c r="H327">
        <v>73</v>
      </c>
      <c r="I327" s="5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32"/>
        <v>43267.208333333328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0.46194444444444444</v>
      </c>
      <c r="G328" t="s">
        <v>14</v>
      </c>
      <c r="H328">
        <v>128</v>
      </c>
      <c r="I328" s="5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32"/>
        <v>42364.25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0.38538461538461538</v>
      </c>
      <c r="G329" t="s">
        <v>14</v>
      </c>
      <c r="H329">
        <v>33</v>
      </c>
      <c r="I329" s="5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32"/>
        <v>43705.208333333328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1.3356231003039514</v>
      </c>
      <c r="G330" t="s">
        <v>20</v>
      </c>
      <c r="H330">
        <v>2441</v>
      </c>
      <c r="I330" s="5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32"/>
        <v>43434.25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0.22896588486140726</v>
      </c>
      <c r="G331" t="s">
        <v>47</v>
      </c>
      <c r="H331">
        <v>211</v>
      </c>
      <c r="I331" s="5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32"/>
        <v>42716.25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1.8495548961424333</v>
      </c>
      <c r="G332" t="s">
        <v>20</v>
      </c>
      <c r="H332">
        <v>1385</v>
      </c>
      <c r="I332" s="5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32"/>
        <v>43077.25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4.4372727272727275</v>
      </c>
      <c r="G333" t="s">
        <v>20</v>
      </c>
      <c r="H333">
        <v>190</v>
      </c>
      <c r="I333" s="5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32"/>
        <v>40896.25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1.999806763285024</v>
      </c>
      <c r="G334" t="s">
        <v>20</v>
      </c>
      <c r="H334">
        <v>470</v>
      </c>
      <c r="I334" s="5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32"/>
        <v>41361.208333333336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1.2395833333333333</v>
      </c>
      <c r="G335" t="s">
        <v>20</v>
      </c>
      <c r="H335">
        <v>253</v>
      </c>
      <c r="I335" s="5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32"/>
        <v>43424.25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1.8661329305135952</v>
      </c>
      <c r="G336" t="s">
        <v>20</v>
      </c>
      <c r="H336">
        <v>1113</v>
      </c>
      <c r="I336" s="5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32"/>
        <v>43110.25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1.1428538550057536</v>
      </c>
      <c r="G337" t="s">
        <v>20</v>
      </c>
      <c r="H337">
        <v>2283</v>
      </c>
      <c r="I337" s="5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32"/>
        <v>43784.25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0.97032531824611035</v>
      </c>
      <c r="G338" t="s">
        <v>14</v>
      </c>
      <c r="H338">
        <v>1072</v>
      </c>
      <c r="I338" s="5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32"/>
        <v>40527.25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1.2281904761904763</v>
      </c>
      <c r="G339" t="s">
        <v>20</v>
      </c>
      <c r="H339">
        <v>1095</v>
      </c>
      <c r="I339" s="5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32"/>
        <v>43780.25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1.7914326647564469</v>
      </c>
      <c r="G340" t="s">
        <v>20</v>
      </c>
      <c r="H340">
        <v>1690</v>
      </c>
      <c r="I340" s="5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32"/>
        <v>40821.208333333336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0.79951577402787966</v>
      </c>
      <c r="G341" t="s">
        <v>74</v>
      </c>
      <c r="H341">
        <v>1297</v>
      </c>
      <c r="I341" s="5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32"/>
        <v>42949.208333333328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0.94242587601078165</v>
      </c>
      <c r="G342" t="s">
        <v>14</v>
      </c>
      <c r="H342">
        <v>393</v>
      </c>
      <c r="I342" s="5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32"/>
        <v>40889.25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0.84669291338582675</v>
      </c>
      <c r="G343" t="s">
        <v>14</v>
      </c>
      <c r="H343">
        <v>1257</v>
      </c>
      <c r="I343" s="5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32"/>
        <v>42244.208333333328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0.66521920668058454</v>
      </c>
      <c r="G344" t="s">
        <v>14</v>
      </c>
      <c r="H344">
        <v>328</v>
      </c>
      <c r="I344" s="5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32"/>
        <v>41475.208333333336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0.53922222222222227</v>
      </c>
      <c r="G345" t="s">
        <v>14</v>
      </c>
      <c r="H345">
        <v>147</v>
      </c>
      <c r="I345" s="5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32"/>
        <v>41597.25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0.41983299595141699</v>
      </c>
      <c r="G346" t="s">
        <v>14</v>
      </c>
      <c r="H346">
        <v>830</v>
      </c>
      <c r="I346" s="5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32"/>
        <v>43122.25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0.14694796954314721</v>
      </c>
      <c r="G347" t="s">
        <v>14</v>
      </c>
      <c r="H347">
        <v>331</v>
      </c>
      <c r="I347" s="5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32"/>
        <v>42194.208333333328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0.34475</v>
      </c>
      <c r="G348" t="s">
        <v>14</v>
      </c>
      <c r="H348">
        <v>25</v>
      </c>
      <c r="I348" s="5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32"/>
        <v>42971.208333333328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14.007777777777777</v>
      </c>
      <c r="G349" t="s">
        <v>20</v>
      </c>
      <c r="H349">
        <v>191</v>
      </c>
      <c r="I349" s="5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32"/>
        <v>42046.25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0.71770351758793971</v>
      </c>
      <c r="G350" t="s">
        <v>14</v>
      </c>
      <c r="H350">
        <v>3483</v>
      </c>
      <c r="I350" s="5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32"/>
        <v>42782.25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0.53074115044247783</v>
      </c>
      <c r="G351" t="s">
        <v>14</v>
      </c>
      <c r="H351">
        <v>923</v>
      </c>
      <c r="I351" s="5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32"/>
        <v>42930.208333333328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t="s">
        <v>14</v>
      </c>
      <c r="H352">
        <v>1</v>
      </c>
      <c r="I352" s="5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32"/>
        <v>42144.208333333328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1.2770715249662619</v>
      </c>
      <c r="G353" t="s">
        <v>20</v>
      </c>
      <c r="H353">
        <v>2013</v>
      </c>
      <c r="I353" s="5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32"/>
        <v>42240.208333333328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0.34892857142857142</v>
      </c>
      <c r="G354" t="s">
        <v>14</v>
      </c>
      <c r="H354">
        <v>33</v>
      </c>
      <c r="I354" s="5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32"/>
        <v>42315.25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4.105982142857143</v>
      </c>
      <c r="G355" t="s">
        <v>20</v>
      </c>
      <c r="H355">
        <v>1703</v>
      </c>
      <c r="I355" s="5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32"/>
        <v>43651.208333333328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1.2373770491803278</v>
      </c>
      <c r="G356" t="s">
        <v>20</v>
      </c>
      <c r="H356">
        <v>80</v>
      </c>
      <c r="I356" s="5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32"/>
        <v>41520.208333333336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0.58973684210526311</v>
      </c>
      <c r="G357" t="s">
        <v>47</v>
      </c>
      <c r="H357">
        <v>86</v>
      </c>
      <c r="I357" s="5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32"/>
        <v>42757.25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0.36892473118279567</v>
      </c>
      <c r="G358" t="s">
        <v>14</v>
      </c>
      <c r="H358">
        <v>40</v>
      </c>
      <c r="I358" s="5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32"/>
        <v>40922.25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1.8491304347826087</v>
      </c>
      <c r="G359" t="s">
        <v>20</v>
      </c>
      <c r="H359">
        <v>41</v>
      </c>
      <c r="I359" s="5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32"/>
        <v>42250.208333333328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0.11814432989690722</v>
      </c>
      <c r="G360" t="s">
        <v>14</v>
      </c>
      <c r="H360">
        <v>23</v>
      </c>
      <c r="I360" s="5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32"/>
        <v>43322.208333333328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2.9870000000000001</v>
      </c>
      <c r="G361" t="s">
        <v>20</v>
      </c>
      <c r="H361">
        <v>187</v>
      </c>
      <c r="I361" s="5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32"/>
        <v>40782.208333333336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2.2635175879396985</v>
      </c>
      <c r="G362" t="s">
        <v>20</v>
      </c>
      <c r="H362">
        <v>2875</v>
      </c>
      <c r="I362" s="5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32"/>
        <v>40544.25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1.7356363636363636</v>
      </c>
      <c r="G363" t="s">
        <v>20</v>
      </c>
      <c r="H363">
        <v>88</v>
      </c>
      <c r="I363" s="5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32"/>
        <v>43015.208333333328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3.7175675675675675</v>
      </c>
      <c r="G364" t="s">
        <v>20</v>
      </c>
      <c r="H364">
        <v>191</v>
      </c>
      <c r="I364" s="5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32"/>
        <v>40570.25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1.601923076923077</v>
      </c>
      <c r="G365" t="s">
        <v>20</v>
      </c>
      <c r="H365">
        <v>139</v>
      </c>
      <c r="I365" s="5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32"/>
        <v>40904.25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16.163333333333334</v>
      </c>
      <c r="G366" t="s">
        <v>20</v>
      </c>
      <c r="H366">
        <v>186</v>
      </c>
      <c r="I366" s="5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32"/>
        <v>43164.25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7.3343749999999996</v>
      </c>
      <c r="G367" t="s">
        <v>20</v>
      </c>
      <c r="H367">
        <v>112</v>
      </c>
      <c r="I367" s="5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32"/>
        <v>42733.25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5.9211111111111112</v>
      </c>
      <c r="G368" t="s">
        <v>20</v>
      </c>
      <c r="H368">
        <v>101</v>
      </c>
      <c r="I368" s="5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32"/>
        <v>40546.25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0.18888888888888888</v>
      </c>
      <c r="G369" t="s">
        <v>14</v>
      </c>
      <c r="H369">
        <v>75</v>
      </c>
      <c r="I369" s="5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32"/>
        <v>41930.208333333336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2.7680769230769231</v>
      </c>
      <c r="G370" t="s">
        <v>20</v>
      </c>
      <c r="H370">
        <v>206</v>
      </c>
      <c r="I370" s="5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32"/>
        <v>40464.208333333336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2.730185185185185</v>
      </c>
      <c r="G371" t="s">
        <v>20</v>
      </c>
      <c r="H371">
        <v>154</v>
      </c>
      <c r="I371" s="5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32"/>
        <v>41308.25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1.593633125556545</v>
      </c>
      <c r="G372" t="s">
        <v>20</v>
      </c>
      <c r="H372">
        <v>5966</v>
      </c>
      <c r="I372" s="5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32"/>
        <v>43570.208333333328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0.67869978858350954</v>
      </c>
      <c r="G373" t="s">
        <v>14</v>
      </c>
      <c r="H373">
        <v>2176</v>
      </c>
      <c r="I373" s="5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32"/>
        <v>42043.25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15.915555555555555</v>
      </c>
      <c r="G374" t="s">
        <v>20</v>
      </c>
      <c r="H374">
        <v>169</v>
      </c>
      <c r="I374" s="5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32"/>
        <v>42012.25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7.3018222222222224</v>
      </c>
      <c r="G375" t="s">
        <v>20</v>
      </c>
      <c r="H375">
        <v>2106</v>
      </c>
      <c r="I375" s="5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32"/>
        <v>42964.208333333328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0.13185782556750297</v>
      </c>
      <c r="G376" t="s">
        <v>14</v>
      </c>
      <c r="H376">
        <v>441</v>
      </c>
      <c r="I376" s="5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32"/>
        <v>43476.25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0.54777777777777781</v>
      </c>
      <c r="G377" t="s">
        <v>14</v>
      </c>
      <c r="H377">
        <v>25</v>
      </c>
      <c r="I377" s="5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32"/>
        <v>42293.208333333328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3.6102941176470589</v>
      </c>
      <c r="G378" t="s">
        <v>20</v>
      </c>
      <c r="H378">
        <v>131</v>
      </c>
      <c r="I378" s="5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32"/>
        <v>41826.208333333336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0.10257545271629778</v>
      </c>
      <c r="G379" t="s">
        <v>14</v>
      </c>
      <c r="H379">
        <v>127</v>
      </c>
      <c r="I379" s="5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32"/>
        <v>43760.208333333328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0.13962962962962963</v>
      </c>
      <c r="G380" t="s">
        <v>14</v>
      </c>
      <c r="H380">
        <v>355</v>
      </c>
      <c r="I380" s="5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32"/>
        <v>43241.208333333328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0.40444444444444444</v>
      </c>
      <c r="G381" t="s">
        <v>14</v>
      </c>
      <c r="H381">
        <v>44</v>
      </c>
      <c r="I381" s="5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32"/>
        <v>40843.208333333336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1.6032</v>
      </c>
      <c r="G382" t="s">
        <v>20</v>
      </c>
      <c r="H382">
        <v>84</v>
      </c>
      <c r="I382" s="5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32"/>
        <v>41448.208333333336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1.8394339622641509</v>
      </c>
      <c r="G383" t="s">
        <v>20</v>
      </c>
      <c r="H383">
        <v>155</v>
      </c>
      <c r="I383" s="5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32"/>
        <v>42163.208333333328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0.63769230769230767</v>
      </c>
      <c r="G384" t="s">
        <v>14</v>
      </c>
      <c r="H384">
        <v>67</v>
      </c>
      <c r="I384" s="5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32"/>
        <v>43024.208333333328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2.2538095238095237</v>
      </c>
      <c r="G385" t="s">
        <v>20</v>
      </c>
      <c r="H385">
        <v>189</v>
      </c>
      <c r="I385" s="5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32"/>
        <v>43509.25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1.7200961538461539</v>
      </c>
      <c r="G386" t="s">
        <v>20</v>
      </c>
      <c r="H386">
        <v>4799</v>
      </c>
      <c r="I386" s="5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32"/>
        <v>42776.25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E387/D387</f>
        <v>1.4616709511568124</v>
      </c>
      <c r="G387" t="s">
        <v>20</v>
      </c>
      <c r="H387">
        <v>1137</v>
      </c>
      <c r="I387" s="5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38">(((L387/60)/60)/24)+DATE(1970,1,1)</f>
        <v>43553.208333333328</v>
      </c>
      <c r="O387" s="8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LEFT(R387,SEARCH("/",R387)-1)</f>
        <v>publishing</v>
      </c>
      <c r="T387" t="str">
        <f t="shared" ref="T387:T450" si="41">RIGHT(R387,LEN(R387)-SEARCH("/",R387))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0.76423616236162362</v>
      </c>
      <c r="G388" t="s">
        <v>14</v>
      </c>
      <c r="H388">
        <v>1068</v>
      </c>
      <c r="I388" s="5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38"/>
        <v>40355.208333333336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0.39261467889908258</v>
      </c>
      <c r="G389" t="s">
        <v>14</v>
      </c>
      <c r="H389">
        <v>424</v>
      </c>
      <c r="I389" s="5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38"/>
        <v>41072.208333333336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0.11270034843205574</v>
      </c>
      <c r="G390" t="s">
        <v>74</v>
      </c>
      <c r="H390">
        <v>145</v>
      </c>
      <c r="I390" s="5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38"/>
        <v>40912.25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1.2211084337349398</v>
      </c>
      <c r="G391" t="s">
        <v>20</v>
      </c>
      <c r="H391">
        <v>1152</v>
      </c>
      <c r="I391" s="5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38"/>
        <v>40479.208333333336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1.8654166666666667</v>
      </c>
      <c r="G392" t="s">
        <v>20</v>
      </c>
      <c r="H392">
        <v>50</v>
      </c>
      <c r="I392" s="5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38"/>
        <v>41530.208333333336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7.27317880794702E-2</v>
      </c>
      <c r="G393" t="s">
        <v>14</v>
      </c>
      <c r="H393">
        <v>151</v>
      </c>
      <c r="I393" s="5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38"/>
        <v>41653.25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0.65642371234207963</v>
      </c>
      <c r="G394" t="s">
        <v>14</v>
      </c>
      <c r="H394">
        <v>1608</v>
      </c>
      <c r="I394" s="5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38"/>
        <v>40549.25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2.2896178343949045</v>
      </c>
      <c r="G395" t="s">
        <v>20</v>
      </c>
      <c r="H395">
        <v>3059</v>
      </c>
      <c r="I395" s="5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38"/>
        <v>42933.208333333328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4.6937499999999996</v>
      </c>
      <c r="G396" t="s">
        <v>20</v>
      </c>
      <c r="H396">
        <v>34</v>
      </c>
      <c r="I396" s="5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38"/>
        <v>41484.208333333336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1.3011267605633803</v>
      </c>
      <c r="G397" t="s">
        <v>20</v>
      </c>
      <c r="H397">
        <v>220</v>
      </c>
      <c r="I397" s="5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38"/>
        <v>40885.25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1.6705422993492407</v>
      </c>
      <c r="G398" t="s">
        <v>20</v>
      </c>
      <c r="H398">
        <v>1604</v>
      </c>
      <c r="I398" s="5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38"/>
        <v>43378.208333333328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1.738641975308642</v>
      </c>
      <c r="G399" t="s">
        <v>20</v>
      </c>
      <c r="H399">
        <v>454</v>
      </c>
      <c r="I399" s="5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38"/>
        <v>41417.208333333336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7.1776470588235295</v>
      </c>
      <c r="G400" t="s">
        <v>20</v>
      </c>
      <c r="H400">
        <v>123</v>
      </c>
      <c r="I400" s="5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38"/>
        <v>43228.208333333328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0.63850976361767731</v>
      </c>
      <c r="G401" t="s">
        <v>14</v>
      </c>
      <c r="H401">
        <v>941</v>
      </c>
      <c r="I401" s="5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38"/>
        <v>40576.25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t="s">
        <v>14</v>
      </c>
      <c r="H402">
        <v>1</v>
      </c>
      <c r="I402" s="5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38"/>
        <v>41502.208333333336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15.302222222222222</v>
      </c>
      <c r="G403" t="s">
        <v>20</v>
      </c>
      <c r="H403">
        <v>299</v>
      </c>
      <c r="I403" s="5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38"/>
        <v>43765.208333333328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0.40356164383561643</v>
      </c>
      <c r="G404" t="s">
        <v>14</v>
      </c>
      <c r="H404">
        <v>40</v>
      </c>
      <c r="I404" s="5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38"/>
        <v>40914.25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0.86220633299284988</v>
      </c>
      <c r="G405" t="s">
        <v>14</v>
      </c>
      <c r="H405">
        <v>3015</v>
      </c>
      <c r="I405" s="5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38"/>
        <v>40310.208333333336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3.1558486707566464</v>
      </c>
      <c r="G406" t="s">
        <v>20</v>
      </c>
      <c r="H406">
        <v>2237</v>
      </c>
      <c r="I406" s="5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38"/>
        <v>43053.25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0.89618243243243245</v>
      </c>
      <c r="G407" t="s">
        <v>14</v>
      </c>
      <c r="H407">
        <v>435</v>
      </c>
      <c r="I407" s="5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38"/>
        <v>43255.208333333328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1.8214503816793892</v>
      </c>
      <c r="G408" t="s">
        <v>20</v>
      </c>
      <c r="H408">
        <v>645</v>
      </c>
      <c r="I408" s="5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38"/>
        <v>41304.25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3.5588235294117645</v>
      </c>
      <c r="G409" t="s">
        <v>20</v>
      </c>
      <c r="H409">
        <v>484</v>
      </c>
      <c r="I409" s="5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38"/>
        <v>43751.208333333328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1.3183695652173912</v>
      </c>
      <c r="G410" t="s">
        <v>20</v>
      </c>
      <c r="H410">
        <v>154</v>
      </c>
      <c r="I410" s="5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38"/>
        <v>42541.208333333328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0.46315634218289087</v>
      </c>
      <c r="G411" t="s">
        <v>14</v>
      </c>
      <c r="H411">
        <v>714</v>
      </c>
      <c r="I411" s="5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38"/>
        <v>42843.208333333328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0.36132726089785294</v>
      </c>
      <c r="G412" t="s">
        <v>47</v>
      </c>
      <c r="H412">
        <v>1111</v>
      </c>
      <c r="I412" s="5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38"/>
        <v>42122.208333333328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1.0462820512820512</v>
      </c>
      <c r="G413" t="s">
        <v>20</v>
      </c>
      <c r="H413">
        <v>82</v>
      </c>
      <c r="I413" s="5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38"/>
        <v>42884.208333333328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6.6885714285714286</v>
      </c>
      <c r="G414" t="s">
        <v>20</v>
      </c>
      <c r="H414">
        <v>134</v>
      </c>
      <c r="I414" s="5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38"/>
        <v>41642.25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0.62072823218997364</v>
      </c>
      <c r="G415" t="s">
        <v>47</v>
      </c>
      <c r="H415">
        <v>1089</v>
      </c>
      <c r="I415" s="5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38"/>
        <v>43431.25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0.84699787460148779</v>
      </c>
      <c r="G416" t="s">
        <v>14</v>
      </c>
      <c r="H416">
        <v>5497</v>
      </c>
      <c r="I416" s="5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38"/>
        <v>40288.208333333336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0.11059030837004405</v>
      </c>
      <c r="G417" t="s">
        <v>14</v>
      </c>
      <c r="H417">
        <v>418</v>
      </c>
      <c r="I417" s="5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38"/>
        <v>40921.25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0.43838781575037145</v>
      </c>
      <c r="G418" t="s">
        <v>14</v>
      </c>
      <c r="H418">
        <v>1439</v>
      </c>
      <c r="I418" s="5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38"/>
        <v>40560.25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0.55470588235294116</v>
      </c>
      <c r="G419" t="s">
        <v>14</v>
      </c>
      <c r="H419">
        <v>15</v>
      </c>
      <c r="I419" s="5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38"/>
        <v>43407.208333333328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0.57399511301160655</v>
      </c>
      <c r="G420" t="s">
        <v>14</v>
      </c>
      <c r="H420">
        <v>1999</v>
      </c>
      <c r="I420" s="5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38"/>
        <v>41035.208333333336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1.2343497363796134</v>
      </c>
      <c r="G421" t="s">
        <v>20</v>
      </c>
      <c r="H421">
        <v>5203</v>
      </c>
      <c r="I421" s="5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38"/>
        <v>40899.25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1.2846</v>
      </c>
      <c r="G422" t="s">
        <v>20</v>
      </c>
      <c r="H422">
        <v>94</v>
      </c>
      <c r="I422" s="5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38"/>
        <v>42911.208333333328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0.63989361702127656</v>
      </c>
      <c r="G423" t="s">
        <v>14</v>
      </c>
      <c r="H423">
        <v>118</v>
      </c>
      <c r="I423" s="5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38"/>
        <v>42915.208333333328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1.2729885057471264</v>
      </c>
      <c r="G424" t="s">
        <v>20</v>
      </c>
      <c r="H424">
        <v>205</v>
      </c>
      <c r="I424" s="5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38"/>
        <v>40285.208333333336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0.10638024357239513</v>
      </c>
      <c r="G425" t="s">
        <v>14</v>
      </c>
      <c r="H425">
        <v>162</v>
      </c>
      <c r="I425" s="5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38"/>
        <v>40808.208333333336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0.40470588235294119</v>
      </c>
      <c r="G426" t="s">
        <v>14</v>
      </c>
      <c r="H426">
        <v>83</v>
      </c>
      <c r="I426" s="5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38"/>
        <v>43208.208333333328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2.8766666666666665</v>
      </c>
      <c r="G427" t="s">
        <v>20</v>
      </c>
      <c r="H427">
        <v>92</v>
      </c>
      <c r="I427" s="5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38"/>
        <v>42213.208333333328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5.7294444444444448</v>
      </c>
      <c r="G428" t="s">
        <v>20</v>
      </c>
      <c r="H428">
        <v>219</v>
      </c>
      <c r="I428" s="5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38"/>
        <v>41332.25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1.1290429799426933</v>
      </c>
      <c r="G429" t="s">
        <v>20</v>
      </c>
      <c r="H429">
        <v>2526</v>
      </c>
      <c r="I429" s="5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38"/>
        <v>41895.208333333336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0.46387573964497042</v>
      </c>
      <c r="G430" t="s">
        <v>14</v>
      </c>
      <c r="H430">
        <v>747</v>
      </c>
      <c r="I430" s="5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38"/>
        <v>40585.25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0.90675916230366493</v>
      </c>
      <c r="G431" t="s">
        <v>74</v>
      </c>
      <c r="H431">
        <v>2138</v>
      </c>
      <c r="I431" s="5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38"/>
        <v>41680.25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0.67740740740740746</v>
      </c>
      <c r="G432" t="s">
        <v>14</v>
      </c>
      <c r="H432">
        <v>84</v>
      </c>
      <c r="I432" s="5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38"/>
        <v>43737.208333333328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1.9249019607843136</v>
      </c>
      <c r="G433" t="s">
        <v>20</v>
      </c>
      <c r="H433">
        <v>94</v>
      </c>
      <c r="I433" s="5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38"/>
        <v>43273.208333333328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0.82714285714285718</v>
      </c>
      <c r="G434" t="s">
        <v>14</v>
      </c>
      <c r="H434">
        <v>91</v>
      </c>
      <c r="I434" s="5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38"/>
        <v>41761.208333333336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0.54163920922570019</v>
      </c>
      <c r="G435" t="s">
        <v>14</v>
      </c>
      <c r="H435">
        <v>792</v>
      </c>
      <c r="I435" s="5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38"/>
        <v>41603.25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0.16722222222222222</v>
      </c>
      <c r="G436" t="s">
        <v>74</v>
      </c>
      <c r="H436">
        <v>10</v>
      </c>
      <c r="I436" s="5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38"/>
        <v>42705.25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1.168766404199475</v>
      </c>
      <c r="G437" t="s">
        <v>20</v>
      </c>
      <c r="H437">
        <v>1713</v>
      </c>
      <c r="I437" s="5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38"/>
        <v>41988.25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10.521538461538462</v>
      </c>
      <c r="G438" t="s">
        <v>20</v>
      </c>
      <c r="H438">
        <v>249</v>
      </c>
      <c r="I438" s="5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38"/>
        <v>43575.208333333328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1.2307407407407407</v>
      </c>
      <c r="G439" t="s">
        <v>20</v>
      </c>
      <c r="H439">
        <v>192</v>
      </c>
      <c r="I439" s="5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38"/>
        <v>42260.208333333328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1.7863855421686747</v>
      </c>
      <c r="G440" t="s">
        <v>20</v>
      </c>
      <c r="H440">
        <v>247</v>
      </c>
      <c r="I440" s="5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38"/>
        <v>41337.25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3.5528169014084505</v>
      </c>
      <c r="G441" t="s">
        <v>20</v>
      </c>
      <c r="H441">
        <v>2293</v>
      </c>
      <c r="I441" s="5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38"/>
        <v>42680.208333333328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1.6190634146341463</v>
      </c>
      <c r="G442" t="s">
        <v>20</v>
      </c>
      <c r="H442">
        <v>3131</v>
      </c>
      <c r="I442" s="5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38"/>
        <v>42916.208333333328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0.24914285714285714</v>
      </c>
      <c r="G443" t="s">
        <v>14</v>
      </c>
      <c r="H443">
        <v>32</v>
      </c>
      <c r="I443" s="5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38"/>
        <v>41025.208333333336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1.9872222222222222</v>
      </c>
      <c r="G444" t="s">
        <v>20</v>
      </c>
      <c r="H444">
        <v>143</v>
      </c>
      <c r="I444" s="5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38"/>
        <v>42980.208333333328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0.34752688172043011</v>
      </c>
      <c r="G445" t="s">
        <v>74</v>
      </c>
      <c r="H445">
        <v>90</v>
      </c>
      <c r="I445" s="5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38"/>
        <v>40451.208333333336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1.7641935483870967</v>
      </c>
      <c r="G446" t="s">
        <v>20</v>
      </c>
      <c r="H446">
        <v>296</v>
      </c>
      <c r="I446" s="5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38"/>
        <v>40748.208333333336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5.1138095238095236</v>
      </c>
      <c r="G447" t="s">
        <v>20</v>
      </c>
      <c r="H447">
        <v>170</v>
      </c>
      <c r="I447" s="5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38"/>
        <v>40515.25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0.82044117647058823</v>
      </c>
      <c r="G448" t="s">
        <v>14</v>
      </c>
      <c r="H448">
        <v>186</v>
      </c>
      <c r="I448" s="5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38"/>
        <v>41261.25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0.24326030927835052</v>
      </c>
      <c r="G449" t="s">
        <v>74</v>
      </c>
      <c r="H449">
        <v>439</v>
      </c>
      <c r="I449" s="5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38"/>
        <v>43088.25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0.50482758620689661</v>
      </c>
      <c r="G450" t="s">
        <v>14</v>
      </c>
      <c r="H450">
        <v>605</v>
      </c>
      <c r="I450" s="5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38"/>
        <v>41378.208333333336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E451/D451</f>
        <v>9.67</v>
      </c>
      <c r="G451" t="s">
        <v>20</v>
      </c>
      <c r="H451">
        <v>86</v>
      </c>
      <c r="I451" s="5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44">(((L451/60)/60)/24)+DATE(1970,1,1)</f>
        <v>43530.25</v>
      </c>
      <c r="O451" s="8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LEFT(R451,SEARCH("/",R451)-1)</f>
        <v>games</v>
      </c>
      <c r="T451" t="str">
        <f t="shared" ref="T451:T514" si="47">RIGHT(R451,LEN(R451)-SEARCH("/",R451))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t="s">
        <v>14</v>
      </c>
      <c r="H452">
        <v>1</v>
      </c>
      <c r="I452" s="5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44"/>
        <v>43394.208333333328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1.2284501347708894</v>
      </c>
      <c r="G453" t="s">
        <v>20</v>
      </c>
      <c r="H453">
        <v>6286</v>
      </c>
      <c r="I453" s="5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44"/>
        <v>42935.208333333328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0.63437500000000002</v>
      </c>
      <c r="G454" t="s">
        <v>14</v>
      </c>
      <c r="H454">
        <v>31</v>
      </c>
      <c r="I454" s="5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44"/>
        <v>40365.208333333336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0.56331688596491225</v>
      </c>
      <c r="G455" t="s">
        <v>14</v>
      </c>
      <c r="H455">
        <v>1181</v>
      </c>
      <c r="I455" s="5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44"/>
        <v>42705.25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0.44074999999999998</v>
      </c>
      <c r="G456" t="s">
        <v>14</v>
      </c>
      <c r="H456">
        <v>39</v>
      </c>
      <c r="I456" s="5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44"/>
        <v>41568.208333333336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1.1837253218884121</v>
      </c>
      <c r="G457" t="s">
        <v>20</v>
      </c>
      <c r="H457">
        <v>3727</v>
      </c>
      <c r="I457" s="5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44"/>
        <v>40809.208333333336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1.041243169398907</v>
      </c>
      <c r="G458" t="s">
        <v>20</v>
      </c>
      <c r="H458">
        <v>1605</v>
      </c>
      <c r="I458" s="5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44"/>
        <v>43141.25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0.26640000000000003</v>
      </c>
      <c r="G459" t="s">
        <v>14</v>
      </c>
      <c r="H459">
        <v>46</v>
      </c>
      <c r="I459" s="5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44"/>
        <v>42657.208333333328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3.5120118343195266</v>
      </c>
      <c r="G460" t="s">
        <v>20</v>
      </c>
      <c r="H460">
        <v>2120</v>
      </c>
      <c r="I460" s="5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44"/>
        <v>40265.208333333336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0.90063492063492068</v>
      </c>
      <c r="G461" t="s">
        <v>14</v>
      </c>
      <c r="H461">
        <v>105</v>
      </c>
      <c r="I461" s="5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44"/>
        <v>42001.25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1.7162500000000001</v>
      </c>
      <c r="G462" t="s">
        <v>20</v>
      </c>
      <c r="H462">
        <v>50</v>
      </c>
      <c r="I462" s="5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44"/>
        <v>40399.208333333336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1.4104655870445344</v>
      </c>
      <c r="G463" t="s">
        <v>20</v>
      </c>
      <c r="H463">
        <v>2080</v>
      </c>
      <c r="I463" s="5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44"/>
        <v>41757.208333333336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0.30579449152542371</v>
      </c>
      <c r="G464" t="s">
        <v>14</v>
      </c>
      <c r="H464">
        <v>535</v>
      </c>
      <c r="I464" s="5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44"/>
        <v>41304.25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1.0816455696202532</v>
      </c>
      <c r="G465" t="s">
        <v>20</v>
      </c>
      <c r="H465">
        <v>2105</v>
      </c>
      <c r="I465" s="5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44"/>
        <v>41639.25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1.3345505617977529</v>
      </c>
      <c r="G466" t="s">
        <v>20</v>
      </c>
      <c r="H466">
        <v>2436</v>
      </c>
      <c r="I466" s="5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44"/>
        <v>43142.25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1.8785106382978722</v>
      </c>
      <c r="G467" t="s">
        <v>20</v>
      </c>
      <c r="H467">
        <v>80</v>
      </c>
      <c r="I467" s="5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44"/>
        <v>43127.25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</v>
      </c>
      <c r="G468" t="s">
        <v>20</v>
      </c>
      <c r="H468">
        <v>42</v>
      </c>
      <c r="I468" s="5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44"/>
        <v>41409.208333333336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5.7521428571428572</v>
      </c>
      <c r="G469" t="s">
        <v>20</v>
      </c>
      <c r="H469">
        <v>139</v>
      </c>
      <c r="I469" s="5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44"/>
        <v>42331.25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0.40500000000000003</v>
      </c>
      <c r="G470" t="s">
        <v>14</v>
      </c>
      <c r="H470">
        <v>16</v>
      </c>
      <c r="I470" s="5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44"/>
        <v>43569.208333333328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1.8442857142857143</v>
      </c>
      <c r="G471" t="s">
        <v>20</v>
      </c>
      <c r="H471">
        <v>159</v>
      </c>
      <c r="I471" s="5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44"/>
        <v>42142.208333333328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2.8580555555555556</v>
      </c>
      <c r="G472" t="s">
        <v>20</v>
      </c>
      <c r="H472">
        <v>381</v>
      </c>
      <c r="I472" s="5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44"/>
        <v>42716.25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t="s">
        <v>20</v>
      </c>
      <c r="H473">
        <v>194</v>
      </c>
      <c r="I473" s="5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44"/>
        <v>41031.208333333336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0.39234070221066319</v>
      </c>
      <c r="G474" t="s">
        <v>14</v>
      </c>
      <c r="H474">
        <v>575</v>
      </c>
      <c r="I474" s="5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44"/>
        <v>43535.208333333328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1.7814000000000001</v>
      </c>
      <c r="G475" t="s">
        <v>20</v>
      </c>
      <c r="H475">
        <v>106</v>
      </c>
      <c r="I475" s="5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44"/>
        <v>43277.208333333328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3.6515</v>
      </c>
      <c r="G476" t="s">
        <v>20</v>
      </c>
      <c r="H476">
        <v>142</v>
      </c>
      <c r="I476" s="5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44"/>
        <v>41989.25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1.1394594594594594</v>
      </c>
      <c r="G477" t="s">
        <v>20</v>
      </c>
      <c r="H477">
        <v>211</v>
      </c>
      <c r="I477" s="5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44"/>
        <v>41450.208333333336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0.29828720626631855</v>
      </c>
      <c r="G478" t="s">
        <v>14</v>
      </c>
      <c r="H478">
        <v>1120</v>
      </c>
      <c r="I478" s="5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44"/>
        <v>43322.208333333328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0.54270588235294115</v>
      </c>
      <c r="G479" t="s">
        <v>14</v>
      </c>
      <c r="H479">
        <v>113</v>
      </c>
      <c r="I479" s="5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44"/>
        <v>40720.208333333336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2.3634156976744185</v>
      </c>
      <c r="G480" t="s">
        <v>20</v>
      </c>
      <c r="H480">
        <v>2756</v>
      </c>
      <c r="I480" s="5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44"/>
        <v>42072.208333333328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5.1291666666666664</v>
      </c>
      <c r="G481" t="s">
        <v>20</v>
      </c>
      <c r="H481">
        <v>173</v>
      </c>
      <c r="I481" s="5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44"/>
        <v>42945.208333333328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1.0065116279069768</v>
      </c>
      <c r="G482" t="s">
        <v>20</v>
      </c>
      <c r="H482">
        <v>87</v>
      </c>
      <c r="I482" s="5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44"/>
        <v>40248.25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0.81348423194303154</v>
      </c>
      <c r="G483" t="s">
        <v>14</v>
      </c>
      <c r="H483">
        <v>1538</v>
      </c>
      <c r="I483" s="5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44"/>
        <v>41913.208333333336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0.16404761904761905</v>
      </c>
      <c r="G484" t="s">
        <v>14</v>
      </c>
      <c r="H484">
        <v>9</v>
      </c>
      <c r="I484" s="5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44"/>
        <v>40963.25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0.52774617067833696</v>
      </c>
      <c r="G485" t="s">
        <v>14</v>
      </c>
      <c r="H485">
        <v>554</v>
      </c>
      <c r="I485" s="5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44"/>
        <v>43811.25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2.6020608108108108</v>
      </c>
      <c r="G486" t="s">
        <v>20</v>
      </c>
      <c r="H486">
        <v>1572</v>
      </c>
      <c r="I486" s="5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44"/>
        <v>41855.208333333336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0.30732891832229581</v>
      </c>
      <c r="G487" t="s">
        <v>14</v>
      </c>
      <c r="H487">
        <v>648</v>
      </c>
      <c r="I487" s="5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44"/>
        <v>43626.208333333328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0.13500000000000001</v>
      </c>
      <c r="G488" t="s">
        <v>14</v>
      </c>
      <c r="H488">
        <v>21</v>
      </c>
      <c r="I488" s="5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44"/>
        <v>43168.25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1.7862556663644606</v>
      </c>
      <c r="G489" t="s">
        <v>20</v>
      </c>
      <c r="H489">
        <v>2346</v>
      </c>
      <c r="I489" s="5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44"/>
        <v>42845.208333333328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2.2005660377358489</v>
      </c>
      <c r="G490" t="s">
        <v>20</v>
      </c>
      <c r="H490">
        <v>115</v>
      </c>
      <c r="I490" s="5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44"/>
        <v>42403.25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1.015108695652174</v>
      </c>
      <c r="G491" t="s">
        <v>20</v>
      </c>
      <c r="H491">
        <v>85</v>
      </c>
      <c r="I491" s="5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44"/>
        <v>40406.208333333336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1.915</v>
      </c>
      <c r="G492" t="s">
        <v>20</v>
      </c>
      <c r="H492">
        <v>144</v>
      </c>
      <c r="I492" s="5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44"/>
        <v>43786.25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3.0534683098591549</v>
      </c>
      <c r="G493" t="s">
        <v>20</v>
      </c>
      <c r="H493">
        <v>2443</v>
      </c>
      <c r="I493" s="5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44"/>
        <v>41456.208333333336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0.23995287958115183</v>
      </c>
      <c r="G494" t="s">
        <v>74</v>
      </c>
      <c r="H494">
        <v>595</v>
      </c>
      <c r="I494" s="5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44"/>
        <v>40336.208333333336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7.2377777777777776</v>
      </c>
      <c r="G495" t="s">
        <v>20</v>
      </c>
      <c r="H495">
        <v>64</v>
      </c>
      <c r="I495" s="5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44"/>
        <v>43645.208333333328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5.4736000000000002</v>
      </c>
      <c r="G496" t="s">
        <v>20</v>
      </c>
      <c r="H496">
        <v>268</v>
      </c>
      <c r="I496" s="5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44"/>
        <v>40990.208333333336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4.1449999999999996</v>
      </c>
      <c r="G497" t="s">
        <v>20</v>
      </c>
      <c r="H497">
        <v>195</v>
      </c>
      <c r="I497" s="5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44"/>
        <v>41800.208333333336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9.0696409140369975E-3</v>
      </c>
      <c r="G498" t="s">
        <v>14</v>
      </c>
      <c r="H498">
        <v>54</v>
      </c>
      <c r="I498" s="5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44"/>
        <v>42876.208333333328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0.34173469387755101</v>
      </c>
      <c r="G499" t="s">
        <v>14</v>
      </c>
      <c r="H499">
        <v>120</v>
      </c>
      <c r="I499" s="5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44"/>
        <v>42724.25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0.239488107549121</v>
      </c>
      <c r="G500" t="s">
        <v>14</v>
      </c>
      <c r="H500">
        <v>579</v>
      </c>
      <c r="I500" s="5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44"/>
        <v>42005.25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0.48072649572649573</v>
      </c>
      <c r="G501" t="s">
        <v>14</v>
      </c>
      <c r="H501">
        <v>2072</v>
      </c>
      <c r="I501" s="5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44"/>
        <v>42444.208333333328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44"/>
        <v>41395.208333333336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0.70145182291666663</v>
      </c>
      <c r="G503" t="s">
        <v>14</v>
      </c>
      <c r="H503">
        <v>1796</v>
      </c>
      <c r="I503" s="5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44"/>
        <v>41345.208333333336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5.2992307692307694</v>
      </c>
      <c r="G504" t="s">
        <v>20</v>
      </c>
      <c r="H504">
        <v>186</v>
      </c>
      <c r="I504" s="5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44"/>
        <v>41117.208333333336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1.8032549019607844</v>
      </c>
      <c r="G505" t="s">
        <v>20</v>
      </c>
      <c r="H505">
        <v>460</v>
      </c>
      <c r="I505" s="5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44"/>
        <v>42186.208333333328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0.92320000000000002</v>
      </c>
      <c r="G506" t="s">
        <v>14</v>
      </c>
      <c r="H506">
        <v>62</v>
      </c>
      <c r="I506" s="5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44"/>
        <v>42142.208333333328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0.13901001112347053</v>
      </c>
      <c r="G507" t="s">
        <v>14</v>
      </c>
      <c r="H507">
        <v>347</v>
      </c>
      <c r="I507" s="5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44"/>
        <v>41341.25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9.2707777777777771</v>
      </c>
      <c r="G508" t="s">
        <v>20</v>
      </c>
      <c r="H508">
        <v>2528</v>
      </c>
      <c r="I508" s="5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44"/>
        <v>43062.25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0.39857142857142858</v>
      </c>
      <c r="G509" t="s">
        <v>14</v>
      </c>
      <c r="H509">
        <v>19</v>
      </c>
      <c r="I509" s="5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44"/>
        <v>41373.208333333336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1.1222929936305732</v>
      </c>
      <c r="G510" t="s">
        <v>20</v>
      </c>
      <c r="H510">
        <v>3657</v>
      </c>
      <c r="I510" s="5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44"/>
        <v>43310.208333333328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0.70925816023738875</v>
      </c>
      <c r="G511" t="s">
        <v>14</v>
      </c>
      <c r="H511">
        <v>1258</v>
      </c>
      <c r="I511" s="5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44"/>
        <v>41034.208333333336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1.1908974358974358</v>
      </c>
      <c r="G512" t="s">
        <v>20</v>
      </c>
      <c r="H512">
        <v>131</v>
      </c>
      <c r="I512" s="5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44"/>
        <v>43251.208333333328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0.24017591339648173</v>
      </c>
      <c r="G513" t="s">
        <v>14</v>
      </c>
      <c r="H513">
        <v>362</v>
      </c>
      <c r="I513" s="5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44"/>
        <v>43671.208333333328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1.3931868131868133</v>
      </c>
      <c r="G514" t="s">
        <v>20</v>
      </c>
      <c r="H514">
        <v>239</v>
      </c>
      <c r="I514" s="5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44"/>
        <v>41825.208333333336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E515/D515</f>
        <v>0.39277108433734942</v>
      </c>
      <c r="G515" t="s">
        <v>74</v>
      </c>
      <c r="H515">
        <v>35</v>
      </c>
      <c r="I515" s="5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50">(((L515/60)/60)/24)+DATE(1970,1,1)</f>
        <v>40430.208333333336</v>
      </c>
      <c r="O515" s="8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LEFT(R515,SEARCH("/",R515)-1)</f>
        <v>film &amp; video</v>
      </c>
      <c r="T515" t="str">
        <f t="shared" ref="T515:T578" si="53">RIGHT(R515,LEN(R515)-SEARCH("/",R515))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0.22439077144917088</v>
      </c>
      <c r="G516" t="s">
        <v>74</v>
      </c>
      <c r="H516">
        <v>528</v>
      </c>
      <c r="I516" s="5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50"/>
        <v>41614.25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0.55779069767441858</v>
      </c>
      <c r="G517" t="s">
        <v>14</v>
      </c>
      <c r="H517">
        <v>133</v>
      </c>
      <c r="I517" s="5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50"/>
        <v>40900.25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0.42523125996810207</v>
      </c>
      <c r="G518" t="s">
        <v>14</v>
      </c>
      <c r="H518">
        <v>846</v>
      </c>
      <c r="I518" s="5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50"/>
        <v>40396.208333333336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t="s">
        <v>20</v>
      </c>
      <c r="H519">
        <v>78</v>
      </c>
      <c r="I519" s="5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50"/>
        <v>42860.208333333328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7.0681818181818179E-2</v>
      </c>
      <c r="G520" t="s">
        <v>14</v>
      </c>
      <c r="H520">
        <v>10</v>
      </c>
      <c r="I520" s="5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50"/>
        <v>43154.25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1.0174563871693867</v>
      </c>
      <c r="G521" t="s">
        <v>20</v>
      </c>
      <c r="H521">
        <v>1773</v>
      </c>
      <c r="I521" s="5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50"/>
        <v>42012.25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4.2575000000000003</v>
      </c>
      <c r="G522" t="s">
        <v>20</v>
      </c>
      <c r="H522">
        <v>32</v>
      </c>
      <c r="I522" s="5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50"/>
        <v>43574.208333333328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1.4553947368421052</v>
      </c>
      <c r="G523" t="s">
        <v>20</v>
      </c>
      <c r="H523">
        <v>369</v>
      </c>
      <c r="I523" s="5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50"/>
        <v>42605.208333333328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0.32453465346534655</v>
      </c>
      <c r="G524" t="s">
        <v>14</v>
      </c>
      <c r="H524">
        <v>191</v>
      </c>
      <c r="I524" s="5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50"/>
        <v>41093.208333333336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7.003333333333333</v>
      </c>
      <c r="G525" t="s">
        <v>20</v>
      </c>
      <c r="H525">
        <v>89</v>
      </c>
      <c r="I525" s="5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50"/>
        <v>40241.25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0.83904860392967939</v>
      </c>
      <c r="G526" t="s">
        <v>14</v>
      </c>
      <c r="H526">
        <v>1979</v>
      </c>
      <c r="I526" s="5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50"/>
        <v>40294.208333333336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0.84190476190476193</v>
      </c>
      <c r="G527" t="s">
        <v>14</v>
      </c>
      <c r="H527">
        <v>63</v>
      </c>
      <c r="I527" s="5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50"/>
        <v>40505.25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1.5595180722891566</v>
      </c>
      <c r="G528" t="s">
        <v>20</v>
      </c>
      <c r="H528">
        <v>147</v>
      </c>
      <c r="I528" s="5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50"/>
        <v>42364.25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0.99619450317124736</v>
      </c>
      <c r="G529" t="s">
        <v>14</v>
      </c>
      <c r="H529">
        <v>6080</v>
      </c>
      <c r="I529" s="5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50"/>
        <v>42405.25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0.80300000000000005</v>
      </c>
      <c r="G530" t="s">
        <v>14</v>
      </c>
      <c r="H530">
        <v>80</v>
      </c>
      <c r="I530" s="5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50"/>
        <v>41601.25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0.11254901960784314</v>
      </c>
      <c r="G531" t="s">
        <v>14</v>
      </c>
      <c r="H531">
        <v>9</v>
      </c>
      <c r="I531" s="5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50"/>
        <v>41769.208333333336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0.91740952380952379</v>
      </c>
      <c r="G532" t="s">
        <v>14</v>
      </c>
      <c r="H532">
        <v>1784</v>
      </c>
      <c r="I532" s="5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50"/>
        <v>40421.208333333336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0.95521156936261387</v>
      </c>
      <c r="G533" t="s">
        <v>47</v>
      </c>
      <c r="H533">
        <v>3640</v>
      </c>
      <c r="I533" s="5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50"/>
        <v>41589.25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5.0287499999999996</v>
      </c>
      <c r="G534" t="s">
        <v>20</v>
      </c>
      <c r="H534">
        <v>126</v>
      </c>
      <c r="I534" s="5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50"/>
        <v>43125.25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1.5924394463667819</v>
      </c>
      <c r="G535" t="s">
        <v>20</v>
      </c>
      <c r="H535">
        <v>2218</v>
      </c>
      <c r="I535" s="5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50"/>
        <v>41479.208333333336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0.15022446689113356</v>
      </c>
      <c r="G536" t="s">
        <v>14</v>
      </c>
      <c r="H536">
        <v>243</v>
      </c>
      <c r="I536" s="5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50"/>
        <v>43329.208333333328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4.820384615384615</v>
      </c>
      <c r="G537" t="s">
        <v>20</v>
      </c>
      <c r="H537">
        <v>202</v>
      </c>
      <c r="I537" s="5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50"/>
        <v>43259.208333333328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1.4996938775510205</v>
      </c>
      <c r="G538" t="s">
        <v>20</v>
      </c>
      <c r="H538">
        <v>140</v>
      </c>
      <c r="I538" s="5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50"/>
        <v>40414.208333333336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1.1722156398104266</v>
      </c>
      <c r="G539" t="s">
        <v>20</v>
      </c>
      <c r="H539">
        <v>1052</v>
      </c>
      <c r="I539" s="5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50"/>
        <v>43342.208333333328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0.37695968274950431</v>
      </c>
      <c r="G540" t="s">
        <v>14</v>
      </c>
      <c r="H540">
        <v>1296</v>
      </c>
      <c r="I540" s="5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50"/>
        <v>41539.208333333336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0.72653061224489801</v>
      </c>
      <c r="G541" t="s">
        <v>14</v>
      </c>
      <c r="H541">
        <v>77</v>
      </c>
      <c r="I541" s="5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50"/>
        <v>43647.208333333328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2.6598113207547169</v>
      </c>
      <c r="G542" t="s">
        <v>20</v>
      </c>
      <c r="H542">
        <v>247</v>
      </c>
      <c r="I542" s="5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50"/>
        <v>43225.208333333328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0.24205617977528091</v>
      </c>
      <c r="G543" t="s">
        <v>14</v>
      </c>
      <c r="H543">
        <v>395</v>
      </c>
      <c r="I543" s="5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50"/>
        <v>42165.208333333328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2.5064935064935064E-2</v>
      </c>
      <c r="G544" t="s">
        <v>14</v>
      </c>
      <c r="H544">
        <v>49</v>
      </c>
      <c r="I544" s="5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50"/>
        <v>42391.25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0.1632979976442874</v>
      </c>
      <c r="G545" t="s">
        <v>14</v>
      </c>
      <c r="H545">
        <v>180</v>
      </c>
      <c r="I545" s="5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50"/>
        <v>41528.208333333336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2.7650000000000001</v>
      </c>
      <c r="G546" t="s">
        <v>20</v>
      </c>
      <c r="H546">
        <v>84</v>
      </c>
      <c r="I546" s="5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50"/>
        <v>42377.25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0.88803571428571426</v>
      </c>
      <c r="G547" t="s">
        <v>14</v>
      </c>
      <c r="H547">
        <v>2690</v>
      </c>
      <c r="I547" s="5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50"/>
        <v>43824.25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1.6357142857142857</v>
      </c>
      <c r="G548" t="s">
        <v>20</v>
      </c>
      <c r="H548">
        <v>88</v>
      </c>
      <c r="I548" s="5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50"/>
        <v>43360.208333333328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t="s">
        <v>20</v>
      </c>
      <c r="H549">
        <v>156</v>
      </c>
      <c r="I549" s="5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50"/>
        <v>42029.25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2.7091376701966716</v>
      </c>
      <c r="G550" t="s">
        <v>20</v>
      </c>
      <c r="H550">
        <v>2985</v>
      </c>
      <c r="I550" s="5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50"/>
        <v>42461.208333333328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2.8421355932203389</v>
      </c>
      <c r="G551" t="s">
        <v>20</v>
      </c>
      <c r="H551">
        <v>762</v>
      </c>
      <c r="I551" s="5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50"/>
        <v>41422.208333333336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t="s">
        <v>74</v>
      </c>
      <c r="H552">
        <v>1</v>
      </c>
      <c r="I552" s="5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50"/>
        <v>40968.25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0.58632981676846196</v>
      </c>
      <c r="G553" t="s">
        <v>14</v>
      </c>
      <c r="H553">
        <v>2779</v>
      </c>
      <c r="I553" s="5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50"/>
        <v>41993.25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0.98511111111111116</v>
      </c>
      <c r="G554" t="s">
        <v>14</v>
      </c>
      <c r="H554">
        <v>92</v>
      </c>
      <c r="I554" s="5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50"/>
        <v>42700.25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0.43975381008206332</v>
      </c>
      <c r="G555" t="s">
        <v>14</v>
      </c>
      <c r="H555">
        <v>1028</v>
      </c>
      <c r="I555" s="5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50"/>
        <v>40545.25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1.5166315789473683</v>
      </c>
      <c r="G556" t="s">
        <v>20</v>
      </c>
      <c r="H556">
        <v>554</v>
      </c>
      <c r="I556" s="5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50"/>
        <v>42723.25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2.2363492063492063</v>
      </c>
      <c r="G557" t="s">
        <v>20</v>
      </c>
      <c r="H557">
        <v>135</v>
      </c>
      <c r="I557" s="5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50"/>
        <v>41731.208333333336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2.3975</v>
      </c>
      <c r="G558" t="s">
        <v>20</v>
      </c>
      <c r="H558">
        <v>122</v>
      </c>
      <c r="I558" s="5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50"/>
        <v>40792.208333333336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1.9933333333333334</v>
      </c>
      <c r="G559" t="s">
        <v>20</v>
      </c>
      <c r="H559">
        <v>221</v>
      </c>
      <c r="I559" s="5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50"/>
        <v>42279.208333333328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1.373448275862069</v>
      </c>
      <c r="G560" t="s">
        <v>20</v>
      </c>
      <c r="H560">
        <v>126</v>
      </c>
      <c r="I560" s="5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50"/>
        <v>42424.25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1.009696106362773</v>
      </c>
      <c r="G561" t="s">
        <v>20</v>
      </c>
      <c r="H561">
        <v>1022</v>
      </c>
      <c r="I561" s="5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50"/>
        <v>42584.208333333328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7.9416000000000002</v>
      </c>
      <c r="G562" t="s">
        <v>20</v>
      </c>
      <c r="H562">
        <v>3177</v>
      </c>
      <c r="I562" s="5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50"/>
        <v>40865.25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3.6970000000000001</v>
      </c>
      <c r="G563" t="s">
        <v>20</v>
      </c>
      <c r="H563">
        <v>198</v>
      </c>
      <c r="I563" s="5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50"/>
        <v>40833.208333333336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0.12818181818181817</v>
      </c>
      <c r="G564" t="s">
        <v>14</v>
      </c>
      <c r="H564">
        <v>26</v>
      </c>
      <c r="I564" s="5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50"/>
        <v>43536.208333333328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1.3802702702702703</v>
      </c>
      <c r="G565" t="s">
        <v>20</v>
      </c>
      <c r="H565">
        <v>85</v>
      </c>
      <c r="I565" s="5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50"/>
        <v>43417.25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0.83813278008298753</v>
      </c>
      <c r="G566" t="s">
        <v>14</v>
      </c>
      <c r="H566">
        <v>1790</v>
      </c>
      <c r="I566" s="5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50"/>
        <v>42078.208333333328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2.0460063224446787</v>
      </c>
      <c r="G567" t="s">
        <v>20</v>
      </c>
      <c r="H567">
        <v>3596</v>
      </c>
      <c r="I567" s="5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50"/>
        <v>40862.25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0.44344086021505374</v>
      </c>
      <c r="G568" t="s">
        <v>14</v>
      </c>
      <c r="H568">
        <v>37</v>
      </c>
      <c r="I568" s="5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50"/>
        <v>42424.25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2.1860294117647059</v>
      </c>
      <c r="G569" t="s">
        <v>20</v>
      </c>
      <c r="H569">
        <v>244</v>
      </c>
      <c r="I569" s="5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50"/>
        <v>41830.208333333336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1.8603314917127072</v>
      </c>
      <c r="G570" t="s">
        <v>20</v>
      </c>
      <c r="H570">
        <v>5180</v>
      </c>
      <c r="I570" s="5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50"/>
        <v>40374.208333333336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2.3733830845771142</v>
      </c>
      <c r="G571" t="s">
        <v>20</v>
      </c>
      <c r="H571">
        <v>589</v>
      </c>
      <c r="I571" s="5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50"/>
        <v>40554.25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3.0565384615384614</v>
      </c>
      <c r="G572" t="s">
        <v>20</v>
      </c>
      <c r="H572">
        <v>2725</v>
      </c>
      <c r="I572" s="5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50"/>
        <v>41993.25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0.94142857142857139</v>
      </c>
      <c r="G573" t="s">
        <v>14</v>
      </c>
      <c r="H573">
        <v>35</v>
      </c>
      <c r="I573" s="5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50"/>
        <v>42174.208333333328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0.54400000000000004</v>
      </c>
      <c r="G574" t="s">
        <v>74</v>
      </c>
      <c r="H574">
        <v>94</v>
      </c>
      <c r="I574" s="5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50"/>
        <v>42275.208333333328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1.1188059701492536</v>
      </c>
      <c r="G575" t="s">
        <v>20</v>
      </c>
      <c r="H575">
        <v>300</v>
      </c>
      <c r="I575" s="5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50"/>
        <v>41761.208333333336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3.6914814814814814</v>
      </c>
      <c r="G576" t="s">
        <v>20</v>
      </c>
      <c r="H576">
        <v>144</v>
      </c>
      <c r="I576" s="5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50"/>
        <v>43806.25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0.62930372148859548</v>
      </c>
      <c r="G577" t="s">
        <v>14</v>
      </c>
      <c r="H577">
        <v>558</v>
      </c>
      <c r="I577" s="5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50"/>
        <v>41779.208333333336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0.6492783505154639</v>
      </c>
      <c r="G578" t="s">
        <v>14</v>
      </c>
      <c r="H578">
        <v>64</v>
      </c>
      <c r="I578" s="5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50"/>
        <v>43040.208333333328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E579/D579</f>
        <v>0.18853658536585366</v>
      </c>
      <c r="G579" t="s">
        <v>74</v>
      </c>
      <c r="H579">
        <v>37</v>
      </c>
      <c r="I579" s="5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56">(((L579/60)/60)/24)+DATE(1970,1,1)</f>
        <v>40613.25</v>
      </c>
      <c r="O579" s="8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LEFT(R579,SEARCH("/",R579)-1)</f>
        <v>music</v>
      </c>
      <c r="T579" t="str">
        <f t="shared" ref="T579:T642" si="59">RIGHT(R579,LEN(R579)-SEARCH("/",R579))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0.1675440414507772</v>
      </c>
      <c r="G580" t="s">
        <v>14</v>
      </c>
      <c r="H580">
        <v>245</v>
      </c>
      <c r="I580" s="5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56"/>
        <v>40878.25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1.0111290322580646</v>
      </c>
      <c r="G581" t="s">
        <v>20</v>
      </c>
      <c r="H581">
        <v>87</v>
      </c>
      <c r="I581" s="5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56"/>
        <v>40762.208333333336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3.4150228310502282</v>
      </c>
      <c r="G582" t="s">
        <v>20</v>
      </c>
      <c r="H582">
        <v>3116</v>
      </c>
      <c r="I582" s="5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56"/>
        <v>41696.25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0.64016666666666666</v>
      </c>
      <c r="G583" t="s">
        <v>14</v>
      </c>
      <c r="H583">
        <v>71</v>
      </c>
      <c r="I583" s="5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56"/>
        <v>40662.208333333336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0.5208045977011494</v>
      </c>
      <c r="G584" t="s">
        <v>14</v>
      </c>
      <c r="H584">
        <v>42</v>
      </c>
      <c r="I584" s="5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56"/>
        <v>42165.208333333328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3.2240211640211642</v>
      </c>
      <c r="G585" t="s">
        <v>20</v>
      </c>
      <c r="H585">
        <v>909</v>
      </c>
      <c r="I585" s="5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56"/>
        <v>40959.25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1.1950810185185186</v>
      </c>
      <c r="G586" t="s">
        <v>20</v>
      </c>
      <c r="H586">
        <v>1613</v>
      </c>
      <c r="I586" s="5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56"/>
        <v>41024.208333333336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1.4679775280898877</v>
      </c>
      <c r="G587" t="s">
        <v>20</v>
      </c>
      <c r="H587">
        <v>136</v>
      </c>
      <c r="I587" s="5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56"/>
        <v>40255.208333333336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9.5057142857142853</v>
      </c>
      <c r="G588" t="s">
        <v>20</v>
      </c>
      <c r="H588">
        <v>130</v>
      </c>
      <c r="I588" s="5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56"/>
        <v>40499.25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0.72893617021276591</v>
      </c>
      <c r="G589" t="s">
        <v>14</v>
      </c>
      <c r="H589">
        <v>156</v>
      </c>
      <c r="I589" s="5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56"/>
        <v>43484.25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0.7900824873096447</v>
      </c>
      <c r="G590" t="s">
        <v>14</v>
      </c>
      <c r="H590">
        <v>1368</v>
      </c>
      <c r="I590" s="5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56"/>
        <v>40262.208333333336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0.64721518987341775</v>
      </c>
      <c r="G591" t="s">
        <v>14</v>
      </c>
      <c r="H591">
        <v>102</v>
      </c>
      <c r="I591" s="5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56"/>
        <v>42190.208333333328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0.82028169014084507</v>
      </c>
      <c r="G592" t="s">
        <v>14</v>
      </c>
      <c r="H592">
        <v>86</v>
      </c>
      <c r="I592" s="5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56"/>
        <v>41994.25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10.376666666666667</v>
      </c>
      <c r="G593" t="s">
        <v>20</v>
      </c>
      <c r="H593">
        <v>102</v>
      </c>
      <c r="I593" s="5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56"/>
        <v>40373.208333333336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0.12910076530612244</v>
      </c>
      <c r="G594" t="s">
        <v>14</v>
      </c>
      <c r="H594">
        <v>253</v>
      </c>
      <c r="I594" s="5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56"/>
        <v>41789.208333333336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1.5484210526315789</v>
      </c>
      <c r="G595" t="s">
        <v>20</v>
      </c>
      <c r="H595">
        <v>4006</v>
      </c>
      <c r="I595" s="5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56"/>
        <v>41724.208333333336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7.0991735537190084E-2</v>
      </c>
      <c r="G596" t="s">
        <v>14</v>
      </c>
      <c r="H596">
        <v>157</v>
      </c>
      <c r="I596" s="5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56"/>
        <v>42548.208333333328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2.0852773826458035</v>
      </c>
      <c r="G597" t="s">
        <v>20</v>
      </c>
      <c r="H597">
        <v>1629</v>
      </c>
      <c r="I597" s="5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56"/>
        <v>40253.208333333336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0.99683544303797467</v>
      </c>
      <c r="G598" t="s">
        <v>14</v>
      </c>
      <c r="H598">
        <v>183</v>
      </c>
      <c r="I598" s="5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56"/>
        <v>42434.25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2.0159756097560977</v>
      </c>
      <c r="G599" t="s">
        <v>20</v>
      </c>
      <c r="H599">
        <v>2188</v>
      </c>
      <c r="I599" s="5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56"/>
        <v>43786.25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1.6209032258064515</v>
      </c>
      <c r="G600" t="s">
        <v>20</v>
      </c>
      <c r="H600">
        <v>2409</v>
      </c>
      <c r="I600" s="5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56"/>
        <v>40344.208333333336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3.6436208125445471E-2</v>
      </c>
      <c r="G601" t="s">
        <v>14</v>
      </c>
      <c r="H601">
        <v>82</v>
      </c>
      <c r="I601" s="5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56"/>
        <v>42047.25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t="s">
        <v>14</v>
      </c>
      <c r="H602">
        <v>1</v>
      </c>
      <c r="I602" s="5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56"/>
        <v>41485.208333333336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2.0663492063492064</v>
      </c>
      <c r="G603" t="s">
        <v>20</v>
      </c>
      <c r="H603">
        <v>194</v>
      </c>
      <c r="I603" s="5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56"/>
        <v>41789.208333333336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1.2823628691983122</v>
      </c>
      <c r="G604" t="s">
        <v>20</v>
      </c>
      <c r="H604">
        <v>1140</v>
      </c>
      <c r="I604" s="5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56"/>
        <v>42160.208333333328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1.1966037735849056</v>
      </c>
      <c r="G605" t="s">
        <v>20</v>
      </c>
      <c r="H605">
        <v>102</v>
      </c>
      <c r="I605" s="5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56"/>
        <v>43573.208333333328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1.7073055242390078</v>
      </c>
      <c r="G606" t="s">
        <v>20</v>
      </c>
      <c r="H606">
        <v>2857</v>
      </c>
      <c r="I606" s="5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56"/>
        <v>40565.25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1.8721212121212121</v>
      </c>
      <c r="G607" t="s">
        <v>20</v>
      </c>
      <c r="H607">
        <v>107</v>
      </c>
      <c r="I607" s="5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56"/>
        <v>42280.208333333328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1.8838235294117647</v>
      </c>
      <c r="G608" t="s">
        <v>20</v>
      </c>
      <c r="H608">
        <v>160</v>
      </c>
      <c r="I608" s="5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56"/>
        <v>42436.25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1.3129869186046512</v>
      </c>
      <c r="G609" t="s">
        <v>20</v>
      </c>
      <c r="H609">
        <v>2230</v>
      </c>
      <c r="I609" s="5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56"/>
        <v>41721.208333333336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2.8397435897435899</v>
      </c>
      <c r="G610" t="s">
        <v>20</v>
      </c>
      <c r="H610">
        <v>316</v>
      </c>
      <c r="I610" s="5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56"/>
        <v>43530.25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1.2041999999999999</v>
      </c>
      <c r="G611" t="s">
        <v>20</v>
      </c>
      <c r="H611">
        <v>117</v>
      </c>
      <c r="I611" s="5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56"/>
        <v>43481.25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4.1905607476635511</v>
      </c>
      <c r="G612" t="s">
        <v>20</v>
      </c>
      <c r="H612">
        <v>6406</v>
      </c>
      <c r="I612" s="5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56"/>
        <v>41259.25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0.13853658536585367</v>
      </c>
      <c r="G613" t="s">
        <v>74</v>
      </c>
      <c r="H613">
        <v>15</v>
      </c>
      <c r="I613" s="5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56"/>
        <v>41480.208333333336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1.3943548387096774</v>
      </c>
      <c r="G614" t="s">
        <v>20</v>
      </c>
      <c r="H614">
        <v>192</v>
      </c>
      <c r="I614" s="5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56"/>
        <v>40474.208333333336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t="s">
        <v>20</v>
      </c>
      <c r="H615">
        <v>26</v>
      </c>
      <c r="I615" s="5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56"/>
        <v>42973.208333333328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1.5549056603773586</v>
      </c>
      <c r="G616" t="s">
        <v>20</v>
      </c>
      <c r="H616">
        <v>723</v>
      </c>
      <c r="I616" s="5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56"/>
        <v>42746.25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1.7044705882352942</v>
      </c>
      <c r="G617" t="s">
        <v>20</v>
      </c>
      <c r="H617">
        <v>170</v>
      </c>
      <c r="I617" s="5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56"/>
        <v>42489.208333333328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1.8951562500000001</v>
      </c>
      <c r="G618" t="s">
        <v>20</v>
      </c>
      <c r="H618">
        <v>238</v>
      </c>
      <c r="I618" s="5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56"/>
        <v>41537.208333333336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2.4971428571428573</v>
      </c>
      <c r="G619" t="s">
        <v>20</v>
      </c>
      <c r="H619">
        <v>55</v>
      </c>
      <c r="I619" s="5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56"/>
        <v>41794.208333333336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0.48860523665659616</v>
      </c>
      <c r="G620" t="s">
        <v>14</v>
      </c>
      <c r="H620">
        <v>1198</v>
      </c>
      <c r="I620" s="5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56"/>
        <v>41396.208333333336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0.28461970393057684</v>
      </c>
      <c r="G621" t="s">
        <v>14</v>
      </c>
      <c r="H621">
        <v>648</v>
      </c>
      <c r="I621" s="5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56"/>
        <v>40669.208333333336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2.6802325581395348</v>
      </c>
      <c r="G622" t="s">
        <v>20</v>
      </c>
      <c r="H622">
        <v>128</v>
      </c>
      <c r="I622" s="5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56"/>
        <v>42559.208333333328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6.1980078125000002</v>
      </c>
      <c r="G623" t="s">
        <v>20</v>
      </c>
      <c r="H623">
        <v>2144</v>
      </c>
      <c r="I623" s="5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56"/>
        <v>42626.208333333328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3.1301587301587303E-2</v>
      </c>
      <c r="G624" t="s">
        <v>14</v>
      </c>
      <c r="H624">
        <v>64</v>
      </c>
      <c r="I624" s="5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56"/>
        <v>43205.208333333328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1.5992152704135738</v>
      </c>
      <c r="G625" t="s">
        <v>20</v>
      </c>
      <c r="H625">
        <v>2693</v>
      </c>
      <c r="I625" s="5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56"/>
        <v>42201.208333333328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2.793921568627451</v>
      </c>
      <c r="G626" t="s">
        <v>20</v>
      </c>
      <c r="H626">
        <v>432</v>
      </c>
      <c r="I626" s="5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56"/>
        <v>42029.25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0.77373333333333338</v>
      </c>
      <c r="G627" t="s">
        <v>14</v>
      </c>
      <c r="H627">
        <v>62</v>
      </c>
      <c r="I627" s="5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56"/>
        <v>43857.25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2.0632812500000002</v>
      </c>
      <c r="G628" t="s">
        <v>20</v>
      </c>
      <c r="H628">
        <v>189</v>
      </c>
      <c r="I628" s="5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56"/>
        <v>40449.208333333336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6.9424999999999999</v>
      </c>
      <c r="G629" t="s">
        <v>20</v>
      </c>
      <c r="H629">
        <v>154</v>
      </c>
      <c r="I629" s="5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56"/>
        <v>40345.208333333336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1.5178947368421052</v>
      </c>
      <c r="G630" t="s">
        <v>20</v>
      </c>
      <c r="H630">
        <v>96</v>
      </c>
      <c r="I630" s="5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56"/>
        <v>40455.208333333336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0.64582072176949945</v>
      </c>
      <c r="G631" t="s">
        <v>14</v>
      </c>
      <c r="H631">
        <v>750</v>
      </c>
      <c r="I631" s="5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56"/>
        <v>42557.208333333328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0.62873684210526315</v>
      </c>
      <c r="G632" t="s">
        <v>74</v>
      </c>
      <c r="H632">
        <v>87</v>
      </c>
      <c r="I632" s="5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56"/>
        <v>43586.208333333328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3.1039864864864866</v>
      </c>
      <c r="G633" t="s">
        <v>20</v>
      </c>
      <c r="H633">
        <v>3063</v>
      </c>
      <c r="I633" s="5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56"/>
        <v>43550.208333333328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0.42859916782246882</v>
      </c>
      <c r="G634" t="s">
        <v>47</v>
      </c>
      <c r="H634">
        <v>278</v>
      </c>
      <c r="I634" s="5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56"/>
        <v>41945.208333333336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0.83119402985074631</v>
      </c>
      <c r="G635" t="s">
        <v>14</v>
      </c>
      <c r="H635">
        <v>105</v>
      </c>
      <c r="I635" s="5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56"/>
        <v>42315.25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0.78531302876480547</v>
      </c>
      <c r="G636" t="s">
        <v>74</v>
      </c>
      <c r="H636">
        <v>1658</v>
      </c>
      <c r="I636" s="5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56"/>
        <v>42819.208333333328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1.1409352517985611</v>
      </c>
      <c r="G637" t="s">
        <v>20</v>
      </c>
      <c r="H637">
        <v>2266</v>
      </c>
      <c r="I637" s="5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56"/>
        <v>41314.25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0.64537683358624176</v>
      </c>
      <c r="G638" t="s">
        <v>14</v>
      </c>
      <c r="H638">
        <v>2604</v>
      </c>
      <c r="I638" s="5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56"/>
        <v>40926.25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0.79411764705882348</v>
      </c>
      <c r="G639" t="s">
        <v>14</v>
      </c>
      <c r="H639">
        <v>65</v>
      </c>
      <c r="I639" s="5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56"/>
        <v>42688.25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0.11419117647058824</v>
      </c>
      <c r="G640" t="s">
        <v>14</v>
      </c>
      <c r="H640">
        <v>94</v>
      </c>
      <c r="I640" s="5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56"/>
        <v>40386.208333333336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0.56186046511627907</v>
      </c>
      <c r="G641" t="s">
        <v>47</v>
      </c>
      <c r="H641">
        <v>45</v>
      </c>
      <c r="I641" s="5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56"/>
        <v>43309.208333333328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0.16501669449081802</v>
      </c>
      <c r="G642" t="s">
        <v>14</v>
      </c>
      <c r="H642">
        <v>257</v>
      </c>
      <c r="I642" s="5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56"/>
        <v>42387.25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E643/D643</f>
        <v>1.1996808510638297</v>
      </c>
      <c r="G643" t="s">
        <v>20</v>
      </c>
      <c r="H643">
        <v>194</v>
      </c>
      <c r="I643" s="5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62">(((L643/60)/60)/24)+DATE(1970,1,1)</f>
        <v>42786.25</v>
      </c>
      <c r="O643" s="8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LEFT(R643,SEARCH("/",R643)-1)</f>
        <v>theater</v>
      </c>
      <c r="T643" t="str">
        <f t="shared" ref="T643:T706" si="65">RIGHT(R643,LEN(R643)-SEARCH("/",R643))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1.4545652173913044</v>
      </c>
      <c r="G644" t="s">
        <v>20</v>
      </c>
      <c r="H644">
        <v>129</v>
      </c>
      <c r="I644" s="5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62"/>
        <v>43451.25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2.2138255033557046</v>
      </c>
      <c r="G645" t="s">
        <v>20</v>
      </c>
      <c r="H645">
        <v>375</v>
      </c>
      <c r="I645" s="5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62"/>
        <v>42795.25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0.48396694214876035</v>
      </c>
      <c r="G646" t="s">
        <v>14</v>
      </c>
      <c r="H646">
        <v>2928</v>
      </c>
      <c r="I646" s="5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62"/>
        <v>43452.25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0.92911504424778757</v>
      </c>
      <c r="G647" t="s">
        <v>14</v>
      </c>
      <c r="H647">
        <v>4697</v>
      </c>
      <c r="I647" s="5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62"/>
        <v>43369.208333333328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0.88599797365754818</v>
      </c>
      <c r="G648" t="s">
        <v>14</v>
      </c>
      <c r="H648">
        <v>2915</v>
      </c>
      <c r="I648" s="5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62"/>
        <v>41346.208333333336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0.41399999999999998</v>
      </c>
      <c r="G649" t="s">
        <v>14</v>
      </c>
      <c r="H649">
        <v>18</v>
      </c>
      <c r="I649" s="5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62"/>
        <v>43199.208333333328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0.63056795131845844</v>
      </c>
      <c r="G650" t="s">
        <v>74</v>
      </c>
      <c r="H650">
        <v>723</v>
      </c>
      <c r="I650" s="5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62"/>
        <v>42922.208333333328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0.48482333607230893</v>
      </c>
      <c r="G651" t="s">
        <v>14</v>
      </c>
      <c r="H651">
        <v>602</v>
      </c>
      <c r="I651" s="5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62"/>
        <v>40471.208333333336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t="s">
        <v>14</v>
      </c>
      <c r="H652">
        <v>1</v>
      </c>
      <c r="I652" s="5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62"/>
        <v>41828.208333333336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0.88479410269445857</v>
      </c>
      <c r="G653" t="s">
        <v>14</v>
      </c>
      <c r="H653">
        <v>3868</v>
      </c>
      <c r="I653" s="5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62"/>
        <v>41692.25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1.2684</v>
      </c>
      <c r="G654" t="s">
        <v>20</v>
      </c>
      <c r="H654">
        <v>409</v>
      </c>
      <c r="I654" s="5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62"/>
        <v>42587.208333333328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23.388333333333332</v>
      </c>
      <c r="G655" t="s">
        <v>20</v>
      </c>
      <c r="H655">
        <v>234</v>
      </c>
      <c r="I655" s="5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62"/>
        <v>42468.208333333328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5.0838857142857146</v>
      </c>
      <c r="G656" t="s">
        <v>20</v>
      </c>
      <c r="H656">
        <v>3016</v>
      </c>
      <c r="I656" s="5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62"/>
        <v>42240.208333333328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1.9147826086956521</v>
      </c>
      <c r="G657" t="s">
        <v>20</v>
      </c>
      <c r="H657">
        <v>264</v>
      </c>
      <c r="I657" s="5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62"/>
        <v>42796.25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0.42127533783783783</v>
      </c>
      <c r="G658" t="s">
        <v>14</v>
      </c>
      <c r="H658">
        <v>504</v>
      </c>
      <c r="I658" s="5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62"/>
        <v>43097.25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8.2400000000000001E-2</v>
      </c>
      <c r="G659" t="s">
        <v>14</v>
      </c>
      <c r="H659">
        <v>14</v>
      </c>
      <c r="I659" s="5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62"/>
        <v>43096.25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0.60064638783269964</v>
      </c>
      <c r="G660" t="s">
        <v>74</v>
      </c>
      <c r="H660">
        <v>390</v>
      </c>
      <c r="I660" s="5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62"/>
        <v>42246.208333333328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0.47232808616404309</v>
      </c>
      <c r="G661" t="s">
        <v>14</v>
      </c>
      <c r="H661">
        <v>750</v>
      </c>
      <c r="I661" s="5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62"/>
        <v>40570.25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0.81736263736263737</v>
      </c>
      <c r="G662" t="s">
        <v>14</v>
      </c>
      <c r="H662">
        <v>77</v>
      </c>
      <c r="I662" s="5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62"/>
        <v>42237.208333333328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0.54187265917603</v>
      </c>
      <c r="G663" t="s">
        <v>14</v>
      </c>
      <c r="H663">
        <v>752</v>
      </c>
      <c r="I663" s="5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62"/>
        <v>40996.208333333336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0.97868131868131869</v>
      </c>
      <c r="G664" t="s">
        <v>14</v>
      </c>
      <c r="H664">
        <v>131</v>
      </c>
      <c r="I664" s="5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62"/>
        <v>43443.25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0.77239999999999998</v>
      </c>
      <c r="G665" t="s">
        <v>14</v>
      </c>
      <c r="H665">
        <v>87</v>
      </c>
      <c r="I665" s="5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62"/>
        <v>40458.208333333336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0.33464735516372796</v>
      </c>
      <c r="G666" t="s">
        <v>14</v>
      </c>
      <c r="H666">
        <v>1063</v>
      </c>
      <c r="I666" s="5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62"/>
        <v>40959.25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2.3958823529411766</v>
      </c>
      <c r="G667" t="s">
        <v>20</v>
      </c>
      <c r="H667">
        <v>272</v>
      </c>
      <c r="I667" s="5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62"/>
        <v>40733.208333333336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0.64032258064516134</v>
      </c>
      <c r="G668" t="s">
        <v>74</v>
      </c>
      <c r="H668">
        <v>25</v>
      </c>
      <c r="I668" s="5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62"/>
        <v>41516.208333333336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1.7615942028985507</v>
      </c>
      <c r="G669" t="s">
        <v>20</v>
      </c>
      <c r="H669">
        <v>419</v>
      </c>
      <c r="I669" s="5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62"/>
        <v>41892.208333333336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0.20338181818181819</v>
      </c>
      <c r="G670" t="s">
        <v>14</v>
      </c>
      <c r="H670">
        <v>76</v>
      </c>
      <c r="I670" s="5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62"/>
        <v>41122.208333333336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3.5864754098360656</v>
      </c>
      <c r="G671" t="s">
        <v>20</v>
      </c>
      <c r="H671">
        <v>1621</v>
      </c>
      <c r="I671" s="5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62"/>
        <v>42912.208333333328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4.6885802469135802</v>
      </c>
      <c r="G672" t="s">
        <v>20</v>
      </c>
      <c r="H672">
        <v>1101</v>
      </c>
      <c r="I672" s="5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62"/>
        <v>42425.25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1.220563524590164</v>
      </c>
      <c r="G673" t="s">
        <v>20</v>
      </c>
      <c r="H673">
        <v>1073</v>
      </c>
      <c r="I673" s="5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62"/>
        <v>40390.208333333336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0.55931783729156137</v>
      </c>
      <c r="G674" t="s">
        <v>14</v>
      </c>
      <c r="H674">
        <v>4428</v>
      </c>
      <c r="I674" s="5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62"/>
        <v>43180.208333333328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0.43660714285714286</v>
      </c>
      <c r="G675" t="s">
        <v>14</v>
      </c>
      <c r="H675">
        <v>58</v>
      </c>
      <c r="I675" s="5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62"/>
        <v>42475.208333333328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0.33538371411833628</v>
      </c>
      <c r="G676" t="s">
        <v>74</v>
      </c>
      <c r="H676">
        <v>1218</v>
      </c>
      <c r="I676" s="5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62"/>
        <v>40774.208333333336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1.2297938144329896</v>
      </c>
      <c r="G677" t="s">
        <v>20</v>
      </c>
      <c r="H677">
        <v>331</v>
      </c>
      <c r="I677" s="5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62"/>
        <v>43719.208333333328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1.8974959871589085</v>
      </c>
      <c r="G678" t="s">
        <v>20</v>
      </c>
      <c r="H678">
        <v>1170</v>
      </c>
      <c r="I678" s="5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62"/>
        <v>41178.208333333336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0.83622641509433959</v>
      </c>
      <c r="G679" t="s">
        <v>14</v>
      </c>
      <c r="H679">
        <v>111</v>
      </c>
      <c r="I679" s="5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62"/>
        <v>42561.208333333328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0.17968844221105529</v>
      </c>
      <c r="G680" t="s">
        <v>74</v>
      </c>
      <c r="H680">
        <v>215</v>
      </c>
      <c r="I680" s="5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62"/>
        <v>43484.25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10.365</v>
      </c>
      <c r="G681" t="s">
        <v>20</v>
      </c>
      <c r="H681">
        <v>363</v>
      </c>
      <c r="I681" s="5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62"/>
        <v>43756.208333333328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0.97405219780219776</v>
      </c>
      <c r="G682" t="s">
        <v>14</v>
      </c>
      <c r="H682">
        <v>2955</v>
      </c>
      <c r="I682" s="5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62"/>
        <v>43813.25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0.86386203150461705</v>
      </c>
      <c r="G683" t="s">
        <v>14</v>
      </c>
      <c r="H683">
        <v>1657</v>
      </c>
      <c r="I683" s="5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62"/>
        <v>40898.25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1.5016666666666667</v>
      </c>
      <c r="G684" t="s">
        <v>20</v>
      </c>
      <c r="H684">
        <v>103</v>
      </c>
      <c r="I684" s="5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62"/>
        <v>41619.25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3.5843478260869563</v>
      </c>
      <c r="G685" t="s">
        <v>20</v>
      </c>
      <c r="H685">
        <v>147</v>
      </c>
      <c r="I685" s="5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62"/>
        <v>43359.208333333328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5.4285714285714288</v>
      </c>
      <c r="G686" t="s">
        <v>20</v>
      </c>
      <c r="H686">
        <v>110</v>
      </c>
      <c r="I686" s="5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62"/>
        <v>40358.208333333336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0.67500714285714281</v>
      </c>
      <c r="G687" t="s">
        <v>14</v>
      </c>
      <c r="H687">
        <v>926</v>
      </c>
      <c r="I687" s="5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62"/>
        <v>42239.208333333328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1.9174666666666667</v>
      </c>
      <c r="G688" t="s">
        <v>20</v>
      </c>
      <c r="H688">
        <v>134</v>
      </c>
      <c r="I688" s="5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62"/>
        <v>43186.208333333328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t="s">
        <v>20</v>
      </c>
      <c r="H689">
        <v>269</v>
      </c>
      <c r="I689" s="5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62"/>
        <v>42806.25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4.2927586206896553</v>
      </c>
      <c r="G690" t="s">
        <v>20</v>
      </c>
      <c r="H690">
        <v>175</v>
      </c>
      <c r="I690" s="5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62"/>
        <v>43475.25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1.0065753424657535</v>
      </c>
      <c r="G691" t="s">
        <v>20</v>
      </c>
      <c r="H691">
        <v>69</v>
      </c>
      <c r="I691" s="5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62"/>
        <v>41576.208333333336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2.266111111111111</v>
      </c>
      <c r="G692" t="s">
        <v>20</v>
      </c>
      <c r="H692">
        <v>190</v>
      </c>
      <c r="I692" s="5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62"/>
        <v>40874.25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1.4238</v>
      </c>
      <c r="G693" t="s">
        <v>20</v>
      </c>
      <c r="H693">
        <v>237</v>
      </c>
      <c r="I693" s="5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62"/>
        <v>41185.208333333336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0.90633333333333332</v>
      </c>
      <c r="G694" t="s">
        <v>14</v>
      </c>
      <c r="H694">
        <v>77</v>
      </c>
      <c r="I694" s="5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62"/>
        <v>43655.208333333328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0.63966740576496672</v>
      </c>
      <c r="G695" t="s">
        <v>14</v>
      </c>
      <c r="H695">
        <v>1748</v>
      </c>
      <c r="I695" s="5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62"/>
        <v>43025.208333333328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0.84131868131868137</v>
      </c>
      <c r="G696" t="s">
        <v>14</v>
      </c>
      <c r="H696">
        <v>79</v>
      </c>
      <c r="I696" s="5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62"/>
        <v>43066.25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1.3393478260869565</v>
      </c>
      <c r="G697" t="s">
        <v>20</v>
      </c>
      <c r="H697">
        <v>196</v>
      </c>
      <c r="I697" s="5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62"/>
        <v>42322.25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0.59042047531992692</v>
      </c>
      <c r="G698" t="s">
        <v>14</v>
      </c>
      <c r="H698">
        <v>889</v>
      </c>
      <c r="I698" s="5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62"/>
        <v>42114.208333333328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1.5280062063615205</v>
      </c>
      <c r="G699" t="s">
        <v>20</v>
      </c>
      <c r="H699">
        <v>7295</v>
      </c>
      <c r="I699" s="5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62"/>
        <v>43190.208333333328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4.466912114014252</v>
      </c>
      <c r="G700" t="s">
        <v>20</v>
      </c>
      <c r="H700">
        <v>2893</v>
      </c>
      <c r="I700" s="5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62"/>
        <v>40871.25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0.8439189189189189</v>
      </c>
      <c r="G701" t="s">
        <v>14</v>
      </c>
      <c r="H701">
        <v>56</v>
      </c>
      <c r="I701" s="5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62"/>
        <v>43641.208333333328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t="s">
        <v>14</v>
      </c>
      <c r="H702">
        <v>1</v>
      </c>
      <c r="I702" s="5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62"/>
        <v>40203.25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1.7502692307692307</v>
      </c>
      <c r="G703" t="s">
        <v>20</v>
      </c>
      <c r="H703">
        <v>820</v>
      </c>
      <c r="I703" s="5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62"/>
        <v>40629.208333333336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0.54137931034482756</v>
      </c>
      <c r="G704" t="s">
        <v>14</v>
      </c>
      <c r="H704">
        <v>83</v>
      </c>
      <c r="I704" s="5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62"/>
        <v>41477.208333333336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3.1187381703470032</v>
      </c>
      <c r="G705" t="s">
        <v>20</v>
      </c>
      <c r="H705">
        <v>2038</v>
      </c>
      <c r="I705" s="5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62"/>
        <v>41020.208333333336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1.2278160919540231</v>
      </c>
      <c r="G706" t="s">
        <v>20</v>
      </c>
      <c r="H706">
        <v>116</v>
      </c>
      <c r="I706" s="5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62"/>
        <v>42555.208333333328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E707/D707</f>
        <v>0.99026517383618151</v>
      </c>
      <c r="G707" t="s">
        <v>14</v>
      </c>
      <c r="H707">
        <v>2025</v>
      </c>
      <c r="I707" s="5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68">(((L707/60)/60)/24)+DATE(1970,1,1)</f>
        <v>41619.25</v>
      </c>
      <c r="O707" s="8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LEFT(R707,SEARCH("/",R707)-1)</f>
        <v>publishing</v>
      </c>
      <c r="T707" t="str">
        <f t="shared" ref="T707:T770" si="71">RIGHT(R707,LEN(R707)-SEARCH("/",R707))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1.278468634686347</v>
      </c>
      <c r="G708" t="s">
        <v>20</v>
      </c>
      <c r="H708">
        <v>1345</v>
      </c>
      <c r="I708" s="5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68"/>
        <v>43471.25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1.5861643835616439</v>
      </c>
      <c r="G709" t="s">
        <v>20</v>
      </c>
      <c r="H709">
        <v>168</v>
      </c>
      <c r="I709" s="5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68"/>
        <v>43442.25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7.0705882352941174</v>
      </c>
      <c r="G710" t="s">
        <v>20</v>
      </c>
      <c r="H710">
        <v>137</v>
      </c>
      <c r="I710" s="5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68"/>
        <v>42877.208333333328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1.4238775510204082</v>
      </c>
      <c r="G711" t="s">
        <v>20</v>
      </c>
      <c r="H711">
        <v>186</v>
      </c>
      <c r="I711" s="5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68"/>
        <v>41018.208333333336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1.4786046511627906</v>
      </c>
      <c r="G712" t="s">
        <v>20</v>
      </c>
      <c r="H712">
        <v>125</v>
      </c>
      <c r="I712" s="5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68"/>
        <v>43295.208333333328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0.20322580645161289</v>
      </c>
      <c r="G713" t="s">
        <v>14</v>
      </c>
      <c r="H713">
        <v>14</v>
      </c>
      <c r="I713" s="5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68"/>
        <v>42393.25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18.40625</v>
      </c>
      <c r="G714" t="s">
        <v>20</v>
      </c>
      <c r="H714">
        <v>202</v>
      </c>
      <c r="I714" s="5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68"/>
        <v>42559.208333333328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1.6194202898550725</v>
      </c>
      <c r="G715" t="s">
        <v>20</v>
      </c>
      <c r="H715">
        <v>103</v>
      </c>
      <c r="I715" s="5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68"/>
        <v>42604.208333333328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4.7282077922077921</v>
      </c>
      <c r="G716" t="s">
        <v>20</v>
      </c>
      <c r="H716">
        <v>1785</v>
      </c>
      <c r="I716" s="5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68"/>
        <v>41870.208333333336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0.24466101694915254</v>
      </c>
      <c r="G717" t="s">
        <v>14</v>
      </c>
      <c r="H717">
        <v>656</v>
      </c>
      <c r="I717" s="5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68"/>
        <v>40397.208333333336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5.1764999999999999</v>
      </c>
      <c r="G718" t="s">
        <v>20</v>
      </c>
      <c r="H718">
        <v>157</v>
      </c>
      <c r="I718" s="5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68"/>
        <v>41465.208333333336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2.4764285714285714</v>
      </c>
      <c r="G719" t="s">
        <v>20</v>
      </c>
      <c r="H719">
        <v>555</v>
      </c>
      <c r="I719" s="5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68"/>
        <v>40777.208333333336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1.0020481927710843</v>
      </c>
      <c r="G720" t="s">
        <v>20</v>
      </c>
      <c r="H720">
        <v>297</v>
      </c>
      <c r="I720" s="5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68"/>
        <v>41442.208333333336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t="s">
        <v>20</v>
      </c>
      <c r="H721">
        <v>123</v>
      </c>
      <c r="I721" s="5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68"/>
        <v>41058.208333333336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0.37091954022988505</v>
      </c>
      <c r="G722" t="s">
        <v>74</v>
      </c>
      <c r="H722">
        <v>38</v>
      </c>
      <c r="I722" s="5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68"/>
        <v>43152.25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4.3923948220064728E-2</v>
      </c>
      <c r="G723" t="s">
        <v>74</v>
      </c>
      <c r="H723">
        <v>60</v>
      </c>
      <c r="I723" s="5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68"/>
        <v>43194.208333333328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1.5650721649484536</v>
      </c>
      <c r="G724" t="s">
        <v>20</v>
      </c>
      <c r="H724">
        <v>3036</v>
      </c>
      <c r="I724" s="5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68"/>
        <v>43045.25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2.704081632653061</v>
      </c>
      <c r="G725" t="s">
        <v>20</v>
      </c>
      <c r="H725">
        <v>144</v>
      </c>
      <c r="I725" s="5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68"/>
        <v>42431.25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1.3405952380952382</v>
      </c>
      <c r="G726" t="s">
        <v>20</v>
      </c>
      <c r="H726">
        <v>121</v>
      </c>
      <c r="I726" s="5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68"/>
        <v>41934.208333333336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0.50398033126293995</v>
      </c>
      <c r="G727" t="s">
        <v>14</v>
      </c>
      <c r="H727">
        <v>1596</v>
      </c>
      <c r="I727" s="5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68"/>
        <v>41958.25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0.88815837937384901</v>
      </c>
      <c r="G728" t="s">
        <v>74</v>
      </c>
      <c r="H728">
        <v>524</v>
      </c>
      <c r="I728" s="5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68"/>
        <v>40476.208333333336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</v>
      </c>
      <c r="G729" t="s">
        <v>20</v>
      </c>
      <c r="H729">
        <v>181</v>
      </c>
      <c r="I729" s="5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68"/>
        <v>43485.25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0.17499999999999999</v>
      </c>
      <c r="G730" t="s">
        <v>14</v>
      </c>
      <c r="H730">
        <v>10</v>
      </c>
      <c r="I730" s="5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68"/>
        <v>42515.208333333328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1.8566071428571429</v>
      </c>
      <c r="G731" t="s">
        <v>20</v>
      </c>
      <c r="H731">
        <v>122</v>
      </c>
      <c r="I731" s="5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68"/>
        <v>41309.25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4.1266319444444441</v>
      </c>
      <c r="G732" t="s">
        <v>20</v>
      </c>
      <c r="H732">
        <v>1071</v>
      </c>
      <c r="I732" s="5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68"/>
        <v>42147.208333333328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0.90249999999999997</v>
      </c>
      <c r="G733" t="s">
        <v>74</v>
      </c>
      <c r="H733">
        <v>219</v>
      </c>
      <c r="I733" s="5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68"/>
        <v>42939.208333333328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0.91984615384615387</v>
      </c>
      <c r="G734" t="s">
        <v>14</v>
      </c>
      <c r="H734">
        <v>1121</v>
      </c>
      <c r="I734" s="5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68"/>
        <v>42816.208333333328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5.2700632911392402</v>
      </c>
      <c r="G735" t="s">
        <v>20</v>
      </c>
      <c r="H735">
        <v>980</v>
      </c>
      <c r="I735" s="5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68"/>
        <v>41844.208333333336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3.1914285714285713</v>
      </c>
      <c r="G736" t="s">
        <v>20</v>
      </c>
      <c r="H736">
        <v>536</v>
      </c>
      <c r="I736" s="5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68"/>
        <v>42763.25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3.5418867924528303</v>
      </c>
      <c r="G737" t="s">
        <v>20</v>
      </c>
      <c r="H737">
        <v>1991</v>
      </c>
      <c r="I737" s="5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68"/>
        <v>42459.208333333328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0.32896103896103895</v>
      </c>
      <c r="G738" t="s">
        <v>74</v>
      </c>
      <c r="H738">
        <v>29</v>
      </c>
      <c r="I738" s="5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68"/>
        <v>42055.25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1.358918918918919</v>
      </c>
      <c r="G739" t="s">
        <v>20</v>
      </c>
      <c r="H739">
        <v>180</v>
      </c>
      <c r="I739" s="5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68"/>
        <v>42685.25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2.0843373493975904E-2</v>
      </c>
      <c r="G740" t="s">
        <v>14</v>
      </c>
      <c r="H740">
        <v>15</v>
      </c>
      <c r="I740" s="5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68"/>
        <v>41959.25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t="s">
        <v>14</v>
      </c>
      <c r="H741">
        <v>191</v>
      </c>
      <c r="I741" s="5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68"/>
        <v>41089.208333333336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0.30037735849056602</v>
      </c>
      <c r="G742" t="s">
        <v>14</v>
      </c>
      <c r="H742">
        <v>16</v>
      </c>
      <c r="I742" s="5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68"/>
        <v>42769.25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11.791666666666666</v>
      </c>
      <c r="G743" t="s">
        <v>20</v>
      </c>
      <c r="H743">
        <v>130</v>
      </c>
      <c r="I743" s="5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68"/>
        <v>40321.208333333336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11.260833333333334</v>
      </c>
      <c r="G744" t="s">
        <v>20</v>
      </c>
      <c r="H744">
        <v>122</v>
      </c>
      <c r="I744" s="5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68"/>
        <v>40197.25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0.12923076923076923</v>
      </c>
      <c r="G745" t="s">
        <v>14</v>
      </c>
      <c r="H745">
        <v>17</v>
      </c>
      <c r="I745" s="5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68"/>
        <v>42298.208333333328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t="s">
        <v>20</v>
      </c>
      <c r="H746">
        <v>140</v>
      </c>
      <c r="I746" s="5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68"/>
        <v>43322.208333333328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0.30304347826086958</v>
      </c>
      <c r="G747" t="s">
        <v>14</v>
      </c>
      <c r="H747">
        <v>34</v>
      </c>
      <c r="I747" s="5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68"/>
        <v>40328.208333333336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2.1250896057347672</v>
      </c>
      <c r="G748" t="s">
        <v>20</v>
      </c>
      <c r="H748">
        <v>3388</v>
      </c>
      <c r="I748" s="5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68"/>
        <v>40825.208333333336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2.2885714285714287</v>
      </c>
      <c r="G749" t="s">
        <v>20</v>
      </c>
      <c r="H749">
        <v>280</v>
      </c>
      <c r="I749" s="5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68"/>
        <v>40423.208333333336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0.34959979476654696</v>
      </c>
      <c r="G750" t="s">
        <v>74</v>
      </c>
      <c r="H750">
        <v>614</v>
      </c>
      <c r="I750" s="5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68"/>
        <v>40238.25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1.5729069767441861</v>
      </c>
      <c r="G751" t="s">
        <v>20</v>
      </c>
      <c r="H751">
        <v>366</v>
      </c>
      <c r="I751" s="5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68"/>
        <v>41920.208333333336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t="s">
        <v>14</v>
      </c>
      <c r="H752">
        <v>1</v>
      </c>
      <c r="I752" s="5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68"/>
        <v>40360.208333333336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2.3230555555555554</v>
      </c>
      <c r="G753" t="s">
        <v>20</v>
      </c>
      <c r="H753">
        <v>270</v>
      </c>
      <c r="I753" s="5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68"/>
        <v>42446.208333333328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0.92448275862068963</v>
      </c>
      <c r="G754" t="s">
        <v>74</v>
      </c>
      <c r="H754">
        <v>114</v>
      </c>
      <c r="I754" s="5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68"/>
        <v>40395.208333333336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2.5670212765957445</v>
      </c>
      <c r="G755" t="s">
        <v>20</v>
      </c>
      <c r="H755">
        <v>137</v>
      </c>
      <c r="I755" s="5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68"/>
        <v>40321.208333333336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1.6847017045454546</v>
      </c>
      <c r="G756" t="s">
        <v>20</v>
      </c>
      <c r="H756">
        <v>3205</v>
      </c>
      <c r="I756" s="5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68"/>
        <v>41210.208333333336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1.6657777777777778</v>
      </c>
      <c r="G757" t="s">
        <v>20</v>
      </c>
      <c r="H757">
        <v>288</v>
      </c>
      <c r="I757" s="5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68"/>
        <v>43096.25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7.7207692307692311</v>
      </c>
      <c r="G758" t="s">
        <v>20</v>
      </c>
      <c r="H758">
        <v>148</v>
      </c>
      <c r="I758" s="5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68"/>
        <v>42024.25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4.0685714285714285</v>
      </c>
      <c r="G759" t="s">
        <v>20</v>
      </c>
      <c r="H759">
        <v>114</v>
      </c>
      <c r="I759" s="5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68"/>
        <v>40675.208333333336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5.6420608108108112</v>
      </c>
      <c r="G760" t="s">
        <v>20</v>
      </c>
      <c r="H760">
        <v>1518</v>
      </c>
      <c r="I760" s="5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68"/>
        <v>41936.208333333336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0.6842686567164179</v>
      </c>
      <c r="G761" t="s">
        <v>14</v>
      </c>
      <c r="H761">
        <v>1274</v>
      </c>
      <c r="I761" s="5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68"/>
        <v>43136.25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0.34351966873706002</v>
      </c>
      <c r="G762" t="s">
        <v>14</v>
      </c>
      <c r="H762">
        <v>210</v>
      </c>
      <c r="I762" s="5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68"/>
        <v>43678.208333333328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6.5545454545454547</v>
      </c>
      <c r="G763" t="s">
        <v>20</v>
      </c>
      <c r="H763">
        <v>166</v>
      </c>
      <c r="I763" s="5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68"/>
        <v>42938.208333333328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1.7725714285714285</v>
      </c>
      <c r="G764" t="s">
        <v>20</v>
      </c>
      <c r="H764">
        <v>100</v>
      </c>
      <c r="I764" s="5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68"/>
        <v>41241.25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1.1317857142857144</v>
      </c>
      <c r="G765" t="s">
        <v>20</v>
      </c>
      <c r="H765">
        <v>235</v>
      </c>
      <c r="I765" s="5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68"/>
        <v>41037.208333333336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7.2818181818181822</v>
      </c>
      <c r="G766" t="s">
        <v>20</v>
      </c>
      <c r="H766">
        <v>148</v>
      </c>
      <c r="I766" s="5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68"/>
        <v>40676.208333333336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2.0833333333333335</v>
      </c>
      <c r="G767" t="s">
        <v>20</v>
      </c>
      <c r="H767">
        <v>198</v>
      </c>
      <c r="I767" s="5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68"/>
        <v>42840.208333333328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0.31171232876712329</v>
      </c>
      <c r="G768" t="s">
        <v>14</v>
      </c>
      <c r="H768">
        <v>248</v>
      </c>
      <c r="I768" s="5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68"/>
        <v>43362.208333333328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0.56967078189300413</v>
      </c>
      <c r="G769" t="s">
        <v>14</v>
      </c>
      <c r="H769">
        <v>513</v>
      </c>
      <c r="I769" s="5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68"/>
        <v>42283.208333333328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2.31</v>
      </c>
      <c r="G770" t="s">
        <v>20</v>
      </c>
      <c r="H770">
        <v>150</v>
      </c>
      <c r="I770" s="5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68"/>
        <v>41619.25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E771/D771</f>
        <v>0.86867834394904464</v>
      </c>
      <c r="G771" t="s">
        <v>14</v>
      </c>
      <c r="H771">
        <v>3410</v>
      </c>
      <c r="I771" s="5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74">(((L771/60)/60)/24)+DATE(1970,1,1)</f>
        <v>41501.208333333336</v>
      </c>
      <c r="O771" s="8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LEFT(R771,SEARCH("/",R771)-1)</f>
        <v>games</v>
      </c>
      <c r="T771" t="str">
        <f t="shared" ref="T771:T834" si="77">RIGHT(R771,LEN(R771)-SEARCH("/",R771))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2.7074418604651163</v>
      </c>
      <c r="G772" t="s">
        <v>20</v>
      </c>
      <c r="H772">
        <v>216</v>
      </c>
      <c r="I772" s="5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74"/>
        <v>41743.208333333336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0.49446428571428569</v>
      </c>
      <c r="G773" t="s">
        <v>74</v>
      </c>
      <c r="H773">
        <v>26</v>
      </c>
      <c r="I773" s="5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74"/>
        <v>43491.25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1.1335962566844919</v>
      </c>
      <c r="G774" t="s">
        <v>20</v>
      </c>
      <c r="H774">
        <v>5139</v>
      </c>
      <c r="I774" s="5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74"/>
        <v>43505.25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1.9055555555555554</v>
      </c>
      <c r="G775" t="s">
        <v>20</v>
      </c>
      <c r="H775">
        <v>2353</v>
      </c>
      <c r="I775" s="5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74"/>
        <v>42838.208333333328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1.355</v>
      </c>
      <c r="G776" t="s">
        <v>20</v>
      </c>
      <c r="H776">
        <v>78</v>
      </c>
      <c r="I776" s="5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74"/>
        <v>42513.208333333328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0.10297872340425532</v>
      </c>
      <c r="G777" t="s">
        <v>14</v>
      </c>
      <c r="H777">
        <v>10</v>
      </c>
      <c r="I777" s="5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74"/>
        <v>41949.25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0.65544223826714798</v>
      </c>
      <c r="G778" t="s">
        <v>14</v>
      </c>
      <c r="H778">
        <v>2201</v>
      </c>
      <c r="I778" s="5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74"/>
        <v>43650.208333333328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0.49026652452025588</v>
      </c>
      <c r="G779" t="s">
        <v>14</v>
      </c>
      <c r="H779">
        <v>676</v>
      </c>
      <c r="I779" s="5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74"/>
        <v>40809.208333333336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7.8792307692307695</v>
      </c>
      <c r="G780" t="s">
        <v>20</v>
      </c>
      <c r="H780">
        <v>174</v>
      </c>
      <c r="I780" s="5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74"/>
        <v>40768.208333333336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0.80306347746090156</v>
      </c>
      <c r="G781" t="s">
        <v>14</v>
      </c>
      <c r="H781">
        <v>831</v>
      </c>
      <c r="I781" s="5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74"/>
        <v>42230.208333333328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1.0629411764705883</v>
      </c>
      <c r="G782" t="s">
        <v>20</v>
      </c>
      <c r="H782">
        <v>164</v>
      </c>
      <c r="I782" s="5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74"/>
        <v>42573.208333333328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0.50735632183908042</v>
      </c>
      <c r="G783" t="s">
        <v>74</v>
      </c>
      <c r="H783">
        <v>56</v>
      </c>
      <c r="I783" s="5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74"/>
        <v>40482.208333333336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2.153137254901961</v>
      </c>
      <c r="G784" t="s">
        <v>20</v>
      </c>
      <c r="H784">
        <v>161</v>
      </c>
      <c r="I784" s="5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74"/>
        <v>40603.25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1.4122972972972974</v>
      </c>
      <c r="G785" t="s">
        <v>20</v>
      </c>
      <c r="H785">
        <v>138</v>
      </c>
      <c r="I785" s="5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74"/>
        <v>41625.25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1.1533745781777278</v>
      </c>
      <c r="G786" t="s">
        <v>20</v>
      </c>
      <c r="H786">
        <v>3308</v>
      </c>
      <c r="I786" s="5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74"/>
        <v>42435.25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1.9311940298507462</v>
      </c>
      <c r="G787" t="s">
        <v>20</v>
      </c>
      <c r="H787">
        <v>127</v>
      </c>
      <c r="I787" s="5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74"/>
        <v>43582.208333333328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7.2973333333333334</v>
      </c>
      <c r="G788" t="s">
        <v>20</v>
      </c>
      <c r="H788">
        <v>207</v>
      </c>
      <c r="I788" s="5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74"/>
        <v>43186.208333333328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0.99663398692810456</v>
      </c>
      <c r="G789" t="s">
        <v>14</v>
      </c>
      <c r="H789">
        <v>859</v>
      </c>
      <c r="I789" s="5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74"/>
        <v>40684.208333333336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0.88166666666666671</v>
      </c>
      <c r="G790" t="s">
        <v>47</v>
      </c>
      <c r="H790">
        <v>31</v>
      </c>
      <c r="I790" s="5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74"/>
        <v>41202.208333333336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0.37233333333333335</v>
      </c>
      <c r="G791" t="s">
        <v>14</v>
      </c>
      <c r="H791">
        <v>45</v>
      </c>
      <c r="I791" s="5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74"/>
        <v>41786.208333333336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0.30540075309306081</v>
      </c>
      <c r="G792" t="s">
        <v>74</v>
      </c>
      <c r="H792">
        <v>1113</v>
      </c>
      <c r="I792" s="5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74"/>
        <v>40223.25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0.25714285714285712</v>
      </c>
      <c r="G793" t="s">
        <v>14</v>
      </c>
      <c r="H793">
        <v>6</v>
      </c>
      <c r="I793" s="5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74"/>
        <v>42715.25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t="s">
        <v>14</v>
      </c>
      <c r="H794">
        <v>7</v>
      </c>
      <c r="I794" s="5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74"/>
        <v>41451.208333333336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11.859090909090909</v>
      </c>
      <c r="G795" t="s">
        <v>20</v>
      </c>
      <c r="H795">
        <v>181</v>
      </c>
      <c r="I795" s="5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74"/>
        <v>41450.208333333336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1.2539393939393939</v>
      </c>
      <c r="G796" t="s">
        <v>20</v>
      </c>
      <c r="H796">
        <v>110</v>
      </c>
      <c r="I796" s="5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74"/>
        <v>43091.25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0.14394366197183098</v>
      </c>
      <c r="G797" t="s">
        <v>14</v>
      </c>
      <c r="H797">
        <v>31</v>
      </c>
      <c r="I797" s="5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74"/>
        <v>42675.208333333328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0.54807692307692313</v>
      </c>
      <c r="G798" t="s">
        <v>14</v>
      </c>
      <c r="H798">
        <v>78</v>
      </c>
      <c r="I798" s="5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74"/>
        <v>41859.208333333336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1.0963157894736841</v>
      </c>
      <c r="G799" t="s">
        <v>20</v>
      </c>
      <c r="H799">
        <v>185</v>
      </c>
      <c r="I799" s="5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74"/>
        <v>43464.25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1.8847058823529412</v>
      </c>
      <c r="G800" t="s">
        <v>20</v>
      </c>
      <c r="H800">
        <v>121</v>
      </c>
      <c r="I800" s="5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74"/>
        <v>41060.208333333336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0.87008284023668636</v>
      </c>
      <c r="G801" t="s">
        <v>14</v>
      </c>
      <c r="H801">
        <v>1225</v>
      </c>
      <c r="I801" s="5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74"/>
        <v>42399.25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t="s">
        <v>14</v>
      </c>
      <c r="H802">
        <v>1</v>
      </c>
      <c r="I802" s="5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74"/>
        <v>42167.208333333328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2.0291304347826089</v>
      </c>
      <c r="G803" t="s">
        <v>20</v>
      </c>
      <c r="H803">
        <v>106</v>
      </c>
      <c r="I803" s="5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74"/>
        <v>43830.25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1.9703225806451612</v>
      </c>
      <c r="G804" t="s">
        <v>20</v>
      </c>
      <c r="H804">
        <v>142</v>
      </c>
      <c r="I804" s="5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74"/>
        <v>43650.208333333328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t="s">
        <v>20</v>
      </c>
      <c r="H805">
        <v>233</v>
      </c>
      <c r="I805" s="5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74"/>
        <v>43492.25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2.6873076923076922</v>
      </c>
      <c r="G806" t="s">
        <v>20</v>
      </c>
      <c r="H806">
        <v>218</v>
      </c>
      <c r="I806" s="5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74"/>
        <v>43102.25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0.50845360824742269</v>
      </c>
      <c r="G807" t="s">
        <v>14</v>
      </c>
      <c r="H807">
        <v>67</v>
      </c>
      <c r="I807" s="5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74"/>
        <v>41958.25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11.802857142857142</v>
      </c>
      <c r="G808" t="s">
        <v>20</v>
      </c>
      <c r="H808">
        <v>76</v>
      </c>
      <c r="I808" s="5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74"/>
        <v>40973.25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t="s">
        <v>20</v>
      </c>
      <c r="H809">
        <v>43</v>
      </c>
      <c r="I809" s="5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74"/>
        <v>43753.208333333328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0.30442307692307691</v>
      </c>
      <c r="G810" t="s">
        <v>14</v>
      </c>
      <c r="H810">
        <v>19</v>
      </c>
      <c r="I810" s="5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74"/>
        <v>42507.208333333328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0.62880681818181816</v>
      </c>
      <c r="G811" t="s">
        <v>14</v>
      </c>
      <c r="H811">
        <v>2108</v>
      </c>
      <c r="I811" s="5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74"/>
        <v>41135.208333333336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1.9312499999999999</v>
      </c>
      <c r="G812" t="s">
        <v>20</v>
      </c>
      <c r="H812">
        <v>221</v>
      </c>
      <c r="I812" s="5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74"/>
        <v>43067.25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0.77102702702702708</v>
      </c>
      <c r="G813" t="s">
        <v>14</v>
      </c>
      <c r="H813">
        <v>679</v>
      </c>
      <c r="I813" s="5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74"/>
        <v>42378.25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2.2552763819095478</v>
      </c>
      <c r="G814" t="s">
        <v>20</v>
      </c>
      <c r="H814">
        <v>2805</v>
      </c>
      <c r="I814" s="5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74"/>
        <v>43206.208333333328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2.3940625</v>
      </c>
      <c r="G815" t="s">
        <v>20</v>
      </c>
      <c r="H815">
        <v>68</v>
      </c>
      <c r="I815" s="5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74"/>
        <v>41148.208333333336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0.921875</v>
      </c>
      <c r="G816" t="s">
        <v>14</v>
      </c>
      <c r="H816">
        <v>36</v>
      </c>
      <c r="I816" s="5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74"/>
        <v>42517.208333333328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1.3023333333333333</v>
      </c>
      <c r="G817" t="s">
        <v>20</v>
      </c>
      <c r="H817">
        <v>183</v>
      </c>
      <c r="I817" s="5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74"/>
        <v>43068.25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6.1521739130434785</v>
      </c>
      <c r="G818" t="s">
        <v>20</v>
      </c>
      <c r="H818">
        <v>133</v>
      </c>
      <c r="I818" s="5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74"/>
        <v>41680.25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3.687953216374269</v>
      </c>
      <c r="G819" t="s">
        <v>20</v>
      </c>
      <c r="H819">
        <v>2489</v>
      </c>
      <c r="I819" s="5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74"/>
        <v>43589.208333333328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10.948571428571428</v>
      </c>
      <c r="G820" t="s">
        <v>20</v>
      </c>
      <c r="H820">
        <v>69</v>
      </c>
      <c r="I820" s="5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74"/>
        <v>43486.25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0.50662921348314605</v>
      </c>
      <c r="G821" t="s">
        <v>14</v>
      </c>
      <c r="H821">
        <v>47</v>
      </c>
      <c r="I821" s="5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74"/>
        <v>41237.25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8.0060000000000002</v>
      </c>
      <c r="G822" t="s">
        <v>20</v>
      </c>
      <c r="H822">
        <v>279</v>
      </c>
      <c r="I822" s="5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74"/>
        <v>43310.208333333328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2.9128571428571428</v>
      </c>
      <c r="G823" t="s">
        <v>20</v>
      </c>
      <c r="H823">
        <v>210</v>
      </c>
      <c r="I823" s="5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74"/>
        <v>42794.25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3.4996666666666667</v>
      </c>
      <c r="G824" t="s">
        <v>20</v>
      </c>
      <c r="H824">
        <v>2100</v>
      </c>
      <c r="I824" s="5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74"/>
        <v>41698.25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3.5707317073170732</v>
      </c>
      <c r="G825" t="s">
        <v>20</v>
      </c>
      <c r="H825">
        <v>252</v>
      </c>
      <c r="I825" s="5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74"/>
        <v>41892.208333333336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1.2648941176470587</v>
      </c>
      <c r="G826" t="s">
        <v>20</v>
      </c>
      <c r="H826">
        <v>1280</v>
      </c>
      <c r="I826" s="5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74"/>
        <v>40348.208333333336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3.875</v>
      </c>
      <c r="G827" t="s">
        <v>20</v>
      </c>
      <c r="H827">
        <v>157</v>
      </c>
      <c r="I827" s="5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74"/>
        <v>42941.208333333328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4.5703571428571426</v>
      </c>
      <c r="G828" t="s">
        <v>20</v>
      </c>
      <c r="H828">
        <v>194</v>
      </c>
      <c r="I828" s="5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74"/>
        <v>40525.25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2.6669565217391304</v>
      </c>
      <c r="G829" t="s">
        <v>20</v>
      </c>
      <c r="H829">
        <v>82</v>
      </c>
      <c r="I829" s="5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74"/>
        <v>40666.208333333336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</v>
      </c>
      <c r="G830" t="s">
        <v>14</v>
      </c>
      <c r="H830">
        <v>70</v>
      </c>
      <c r="I830" s="5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74"/>
        <v>43340.208333333328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0.51343749999999999</v>
      </c>
      <c r="G831" t="s">
        <v>14</v>
      </c>
      <c r="H831">
        <v>154</v>
      </c>
      <c r="I831" s="5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74"/>
        <v>42164.208333333328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1.1710526315789473E-2</v>
      </c>
      <c r="G832" t="s">
        <v>14</v>
      </c>
      <c r="H832">
        <v>22</v>
      </c>
      <c r="I832" s="5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74"/>
        <v>43103.25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1.089773429454171</v>
      </c>
      <c r="G833" t="s">
        <v>20</v>
      </c>
      <c r="H833">
        <v>4233</v>
      </c>
      <c r="I833" s="5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74"/>
        <v>40994.208333333336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3.1517592592592591</v>
      </c>
      <c r="G834" t="s">
        <v>20</v>
      </c>
      <c r="H834">
        <v>1297</v>
      </c>
      <c r="I834" s="5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74"/>
        <v>42299.208333333328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E835/D835</f>
        <v>1.5769117647058823</v>
      </c>
      <c r="G835" t="s">
        <v>20</v>
      </c>
      <c r="H835">
        <v>165</v>
      </c>
      <c r="I835" s="5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80">(((L835/60)/60)/24)+DATE(1970,1,1)</f>
        <v>40588.25</v>
      </c>
      <c r="O835" s="8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LEFT(R835,SEARCH("/",R835)-1)</f>
        <v>publishing</v>
      </c>
      <c r="T835" t="str">
        <f t="shared" ref="T835:T898" si="83">RIGHT(R835,LEN(R835)-SEARCH("/",R835))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1.5380821917808218</v>
      </c>
      <c r="G836" t="s">
        <v>20</v>
      </c>
      <c r="H836">
        <v>119</v>
      </c>
      <c r="I836" s="5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80"/>
        <v>41448.208333333336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0.89738979118329465</v>
      </c>
      <c r="G837" t="s">
        <v>14</v>
      </c>
      <c r="H837">
        <v>1758</v>
      </c>
      <c r="I837" s="5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80"/>
        <v>42063.25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0.75135802469135804</v>
      </c>
      <c r="G838" t="s">
        <v>14</v>
      </c>
      <c r="H838">
        <v>94</v>
      </c>
      <c r="I838" s="5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80"/>
        <v>40214.25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8.5288135593220336</v>
      </c>
      <c r="G839" t="s">
        <v>20</v>
      </c>
      <c r="H839">
        <v>1797</v>
      </c>
      <c r="I839" s="5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80"/>
        <v>40629.208333333336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1.3890625000000001</v>
      </c>
      <c r="G840" t="s">
        <v>20</v>
      </c>
      <c r="H840">
        <v>261</v>
      </c>
      <c r="I840" s="5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80"/>
        <v>43370.208333333328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1.9018181818181819</v>
      </c>
      <c r="G841" t="s">
        <v>20</v>
      </c>
      <c r="H841">
        <v>157</v>
      </c>
      <c r="I841" s="5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80"/>
        <v>41715.208333333336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1.0024333619948409</v>
      </c>
      <c r="G842" t="s">
        <v>20</v>
      </c>
      <c r="H842">
        <v>3533</v>
      </c>
      <c r="I842" s="5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80"/>
        <v>41836.208333333336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1.4275824175824177</v>
      </c>
      <c r="G843" t="s">
        <v>20</v>
      </c>
      <c r="H843">
        <v>155</v>
      </c>
      <c r="I843" s="5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80"/>
        <v>42419.25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5.6313333333333331</v>
      </c>
      <c r="G844" t="s">
        <v>20</v>
      </c>
      <c r="H844">
        <v>132</v>
      </c>
      <c r="I844" s="5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80"/>
        <v>43266.208333333328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0.30715909090909088</v>
      </c>
      <c r="G845" t="s">
        <v>14</v>
      </c>
      <c r="H845">
        <v>33</v>
      </c>
      <c r="I845" s="5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80"/>
        <v>43338.208333333328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0.99397727272727276</v>
      </c>
      <c r="G846" t="s">
        <v>74</v>
      </c>
      <c r="H846">
        <v>94</v>
      </c>
      <c r="I846" s="5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80"/>
        <v>40930.25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1.9754935622317598</v>
      </c>
      <c r="G847" t="s">
        <v>20</v>
      </c>
      <c r="H847">
        <v>1354</v>
      </c>
      <c r="I847" s="5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80"/>
        <v>43235.208333333328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5.085</v>
      </c>
      <c r="G848" t="s">
        <v>20</v>
      </c>
      <c r="H848">
        <v>48</v>
      </c>
      <c r="I848" s="5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80"/>
        <v>43302.208333333328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2.3774468085106384</v>
      </c>
      <c r="G849" t="s">
        <v>20</v>
      </c>
      <c r="H849">
        <v>110</v>
      </c>
      <c r="I849" s="5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80"/>
        <v>43107.25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3.3846875000000001</v>
      </c>
      <c r="G850" t="s">
        <v>20</v>
      </c>
      <c r="H850">
        <v>172</v>
      </c>
      <c r="I850" s="5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80"/>
        <v>40341.208333333336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1.3308955223880596</v>
      </c>
      <c r="G851" t="s">
        <v>20</v>
      </c>
      <c r="H851">
        <v>307</v>
      </c>
      <c r="I851" s="5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80"/>
        <v>40948.25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t="s">
        <v>14</v>
      </c>
      <c r="H852">
        <v>1</v>
      </c>
      <c r="I852" s="5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80"/>
        <v>40866.25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2.0779999999999998</v>
      </c>
      <c r="G853" t="s">
        <v>20</v>
      </c>
      <c r="H853">
        <v>160</v>
      </c>
      <c r="I853" s="5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80"/>
        <v>41031.208333333336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0.51122448979591839</v>
      </c>
      <c r="G854" t="s">
        <v>14</v>
      </c>
      <c r="H854">
        <v>31</v>
      </c>
      <c r="I854" s="5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80"/>
        <v>40740.208333333336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6.5205847953216374</v>
      </c>
      <c r="G855" t="s">
        <v>20</v>
      </c>
      <c r="H855">
        <v>1467</v>
      </c>
      <c r="I855" s="5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80"/>
        <v>40714.208333333336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1.1363099415204678</v>
      </c>
      <c r="G856" t="s">
        <v>20</v>
      </c>
      <c r="H856">
        <v>2662</v>
      </c>
      <c r="I856" s="5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80"/>
        <v>43787.25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1.0237606837606839</v>
      </c>
      <c r="G857" t="s">
        <v>20</v>
      </c>
      <c r="H857">
        <v>452</v>
      </c>
      <c r="I857" s="5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80"/>
        <v>40712.208333333336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3.5658333333333334</v>
      </c>
      <c r="G858" t="s">
        <v>20</v>
      </c>
      <c r="H858">
        <v>158</v>
      </c>
      <c r="I858" s="5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80"/>
        <v>41023.208333333336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1.3986792452830188</v>
      </c>
      <c r="G859" t="s">
        <v>20</v>
      </c>
      <c r="H859">
        <v>225</v>
      </c>
      <c r="I859" s="5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80"/>
        <v>40944.25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0.69450000000000001</v>
      </c>
      <c r="G860" t="s">
        <v>14</v>
      </c>
      <c r="H860">
        <v>35</v>
      </c>
      <c r="I860" s="5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80"/>
        <v>43211.208333333328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0.35534246575342465</v>
      </c>
      <c r="G861" t="s">
        <v>14</v>
      </c>
      <c r="H861">
        <v>63</v>
      </c>
      <c r="I861" s="5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80"/>
        <v>41334.25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2.5165000000000002</v>
      </c>
      <c r="G862" t="s">
        <v>20</v>
      </c>
      <c r="H862">
        <v>65</v>
      </c>
      <c r="I862" s="5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80"/>
        <v>43515.25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1.0587500000000001</v>
      </c>
      <c r="G863" t="s">
        <v>20</v>
      </c>
      <c r="H863">
        <v>163</v>
      </c>
      <c r="I863" s="5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80"/>
        <v>40258.208333333336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1.8742857142857143</v>
      </c>
      <c r="G864" t="s">
        <v>20</v>
      </c>
      <c r="H864">
        <v>85</v>
      </c>
      <c r="I864" s="5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80"/>
        <v>40756.208333333336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3.8678571428571429</v>
      </c>
      <c r="G865" t="s">
        <v>20</v>
      </c>
      <c r="H865">
        <v>217</v>
      </c>
      <c r="I865" s="5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80"/>
        <v>42172.208333333328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3.4707142857142856</v>
      </c>
      <c r="G866" t="s">
        <v>20</v>
      </c>
      <c r="H866">
        <v>150</v>
      </c>
      <c r="I866" s="5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80"/>
        <v>42601.208333333328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1.8582098765432098</v>
      </c>
      <c r="G867" t="s">
        <v>20</v>
      </c>
      <c r="H867">
        <v>3272</v>
      </c>
      <c r="I867" s="5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80"/>
        <v>41897.208333333336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0.43241247264770238</v>
      </c>
      <c r="G868" t="s">
        <v>74</v>
      </c>
      <c r="H868">
        <v>898</v>
      </c>
      <c r="I868" s="5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80"/>
        <v>40671.208333333336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1.6243749999999999</v>
      </c>
      <c r="G869" t="s">
        <v>20</v>
      </c>
      <c r="H869">
        <v>300</v>
      </c>
      <c r="I869" s="5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80"/>
        <v>43382.208333333328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1.8484285714285715</v>
      </c>
      <c r="G870" t="s">
        <v>20</v>
      </c>
      <c r="H870">
        <v>126</v>
      </c>
      <c r="I870" s="5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80"/>
        <v>41559.208333333336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0.23703520691785052</v>
      </c>
      <c r="G871" t="s">
        <v>14</v>
      </c>
      <c r="H871">
        <v>526</v>
      </c>
      <c r="I871" s="5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80"/>
        <v>40350.208333333336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0.89870129870129867</v>
      </c>
      <c r="G872" t="s">
        <v>14</v>
      </c>
      <c r="H872">
        <v>121</v>
      </c>
      <c r="I872" s="5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80"/>
        <v>42240.208333333328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2.7260419580419581</v>
      </c>
      <c r="G873" t="s">
        <v>20</v>
      </c>
      <c r="H873">
        <v>2320</v>
      </c>
      <c r="I873" s="5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80"/>
        <v>43040.208333333328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1.7004255319148935</v>
      </c>
      <c r="G874" t="s">
        <v>20</v>
      </c>
      <c r="H874">
        <v>81</v>
      </c>
      <c r="I874" s="5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80"/>
        <v>43346.208333333328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1.8828503562945369</v>
      </c>
      <c r="G875" t="s">
        <v>20</v>
      </c>
      <c r="H875">
        <v>1887</v>
      </c>
      <c r="I875" s="5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80"/>
        <v>41647.25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3.4693532338308457</v>
      </c>
      <c r="G876" t="s">
        <v>20</v>
      </c>
      <c r="H876">
        <v>4358</v>
      </c>
      <c r="I876" s="5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80"/>
        <v>40291.208333333336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0.6917721518987342</v>
      </c>
      <c r="G877" t="s">
        <v>14</v>
      </c>
      <c r="H877">
        <v>67</v>
      </c>
      <c r="I877" s="5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80"/>
        <v>40556.25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0.25433734939759034</v>
      </c>
      <c r="G878" t="s">
        <v>14</v>
      </c>
      <c r="H878">
        <v>57</v>
      </c>
      <c r="I878" s="5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80"/>
        <v>43624.208333333328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0.77400977995110021</v>
      </c>
      <c r="G879" t="s">
        <v>14</v>
      </c>
      <c r="H879">
        <v>1229</v>
      </c>
      <c r="I879" s="5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80"/>
        <v>42577.208333333328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0.37481481481481482</v>
      </c>
      <c r="G880" t="s">
        <v>14</v>
      </c>
      <c r="H880">
        <v>12</v>
      </c>
      <c r="I880" s="5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80"/>
        <v>43845.25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5.4379999999999997</v>
      </c>
      <c r="G881" t="s">
        <v>20</v>
      </c>
      <c r="H881">
        <v>53</v>
      </c>
      <c r="I881" s="5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80"/>
        <v>42788.25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2.2852189349112426</v>
      </c>
      <c r="G882" t="s">
        <v>20</v>
      </c>
      <c r="H882">
        <v>2414</v>
      </c>
      <c r="I882" s="5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80"/>
        <v>43667.208333333328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0.38948339483394834</v>
      </c>
      <c r="G883" t="s">
        <v>14</v>
      </c>
      <c r="H883">
        <v>452</v>
      </c>
      <c r="I883" s="5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80"/>
        <v>42194.208333333328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t="s">
        <v>20</v>
      </c>
      <c r="H884">
        <v>80</v>
      </c>
      <c r="I884" s="5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80"/>
        <v>42025.25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2.3791176470588233</v>
      </c>
      <c r="G885" t="s">
        <v>20</v>
      </c>
      <c r="H885">
        <v>193</v>
      </c>
      <c r="I885" s="5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80"/>
        <v>40323.208333333336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0.64036299765807958</v>
      </c>
      <c r="G886" t="s">
        <v>14</v>
      </c>
      <c r="H886">
        <v>1886</v>
      </c>
      <c r="I886" s="5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80"/>
        <v>41763.208333333336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1.1827777777777777</v>
      </c>
      <c r="G887" t="s">
        <v>20</v>
      </c>
      <c r="H887">
        <v>52</v>
      </c>
      <c r="I887" s="5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80"/>
        <v>40335.208333333336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0.84824037184594958</v>
      </c>
      <c r="G888" t="s">
        <v>14</v>
      </c>
      <c r="H888">
        <v>1825</v>
      </c>
      <c r="I888" s="5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80"/>
        <v>40416.208333333336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0.29346153846153844</v>
      </c>
      <c r="G889" t="s">
        <v>14</v>
      </c>
      <c r="H889">
        <v>31</v>
      </c>
      <c r="I889" s="5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80"/>
        <v>42202.208333333328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2.0989655172413793</v>
      </c>
      <c r="G890" t="s">
        <v>20</v>
      </c>
      <c r="H890">
        <v>290</v>
      </c>
      <c r="I890" s="5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80"/>
        <v>42836.208333333328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1.697857142857143</v>
      </c>
      <c r="G891" t="s">
        <v>20</v>
      </c>
      <c r="H891">
        <v>122</v>
      </c>
      <c r="I891" s="5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80"/>
        <v>41710.208333333336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1.1595907738095239</v>
      </c>
      <c r="G892" t="s">
        <v>20</v>
      </c>
      <c r="H892">
        <v>1470</v>
      </c>
      <c r="I892" s="5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80"/>
        <v>43640.208333333328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2.5859999999999999</v>
      </c>
      <c r="G893" t="s">
        <v>20</v>
      </c>
      <c r="H893">
        <v>165</v>
      </c>
      <c r="I893" s="5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80"/>
        <v>40880.25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2.3058333333333332</v>
      </c>
      <c r="G894" t="s">
        <v>20</v>
      </c>
      <c r="H894">
        <v>182</v>
      </c>
      <c r="I894" s="5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80"/>
        <v>40319.208333333336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1.2821428571428573</v>
      </c>
      <c r="G895" t="s">
        <v>20</v>
      </c>
      <c r="H895">
        <v>199</v>
      </c>
      <c r="I895" s="5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80"/>
        <v>42170.208333333328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1.8870588235294117</v>
      </c>
      <c r="G896" t="s">
        <v>20</v>
      </c>
      <c r="H896">
        <v>56</v>
      </c>
      <c r="I896" s="5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80"/>
        <v>41466.208333333336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6.9511889862327911E-2</v>
      </c>
      <c r="G897" t="s">
        <v>14</v>
      </c>
      <c r="H897">
        <v>107</v>
      </c>
      <c r="I897" s="5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80"/>
        <v>43134.25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7.7443434343434348</v>
      </c>
      <c r="G898" t="s">
        <v>20</v>
      </c>
      <c r="H898">
        <v>1460</v>
      </c>
      <c r="I898" s="5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80"/>
        <v>40738.208333333336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E899/D899</f>
        <v>0.27693181818181817</v>
      </c>
      <c r="G899" t="s">
        <v>14</v>
      </c>
      <c r="H899">
        <v>27</v>
      </c>
      <c r="I899" s="5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86">(((L899/60)/60)/24)+DATE(1970,1,1)</f>
        <v>43583.208333333328</v>
      </c>
      <c r="O899" s="8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LEFT(R899,SEARCH("/",R899)-1)</f>
        <v>theater</v>
      </c>
      <c r="T899" t="str">
        <f t="shared" ref="T899:T962" si="89">RIGHT(R899,LEN(R899)-SEARCH("/",R899))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0.52479620323841425</v>
      </c>
      <c r="G900" t="s">
        <v>14</v>
      </c>
      <c r="H900">
        <v>1221</v>
      </c>
      <c r="I900" s="5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86"/>
        <v>43815.25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4.0709677419354842</v>
      </c>
      <c r="G901" t="s">
        <v>20</v>
      </c>
      <c r="H901">
        <v>123</v>
      </c>
      <c r="I901" s="5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86"/>
        <v>41554.208333333336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t="s">
        <v>14</v>
      </c>
      <c r="H902">
        <v>1</v>
      </c>
      <c r="I902" s="5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86"/>
        <v>41901.208333333336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1.5617857142857143</v>
      </c>
      <c r="G903" t="s">
        <v>20</v>
      </c>
      <c r="H903">
        <v>159</v>
      </c>
      <c r="I903" s="5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86"/>
        <v>43298.208333333328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2.5242857142857145</v>
      </c>
      <c r="G904" t="s">
        <v>20</v>
      </c>
      <c r="H904">
        <v>110</v>
      </c>
      <c r="I904" s="5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86"/>
        <v>42399.25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1.729268292682927E-2</v>
      </c>
      <c r="G905" t="s">
        <v>47</v>
      </c>
      <c r="H905">
        <v>14</v>
      </c>
      <c r="I905" s="5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86"/>
        <v>41034.208333333336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0.12230769230769231</v>
      </c>
      <c r="G906" t="s">
        <v>14</v>
      </c>
      <c r="H906">
        <v>16</v>
      </c>
      <c r="I906" s="5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86"/>
        <v>41186.208333333336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1.6398734177215191</v>
      </c>
      <c r="G907" t="s">
        <v>20</v>
      </c>
      <c r="H907">
        <v>236</v>
      </c>
      <c r="I907" s="5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86"/>
        <v>41536.208333333336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1.6298181818181818</v>
      </c>
      <c r="G908" t="s">
        <v>20</v>
      </c>
      <c r="H908">
        <v>191</v>
      </c>
      <c r="I908" s="5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86"/>
        <v>42868.208333333328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0.20252747252747252</v>
      </c>
      <c r="G909" t="s">
        <v>14</v>
      </c>
      <c r="H909">
        <v>41</v>
      </c>
      <c r="I909" s="5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86"/>
        <v>40660.208333333336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3.1924083769633507</v>
      </c>
      <c r="G910" t="s">
        <v>20</v>
      </c>
      <c r="H910">
        <v>3934</v>
      </c>
      <c r="I910" s="5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86"/>
        <v>41031.208333333336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4.7894444444444444</v>
      </c>
      <c r="G911" t="s">
        <v>20</v>
      </c>
      <c r="H911">
        <v>80</v>
      </c>
      <c r="I911" s="5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86"/>
        <v>43255.208333333328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0.19556634304207121</v>
      </c>
      <c r="G912" t="s">
        <v>74</v>
      </c>
      <c r="H912">
        <v>296</v>
      </c>
      <c r="I912" s="5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86"/>
        <v>42026.25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1.9894827586206896</v>
      </c>
      <c r="G913" t="s">
        <v>20</v>
      </c>
      <c r="H913">
        <v>462</v>
      </c>
      <c r="I913" s="5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86"/>
        <v>43717.208333333328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t="s">
        <v>20</v>
      </c>
      <c r="H914">
        <v>179</v>
      </c>
      <c r="I914" s="5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86"/>
        <v>41157.208333333336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0.50621082621082625</v>
      </c>
      <c r="G915" t="s">
        <v>14</v>
      </c>
      <c r="H915">
        <v>523</v>
      </c>
      <c r="I915" s="5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86"/>
        <v>43597.208333333328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0.57437499999999997</v>
      </c>
      <c r="G916" t="s">
        <v>14</v>
      </c>
      <c r="H916">
        <v>141</v>
      </c>
      <c r="I916" s="5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86"/>
        <v>41490.208333333336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1.5562827640984909</v>
      </c>
      <c r="G917" t="s">
        <v>20</v>
      </c>
      <c r="H917">
        <v>1866</v>
      </c>
      <c r="I917" s="5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86"/>
        <v>42976.208333333328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0.36297297297297298</v>
      </c>
      <c r="G918" t="s">
        <v>14</v>
      </c>
      <c r="H918">
        <v>52</v>
      </c>
      <c r="I918" s="5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86"/>
        <v>41991.25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0.58250000000000002</v>
      </c>
      <c r="G919" t="s">
        <v>47</v>
      </c>
      <c r="H919">
        <v>27</v>
      </c>
      <c r="I919" s="5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86"/>
        <v>40722.208333333336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2.3739473684210526</v>
      </c>
      <c r="G920" t="s">
        <v>20</v>
      </c>
      <c r="H920">
        <v>156</v>
      </c>
      <c r="I920" s="5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86"/>
        <v>41117.208333333336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0.58750000000000002</v>
      </c>
      <c r="G921" t="s">
        <v>14</v>
      </c>
      <c r="H921">
        <v>225</v>
      </c>
      <c r="I921" s="5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86"/>
        <v>43022.208333333328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1.8256603773584905</v>
      </c>
      <c r="G922" t="s">
        <v>20</v>
      </c>
      <c r="H922">
        <v>255</v>
      </c>
      <c r="I922" s="5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86"/>
        <v>43503.25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7.5436408977556111E-3</v>
      </c>
      <c r="G923" t="s">
        <v>14</v>
      </c>
      <c r="H923">
        <v>38</v>
      </c>
      <c r="I923" s="5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86"/>
        <v>40951.25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1.7595330739299611</v>
      </c>
      <c r="G924" t="s">
        <v>20</v>
      </c>
      <c r="H924">
        <v>2261</v>
      </c>
      <c r="I924" s="5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86"/>
        <v>43443.25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2.3788235294117648</v>
      </c>
      <c r="G925" t="s">
        <v>20</v>
      </c>
      <c r="H925">
        <v>40</v>
      </c>
      <c r="I925" s="5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86"/>
        <v>40373.208333333336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4.8805076142131982</v>
      </c>
      <c r="G926" t="s">
        <v>20</v>
      </c>
      <c r="H926">
        <v>2289</v>
      </c>
      <c r="I926" s="5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86"/>
        <v>43769.208333333328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2.2406666666666668</v>
      </c>
      <c r="G927" t="s">
        <v>20</v>
      </c>
      <c r="H927">
        <v>65</v>
      </c>
      <c r="I927" s="5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86"/>
        <v>43000.208333333328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0.18126436781609195</v>
      </c>
      <c r="G928" t="s">
        <v>14</v>
      </c>
      <c r="H928">
        <v>15</v>
      </c>
      <c r="I928" s="5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86"/>
        <v>42502.208333333328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0.45847222222222223</v>
      </c>
      <c r="G929" t="s">
        <v>14</v>
      </c>
      <c r="H929">
        <v>37</v>
      </c>
      <c r="I929" s="5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86"/>
        <v>41102.208333333336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1.1731541218637993</v>
      </c>
      <c r="G930" t="s">
        <v>20</v>
      </c>
      <c r="H930">
        <v>3777</v>
      </c>
      <c r="I930" s="5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86"/>
        <v>41637.25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2.173090909090909</v>
      </c>
      <c r="G931" t="s">
        <v>20</v>
      </c>
      <c r="H931">
        <v>184</v>
      </c>
      <c r="I931" s="5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86"/>
        <v>42858.208333333328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1.1228571428571428</v>
      </c>
      <c r="G932" t="s">
        <v>20</v>
      </c>
      <c r="H932">
        <v>85</v>
      </c>
      <c r="I932" s="5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86"/>
        <v>42060.25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0.72518987341772156</v>
      </c>
      <c r="G933" t="s">
        <v>14</v>
      </c>
      <c r="H933">
        <v>112</v>
      </c>
      <c r="I933" s="5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86"/>
        <v>41818.208333333336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2.1230434782608696</v>
      </c>
      <c r="G934" t="s">
        <v>20</v>
      </c>
      <c r="H934">
        <v>144</v>
      </c>
      <c r="I934" s="5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86"/>
        <v>41709.208333333336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2.3974657534246577</v>
      </c>
      <c r="G935" t="s">
        <v>20</v>
      </c>
      <c r="H935">
        <v>1902</v>
      </c>
      <c r="I935" s="5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86"/>
        <v>41372.208333333336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1.8193548387096774</v>
      </c>
      <c r="G936" t="s">
        <v>20</v>
      </c>
      <c r="H936">
        <v>105</v>
      </c>
      <c r="I936" s="5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86"/>
        <v>42422.25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1.6413114754098361</v>
      </c>
      <c r="G937" t="s">
        <v>20</v>
      </c>
      <c r="H937">
        <v>132</v>
      </c>
      <c r="I937" s="5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86"/>
        <v>42209.208333333328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1.6375968992248063E-2</v>
      </c>
      <c r="G938" t="s">
        <v>14</v>
      </c>
      <c r="H938">
        <v>21</v>
      </c>
      <c r="I938" s="5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86"/>
        <v>43668.208333333328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0.49643859649122807</v>
      </c>
      <c r="G939" t="s">
        <v>74</v>
      </c>
      <c r="H939">
        <v>976</v>
      </c>
      <c r="I939" s="5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86"/>
        <v>42334.25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1.0970652173913042</v>
      </c>
      <c r="G940" t="s">
        <v>20</v>
      </c>
      <c r="H940">
        <v>96</v>
      </c>
      <c r="I940" s="5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86"/>
        <v>43263.208333333328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0.49217948717948717</v>
      </c>
      <c r="G941" t="s">
        <v>14</v>
      </c>
      <c r="H941">
        <v>67</v>
      </c>
      <c r="I941" s="5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86"/>
        <v>40670.208333333336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0.62232323232323228</v>
      </c>
      <c r="G942" t="s">
        <v>47</v>
      </c>
      <c r="H942">
        <v>66</v>
      </c>
      <c r="I942" s="5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86"/>
        <v>41244.25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0.1305813953488372</v>
      </c>
      <c r="G943" t="s">
        <v>14</v>
      </c>
      <c r="H943">
        <v>78</v>
      </c>
      <c r="I943" s="5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86"/>
        <v>40552.25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0.64635416666666667</v>
      </c>
      <c r="G944" t="s">
        <v>14</v>
      </c>
      <c r="H944">
        <v>67</v>
      </c>
      <c r="I944" s="5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86"/>
        <v>40568.25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1.5958666666666668</v>
      </c>
      <c r="G945" t="s">
        <v>20</v>
      </c>
      <c r="H945">
        <v>114</v>
      </c>
      <c r="I945" s="5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86"/>
        <v>41906.208333333336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0.81420000000000003</v>
      </c>
      <c r="G946" t="s">
        <v>14</v>
      </c>
      <c r="H946">
        <v>263</v>
      </c>
      <c r="I946" s="5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86"/>
        <v>42776.25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0.32444767441860467</v>
      </c>
      <c r="G947" t="s">
        <v>14</v>
      </c>
      <c r="H947">
        <v>1691</v>
      </c>
      <c r="I947" s="5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86"/>
        <v>41004.208333333336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9.9141184124918666E-2</v>
      </c>
      <c r="G948" t="s">
        <v>14</v>
      </c>
      <c r="H948">
        <v>181</v>
      </c>
      <c r="I948" s="5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86"/>
        <v>40710.208333333336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0.26694444444444443</v>
      </c>
      <c r="G949" t="s">
        <v>14</v>
      </c>
      <c r="H949">
        <v>13</v>
      </c>
      <c r="I949" s="5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86"/>
        <v>41908.208333333336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0.62957446808510642</v>
      </c>
      <c r="G950" t="s">
        <v>74</v>
      </c>
      <c r="H950">
        <v>160</v>
      </c>
      <c r="I950" s="5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86"/>
        <v>41985.25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1.6135593220338984</v>
      </c>
      <c r="G951" t="s">
        <v>20</v>
      </c>
      <c r="H951">
        <v>203</v>
      </c>
      <c r="I951" s="5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86"/>
        <v>42112.208333333328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t="s">
        <v>14</v>
      </c>
      <c r="H952">
        <v>1</v>
      </c>
      <c r="I952" s="5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86"/>
        <v>43571.208333333328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10.969379310344827</v>
      </c>
      <c r="G953" t="s">
        <v>20</v>
      </c>
      <c r="H953">
        <v>1559</v>
      </c>
      <c r="I953" s="5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86"/>
        <v>42730.25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0.70094158075601376</v>
      </c>
      <c r="G954" t="s">
        <v>74</v>
      </c>
      <c r="H954">
        <v>2266</v>
      </c>
      <c r="I954" s="5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86"/>
        <v>42591.208333333328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t="s">
        <v>14</v>
      </c>
      <c r="H955">
        <v>21</v>
      </c>
      <c r="I955" s="5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86"/>
        <v>42358.25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3.6709859154929578</v>
      </c>
      <c r="G956" t="s">
        <v>20</v>
      </c>
      <c r="H956">
        <v>1548</v>
      </c>
      <c r="I956" s="5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86"/>
        <v>41174.208333333336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t="s">
        <v>20</v>
      </c>
      <c r="H957">
        <v>80</v>
      </c>
      <c r="I957" s="5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86"/>
        <v>41238.25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0.19028784648187633</v>
      </c>
      <c r="G958" t="s">
        <v>14</v>
      </c>
      <c r="H958">
        <v>830</v>
      </c>
      <c r="I958" s="5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86"/>
        <v>42360.25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1.2687755102040816</v>
      </c>
      <c r="G959" t="s">
        <v>20</v>
      </c>
      <c r="H959">
        <v>131</v>
      </c>
      <c r="I959" s="5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86"/>
        <v>40955.25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7.3463636363636367</v>
      </c>
      <c r="G960" t="s">
        <v>20</v>
      </c>
      <c r="H960">
        <v>112</v>
      </c>
      <c r="I960" s="5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86"/>
        <v>40350.208333333336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4.5731034482758622E-2</v>
      </c>
      <c r="G961" t="s">
        <v>14</v>
      </c>
      <c r="H961">
        <v>130</v>
      </c>
      <c r="I961" s="5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86"/>
        <v>40357.208333333336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0.85054545454545449</v>
      </c>
      <c r="G962" t="s">
        <v>14</v>
      </c>
      <c r="H962">
        <v>55</v>
      </c>
      <c r="I962" s="5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86"/>
        <v>42408.25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E963/D963</f>
        <v>1.1929824561403508</v>
      </c>
      <c r="G963" t="s">
        <v>20</v>
      </c>
      <c r="H963">
        <v>155</v>
      </c>
      <c r="I963" s="5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92">(((L963/60)/60)/24)+DATE(1970,1,1)</f>
        <v>40591.25</v>
      </c>
      <c r="O963" s="8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LEFT(R963,SEARCH("/",R963)-1)</f>
        <v>publishing</v>
      </c>
      <c r="T963" t="str">
        <f t="shared" ref="T963:T1001" si="95">RIGHT(R963,LEN(R963)-SEARCH("/",R963))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2.9602777777777778</v>
      </c>
      <c r="G964" t="s">
        <v>20</v>
      </c>
      <c r="H964">
        <v>266</v>
      </c>
      <c r="I964" s="5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92"/>
        <v>41592.25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0.84694915254237291</v>
      </c>
      <c r="G965" t="s">
        <v>14</v>
      </c>
      <c r="H965">
        <v>114</v>
      </c>
      <c r="I965" s="5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92"/>
        <v>40607.25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3.5578378378378379</v>
      </c>
      <c r="G966" t="s">
        <v>20</v>
      </c>
      <c r="H966">
        <v>155</v>
      </c>
      <c r="I966" s="5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92"/>
        <v>42135.208333333328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3.8640909090909092</v>
      </c>
      <c r="G967" t="s">
        <v>20</v>
      </c>
      <c r="H967">
        <v>207</v>
      </c>
      <c r="I967" s="5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92"/>
        <v>40203.25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7.9223529411764702</v>
      </c>
      <c r="G968" t="s">
        <v>20</v>
      </c>
      <c r="H968">
        <v>245</v>
      </c>
      <c r="I968" s="5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92"/>
        <v>42901.208333333328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1.3703393665158372</v>
      </c>
      <c r="G969" t="s">
        <v>20</v>
      </c>
      <c r="H969">
        <v>1573</v>
      </c>
      <c r="I969" s="5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92"/>
        <v>41005.208333333336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3.3820833333333336</v>
      </c>
      <c r="G970" t="s">
        <v>20</v>
      </c>
      <c r="H970">
        <v>114</v>
      </c>
      <c r="I970" s="5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92"/>
        <v>40544.25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1.0822784810126582</v>
      </c>
      <c r="G971" t="s">
        <v>20</v>
      </c>
      <c r="H971">
        <v>93</v>
      </c>
      <c r="I971" s="5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92"/>
        <v>43821.25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0.60757639620653314</v>
      </c>
      <c r="G972" t="s">
        <v>14</v>
      </c>
      <c r="H972">
        <v>594</v>
      </c>
      <c r="I972" s="5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92"/>
        <v>40672.208333333336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0.27725490196078434</v>
      </c>
      <c r="G973" t="s">
        <v>14</v>
      </c>
      <c r="H973">
        <v>24</v>
      </c>
      <c r="I973" s="5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92"/>
        <v>41555.208333333336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2.283934426229508</v>
      </c>
      <c r="G974" t="s">
        <v>20</v>
      </c>
      <c r="H974">
        <v>1681</v>
      </c>
      <c r="I974" s="5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92"/>
        <v>41792.208333333336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0.21615194054500414</v>
      </c>
      <c r="G975" t="s">
        <v>14</v>
      </c>
      <c r="H975">
        <v>252</v>
      </c>
      <c r="I975" s="5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92"/>
        <v>40522.25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3.73875</v>
      </c>
      <c r="G976" t="s">
        <v>20</v>
      </c>
      <c r="H976">
        <v>32</v>
      </c>
      <c r="I976" s="5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92"/>
        <v>41412.208333333336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1.5492592592592593</v>
      </c>
      <c r="G977" t="s">
        <v>20</v>
      </c>
      <c r="H977">
        <v>135</v>
      </c>
      <c r="I977" s="5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92"/>
        <v>42337.25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3.2214999999999998</v>
      </c>
      <c r="G978" t="s">
        <v>20</v>
      </c>
      <c r="H978">
        <v>140</v>
      </c>
      <c r="I978" s="5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92"/>
        <v>40571.25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0.73957142857142855</v>
      </c>
      <c r="G979" t="s">
        <v>14</v>
      </c>
      <c r="H979">
        <v>67</v>
      </c>
      <c r="I979" s="5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92"/>
        <v>43138.25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8.641</v>
      </c>
      <c r="G980" t="s">
        <v>20</v>
      </c>
      <c r="H980">
        <v>92</v>
      </c>
      <c r="I980" s="5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92"/>
        <v>42686.25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1.432624584717608</v>
      </c>
      <c r="G981" t="s">
        <v>20</v>
      </c>
      <c r="H981">
        <v>1015</v>
      </c>
      <c r="I981" s="5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92"/>
        <v>42078.208333333328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0.40281762295081969</v>
      </c>
      <c r="G982" t="s">
        <v>14</v>
      </c>
      <c r="H982">
        <v>742</v>
      </c>
      <c r="I982" s="5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92"/>
        <v>42307.208333333328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1.7822388059701493</v>
      </c>
      <c r="G983" t="s">
        <v>20</v>
      </c>
      <c r="H983">
        <v>323</v>
      </c>
      <c r="I983" s="5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92"/>
        <v>43094.25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0.84930555555555554</v>
      </c>
      <c r="G984" t="s">
        <v>14</v>
      </c>
      <c r="H984">
        <v>75</v>
      </c>
      <c r="I984" s="5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92"/>
        <v>40743.208333333336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1.4593648334624323</v>
      </c>
      <c r="G985" t="s">
        <v>20</v>
      </c>
      <c r="H985">
        <v>2326</v>
      </c>
      <c r="I985" s="5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92"/>
        <v>43681.208333333328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1.5246153846153847</v>
      </c>
      <c r="G986" t="s">
        <v>20</v>
      </c>
      <c r="H986">
        <v>381</v>
      </c>
      <c r="I986" s="5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92"/>
        <v>43716.208333333328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0.67129542790152408</v>
      </c>
      <c r="G987" t="s">
        <v>14</v>
      </c>
      <c r="H987">
        <v>4405</v>
      </c>
      <c r="I987" s="5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92"/>
        <v>41614.25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0.40307692307692305</v>
      </c>
      <c r="G988" t="s">
        <v>14</v>
      </c>
      <c r="H988">
        <v>92</v>
      </c>
      <c r="I988" s="5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92"/>
        <v>40638.208333333336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2.1679032258064517</v>
      </c>
      <c r="G989" t="s">
        <v>20</v>
      </c>
      <c r="H989">
        <v>480</v>
      </c>
      <c r="I989" s="5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92"/>
        <v>42852.208333333328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0.52117021276595743</v>
      </c>
      <c r="G990" t="s">
        <v>14</v>
      </c>
      <c r="H990">
        <v>64</v>
      </c>
      <c r="I990" s="5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92"/>
        <v>42686.25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4.9958333333333336</v>
      </c>
      <c r="G991" t="s">
        <v>20</v>
      </c>
      <c r="H991">
        <v>226</v>
      </c>
      <c r="I991" s="5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92"/>
        <v>43571.208333333328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0.87679487179487181</v>
      </c>
      <c r="G992" t="s">
        <v>14</v>
      </c>
      <c r="H992">
        <v>64</v>
      </c>
      <c r="I992" s="5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92"/>
        <v>42432.25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1.131734693877551</v>
      </c>
      <c r="G993" t="s">
        <v>20</v>
      </c>
      <c r="H993">
        <v>241</v>
      </c>
      <c r="I993" s="5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92"/>
        <v>41907.208333333336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4.2654838709677421</v>
      </c>
      <c r="G994" t="s">
        <v>20</v>
      </c>
      <c r="H994">
        <v>132</v>
      </c>
      <c r="I994" s="5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92"/>
        <v>43227.208333333328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0.77632653061224488</v>
      </c>
      <c r="G995" t="s">
        <v>74</v>
      </c>
      <c r="H995">
        <v>75</v>
      </c>
      <c r="I995" s="5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92"/>
        <v>42362.25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0.52496810772501767</v>
      </c>
      <c r="G996" t="s">
        <v>14</v>
      </c>
      <c r="H996">
        <v>842</v>
      </c>
      <c r="I996" s="5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92"/>
        <v>41929.208333333336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1.5746762589928058</v>
      </c>
      <c r="G997" t="s">
        <v>20</v>
      </c>
      <c r="H997">
        <v>2043</v>
      </c>
      <c r="I997" s="5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92"/>
        <v>43408.208333333328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0.72939393939393937</v>
      </c>
      <c r="G998" t="s">
        <v>14</v>
      </c>
      <c r="H998">
        <v>112</v>
      </c>
      <c r="I998" s="5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92"/>
        <v>41276.25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0.60565789473684206</v>
      </c>
      <c r="G999" t="s">
        <v>74</v>
      </c>
      <c r="H999">
        <v>139</v>
      </c>
      <c r="I999" s="5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92"/>
        <v>41659.25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0.5679129129129129</v>
      </c>
      <c r="G1000" t="s">
        <v>14</v>
      </c>
      <c r="H1000">
        <v>374</v>
      </c>
      <c r="I1000" s="5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92"/>
        <v>40220.25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0.56542754275427543</v>
      </c>
      <c r="G1001" t="s">
        <v>74</v>
      </c>
      <c r="H1001">
        <v>1122</v>
      </c>
      <c r="I1001" s="5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92"/>
        <v>42550.208333333328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  <row r="1002" spans="1:20" x14ac:dyDescent="0.25">
      <c r="N1002" s="5"/>
    </row>
    <row r="1003" spans="1:20" x14ac:dyDescent="0.25">
      <c r="F1003" s="10"/>
    </row>
    <row r="1004" spans="1:20" x14ac:dyDescent="0.25">
      <c r="F1004" s="10"/>
    </row>
  </sheetData>
  <conditionalFormatting sqref="F2:F1001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</conditionalFormatting>
  <conditionalFormatting sqref="G1:G1048576">
    <cfRule type="cellIs" dxfId="3" priority="2" operator="equal">
      <formula>"live"</formula>
    </cfRule>
    <cfRule type="cellIs" dxfId="2" priority="3" operator="equal">
      <formula>"canceled"</formula>
    </cfRule>
    <cfRule type="cellIs" dxfId="1" priority="4" operator="equal">
      <formula>"failed"</formula>
    </cfRule>
    <cfRule type="cellIs" dxfId="0" priority="5" operator="equal">
      <formula>"successful"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B3C1-DAE5-49AD-9950-3A0070E05D61}">
  <dimension ref="A1:F14"/>
  <sheetViews>
    <sheetView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2047</v>
      </c>
    </row>
    <row r="3" spans="1:6" x14ac:dyDescent="0.25">
      <c r="A3" s="6" t="s">
        <v>2035</v>
      </c>
      <c r="B3" s="6" t="s">
        <v>2046</v>
      </c>
    </row>
    <row r="4" spans="1:6" x14ac:dyDescent="0.25">
      <c r="A4" s="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2045</v>
      </c>
    </row>
    <row r="5" spans="1:6" x14ac:dyDescent="0.25">
      <c r="A5" s="7" t="s">
        <v>2037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25">
      <c r="A6" s="7" t="s">
        <v>2033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25">
      <c r="A7" s="7" t="s">
        <v>2038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25">
      <c r="A8" s="7" t="s">
        <v>2039</v>
      </c>
      <c r="B8" s="9"/>
      <c r="C8" s="9"/>
      <c r="D8" s="9"/>
      <c r="E8" s="9">
        <v>4</v>
      </c>
      <c r="F8" s="9">
        <v>4</v>
      </c>
    </row>
    <row r="9" spans="1:6" x14ac:dyDescent="0.25">
      <c r="A9" s="7" t="s">
        <v>2040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25">
      <c r="A10" s="7" t="s">
        <v>2041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25">
      <c r="A11" s="7" t="s">
        <v>2042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25">
      <c r="A12" s="7" t="s">
        <v>2043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25">
      <c r="A13" s="7" t="s">
        <v>2044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25">
      <c r="A14" s="7" t="s">
        <v>2045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0670-8B53-4920-9C1B-2A8B3C01D490}">
  <dimension ref="A1:F30"/>
  <sheetViews>
    <sheetView workbookViewId="0">
      <selection activeCell="B12" sqref="B1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2047</v>
      </c>
    </row>
    <row r="2" spans="1:6" x14ac:dyDescent="0.25">
      <c r="A2" s="6" t="s">
        <v>2031</v>
      </c>
      <c r="B2" t="s">
        <v>2047</v>
      </c>
    </row>
    <row r="4" spans="1:6" x14ac:dyDescent="0.25">
      <c r="A4" s="6" t="s">
        <v>2035</v>
      </c>
      <c r="B4" s="6" t="s">
        <v>2046</v>
      </c>
    </row>
    <row r="5" spans="1:6" x14ac:dyDescent="0.25">
      <c r="A5" s="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2045</v>
      </c>
    </row>
    <row r="6" spans="1:6" x14ac:dyDescent="0.25">
      <c r="A6" s="7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2049</v>
      </c>
      <c r="E7">
        <v>4</v>
      </c>
      <c r="F7">
        <v>4</v>
      </c>
    </row>
    <row r="8" spans="1:6" x14ac:dyDescent="0.25">
      <c r="A8" s="7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2052</v>
      </c>
      <c r="C10">
        <v>8</v>
      </c>
      <c r="E10">
        <v>10</v>
      </c>
      <c r="F10">
        <v>18</v>
      </c>
    </row>
    <row r="11" spans="1:6" x14ac:dyDescent="0.25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2061</v>
      </c>
      <c r="C20">
        <v>4</v>
      </c>
      <c r="E20">
        <v>4</v>
      </c>
      <c r="F20">
        <v>8</v>
      </c>
    </row>
    <row r="21" spans="1:6" x14ac:dyDescent="0.25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2063</v>
      </c>
      <c r="C22">
        <v>9</v>
      </c>
      <c r="E22">
        <v>5</v>
      </c>
      <c r="F22">
        <v>14</v>
      </c>
    </row>
    <row r="23" spans="1:6" x14ac:dyDescent="0.25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2066</v>
      </c>
      <c r="C25">
        <v>7</v>
      </c>
      <c r="E25">
        <v>14</v>
      </c>
      <c r="F25">
        <v>21</v>
      </c>
    </row>
    <row r="26" spans="1:6" x14ac:dyDescent="0.25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2070</v>
      </c>
      <c r="E29">
        <v>3</v>
      </c>
      <c r="F29">
        <v>3</v>
      </c>
    </row>
    <row r="30" spans="1:6" x14ac:dyDescent="0.25">
      <c r="A30" s="7" t="s">
        <v>2045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A5B9-9B4C-498E-A2FB-4558F9D8289B}">
  <dimension ref="A1:E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2047</v>
      </c>
    </row>
    <row r="2" spans="1:5" x14ac:dyDescent="0.25">
      <c r="A2" s="6" t="s">
        <v>2085</v>
      </c>
      <c r="B2" t="s">
        <v>2047</v>
      </c>
    </row>
    <row r="4" spans="1:5" x14ac:dyDescent="0.25">
      <c r="A4" s="6" t="s">
        <v>2035</v>
      </c>
      <c r="B4" s="6" t="s">
        <v>2046</v>
      </c>
    </row>
    <row r="5" spans="1:5" x14ac:dyDescent="0.25">
      <c r="A5" s="6" t="s">
        <v>2036</v>
      </c>
      <c r="B5" t="s">
        <v>74</v>
      </c>
      <c r="C5" t="s">
        <v>14</v>
      </c>
      <c r="D5" t="s">
        <v>20</v>
      </c>
      <c r="E5" t="s">
        <v>2045</v>
      </c>
    </row>
    <row r="6" spans="1:5" x14ac:dyDescent="0.25">
      <c r="A6" s="7" t="s">
        <v>2073</v>
      </c>
      <c r="B6" s="9">
        <v>6</v>
      </c>
      <c r="C6" s="9">
        <v>36</v>
      </c>
      <c r="D6" s="9">
        <v>49</v>
      </c>
      <c r="E6" s="9">
        <v>91</v>
      </c>
    </row>
    <row r="7" spans="1:5" x14ac:dyDescent="0.25">
      <c r="A7" s="7" t="s">
        <v>2074</v>
      </c>
      <c r="B7" s="9">
        <v>7</v>
      </c>
      <c r="C7" s="9">
        <v>28</v>
      </c>
      <c r="D7" s="9">
        <v>44</v>
      </c>
      <c r="E7" s="9">
        <v>79</v>
      </c>
    </row>
    <row r="8" spans="1:5" x14ac:dyDescent="0.25">
      <c r="A8" s="7" t="s">
        <v>2075</v>
      </c>
      <c r="B8" s="9">
        <v>4</v>
      </c>
      <c r="C8" s="9">
        <v>33</v>
      </c>
      <c r="D8" s="9">
        <v>49</v>
      </c>
      <c r="E8" s="9">
        <v>86</v>
      </c>
    </row>
    <row r="9" spans="1:5" x14ac:dyDescent="0.25">
      <c r="A9" s="7" t="s">
        <v>2076</v>
      </c>
      <c r="B9" s="9">
        <v>1</v>
      </c>
      <c r="C9" s="9">
        <v>30</v>
      </c>
      <c r="D9" s="9">
        <v>46</v>
      </c>
      <c r="E9" s="9">
        <v>77</v>
      </c>
    </row>
    <row r="10" spans="1:5" x14ac:dyDescent="0.25">
      <c r="A10" s="7" t="s">
        <v>2077</v>
      </c>
      <c r="B10" s="9">
        <v>3</v>
      </c>
      <c r="C10" s="9">
        <v>35</v>
      </c>
      <c r="D10" s="9">
        <v>46</v>
      </c>
      <c r="E10" s="9">
        <v>84</v>
      </c>
    </row>
    <row r="11" spans="1:5" x14ac:dyDescent="0.25">
      <c r="A11" s="7" t="s">
        <v>2078</v>
      </c>
      <c r="B11" s="9">
        <v>3</v>
      </c>
      <c r="C11" s="9">
        <v>28</v>
      </c>
      <c r="D11" s="9">
        <v>55</v>
      </c>
      <c r="E11" s="9">
        <v>86</v>
      </c>
    </row>
    <row r="12" spans="1:5" x14ac:dyDescent="0.25">
      <c r="A12" s="7" t="s">
        <v>2079</v>
      </c>
      <c r="B12" s="9">
        <v>4</v>
      </c>
      <c r="C12" s="9">
        <v>31</v>
      </c>
      <c r="D12" s="9">
        <v>58</v>
      </c>
      <c r="E12" s="9">
        <v>93</v>
      </c>
    </row>
    <row r="13" spans="1:5" x14ac:dyDescent="0.25">
      <c r="A13" s="7" t="s">
        <v>2080</v>
      </c>
      <c r="B13" s="9">
        <v>8</v>
      </c>
      <c r="C13" s="9">
        <v>35</v>
      </c>
      <c r="D13" s="9">
        <v>41</v>
      </c>
      <c r="E13" s="9">
        <v>84</v>
      </c>
    </row>
    <row r="14" spans="1:5" x14ac:dyDescent="0.25">
      <c r="A14" s="7" t="s">
        <v>2081</v>
      </c>
      <c r="B14" s="9">
        <v>5</v>
      </c>
      <c r="C14" s="9">
        <v>23</v>
      </c>
      <c r="D14" s="9">
        <v>45</v>
      </c>
      <c r="E14" s="9">
        <v>73</v>
      </c>
    </row>
    <row r="15" spans="1:5" x14ac:dyDescent="0.25">
      <c r="A15" s="7" t="s">
        <v>2082</v>
      </c>
      <c r="B15" s="9">
        <v>6</v>
      </c>
      <c r="C15" s="9">
        <v>26</v>
      </c>
      <c r="D15" s="9">
        <v>45</v>
      </c>
      <c r="E15" s="9">
        <v>77</v>
      </c>
    </row>
    <row r="16" spans="1:5" x14ac:dyDescent="0.25">
      <c r="A16" s="7" t="s">
        <v>2083</v>
      </c>
      <c r="B16" s="9">
        <v>3</v>
      </c>
      <c r="C16" s="9">
        <v>27</v>
      </c>
      <c r="D16" s="9">
        <v>45</v>
      </c>
      <c r="E16" s="9">
        <v>75</v>
      </c>
    </row>
    <row r="17" spans="1:5" x14ac:dyDescent="0.25">
      <c r="A17" s="7" t="s">
        <v>2084</v>
      </c>
      <c r="B17" s="9">
        <v>7</v>
      </c>
      <c r="C17" s="9">
        <v>32</v>
      </c>
      <c r="D17" s="9">
        <v>42</v>
      </c>
      <c r="E17" s="9">
        <v>81</v>
      </c>
    </row>
    <row r="18" spans="1:5" x14ac:dyDescent="0.25">
      <c r="A18" s="7" t="s">
        <v>2045</v>
      </c>
      <c r="B18" s="9">
        <v>57</v>
      </c>
      <c r="C18" s="9">
        <v>364</v>
      </c>
      <c r="D18" s="9">
        <v>565</v>
      </c>
      <c r="E18" s="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ED5E-04CE-452F-9BF7-44BFF47FFCB3}">
  <dimension ref="A1:H13"/>
  <sheetViews>
    <sheetView workbookViewId="0">
      <selection sqref="A1:XFD1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s="1" customFormat="1" ht="31.5" x14ac:dyDescent="0.25">
      <c r="A1" s="1" t="s">
        <v>2086</v>
      </c>
      <c r="B1" s="1" t="s">
        <v>2087</v>
      </c>
      <c r="C1" s="2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 x14ac:dyDescent="0.25">
      <c r="A2" t="s">
        <v>2094</v>
      </c>
      <c r="B2">
        <f>COUNTIFS(Goals,"&lt;1000",Outcomes,"successful")</f>
        <v>30</v>
      </c>
      <c r="C2">
        <f>COUNTIFS(Goals,"&lt;1000",Outcomes,"failed")</f>
        <v>20</v>
      </c>
      <c r="D2">
        <f>COUNTIFS(Goals,"&lt;1000",Outcomes,"canceled")</f>
        <v>1</v>
      </c>
      <c r="E2">
        <f>SUM(B2:D2)</f>
        <v>51</v>
      </c>
      <c r="F2" s="4">
        <f>B2/$E2</f>
        <v>0.58823529411764708</v>
      </c>
      <c r="G2" s="4">
        <f t="shared" ref="G2:H2" si="0">C2/$E2</f>
        <v>0.39215686274509803</v>
      </c>
      <c r="H2" s="4">
        <f t="shared" si="0"/>
        <v>1.9607843137254902E-2</v>
      </c>
    </row>
    <row r="3" spans="1:8" x14ac:dyDescent="0.25">
      <c r="A3" t="s">
        <v>2095</v>
      </c>
      <c r="B3">
        <f>COUNTIFS(Goals,"&gt;=1000",Goals,"&lt;5000",Outcomes,"successful")</f>
        <v>191</v>
      </c>
      <c r="C3">
        <f>COUNTIFS(Goals,"&gt;=1000",Goals,"&lt;5000",Outcomes,"failed")</f>
        <v>38</v>
      </c>
      <c r="D3">
        <f>COUNTIFS(Goals,"&gt;=1000",Goals,"&lt;5000",Outcomes,"canceled")</f>
        <v>2</v>
      </c>
      <c r="E3">
        <f t="shared" ref="E3:E13" si="1">SUM(B3:D3)</f>
        <v>231</v>
      </c>
      <c r="F3" s="4">
        <f t="shared" ref="F3:F13" si="2">B3/$E3</f>
        <v>0.82683982683982682</v>
      </c>
      <c r="G3" s="4">
        <f t="shared" ref="G3:G13" si="3">C3/$E3</f>
        <v>0.16450216450216451</v>
      </c>
      <c r="H3" s="4">
        <f t="shared" ref="H3:H13" si="4">D3/$E3</f>
        <v>8.658008658008658E-3</v>
      </c>
    </row>
    <row r="4" spans="1:8" x14ac:dyDescent="0.25">
      <c r="A4" t="s">
        <v>2096</v>
      </c>
      <c r="B4">
        <f>COUNTIFS(Goals,"&gt;=5000",Goals,"&lt;10000",Outcomes,"successful")</f>
        <v>164</v>
      </c>
      <c r="C4">
        <f>COUNTIFS(Goals,"&gt;=5000",Goals,"&lt;10000",Outcomes,"failed")</f>
        <v>126</v>
      </c>
      <c r="D4">
        <f>COUNTIFS(Goals,"&gt;=5000",Goals,"&lt;10000",Outcomes,"canceled")</f>
        <v>25</v>
      </c>
      <c r="E4">
        <f t="shared" si="1"/>
        <v>315</v>
      </c>
      <c r="F4" s="4">
        <f t="shared" si="2"/>
        <v>0.52063492063492067</v>
      </c>
      <c r="G4" s="4">
        <f t="shared" si="3"/>
        <v>0.4</v>
      </c>
      <c r="H4" s="4">
        <f t="shared" si="4"/>
        <v>7.9365079365079361E-2</v>
      </c>
    </row>
    <row r="5" spans="1:8" x14ac:dyDescent="0.25">
      <c r="A5" t="s">
        <v>2097</v>
      </c>
      <c r="B5">
        <f>COUNTIFS(Goals,"&gt;=10000",Goals,"&lt;15000",Outcomes,"successful")</f>
        <v>4</v>
      </c>
      <c r="C5">
        <f>COUNTIFS(Goals,"&gt;=10000",Goals,"&lt;15000",Outcomes,"failed")</f>
        <v>5</v>
      </c>
      <c r="D5">
        <f>COUNTIFS(Goals,"&gt;=10000",Goals,"&lt;15000",Outcomes,"canceled")</f>
        <v>0</v>
      </c>
      <c r="E5">
        <f t="shared" si="1"/>
        <v>9</v>
      </c>
      <c r="F5" s="4">
        <f t="shared" si="2"/>
        <v>0.44444444444444442</v>
      </c>
      <c r="G5" s="4">
        <f t="shared" si="3"/>
        <v>0.55555555555555558</v>
      </c>
      <c r="H5" s="4">
        <f t="shared" si="4"/>
        <v>0</v>
      </c>
    </row>
    <row r="6" spans="1:8" x14ac:dyDescent="0.25">
      <c r="A6" t="s">
        <v>2098</v>
      </c>
      <c r="B6">
        <f>COUNTIFS(Goals,"&gt;=15000",Goals,"&lt;20000",Outcomes,"successful")</f>
        <v>10</v>
      </c>
      <c r="C6">
        <f>COUNTIFS(Goals,"&gt;=15000",Goals,"&lt;20000",Outcomes,"failed")</f>
        <v>0</v>
      </c>
      <c r="D6">
        <f>COUNTIFS(Goals,"&gt;=15000",Goals,"&lt;20000",Outcomes,"canceled")</f>
        <v>0</v>
      </c>
      <c r="E6">
        <f t="shared" si="1"/>
        <v>10</v>
      </c>
      <c r="F6" s="4">
        <f t="shared" si="2"/>
        <v>1</v>
      </c>
      <c r="G6" s="4">
        <f t="shared" si="3"/>
        <v>0</v>
      </c>
      <c r="H6" s="4">
        <f t="shared" si="4"/>
        <v>0</v>
      </c>
    </row>
    <row r="7" spans="1:8" x14ac:dyDescent="0.25">
      <c r="A7" t="s">
        <v>2099</v>
      </c>
      <c r="B7">
        <f>COUNTIFS(Goals,"&gt;=20000",Goals,"&lt;25000",Outcomes,"successful")</f>
        <v>7</v>
      </c>
      <c r="C7">
        <f>COUNTIFS(Goals,"&gt;=20000",Goals,"&lt;25000",Outcomes,"failed")</f>
        <v>0</v>
      </c>
      <c r="D7">
        <f>COUNTIFS(Goals,"&gt;=20000",Goals,"&lt;25000",Outcomes,"canceled")</f>
        <v>0</v>
      </c>
      <c r="E7">
        <f t="shared" si="1"/>
        <v>7</v>
      </c>
      <c r="F7" s="4">
        <f t="shared" si="2"/>
        <v>1</v>
      </c>
      <c r="G7" s="4">
        <f t="shared" si="3"/>
        <v>0</v>
      </c>
      <c r="H7" s="4">
        <f t="shared" si="4"/>
        <v>0</v>
      </c>
    </row>
    <row r="8" spans="1:8" x14ac:dyDescent="0.25">
      <c r="A8" t="s">
        <v>2100</v>
      </c>
      <c r="B8">
        <f>COUNTIFS(Goals,"&gt;=25000",Goals,"&lt;30000",Outcomes,"successful")</f>
        <v>11</v>
      </c>
      <c r="C8">
        <f>COUNTIFS(Goals,"&gt;=25000",Goals,"&lt;30000",Outcomes,"failed")</f>
        <v>3</v>
      </c>
      <c r="D8">
        <f>COUNTIFS(Goals,"&gt;=25000",Goals,"&lt;30000",Outcomes,"canceled")</f>
        <v>0</v>
      </c>
      <c r="E8">
        <f t="shared" si="1"/>
        <v>14</v>
      </c>
      <c r="F8" s="4">
        <f t="shared" si="2"/>
        <v>0.7857142857142857</v>
      </c>
      <c r="G8" s="4">
        <f t="shared" si="3"/>
        <v>0.21428571428571427</v>
      </c>
      <c r="H8" s="4">
        <f t="shared" si="4"/>
        <v>0</v>
      </c>
    </row>
    <row r="9" spans="1:8" x14ac:dyDescent="0.25">
      <c r="A9" t="s">
        <v>2101</v>
      </c>
      <c r="B9">
        <f>COUNTIFS(Goals,"&gt;=30000",Goals,"&lt;35000",Outcomes,"successful")</f>
        <v>7</v>
      </c>
      <c r="C9">
        <f>COUNTIFS(Goals,"&gt;=30000",Goals,"&lt;35000",Outcomes,"failed")</f>
        <v>0</v>
      </c>
      <c r="D9">
        <f>COUNTIFS(Goals,"&gt;=30000",Goals,"&lt;35000",Outcomes,"canceled")</f>
        <v>0</v>
      </c>
      <c r="E9">
        <f t="shared" si="1"/>
        <v>7</v>
      </c>
      <c r="F9" s="4">
        <f t="shared" si="2"/>
        <v>1</v>
      </c>
      <c r="G9" s="4">
        <f t="shared" si="3"/>
        <v>0</v>
      </c>
      <c r="H9" s="4">
        <f t="shared" si="4"/>
        <v>0</v>
      </c>
    </row>
    <row r="10" spans="1:8" x14ac:dyDescent="0.25">
      <c r="A10" t="s">
        <v>2102</v>
      </c>
      <c r="B10">
        <f>COUNTIFS(Goals,"&gt;=35000",Goals,"&lt;40000",Outcomes,"successful")</f>
        <v>8</v>
      </c>
      <c r="C10">
        <f>COUNTIFS(Goals,"&gt;=35000",Goals,"&lt;40000",Outcomes,"failed")</f>
        <v>3</v>
      </c>
      <c r="D10">
        <f>COUNTIFS(Goals,"&gt;=35000",Goals,"&lt;40000",Outcomes,"canceled")</f>
        <v>1</v>
      </c>
      <c r="E10">
        <f t="shared" si="1"/>
        <v>12</v>
      </c>
      <c r="F10" s="4">
        <f t="shared" si="2"/>
        <v>0.66666666666666663</v>
      </c>
      <c r="G10" s="4">
        <f t="shared" si="3"/>
        <v>0.25</v>
      </c>
      <c r="H10" s="4">
        <f t="shared" si="4"/>
        <v>8.3333333333333329E-2</v>
      </c>
    </row>
    <row r="11" spans="1:8" x14ac:dyDescent="0.25">
      <c r="A11" t="s">
        <v>2103</v>
      </c>
      <c r="B11">
        <f>COUNTIFS(Goals,"&gt;=40000",Goals,"&lt;45000",Outcomes,"successful")</f>
        <v>11</v>
      </c>
      <c r="C11">
        <f>COUNTIFS(Goals,"&gt;=40000",Goals,"&lt;45000",Outcomes,"failed")</f>
        <v>3</v>
      </c>
      <c r="D11">
        <f>COUNTIFS(Goals,"&gt;=40000",Goals,"&lt;45000",Outcomes,"canceled")</f>
        <v>0</v>
      </c>
      <c r="E11">
        <f t="shared" si="1"/>
        <v>14</v>
      </c>
      <c r="F11" s="4">
        <f t="shared" si="2"/>
        <v>0.7857142857142857</v>
      </c>
      <c r="G11" s="4">
        <f t="shared" si="3"/>
        <v>0.21428571428571427</v>
      </c>
      <c r="H11" s="4">
        <f t="shared" si="4"/>
        <v>0</v>
      </c>
    </row>
    <row r="12" spans="1:8" x14ac:dyDescent="0.25">
      <c r="A12" t="s">
        <v>2104</v>
      </c>
      <c r="B12">
        <f>COUNTIFS(Goals,"&gt;=45000",Goals,"&lt;50000",Outcomes,"successful")</f>
        <v>8</v>
      </c>
      <c r="C12">
        <f>COUNTIFS(Goals,"&gt;=45000",Goals,"&lt;50000",Outcomes,"failed")</f>
        <v>3</v>
      </c>
      <c r="D12">
        <f>COUNTIFS(Goals,"&gt;=45000",Goals,"&lt;50000",Outcomes,"canceled")</f>
        <v>0</v>
      </c>
      <c r="E12">
        <f t="shared" si="1"/>
        <v>11</v>
      </c>
      <c r="F12" s="4">
        <f t="shared" si="2"/>
        <v>0.72727272727272729</v>
      </c>
      <c r="G12" s="4">
        <f t="shared" si="3"/>
        <v>0.27272727272727271</v>
      </c>
      <c r="H12" s="4">
        <f t="shared" si="4"/>
        <v>0</v>
      </c>
    </row>
    <row r="13" spans="1:8" x14ac:dyDescent="0.25">
      <c r="A13" t="s">
        <v>2105</v>
      </c>
      <c r="B13">
        <f>COUNTIFS(Goals,"&gt;=50000",Outcomes,"successful")</f>
        <v>114</v>
      </c>
      <c r="C13">
        <f>COUNTIFS(Goals,"&gt;=50000",Outcomes,"failed")</f>
        <v>163</v>
      </c>
      <c r="D13">
        <f>COUNTIFS(Goals,"&gt;=50000",Outcomes,"canceled")</f>
        <v>28</v>
      </c>
      <c r="E13">
        <f t="shared" si="1"/>
        <v>305</v>
      </c>
      <c r="F13" s="4">
        <f t="shared" si="2"/>
        <v>0.3737704918032787</v>
      </c>
      <c r="G13" s="4">
        <f t="shared" si="3"/>
        <v>0.53442622950819674</v>
      </c>
      <c r="H13" s="4">
        <f t="shared" si="4"/>
        <v>9.1803278688524587E-2</v>
      </c>
    </row>
  </sheetData>
  <conditionalFormatting sqref="G1">
    <cfRule type="cellIs" dxfId="17" priority="1" operator="equal">
      <formula>"live"</formula>
    </cfRule>
    <cfRule type="cellIs" dxfId="16" priority="2" operator="equal">
      <formula>"canceled"</formula>
    </cfRule>
    <cfRule type="cellIs" dxfId="15" priority="3" operator="equal">
      <formula>"failed"</formula>
    </cfRule>
    <cfRule type="cellIs" dxfId="14" priority="4" operator="equal">
      <formula>"successful"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8AF0-39B9-49AF-BD88-4CC96A372280}">
  <dimension ref="A1:K566"/>
  <sheetViews>
    <sheetView workbookViewId="0">
      <selection activeCell="H2" sqref="H2"/>
    </sheetView>
  </sheetViews>
  <sheetFormatPr defaultRowHeight="15.75" x14ac:dyDescent="0.25"/>
  <cols>
    <col min="1" max="1" width="9.375" bestFit="1" customWidth="1"/>
    <col min="2" max="2" width="13.5" bestFit="1" customWidth="1"/>
    <col min="4" max="4" width="8.75" bestFit="1" customWidth="1"/>
    <col min="5" max="5" width="13.5" bestFit="1" customWidth="1"/>
    <col min="7" max="7" width="18.375" bestFit="1" customWidth="1"/>
    <col min="10" max="10" width="16.375" bestFit="1" customWidth="1"/>
  </cols>
  <sheetData>
    <row r="1" spans="1:11" s="1" customFormat="1" x14ac:dyDescent="0.25">
      <c r="A1" s="1" t="s">
        <v>2106</v>
      </c>
      <c r="B1" s="1" t="s">
        <v>5</v>
      </c>
      <c r="C1" s="2"/>
      <c r="D1" s="1" t="s">
        <v>2106</v>
      </c>
      <c r="E1" s="1" t="s">
        <v>5</v>
      </c>
      <c r="G1" s="1" t="s">
        <v>2107</v>
      </c>
      <c r="J1" s="1" t="s">
        <v>2108</v>
      </c>
    </row>
    <row r="2" spans="1:11" x14ac:dyDescent="0.25">
      <c r="A2" t="str" cm="1">
        <f t="array" ref="A2:B566">_xlfn._xlws.FILTER(OandB,Outcomes="successful")</f>
        <v>successful</v>
      </c>
      <c r="B2">
        <v>158</v>
      </c>
      <c r="D2" t="str" cm="1">
        <f t="array" ref="D2:E365">_xlfn._xlws.FILTER(OandB,Outcomes="failed")</f>
        <v>failed</v>
      </c>
      <c r="E2">
        <v>0</v>
      </c>
      <c r="G2" t="s">
        <v>2109</v>
      </c>
      <c r="H2">
        <f>AVERAGE(SuccessBackers)</f>
        <v>851.14690265486729</v>
      </c>
      <c r="J2" t="s">
        <v>2109</v>
      </c>
      <c r="K2">
        <f>AVERAGE(FailedBackers)</f>
        <v>585.61538461538464</v>
      </c>
    </row>
    <row r="3" spans="1:11" x14ac:dyDescent="0.25">
      <c r="A3" t="str">
        <v>successful</v>
      </c>
      <c r="B3">
        <v>1425</v>
      </c>
      <c r="D3" t="str">
        <v>failed</v>
      </c>
      <c r="E3">
        <v>24</v>
      </c>
      <c r="G3" t="s">
        <v>2110</v>
      </c>
      <c r="H3">
        <f>MEDIAN(SuccessBackers)</f>
        <v>201</v>
      </c>
      <c r="J3" t="s">
        <v>2110</v>
      </c>
      <c r="K3">
        <f>MEDIAN(FailedBackers)</f>
        <v>114.5</v>
      </c>
    </row>
    <row r="4" spans="1:11" x14ac:dyDescent="0.25">
      <c r="A4" t="str">
        <v>successful</v>
      </c>
      <c r="B4">
        <v>174</v>
      </c>
      <c r="D4" t="str">
        <v>failed</v>
      </c>
      <c r="E4">
        <v>53</v>
      </c>
      <c r="G4" t="s">
        <v>2111</v>
      </c>
      <c r="H4">
        <f>MIN(SuccessBackers)</f>
        <v>16</v>
      </c>
      <c r="J4" t="s">
        <v>2111</v>
      </c>
      <c r="K4">
        <f>MIN(FailedBackers)</f>
        <v>0</v>
      </c>
    </row>
    <row r="5" spans="1:11" x14ac:dyDescent="0.25">
      <c r="A5" t="str">
        <v>successful</v>
      </c>
      <c r="B5">
        <v>227</v>
      </c>
      <c r="D5" t="str">
        <v>failed</v>
      </c>
      <c r="E5">
        <v>18</v>
      </c>
      <c r="G5" t="s">
        <v>2112</v>
      </c>
      <c r="H5">
        <f>MAX(SuccessBackers)</f>
        <v>7295</v>
      </c>
      <c r="J5" t="s">
        <v>2112</v>
      </c>
      <c r="K5">
        <f>MAX(FailedBackers)</f>
        <v>6080</v>
      </c>
    </row>
    <row r="6" spans="1:11" x14ac:dyDescent="0.25">
      <c r="A6" t="str">
        <v>successful</v>
      </c>
      <c r="B6">
        <v>220</v>
      </c>
      <c r="D6" t="str">
        <v>failed</v>
      </c>
      <c r="E6">
        <v>44</v>
      </c>
      <c r="G6" t="s">
        <v>2113</v>
      </c>
      <c r="H6">
        <f>_xlfn.VAR.S(SuccessBackers)</f>
        <v>1606216.5936295739</v>
      </c>
      <c r="J6" t="s">
        <v>2113</v>
      </c>
      <c r="K6">
        <f>_xlfn.VAR.S(FailedBackers)</f>
        <v>924113.45496927318</v>
      </c>
    </row>
    <row r="7" spans="1:11" x14ac:dyDescent="0.25">
      <c r="A7" t="str">
        <v>successful</v>
      </c>
      <c r="B7">
        <v>98</v>
      </c>
      <c r="D7" t="str">
        <v>failed</v>
      </c>
      <c r="E7">
        <v>27</v>
      </c>
      <c r="G7" t="s">
        <v>2114</v>
      </c>
      <c r="H7">
        <f>_xlfn.STDEV.S(SuccessBackers)</f>
        <v>1267.366006183523</v>
      </c>
      <c r="J7" t="s">
        <v>2114</v>
      </c>
      <c r="K7">
        <f>_xlfn.STDEV.S(FailedBackers)</f>
        <v>961.30819978260524</v>
      </c>
    </row>
    <row r="8" spans="1:11" x14ac:dyDescent="0.25">
      <c r="A8" t="str">
        <v>successful</v>
      </c>
      <c r="B8">
        <v>100</v>
      </c>
      <c r="D8" t="str">
        <v>failed</v>
      </c>
      <c r="E8">
        <v>55</v>
      </c>
    </row>
    <row r="9" spans="1:11" x14ac:dyDescent="0.25">
      <c r="A9" t="str">
        <v>successful</v>
      </c>
      <c r="B9">
        <v>1249</v>
      </c>
      <c r="D9" t="str">
        <v>failed</v>
      </c>
      <c r="E9">
        <v>200</v>
      </c>
    </row>
    <row r="10" spans="1:11" x14ac:dyDescent="0.25">
      <c r="A10" t="str">
        <v>successful</v>
      </c>
      <c r="B10">
        <v>1396</v>
      </c>
      <c r="D10" t="str">
        <v>failed</v>
      </c>
      <c r="E10">
        <v>452</v>
      </c>
    </row>
    <row r="11" spans="1:11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11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11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11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1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1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2:A566">
    <cfRule type="cellIs" dxfId="13" priority="2" operator="equal">
      <formula>"successful"</formula>
    </cfRule>
  </conditionalFormatting>
  <conditionalFormatting sqref="D1:D1048576">
    <cfRule type="cellIs" dxfId="12" priority="1" operator="equal">
      <formula>"failed"</formula>
    </cfRule>
  </conditionalFormatting>
  <conditionalFormatting sqref="G1">
    <cfRule type="cellIs" dxfId="11" priority="3" operator="equal">
      <formula>"live"</formula>
    </cfRule>
    <cfRule type="cellIs" dxfId="10" priority="4" operator="equal">
      <formula>"canceled"</formula>
    </cfRule>
    <cfRule type="cellIs" dxfId="9" priority="5" operator="equal">
      <formula>"failed"</formula>
    </cfRule>
    <cfRule type="cellIs" dxfId="8" priority="6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Crowdfunding</vt:lpstr>
      <vt:lpstr>Category</vt:lpstr>
      <vt:lpstr>Sub Category</vt:lpstr>
      <vt:lpstr>Line Chart</vt:lpstr>
      <vt:lpstr>Outcomes Based on Goal</vt:lpstr>
      <vt:lpstr>Statistical Analysis</vt:lpstr>
      <vt:lpstr>FailedBackers</vt:lpstr>
      <vt:lpstr>Goals</vt:lpstr>
      <vt:lpstr>OandB</vt:lpstr>
      <vt:lpstr>Outcomes</vt:lpstr>
      <vt:lpstr>SuccessBackers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Rhett</cp:lastModifiedBy>
  <dcterms:created xsi:type="dcterms:W3CDTF">2021-09-29T18:52:28Z</dcterms:created>
  <dcterms:modified xsi:type="dcterms:W3CDTF">2023-10-05T15:38:01Z</dcterms:modified>
</cp:coreProperties>
</file>