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haf\Desktop\summer training\Dashboards\Dashboard1\"/>
    </mc:Choice>
  </mc:AlternateContent>
  <xr:revisionPtr revIDLastSave="0" documentId="13_ncr:1_{7814CD7B-8B32-458A-9ED7-042A0BF19F5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2" i="2" l="1"/>
  <c r="W42" i="2"/>
  <c r="V42" i="2"/>
  <c r="V39" i="2"/>
  <c r="X39" i="2"/>
  <c r="W39" i="2"/>
  <c r="V36" i="2"/>
  <c r="W36" i="2" s="1"/>
  <c r="V32" i="2"/>
  <c r="Z34" i="2"/>
  <c r="Y34" i="2"/>
  <c r="X34" i="2"/>
  <c r="W34" i="2"/>
  <c r="V34" i="2"/>
  <c r="Y32" i="2"/>
  <c r="X32" i="2" l="1"/>
  <c r="W32" i="2"/>
  <c r="X8" i="2"/>
  <c r="V29" i="2" l="1"/>
  <c r="W29" i="2"/>
  <c r="W22" i="2"/>
  <c r="V22" i="2"/>
  <c r="W27" i="2"/>
  <c r="V27" i="2"/>
  <c r="W24" i="2"/>
  <c r="V24" i="2"/>
  <c r="V20" i="2"/>
  <c r="V18" i="2"/>
  <c r="V16" i="2"/>
  <c r="V14" i="2"/>
  <c r="V11" i="2" l="1"/>
  <c r="V8" i="2"/>
  <c r="W4" i="2" l="1"/>
  <c r="V4" i="2"/>
  <c r="W8" i="2" l="1"/>
</calcChain>
</file>

<file path=xl/sharedStrings.xml><?xml version="1.0" encoding="utf-8"?>
<sst xmlns="http://schemas.openxmlformats.org/spreadsheetml/2006/main" count="83" uniqueCount="70">
  <si>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</si>
  <si>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</si>
  <si>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</si>
  <si>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</si>
  <si>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</si>
  <si>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</si>
  <si>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</si>
  <si>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</si>
  <si>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</si>
  <si>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</si>
  <si>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</si>
  <si>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</si>
  <si>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</si>
  <si>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Saudis</t>
  </si>
  <si>
    <t>Non-Sauids</t>
  </si>
  <si>
    <t># Headcount</t>
  </si>
  <si>
    <t>% Saudization</t>
  </si>
  <si>
    <t># Sick Leave</t>
  </si>
  <si>
    <t># Hours Late</t>
  </si>
  <si>
    <t># Unpaid Leaves</t>
  </si>
  <si>
    <t>$ Incentive</t>
  </si>
  <si>
    <t>$ Overtime</t>
  </si>
  <si>
    <t>$ Payroll</t>
  </si>
  <si>
    <t># Leavers</t>
  </si>
  <si>
    <t># Joiners</t>
  </si>
  <si>
    <t>% Outsource</t>
  </si>
  <si>
    <t># Part Timers</t>
  </si>
  <si>
    <t># Employees Aged &gt;50</t>
  </si>
  <si>
    <t>% Of Females</t>
  </si>
  <si>
    <t># Corrective Actions</t>
  </si>
  <si>
    <t># Contract Termination</t>
  </si>
  <si>
    <t># Probation Period Termination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</si>
  <si>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</si>
  <si>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</si>
  <si>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</si>
  <si>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</si>
  <si>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</si>
  <si>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</si>
  <si>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# Trained Employees</t>
  </si>
  <si>
    <t># HR Headcount</t>
  </si>
  <si>
    <t>% Automated Processes</t>
  </si>
  <si>
    <t>% High Performers</t>
  </si>
  <si>
    <t>% Low Performers</t>
  </si>
  <si>
    <t>% Training Effectiveness Index</t>
  </si>
  <si>
    <t>% Training Plan Achieved'</t>
  </si>
  <si>
    <t>% Manpower Plan Achieved</t>
  </si>
  <si>
    <t>Saudi</t>
  </si>
  <si>
    <t>Non-saudi</t>
  </si>
  <si>
    <t>Employee</t>
  </si>
  <si>
    <t>Male</t>
  </si>
  <si>
    <t>Female</t>
  </si>
  <si>
    <t>Saudization(%)</t>
  </si>
  <si>
    <t xml:space="preserve"> Sick Leave</t>
  </si>
  <si>
    <t xml:space="preserve"> Hours Late</t>
  </si>
  <si>
    <t>Unpaid Leaves</t>
  </si>
  <si>
    <t>Payroll</t>
  </si>
  <si>
    <t>Part time</t>
  </si>
  <si>
    <t>Overtime</t>
  </si>
  <si>
    <t xml:space="preserve"> Leavers</t>
  </si>
  <si>
    <t xml:space="preserve"> Joiners</t>
  </si>
  <si>
    <t>Incentive</t>
  </si>
  <si>
    <t>Outsource</t>
  </si>
  <si>
    <t xml:space="preserve"> Automated Processes</t>
  </si>
  <si>
    <t xml:space="preserve"> Training Effectiveness Index</t>
  </si>
  <si>
    <t xml:space="preserve"> Training Plan Achieved'</t>
  </si>
  <si>
    <t xml:space="preserve"> Manpower Plan Achieved</t>
  </si>
  <si>
    <t># Probation Period Ter.</t>
  </si>
  <si>
    <t># Leavers With Service &lt; 3 Years</t>
  </si>
  <si>
    <t>Employees Dashboard</t>
  </si>
  <si>
    <t xml:space="preserve">Select a Month: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</si>
</sst>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/>
      <name val="Bahnschrift"/>
      <family val="2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10" fontId="0" fillId="0" borderId="0" xfId="0" applyNumberFormat="1" applyAlignment="1">
      <alignment horizontal="center"/>
    </xf>
    <xf numFmtId="0" fontId="1" fillId="0" borderId="0" xfId="0" applyFont="1" applyAlignmen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/>
    <xf numFmtId="0" fontId="1" fillId="0" borderId="1" xfId="0" applyFont="1" applyBorder="1" applyProtection="1">
      <protection locked="0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4A67D"/>
      <color rgb="FFB00000"/>
      <color rgb="FFA7C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Bahnschrift SemiBold Condensed" panose="020B0502040204020203" pitchFamily="34" charset="0"/>
                <a:ea typeface="+mn-ea"/>
                <a:cs typeface="Aharoni" panose="02010803020104030203" pitchFamily="2" charset="-79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  <a:latin typeface="Bahnschrift SemiBold Condensed" panose="020B0502040204020203" pitchFamily="34" charset="0"/>
                <a:cs typeface="Aharoni" panose="02010803020104030203" pitchFamily="2" charset="-79"/>
              </a:rPr>
              <a:t>Saudi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  <a:latin typeface="Bahnschrift SemiBold Condensed" panose="020B0502040204020203" pitchFamily="34" charset="0"/>
                <a:cs typeface="Aharoni" panose="02010803020104030203" pitchFamily="2" charset="-79"/>
              </a:rPr>
              <a:t> &amp; Non-Saudi</a:t>
            </a:r>
            <a:endParaRPr lang="en-US">
              <a:solidFill>
                <a:schemeClr val="accent1">
                  <a:lumMod val="50000"/>
                </a:schemeClr>
              </a:solidFill>
              <a:latin typeface="Bahnschrift SemiBold Condensed" panose="020B0502040204020203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>
                  <a:lumMod val="50000"/>
                </a:schemeClr>
              </a:solidFill>
              <a:latin typeface="Bahnschrift SemiBold Condensed" panose="020B0502040204020203" pitchFamily="34" charset="0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38384845463608"/>
          <c:y val="0.15764789113074149"/>
          <c:w val="0.66443692544414001"/>
          <c:h val="0.784575131928946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2D-4A1F-A7F5-7B1F572D070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D-4A1F-A7F5-7B1F572D0708}"/>
              </c:ext>
            </c:extLst>
          </c:dPt>
          <c:dLbls>
            <c:dLbl>
              <c:idx val="0"/>
              <c:layout>
                <c:manualLayout>
                  <c:x val="-0.1828863017247471"/>
                  <c:y val="0.159463806495349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2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02F9C4BD-17A1-440F-96D3-47193DC3E554}" type="CATEGORYNAME">
                      <a:rPr lang="en-US" sz="1000">
                        <a:solidFill>
                          <a:schemeClr val="bg1"/>
                        </a:solidFill>
                        <a:latin typeface="Agency FB" panose="020B0503020202020204" pitchFamily="34" charset="0"/>
                      </a:rPr>
                      <a:pPr>
                        <a:defRPr sz="1000" b="1">
                          <a:latin typeface="Agency FB" panose="020B0503020202020204" pitchFamily="34" charset="0"/>
                        </a:defRPr>
                      </a:pPr>
                      <a:t>[CATEGORY NAME]</a:t>
                    </a:fld>
                    <a:endParaRPr lang="en-US" sz="1000" baseline="0">
                      <a:solidFill>
                        <a:schemeClr val="bg1"/>
                      </a:solidFill>
                      <a:latin typeface="Agency FB" panose="020B0503020202020204" pitchFamily="34" charset="0"/>
                    </a:endParaRPr>
                  </a:p>
                  <a:p>
                    <a:pPr>
                      <a:defRPr sz="1000" b="1">
                        <a:latin typeface="Agency FB" panose="020B0503020202020204" pitchFamily="34" charset="0"/>
                      </a:defRPr>
                    </a:pPr>
                    <a:r>
                      <a:rPr lang="en-US" sz="1000" baseline="0">
                        <a:solidFill>
                          <a:schemeClr val="bg1"/>
                        </a:solidFill>
                        <a:latin typeface="Agency FB" panose="020B0503020202020204" pitchFamily="34" charset="0"/>
                      </a:rPr>
                      <a:t> </a:t>
                    </a:r>
                    <a:fld id="{0909E40E-A943-4614-8E4D-D664FF0136AB}" type="VALUE">
                      <a:rPr lang="en-US" sz="1000" baseline="0">
                        <a:solidFill>
                          <a:schemeClr val="bg1"/>
                        </a:solidFill>
                        <a:latin typeface="Agency FB" panose="020B0503020202020204" pitchFamily="34" charset="0"/>
                      </a:rPr>
                      <a:pPr>
                        <a:defRPr sz="1000" b="1">
                          <a:latin typeface="Agency FB" panose="020B0503020202020204" pitchFamily="34" charset="0"/>
                        </a:defRPr>
                      </a:pPr>
                      <a:t>[VALUE]</a:t>
                    </a:fld>
                    <a:endParaRPr lang="en-US" sz="1000" baseline="0">
                      <a:solidFill>
                        <a:schemeClr val="bg1"/>
                      </a:solidFill>
                      <a:latin typeface="Agency FB" panose="020B0503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2D-4A1F-A7F5-7B1F572D0708}"/>
                </c:ext>
              </c:extLst>
            </c:dLbl>
            <c:dLbl>
              <c:idx val="1"/>
              <c:layout>
                <c:manualLayout>
                  <c:x val="0.19484821127169671"/>
                  <c:y val="-0.2638209695023697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A603AF4F-2AB9-4F20-939B-7780F7CADD3C}" type="CATEGORYNAME">
                      <a:rPr lang="en-US"/>
                      <a:pPr>
                        <a:defRPr sz="1000" b="1">
                          <a:solidFill>
                            <a:schemeClr val="bg1"/>
                          </a:solidFill>
                          <a:latin typeface="Agency FB" panose="020B0503020202020204" pitchFamily="34" charset="0"/>
                        </a:defRPr>
                      </a:pPr>
                      <a:t>[CATEGORY NAME]</a:t>
                    </a:fld>
                    <a:endParaRPr lang="en-US"/>
                  </a:p>
                  <a:p>
                    <a:pPr>
                      <a:defRPr sz="1000" b="1">
                        <a:solidFill>
                          <a:schemeClr val="bg1"/>
                        </a:solidFill>
                        <a:latin typeface="Agency FB" panose="020B0503020202020204" pitchFamily="34" charset="0"/>
                      </a:defRPr>
                    </a:pPr>
                    <a:fld id="{421DE3CC-FA0D-424F-AC7A-11B8B07EBC7C}" type="VALUE">
                      <a:rPr lang="en-US" baseline="0"/>
                      <a:pPr>
                        <a:defRPr sz="1000" b="1">
                          <a:solidFill>
                            <a:schemeClr val="bg1"/>
                          </a:solidFill>
                          <a:latin typeface="Agency FB" panose="020B0503020202020204" pitchFamily="34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D2D-4A1F-A7F5-7B1F572D07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Dashboard!$V$3:$W$3</c:f>
              <c:strCache>
                <c:ptCount val="2"/>
                <c:pt idx="0">
                  <c:v>Saudi</c:v>
                </c:pt>
                <c:pt idx="1">
                  <c:v>Non-saudi</c:v>
                </c:pt>
              </c:strCache>
            </c:strRef>
          </c:cat>
          <c:val>
            <c:numRef>
              <c:f>Dashboard!$V$4:$W$4</c:f>
              <c:numCache>
                <c:formatCode>General</c:formatCode>
                <c:ptCount val="2"/>
                <c:pt idx="0">
                  <c:v>980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D-4A1F-A7F5-7B1F572D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91907514450865E-2"/>
          <c:y val="4.3138300020189778E-2"/>
          <c:w val="0.93641618497109824"/>
          <c:h val="0.8111587982832617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w="0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E-457F-B2EF-30E0BDB9E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0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E-457F-B2EF-30E0BDB9E6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Dashboard!$W$7:$X$7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Dashboard!$W$8:$X$8</c:f>
              <c:numCache>
                <c:formatCode>General</c:formatCode>
                <c:ptCount val="2"/>
                <c:pt idx="0">
                  <c:v>3385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5E-457F-B2EF-30E0BDB9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1030793424"/>
        <c:axId val="1030796048"/>
      </c:barChart>
      <c:catAx>
        <c:axId val="103079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796048"/>
        <c:crosses val="autoZero"/>
        <c:auto val="1"/>
        <c:lblAlgn val="ctr"/>
        <c:lblOffset val="100"/>
        <c:noMultiLvlLbl val="0"/>
      </c:catAx>
      <c:valAx>
        <c:axId val="103079604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07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12-4814-857D-BE0FEF6AE4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2-4814-857D-BE0FEF6AE4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5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512-4814-857D-BE0FEF6AE4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50FAD3-FD53-4600-8331-F0AD33D049FE}" type="VALUE">
                      <a:rPr lang="en-US" sz="1050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gency FB" panose="020B0503020202020204" pitchFamily="34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512-4814-857D-BE0FEF6AE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Dashboard!$V$23:$X$23</c:f>
              <c:strCache>
                <c:ptCount val="2"/>
                <c:pt idx="0">
                  <c:v>% High Performers</c:v>
                </c:pt>
                <c:pt idx="1">
                  <c:v>% Low Performers</c:v>
                </c:pt>
              </c:strCache>
            </c:strRef>
          </c:cat>
          <c:val>
            <c:numRef>
              <c:f>Dashboard!$V$24:$X$24</c:f>
              <c:numCache>
                <c:formatCode>0.00%</c:formatCode>
                <c:ptCount val="3"/>
                <c:pt idx="0">
                  <c:v>0.08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2-4814-857D-BE0FEF6A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32168487"/>
        <c:axId val="32163567"/>
      </c:barChart>
      <c:catAx>
        <c:axId val="32168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32163567"/>
        <c:crosses val="autoZero"/>
        <c:auto val="1"/>
        <c:lblAlgn val="ctr"/>
        <c:lblOffset val="100"/>
        <c:noMultiLvlLbl val="0"/>
      </c:catAx>
      <c:valAx>
        <c:axId val="3216356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2168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01767086806457"/>
          <c:y val="3.5830521184851888E-2"/>
          <c:w val="0.59242825416053757"/>
          <c:h val="0.964169478815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9-4A45-8ED3-E68C931D9444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F9-4A45-8ED3-E68C931D944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DE46D5-BBA7-4178-97B2-1B04C235058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0E7419C1-7C56-4512-B3EB-014E4B616E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F9-4A45-8ED3-E68C931D944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40B6C2-1493-4D29-BB31-107CA6A22B3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62588C2B-EBA2-4A40-9B1A-403F4F7A3F2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7F9-4A45-8ED3-E68C931D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Dashboard!$V$26:$W$26</c:f>
              <c:strCache>
                <c:ptCount val="2"/>
                <c:pt idx="0">
                  <c:v> Leavers</c:v>
                </c:pt>
                <c:pt idx="1">
                  <c:v> Joiners</c:v>
                </c:pt>
              </c:strCache>
            </c:strRef>
          </c:cat>
          <c:val>
            <c:numRef>
              <c:f>Dashboard!$V$27:$W$27</c:f>
              <c:numCache>
                <c:formatCode>General</c:formatCode>
                <c:ptCount val="2"/>
                <c:pt idx="0">
                  <c:v>183</c:v>
                </c:pt>
                <c:pt idx="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A45-8ED3-E68C931D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Dashboard!$V$31:$Z$31</c:f>
              <c:strCache>
                <c:ptCount val="4"/>
                <c:pt idx="0">
                  <c:v> Automated Processes</c:v>
                </c:pt>
                <c:pt idx="1">
                  <c:v> Training Effectiveness Index</c:v>
                </c:pt>
                <c:pt idx="2">
                  <c:v> Training Plan Achieved'</c:v>
                </c:pt>
                <c:pt idx="3">
                  <c:v> Manpower Plan Achieved</c:v>
                </c:pt>
              </c:strCache>
            </c:strRef>
          </c:cat>
          <c:val>
            <c:numRef>
              <c:f>Dashboard!$V$32:$Z$32</c:f>
              <c:numCache>
                <c:formatCode>0%</c:formatCode>
                <c:ptCount val="5"/>
                <c:pt idx="0">
                  <c:v>0.71</c:v>
                </c:pt>
                <c:pt idx="1">
                  <c:v>0.54</c:v>
                </c:pt>
                <c:pt idx="2">
                  <c:v>0.76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0-4A55-811F-2CC801E8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68754744"/>
        <c:axId val="968752448"/>
      </c:barChart>
      <c:catAx>
        <c:axId val="96875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968752448"/>
        <c:crosses val="autoZero"/>
        <c:auto val="1"/>
        <c:lblAlgn val="ctr"/>
        <c:lblOffset val="100"/>
        <c:noMultiLvlLbl val="0"/>
      </c:catAx>
      <c:valAx>
        <c:axId val="9687524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968754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50000"/>
                    <a:lumOff val="50000"/>
                  </a:schemeClr>
                </a:solidFill>
                <a:latin typeface="Agency FB" panose="020B0503020202020204" pitchFamily="34" charset="0"/>
              </a:rPr>
              <a:t>HR Expenses Vs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93779237004971"/>
          <c:y val="0.20902517055497932"/>
          <c:w val="0.51036828010711854"/>
          <c:h val="0.812136923918435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D4F-4B90-A548-DD86BCA1505A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4F-4B90-A548-DD86BCA1505A}"/>
              </c:ext>
            </c:extLst>
          </c:dPt>
          <c:cat>
            <c:strRef>
              <c:f>Dashboard!$V$35:$W$35</c:f>
              <c:strCache>
                <c:ptCount val="1"/>
                <c:pt idx="0">
                  <c:v>% Hr Expenses Vs Budget</c:v>
                </c:pt>
              </c:strCache>
            </c:strRef>
          </c:cat>
          <c:val>
            <c:numRef>
              <c:f>Dashboard!$V$36:$W$36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B90-A548-DD86BCA15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5.xml"/><Relationship Id="rId18" Type="http://schemas.openxmlformats.org/officeDocument/2006/relationships/image" Target="../media/image12.png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371475</xdr:colOff>
      <xdr:row>0</xdr:row>
      <xdr:rowOff>50800</xdr:rowOff>
    </xdr:from>
    <xdr:to>
      <xdr:col>18</xdr:col>
      <xdr:colOff>107950</xdr:colOff>
      <xdr:row>11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4DEF9-82F7-4E94-841D-86F68EB0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0</xdr:row>
      <xdr:rowOff>69850</xdr:rowOff>
    </xdr:from>
    <xdr:to>
      <xdr:col>13</xdr:col>
      <xdr:colOff>342900</xdr:colOff>
      <xdr:row>7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F3E7048-7E24-4E4C-B49D-8AA39A674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539750</xdr:colOff>
      <xdr:row>0</xdr:row>
      <xdr:rowOff>57150</xdr:rowOff>
    </xdr:from>
    <xdr:to>
      <xdr:col>13</xdr:col>
      <xdr:colOff>342900</xdr:colOff>
      <xdr:row>6</xdr:row>
      <xdr:rowOff>107950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3747C71-5DCB-4E85-A8FE-B7927DEB0760}"/>
            </a:ext>
          </a:extLst>
        </xdr:cNvPr>
        <xdr:cNvSpPr/>
      </xdr:nvSpPr>
      <xdr:spPr>
        <a:xfrm>
          <a:off x="3587750" y="57150"/>
          <a:ext cx="4679950" cy="12255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596901</xdr:colOff>
      <xdr:row>3</xdr:row>
      <xdr:rowOff>38101</xdr:rowOff>
    </xdr:from>
    <xdr:ext cx="384048" cy="384048"/>
    <xdr:pic>
      <xdr:nvPicPr>
        <xdr:cNvPr id="18" name="Picture 17">
          <a:extLst>
            <a:ext uri="{FF2B5EF4-FFF2-40B4-BE49-F238E27FC236}">
              <a16:creationId xmlns:a16="http://schemas.microsoft.com/office/drawing/2014/main" id="{DBE3DC13-7296-454B-B025-E2537D0F1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4901" y="660401"/>
          <a:ext cx="384048" cy="384048"/>
        </a:xfrm>
        <a:prstGeom prst="rect">
          <a:avLst/>
        </a:prstGeom>
      </xdr:spPr>
    </xdr:pic>
    <xdr:clientData/>
  </xdr:oneCellAnchor>
  <xdr:oneCellAnchor>
    <xdr:from>
      <xdr:col>5</xdr:col>
      <xdr:colOff>590550</xdr:colOff>
      <xdr:row>0</xdr:row>
      <xdr:rowOff>222250</xdr:rowOff>
    </xdr:from>
    <xdr:ext cx="387350" cy="387350"/>
    <xdr:pic>
      <xdr:nvPicPr>
        <xdr:cNvPr id="19" name="Picture 18">
          <a:extLst>
            <a:ext uri="{FF2B5EF4-FFF2-40B4-BE49-F238E27FC236}">
              <a16:creationId xmlns:a16="http://schemas.microsoft.com/office/drawing/2014/main" id="{AF0C4D96-F20F-47F7-BFC6-68AE77E2E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22250"/>
          <a:ext cx="387350" cy="387350"/>
        </a:xfrm>
        <a:prstGeom prst="rect">
          <a:avLst/>
        </a:prstGeom>
      </xdr:spPr>
    </xdr:pic>
    <xdr:clientData/>
  </xdr:oneCellAnchor>
  <xdr:twoCellAnchor>
    <xdr:from>
      <xdr:col>3</xdr:col>
      <xdr:colOff>38100</xdr:colOff>
      <xdr:row>0</xdr:row>
      <xdr:rowOff>63500</xdr:rowOff>
    </xdr:from>
    <xdr:to>
      <xdr:col>5</xdr:col>
      <xdr:colOff>520700</xdr:colOff>
      <xdr:row>4</xdr:row>
      <xdr:rowOff>69850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EB5FF11-F7E2-47BF-822A-B45C6EA1DBFF}"/>
            </a:ext>
          </a:extLst>
        </xdr:cNvPr>
        <xdr:cNvSpPr/>
      </xdr:nvSpPr>
      <xdr:spPr>
        <a:xfrm>
          <a:off x="1866900" y="63500"/>
          <a:ext cx="1701800" cy="8128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31751</xdr:colOff>
      <xdr:row>0</xdr:row>
      <xdr:rowOff>50801</xdr:rowOff>
    </xdr:from>
    <xdr:to>
      <xdr:col>4</xdr:col>
      <xdr:colOff>508000</xdr:colOff>
      <xdr:row>2</xdr:row>
      <xdr:rowOff>107950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D8B0B11-8D20-4CAD-9895-57D3DF4FA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1" y="50801"/>
          <a:ext cx="476249" cy="476249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2</xdr:row>
      <xdr:rowOff>101600</xdr:rowOff>
    </xdr:from>
    <xdr:to>
      <xdr:col>5</xdr:col>
      <xdr:colOff>254000</xdr:colOff>
      <xdr:row>4</xdr:row>
      <xdr:rowOff>31750</xdr:rowOff>
    </xdr:to>
    <xdr:sp macro="" textlink="$V$8">
      <xdr:nvSpPr>
        <xdr:cNvPr id="23" name="TextBox 22">
          <a:extLst>
            <a:ext uri="{FF2B5EF4-FFF2-40B4-BE49-F238E27FC236}">
              <a16:creationId xmlns:a16="http://schemas.microsoft.com/office/drawing/2014/main" id="{25B48A3E-3F8A-455B-9E95-94FAF08C8D10}"/>
            </a:ext>
          </a:extLst>
        </xdr:cNvPr>
        <xdr:cNvSpPr txBox="1"/>
      </xdr:nvSpPr>
      <xdr:spPr>
        <a:xfrm>
          <a:off x="2152650" y="539750"/>
          <a:ext cx="1149350" cy="298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B24008E-EBCD-4125-9B0C-2D6C754DB5D0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3480</a:t>
          </a:fld>
          <a:endParaRPr lang="en-US" sz="1600" b="1">
            <a:solidFill>
              <a:schemeClr val="bg2">
                <a:lumMod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3</xdr:col>
      <xdr:colOff>603251</xdr:colOff>
      <xdr:row>5</xdr:row>
      <xdr:rowOff>146051</xdr:rowOff>
    </xdr:from>
    <xdr:to>
      <xdr:col>4</xdr:col>
      <xdr:colOff>501650</xdr:colOff>
      <xdr:row>8</xdr:row>
      <xdr:rowOff>101600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5A91F40-E8F2-41B6-AD64-16AFA4DCF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2051" y="1136651"/>
          <a:ext cx="507999" cy="507999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4</xdr:row>
      <xdr:rowOff>95250</xdr:rowOff>
    </xdr:from>
    <xdr:to>
      <xdr:col>5</xdr:col>
      <xdr:colOff>520700</xdr:colOff>
      <xdr:row>10</xdr:row>
      <xdr:rowOff>31750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D73DDFB-F392-4036-BBBC-1C70AA4A84A4}"/>
            </a:ext>
          </a:extLst>
        </xdr:cNvPr>
        <xdr:cNvSpPr/>
      </xdr:nvSpPr>
      <xdr:spPr>
        <a:xfrm>
          <a:off x="1866900" y="901700"/>
          <a:ext cx="1701800" cy="10414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165099</xdr:colOff>
      <xdr:row>4</xdr:row>
      <xdr:rowOff>101599</xdr:rowOff>
    </xdr:from>
    <xdr:to>
      <xdr:col>5</xdr:col>
      <xdr:colOff>346616</xdr:colOff>
      <xdr:row>6</xdr:row>
      <xdr:rowOff>6350</xdr:rowOff>
    </xdr:to>
    <xdr:sp macro="" textlink="">
      <xdr:nvSpPr>
        <xdr:cNvPr id="1043" name="Text Box 19">
          <a:extLst>
            <a:ext uri="{FF2B5EF4-FFF2-40B4-BE49-F238E27FC236}">
              <a16:creationId xmlns:a16="http://schemas.microsoft.com/office/drawing/2014/main" id="{741BC167-3BD2-48C5-A996-0FC173B48FF1}"/>
            </a:ext>
          </a:extLst>
        </xdr:cNvPr>
        <xdr:cNvSpPr txBox="1">
          <a:spLocks noChangeArrowheads="1"/>
        </xdr:cNvSpPr>
      </xdr:nvSpPr>
      <xdr:spPr bwMode="auto">
        <a:xfrm>
          <a:off x="1993899" y="908049"/>
          <a:ext cx="1400717" cy="2730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Saudization</a:t>
          </a:r>
        </a:p>
      </xdr:txBody>
    </xdr:sp>
    <xdr:clientData/>
  </xdr:twoCellAnchor>
  <xdr:twoCellAnchor>
    <xdr:from>
      <xdr:col>3</xdr:col>
      <xdr:colOff>158750</xdr:colOff>
      <xdr:row>8</xdr:row>
      <xdr:rowOff>31749</xdr:rowOff>
    </xdr:from>
    <xdr:to>
      <xdr:col>5</xdr:col>
      <xdr:colOff>364986</xdr:colOff>
      <xdr:row>9</xdr:row>
      <xdr:rowOff>122686</xdr:rowOff>
    </xdr:to>
    <xdr:sp macro="" textlink="$V$11">
      <xdr:nvSpPr>
        <xdr:cNvPr id="31" name="TextBox 30">
          <a:extLst>
            <a:ext uri="{FF2B5EF4-FFF2-40B4-BE49-F238E27FC236}">
              <a16:creationId xmlns:a16="http://schemas.microsoft.com/office/drawing/2014/main" id="{D13CF1A1-30FC-409F-AC58-80EE8F560F05}"/>
            </a:ext>
          </a:extLst>
        </xdr:cNvPr>
        <xdr:cNvSpPr txBox="1"/>
      </xdr:nvSpPr>
      <xdr:spPr>
        <a:xfrm>
          <a:off x="1987550" y="1574799"/>
          <a:ext cx="1425436" cy="275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C00FF08-3B0C-4354-B5DA-C9402F4A2520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28.16%</a:t>
          </a:fld>
          <a:endParaRPr lang="en-US" sz="16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546100</xdr:colOff>
      <xdr:row>6</xdr:row>
      <xdr:rowOff>133350</xdr:rowOff>
    </xdr:from>
    <xdr:to>
      <xdr:col>7</xdr:col>
      <xdr:colOff>298450</xdr:colOff>
      <xdr:row>10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16FCB03-608C-4D85-9936-4202C61D2E7A}"/>
            </a:ext>
          </a:extLst>
        </xdr:cNvPr>
        <xdr:cNvSpPr/>
      </xdr:nvSpPr>
      <xdr:spPr>
        <a:xfrm>
          <a:off x="3594100" y="1308100"/>
          <a:ext cx="971550" cy="635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330200</xdr:colOff>
      <xdr:row>6</xdr:row>
      <xdr:rowOff>133350</xdr:rowOff>
    </xdr:from>
    <xdr:to>
      <xdr:col>9</xdr:col>
      <xdr:colOff>125984</xdr:colOff>
      <xdr:row>10</xdr:row>
      <xdr:rowOff>27686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D39794A-40A0-4B05-A799-090F11825D51}"/>
            </a:ext>
          </a:extLst>
        </xdr:cNvPr>
        <xdr:cNvSpPr/>
      </xdr:nvSpPr>
      <xdr:spPr>
        <a:xfrm>
          <a:off x="4597400" y="1308100"/>
          <a:ext cx="1014984" cy="63093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158750</xdr:colOff>
      <xdr:row>6</xdr:row>
      <xdr:rowOff>139700</xdr:rowOff>
    </xdr:from>
    <xdr:to>
      <xdr:col>10</xdr:col>
      <xdr:colOff>565150</xdr:colOff>
      <xdr:row>10</xdr:row>
      <xdr:rowOff>34036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CC9CA8EA-E89D-4759-9FEB-F8572F1F3FE3}"/>
            </a:ext>
          </a:extLst>
        </xdr:cNvPr>
        <xdr:cNvSpPr/>
      </xdr:nvSpPr>
      <xdr:spPr>
        <a:xfrm>
          <a:off x="5645150" y="1314450"/>
          <a:ext cx="1016000" cy="63093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596900</xdr:colOff>
      <xdr:row>6</xdr:row>
      <xdr:rowOff>133350</xdr:rowOff>
    </xdr:from>
    <xdr:to>
      <xdr:col>13</xdr:col>
      <xdr:colOff>336550</xdr:colOff>
      <xdr:row>10</xdr:row>
      <xdr:rowOff>27686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0911E87-FD5E-43CE-84C2-091D1B078C27}"/>
            </a:ext>
          </a:extLst>
        </xdr:cNvPr>
        <xdr:cNvSpPr/>
      </xdr:nvSpPr>
      <xdr:spPr>
        <a:xfrm>
          <a:off x="6692900" y="1308100"/>
          <a:ext cx="1568450" cy="63093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6</xdr:row>
      <xdr:rowOff>171450</xdr:rowOff>
    </xdr:from>
    <xdr:to>
      <xdr:col>7</xdr:col>
      <xdr:colOff>285750</xdr:colOff>
      <xdr:row>8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BA474B-0384-4F4C-BC32-53C03CDC078C}"/>
            </a:ext>
          </a:extLst>
        </xdr:cNvPr>
        <xdr:cNvSpPr txBox="1"/>
      </xdr:nvSpPr>
      <xdr:spPr>
        <a:xfrm>
          <a:off x="3676650" y="1346200"/>
          <a:ext cx="876300" cy="279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Sick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Leaves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7</xdr:col>
      <xdr:colOff>361950</xdr:colOff>
      <xdr:row>6</xdr:row>
      <xdr:rowOff>165100</xdr:rowOff>
    </xdr:from>
    <xdr:to>
      <xdr:col>9</xdr:col>
      <xdr:colOff>31750</xdr:colOff>
      <xdr:row>8</xdr:row>
      <xdr:rowOff>76200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E27C6B3-7703-4FC1-BBA4-DCFF414C4B43}"/>
            </a:ext>
          </a:extLst>
        </xdr:cNvPr>
        <xdr:cNvSpPr txBox="1"/>
      </xdr:nvSpPr>
      <xdr:spPr>
        <a:xfrm>
          <a:off x="4629150" y="1339850"/>
          <a:ext cx="889000" cy="279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Hours</a:t>
          </a: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 </a:t>
          </a:r>
          <a:r>
            <a:rPr lang="en-US" sz="12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Late</a:t>
          </a:r>
          <a:endParaRPr lang="en-US" sz="1100"/>
        </a:p>
      </xdr:txBody>
    </xdr:sp>
    <xdr:clientData/>
  </xdr:twoCellAnchor>
  <xdr:twoCellAnchor>
    <xdr:from>
      <xdr:col>9</xdr:col>
      <xdr:colOff>190500</xdr:colOff>
      <xdr:row>7</xdr:row>
      <xdr:rowOff>19050</xdr:rowOff>
    </xdr:from>
    <xdr:to>
      <xdr:col>10</xdr:col>
      <xdr:colOff>577850</xdr:colOff>
      <xdr:row>8</xdr:row>
      <xdr:rowOff>57150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4434BF4-3E35-46C5-8178-34E05C35F7C0}"/>
            </a:ext>
          </a:extLst>
        </xdr:cNvPr>
        <xdr:cNvSpPr txBox="1"/>
      </xdr:nvSpPr>
      <xdr:spPr>
        <a:xfrm>
          <a:off x="5676900" y="1377950"/>
          <a:ext cx="996950" cy="2222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Unpaid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Leaves</a:t>
          </a:r>
          <a:endParaRPr lang="en-US" sz="1400" b="1" i="0" u="none" strike="noStrike" baseline="0">
            <a:solidFill>
              <a:schemeClr val="accent1">
                <a:lumMod val="50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590550</xdr:colOff>
      <xdr:row>8</xdr:row>
      <xdr:rowOff>76200</xdr:rowOff>
    </xdr:from>
    <xdr:to>
      <xdr:col>7</xdr:col>
      <xdr:colOff>279400</xdr:colOff>
      <xdr:row>9</xdr:row>
      <xdr:rowOff>146050</xdr:rowOff>
    </xdr:to>
    <xdr:sp macro="" textlink="$V$14">
      <xdr:nvSpPr>
        <xdr:cNvPr id="4" name="TextBox 3">
          <a:extLst>
            <a:ext uri="{FF2B5EF4-FFF2-40B4-BE49-F238E27FC236}">
              <a16:creationId xmlns:a16="http://schemas.microsoft.com/office/drawing/2014/main" id="{3A33594C-F5AC-4B70-B4F6-B6ACDADA7E16}"/>
            </a:ext>
          </a:extLst>
        </xdr:cNvPr>
        <xdr:cNvSpPr txBox="1"/>
      </xdr:nvSpPr>
      <xdr:spPr>
        <a:xfrm>
          <a:off x="3638550" y="1619250"/>
          <a:ext cx="908050" cy="254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35120DB-0095-4B5A-A499-2FE210E1D584}" type="TxLink">
            <a:rPr lang="en-US" sz="12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60</a:t>
          </a:fld>
          <a:endParaRPr lang="en-US" sz="105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7</xdr:col>
      <xdr:colOff>374650</xdr:colOff>
      <xdr:row>8</xdr:row>
      <xdr:rowOff>82550</xdr:rowOff>
    </xdr:from>
    <xdr:to>
      <xdr:col>9</xdr:col>
      <xdr:colOff>63500</xdr:colOff>
      <xdr:row>9</xdr:row>
      <xdr:rowOff>177800</xdr:rowOff>
    </xdr:to>
    <xdr:sp macro="" textlink="$V$16">
      <xdr:nvSpPr>
        <xdr:cNvPr id="39" name="TextBox 38">
          <a:extLst>
            <a:ext uri="{FF2B5EF4-FFF2-40B4-BE49-F238E27FC236}">
              <a16:creationId xmlns:a16="http://schemas.microsoft.com/office/drawing/2014/main" id="{B984B3A7-2174-4FC4-9AE6-64C7E60AFCC3}"/>
            </a:ext>
          </a:extLst>
        </xdr:cNvPr>
        <xdr:cNvSpPr txBox="1"/>
      </xdr:nvSpPr>
      <xdr:spPr>
        <a:xfrm>
          <a:off x="4641850" y="1625600"/>
          <a:ext cx="908050" cy="279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99C99D0-CA5D-4909-B031-DEBAE87DCDAD}" type="TxLink">
            <a:rPr lang="en-US" sz="12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67</a:t>
          </a:fld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165100</xdr:colOff>
      <xdr:row>8</xdr:row>
      <xdr:rowOff>69850</xdr:rowOff>
    </xdr:from>
    <xdr:to>
      <xdr:col>10</xdr:col>
      <xdr:colOff>571500</xdr:colOff>
      <xdr:row>10</xdr:row>
      <xdr:rowOff>6350</xdr:rowOff>
    </xdr:to>
    <xdr:sp macro="" textlink="$V$18">
      <xdr:nvSpPr>
        <xdr:cNvPr id="40" name="TextBox 39">
          <a:extLst>
            <a:ext uri="{FF2B5EF4-FFF2-40B4-BE49-F238E27FC236}">
              <a16:creationId xmlns:a16="http://schemas.microsoft.com/office/drawing/2014/main" id="{D4CE78B9-AD0E-427D-85A4-E87D3EA99BD9}"/>
            </a:ext>
          </a:extLst>
        </xdr:cNvPr>
        <xdr:cNvSpPr txBox="1"/>
      </xdr:nvSpPr>
      <xdr:spPr>
        <a:xfrm>
          <a:off x="5651500" y="1612900"/>
          <a:ext cx="1016000" cy="304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3CD789-E4BE-4597-9258-36D4E083CDB7}" type="TxLink">
            <a:rPr lang="en-US" sz="12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55</a:t>
          </a:fld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11</xdr:col>
      <xdr:colOff>63499</xdr:colOff>
      <xdr:row>7</xdr:row>
      <xdr:rowOff>0</xdr:rowOff>
    </xdr:from>
    <xdr:to>
      <xdr:col>13</xdr:col>
      <xdr:colOff>204328</xdr:colOff>
      <xdr:row>8</xdr:row>
      <xdr:rowOff>100894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DE2C051-51C7-46F7-BA36-74E54A53DB51}"/>
            </a:ext>
          </a:extLst>
        </xdr:cNvPr>
        <xdr:cNvSpPr txBox="1"/>
      </xdr:nvSpPr>
      <xdr:spPr>
        <a:xfrm>
          <a:off x="6769099" y="1358900"/>
          <a:ext cx="1360029" cy="28504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t>Payroll</a:t>
          </a:r>
          <a:endParaRPr lang="en-US" sz="1400" b="1" i="0" u="none" strike="noStrike" baseline="0">
            <a:solidFill>
              <a:schemeClr val="accent1">
                <a:lumMod val="50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82550</xdr:colOff>
      <xdr:row>8</xdr:row>
      <xdr:rowOff>69850</xdr:rowOff>
    </xdr:from>
    <xdr:to>
      <xdr:col>13</xdr:col>
      <xdr:colOff>222250</xdr:colOff>
      <xdr:row>10</xdr:row>
      <xdr:rowOff>6350</xdr:rowOff>
    </xdr:to>
    <xdr:sp macro="" textlink="$V$20">
      <xdr:nvSpPr>
        <xdr:cNvPr id="42" name="TextBox 41">
          <a:extLst>
            <a:ext uri="{FF2B5EF4-FFF2-40B4-BE49-F238E27FC236}">
              <a16:creationId xmlns:a16="http://schemas.microsoft.com/office/drawing/2014/main" id="{1BA11F6A-5D8C-4F91-9E1F-A3F943CE093A}"/>
            </a:ext>
          </a:extLst>
        </xdr:cNvPr>
        <xdr:cNvSpPr txBox="1"/>
      </xdr:nvSpPr>
      <xdr:spPr>
        <a:xfrm>
          <a:off x="6788150" y="1612900"/>
          <a:ext cx="1358900" cy="304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F79B2A1-D637-485E-981E-E2A18363FCDC}" type="TxLink">
            <a:rPr lang="en-US" sz="12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$13,066,105.00</a:t>
          </a:fld>
          <a:endParaRPr lang="en-US" sz="105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3</xdr:col>
      <xdr:colOff>28575</xdr:colOff>
      <xdr:row>10</xdr:row>
      <xdr:rowOff>85724</xdr:rowOff>
    </xdr:from>
    <xdr:to>
      <xdr:col>9</xdr:col>
      <xdr:colOff>165100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152F8-ADEA-4C29-A339-DA42067BA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</xdr:col>
      <xdr:colOff>182562</xdr:colOff>
      <xdr:row>10</xdr:row>
      <xdr:rowOff>87312</xdr:rowOff>
    </xdr:from>
    <xdr:to>
      <xdr:col>13</xdr:col>
      <xdr:colOff>344487</xdr:colOff>
      <xdr:row>17</xdr:row>
      <xdr:rowOff>173037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6F0F48-AEF1-438F-BE6B-058734E2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381000</xdr:colOff>
      <xdr:row>11</xdr:row>
      <xdr:rowOff>57150</xdr:rowOff>
    </xdr:from>
    <xdr:to>
      <xdr:col>15</xdr:col>
      <xdr:colOff>539750</xdr:colOff>
      <xdr:row>17</xdr:row>
      <xdr:rowOff>139700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E317F6F-2A53-483F-821E-EC421F8461E3}"/>
            </a:ext>
          </a:extLst>
        </xdr:cNvPr>
        <xdr:cNvSpPr/>
      </xdr:nvSpPr>
      <xdr:spPr>
        <a:xfrm>
          <a:off x="8305800" y="2152650"/>
          <a:ext cx="1377950" cy="11874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565150</xdr:colOff>
      <xdr:row>11</xdr:row>
      <xdr:rowOff>57150</xdr:rowOff>
    </xdr:from>
    <xdr:to>
      <xdr:col>18</xdr:col>
      <xdr:colOff>114300</xdr:colOff>
      <xdr:row>17</xdr:row>
      <xdr:rowOff>139700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44EB89ED-67A8-41FB-B71A-100C80EB3B9F}"/>
            </a:ext>
          </a:extLst>
        </xdr:cNvPr>
        <xdr:cNvSpPr/>
      </xdr:nvSpPr>
      <xdr:spPr>
        <a:xfrm>
          <a:off x="9709150" y="2152650"/>
          <a:ext cx="1377950" cy="11874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450851</xdr:colOff>
      <xdr:row>11</xdr:row>
      <xdr:rowOff>95250</xdr:rowOff>
    </xdr:from>
    <xdr:to>
      <xdr:col>15</xdr:col>
      <xdr:colOff>463551</xdr:colOff>
      <xdr:row>13</xdr:row>
      <xdr:rowOff>1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F1F71C47-30A9-405C-8B20-31BED9D881AB}"/>
            </a:ext>
          </a:extLst>
        </xdr:cNvPr>
        <xdr:cNvSpPr txBox="1">
          <a:spLocks noChangeArrowheads="1"/>
        </xdr:cNvSpPr>
      </xdr:nvSpPr>
      <xdr:spPr bwMode="auto">
        <a:xfrm>
          <a:off x="8375651" y="2190750"/>
          <a:ext cx="1231900" cy="273051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Overtime Cost</a:t>
          </a:r>
        </a:p>
      </xdr:txBody>
    </xdr:sp>
    <xdr:clientData/>
  </xdr:twoCellAnchor>
  <xdr:twoCellAnchor>
    <xdr:from>
      <xdr:col>15</xdr:col>
      <xdr:colOff>603250</xdr:colOff>
      <xdr:row>11</xdr:row>
      <xdr:rowOff>120650</xdr:rowOff>
    </xdr:from>
    <xdr:to>
      <xdr:col>18</xdr:col>
      <xdr:colOff>6350</xdr:colOff>
      <xdr:row>13</xdr:row>
      <xdr:rowOff>25401</xdr:rowOff>
    </xdr:to>
    <xdr:sp macro="" textlink="">
      <xdr:nvSpPr>
        <xdr:cNvPr id="47" name="Text Box 19">
          <a:extLst>
            <a:ext uri="{FF2B5EF4-FFF2-40B4-BE49-F238E27FC236}">
              <a16:creationId xmlns:a16="http://schemas.microsoft.com/office/drawing/2014/main" id="{4C20F200-D9DD-4922-AE67-4AF387887B01}"/>
            </a:ext>
          </a:extLst>
        </xdr:cNvPr>
        <xdr:cNvSpPr txBox="1">
          <a:spLocks noChangeArrowheads="1"/>
        </xdr:cNvSpPr>
      </xdr:nvSpPr>
      <xdr:spPr bwMode="auto">
        <a:xfrm>
          <a:off x="9747250" y="2216150"/>
          <a:ext cx="1231900" cy="273051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Part Timers</a:t>
          </a:r>
        </a:p>
      </xdr:txBody>
    </xdr:sp>
    <xdr:clientData/>
  </xdr:twoCellAnchor>
  <xdr:twoCellAnchor editAs="oneCell">
    <xdr:from>
      <xdr:col>14</xdr:col>
      <xdr:colOff>241301</xdr:colOff>
      <xdr:row>13</xdr:row>
      <xdr:rowOff>6351</xdr:rowOff>
    </xdr:from>
    <xdr:to>
      <xdr:col>15</xdr:col>
      <xdr:colOff>114300</xdr:colOff>
      <xdr:row>15</xdr:row>
      <xdr:rowOff>120650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584D4D-8922-4BCE-B2EE-0458FF1A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701" y="2470151"/>
          <a:ext cx="482599" cy="482599"/>
        </a:xfrm>
        <a:prstGeom prst="rect">
          <a:avLst/>
        </a:prstGeom>
      </xdr:spPr>
    </xdr:pic>
    <xdr:clientData/>
  </xdr:twoCellAnchor>
  <xdr:twoCellAnchor>
    <xdr:from>
      <xdr:col>13</xdr:col>
      <xdr:colOff>527050</xdr:colOff>
      <xdr:row>15</xdr:row>
      <xdr:rowOff>177800</xdr:rowOff>
    </xdr:from>
    <xdr:to>
      <xdr:col>15</xdr:col>
      <xdr:colOff>457200</xdr:colOff>
      <xdr:row>17</xdr:row>
      <xdr:rowOff>107950</xdr:rowOff>
    </xdr:to>
    <xdr:sp macro="" textlink="$W$22">
      <xdr:nvSpPr>
        <xdr:cNvPr id="49" name="TextBox 48">
          <a:extLst>
            <a:ext uri="{FF2B5EF4-FFF2-40B4-BE49-F238E27FC236}">
              <a16:creationId xmlns:a16="http://schemas.microsoft.com/office/drawing/2014/main" id="{92D80E1D-154F-40BB-B1F2-E76AC2263B55}"/>
            </a:ext>
          </a:extLst>
        </xdr:cNvPr>
        <xdr:cNvSpPr txBox="1"/>
      </xdr:nvSpPr>
      <xdr:spPr>
        <a:xfrm>
          <a:off x="8451850" y="3009900"/>
          <a:ext cx="1149350" cy="298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164B5EC-127A-48C5-BB6A-0FAB1CA36857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$450,543.00</a:t>
          </a:fld>
          <a:endParaRPr lang="en-US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16</xdr:col>
      <xdr:colOff>311150</xdr:colOff>
      <xdr:row>12</xdr:row>
      <xdr:rowOff>177800</xdr:rowOff>
    </xdr:from>
    <xdr:to>
      <xdr:col>17</xdr:col>
      <xdr:colOff>260350</xdr:colOff>
      <xdr:row>16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4A02A02-73AF-4404-98D7-7E4C12AA7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4750" y="2457450"/>
          <a:ext cx="558800" cy="558800"/>
        </a:xfrm>
        <a:prstGeom prst="rect">
          <a:avLst/>
        </a:prstGeom>
      </xdr:spPr>
    </xdr:pic>
    <xdr:clientData/>
  </xdr:twoCellAnchor>
  <xdr:twoCellAnchor>
    <xdr:from>
      <xdr:col>16</xdr:col>
      <xdr:colOff>12700</xdr:colOff>
      <xdr:row>16</xdr:row>
      <xdr:rowOff>0</xdr:rowOff>
    </xdr:from>
    <xdr:to>
      <xdr:col>17</xdr:col>
      <xdr:colOff>552450</xdr:colOff>
      <xdr:row>17</xdr:row>
      <xdr:rowOff>114300</xdr:rowOff>
    </xdr:to>
    <xdr:sp macro="" textlink="$V$22">
      <xdr:nvSpPr>
        <xdr:cNvPr id="52" name="TextBox 51">
          <a:extLst>
            <a:ext uri="{FF2B5EF4-FFF2-40B4-BE49-F238E27FC236}">
              <a16:creationId xmlns:a16="http://schemas.microsoft.com/office/drawing/2014/main" id="{B48D69D0-BDB2-4471-85D9-18CE2023F0F5}"/>
            </a:ext>
          </a:extLst>
        </xdr:cNvPr>
        <xdr:cNvSpPr txBox="1"/>
      </xdr:nvSpPr>
      <xdr:spPr>
        <a:xfrm>
          <a:off x="9766300" y="3016250"/>
          <a:ext cx="1149350" cy="298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4B0436B-882D-4F06-934A-2348AC068614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152</a:t>
          </a:fld>
          <a:endParaRPr lang="en-US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15</xdr:col>
      <xdr:colOff>565150</xdr:colOff>
      <xdr:row>17</xdr:row>
      <xdr:rowOff>165100</xdr:rowOff>
    </xdr:from>
    <xdr:to>
      <xdr:col>18</xdr:col>
      <xdr:colOff>114300</xdr:colOff>
      <xdr:row>24</xdr:row>
      <xdr:rowOff>19050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98ACBB5E-F3B8-437E-9D76-0B5735A18407}"/>
            </a:ext>
          </a:extLst>
        </xdr:cNvPr>
        <xdr:cNvSpPr/>
      </xdr:nvSpPr>
      <xdr:spPr>
        <a:xfrm>
          <a:off x="9709150" y="3365500"/>
          <a:ext cx="1377950" cy="1143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374650</xdr:colOff>
      <xdr:row>17</xdr:row>
      <xdr:rowOff>165100</xdr:rowOff>
    </xdr:from>
    <xdr:to>
      <xdr:col>15</xdr:col>
      <xdr:colOff>533400</xdr:colOff>
      <xdr:row>24</xdr:row>
      <xdr:rowOff>19050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0B64975-35D3-4A73-BC48-D417DB442827}"/>
            </a:ext>
          </a:extLst>
        </xdr:cNvPr>
        <xdr:cNvSpPr/>
      </xdr:nvSpPr>
      <xdr:spPr>
        <a:xfrm>
          <a:off x="8299450" y="3365500"/>
          <a:ext cx="1377950" cy="11430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469900</xdr:colOff>
      <xdr:row>18</xdr:row>
      <xdr:rowOff>19050</xdr:rowOff>
    </xdr:from>
    <xdr:to>
      <xdr:col>15</xdr:col>
      <xdr:colOff>482600</xdr:colOff>
      <xdr:row>19</xdr:row>
      <xdr:rowOff>107951</xdr:rowOff>
    </xdr:to>
    <xdr:sp macro="" textlink="">
      <xdr:nvSpPr>
        <xdr:cNvPr id="57" name="Text Box 19">
          <a:extLst>
            <a:ext uri="{FF2B5EF4-FFF2-40B4-BE49-F238E27FC236}">
              <a16:creationId xmlns:a16="http://schemas.microsoft.com/office/drawing/2014/main" id="{73A73100-A3D3-489D-AD76-6EFF9A1C5587}"/>
            </a:ext>
          </a:extLst>
        </xdr:cNvPr>
        <xdr:cNvSpPr txBox="1">
          <a:spLocks noChangeArrowheads="1"/>
        </xdr:cNvSpPr>
      </xdr:nvSpPr>
      <xdr:spPr bwMode="auto">
        <a:xfrm>
          <a:off x="8394700" y="3403600"/>
          <a:ext cx="1231900" cy="273051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Incentive</a:t>
          </a:r>
        </a:p>
      </xdr:txBody>
    </xdr:sp>
    <xdr:clientData/>
  </xdr:twoCellAnchor>
  <xdr:twoCellAnchor>
    <xdr:from>
      <xdr:col>16</xdr:col>
      <xdr:colOff>57150</xdr:colOff>
      <xdr:row>18</xdr:row>
      <xdr:rowOff>57150</xdr:rowOff>
    </xdr:from>
    <xdr:to>
      <xdr:col>18</xdr:col>
      <xdr:colOff>69850</xdr:colOff>
      <xdr:row>19</xdr:row>
      <xdr:rowOff>146051</xdr:rowOff>
    </xdr:to>
    <xdr:sp macro="" textlink="">
      <xdr:nvSpPr>
        <xdr:cNvPr id="58" name="Text Box 19">
          <a:extLst>
            <a:ext uri="{FF2B5EF4-FFF2-40B4-BE49-F238E27FC236}">
              <a16:creationId xmlns:a16="http://schemas.microsoft.com/office/drawing/2014/main" id="{3D9F612A-37D3-41F4-9BD9-2B4B5CD28AD3}"/>
            </a:ext>
          </a:extLst>
        </xdr:cNvPr>
        <xdr:cNvSpPr txBox="1">
          <a:spLocks noChangeArrowheads="1"/>
        </xdr:cNvSpPr>
      </xdr:nvSpPr>
      <xdr:spPr bwMode="auto">
        <a:xfrm>
          <a:off x="9810750" y="3441700"/>
          <a:ext cx="1231900" cy="273051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Outsource</a:t>
          </a:r>
        </a:p>
      </xdr:txBody>
    </xdr:sp>
    <xdr:clientData/>
  </xdr:twoCellAnchor>
  <xdr:twoCellAnchor editAs="oneCell">
    <xdr:from>
      <xdr:col>14</xdr:col>
      <xdr:colOff>190501</xdr:colOff>
      <xdr:row>19</xdr:row>
      <xdr:rowOff>95251</xdr:rowOff>
    </xdr:from>
    <xdr:to>
      <xdr:col>15</xdr:col>
      <xdr:colOff>114300</xdr:colOff>
      <xdr:row>22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996898-655D-425A-BADF-DA889E9BD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1" y="3663951"/>
          <a:ext cx="533399" cy="533399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400051</xdr:colOff>
      <xdr:row>19</xdr:row>
      <xdr:rowOff>101601</xdr:rowOff>
    </xdr:from>
    <xdr:to>
      <xdr:col>17</xdr:col>
      <xdr:colOff>355600</xdr:colOff>
      <xdr:row>22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AA910F-622A-440F-A1F4-3D6AC5315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1" y="3670301"/>
          <a:ext cx="565149" cy="565149"/>
        </a:xfrm>
        <a:prstGeom prst="rect">
          <a:avLst/>
        </a:prstGeom>
      </xdr:spPr>
    </xdr:pic>
    <xdr:clientData/>
  </xdr:twoCellAnchor>
  <xdr:twoCellAnchor>
    <xdr:from>
      <xdr:col>13</xdr:col>
      <xdr:colOff>508000</xdr:colOff>
      <xdr:row>22</xdr:row>
      <xdr:rowOff>88900</xdr:rowOff>
    </xdr:from>
    <xdr:to>
      <xdr:col>15</xdr:col>
      <xdr:colOff>438150</xdr:colOff>
      <xdr:row>24</xdr:row>
      <xdr:rowOff>19050</xdr:rowOff>
    </xdr:to>
    <xdr:sp macro="" textlink="$V$29">
      <xdr:nvSpPr>
        <xdr:cNvPr id="48" name="TextBox 47">
          <a:extLst>
            <a:ext uri="{FF2B5EF4-FFF2-40B4-BE49-F238E27FC236}">
              <a16:creationId xmlns:a16="http://schemas.microsoft.com/office/drawing/2014/main" id="{36F37192-5EB2-4317-BBE4-E355F8177C6E}"/>
            </a:ext>
          </a:extLst>
        </xdr:cNvPr>
        <xdr:cNvSpPr txBox="1"/>
      </xdr:nvSpPr>
      <xdr:spPr>
        <a:xfrm>
          <a:off x="8432800" y="4210050"/>
          <a:ext cx="1149350" cy="298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07347F-F7FB-4BFB-9C6C-4033BBE0CF24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$281,429.00</a:t>
          </a:fld>
          <a:endParaRPr lang="en-US" sz="24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16</xdr:col>
      <xdr:colOff>95250</xdr:colOff>
      <xdr:row>22</xdr:row>
      <xdr:rowOff>95250</xdr:rowOff>
    </xdr:from>
    <xdr:to>
      <xdr:col>18</xdr:col>
      <xdr:colOff>25400</xdr:colOff>
      <xdr:row>24</xdr:row>
      <xdr:rowOff>25400</xdr:rowOff>
    </xdr:to>
    <xdr:sp macro="" textlink="$W$29">
      <xdr:nvSpPr>
        <xdr:cNvPr id="51" name="TextBox 50">
          <a:extLst>
            <a:ext uri="{FF2B5EF4-FFF2-40B4-BE49-F238E27FC236}">
              <a16:creationId xmlns:a16="http://schemas.microsoft.com/office/drawing/2014/main" id="{669B6A11-DC50-45CC-83B1-F9D94D46D25B}"/>
            </a:ext>
          </a:extLst>
        </xdr:cNvPr>
        <xdr:cNvSpPr txBox="1"/>
      </xdr:nvSpPr>
      <xdr:spPr>
        <a:xfrm>
          <a:off x="9848850" y="4216400"/>
          <a:ext cx="1149350" cy="2984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2A06358-8A84-46B1-B17F-781AD67F1CD5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83</a:t>
          </a:fld>
          <a:endParaRPr lang="en-US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3</xdr:col>
      <xdr:colOff>28575</xdr:colOff>
      <xdr:row>18</xdr:row>
      <xdr:rowOff>15875</xdr:rowOff>
    </xdr:from>
    <xdr:to>
      <xdr:col>9</xdr:col>
      <xdr:colOff>158750</xdr:colOff>
      <xdr:row>32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748DD9-1E1F-45BB-9F69-EFD1CD34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351367</xdr:colOff>
      <xdr:row>34</xdr:row>
      <xdr:rowOff>23283</xdr:rowOff>
    </xdr:from>
    <xdr:to>
      <xdr:col>4</xdr:col>
      <xdr:colOff>579967</xdr:colOff>
      <xdr:row>38</xdr:row>
      <xdr:rowOff>82550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6813E9F-8F3D-4864-BE8F-EA25EB1F531E}"/>
            </a:ext>
          </a:extLst>
        </xdr:cNvPr>
        <xdr:cNvSpPr/>
      </xdr:nvSpPr>
      <xdr:spPr>
        <a:xfrm>
          <a:off x="2180167" y="6354233"/>
          <a:ext cx="838200" cy="795867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32</xdr:row>
      <xdr:rowOff>76200</xdr:rowOff>
    </xdr:from>
    <xdr:to>
      <xdr:col>18</xdr:col>
      <xdr:colOff>120650</xdr:colOff>
      <xdr:row>38</xdr:row>
      <xdr:rowOff>165100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3B9BC43-7053-4814-A838-885731EE686A}"/>
            </a:ext>
          </a:extLst>
        </xdr:cNvPr>
        <xdr:cNvSpPr/>
      </xdr:nvSpPr>
      <xdr:spPr>
        <a:xfrm>
          <a:off x="1866900" y="6038850"/>
          <a:ext cx="9226550" cy="119380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584200</xdr:colOff>
      <xdr:row>32</xdr:row>
      <xdr:rowOff>63499</xdr:rowOff>
    </xdr:from>
    <xdr:to>
      <xdr:col>5</xdr:col>
      <xdr:colOff>319616</xdr:colOff>
      <xdr:row>33</xdr:row>
      <xdr:rowOff>127000</xdr:rowOff>
    </xdr:to>
    <xdr:sp macro="" textlink="">
      <xdr:nvSpPr>
        <xdr:cNvPr id="63" name="Text Box 19">
          <a:extLst>
            <a:ext uri="{FF2B5EF4-FFF2-40B4-BE49-F238E27FC236}">
              <a16:creationId xmlns:a16="http://schemas.microsoft.com/office/drawing/2014/main" id="{F816DE00-1C7D-4781-8E82-5B761E750B75}"/>
            </a:ext>
          </a:extLst>
        </xdr:cNvPr>
        <xdr:cNvSpPr txBox="1">
          <a:spLocks noChangeArrowheads="1"/>
        </xdr:cNvSpPr>
      </xdr:nvSpPr>
      <xdr:spPr bwMode="auto">
        <a:xfrm>
          <a:off x="1803400" y="6026149"/>
          <a:ext cx="1564216" cy="247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 </a:t>
          </a:r>
          <a:r>
            <a:rPr lang="en-US" sz="14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t>Employees Aged &gt;50</a:t>
          </a:r>
        </a:p>
      </xdr:txBody>
    </xdr:sp>
    <xdr:clientData/>
  </xdr:twoCellAnchor>
  <xdr:twoCellAnchor>
    <xdr:from>
      <xdr:col>3</xdr:col>
      <xdr:colOff>207433</xdr:colOff>
      <xdr:row>33</xdr:row>
      <xdr:rowOff>158750</xdr:rowOff>
    </xdr:from>
    <xdr:to>
      <xdr:col>5</xdr:col>
      <xdr:colOff>218016</xdr:colOff>
      <xdr:row>33</xdr:row>
      <xdr:rowOff>158750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7FA12-F94D-4448-BDCC-809B76833CBC}"/>
            </a:ext>
          </a:extLst>
        </xdr:cNvPr>
        <xdr:cNvCxnSpPr/>
      </xdr:nvCxnSpPr>
      <xdr:spPr>
        <a:xfrm>
          <a:off x="2036233" y="6305550"/>
          <a:ext cx="1229783" cy="0"/>
        </a:xfrm>
        <a:prstGeom prst="line">
          <a:avLst/>
        </a:prstGeom>
        <a:ln w="28575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572408</xdr:colOff>
      <xdr:row>35</xdr:row>
      <xdr:rowOff>50800</xdr:rowOff>
    </xdr:from>
    <xdr:to>
      <xdr:col>4</xdr:col>
      <xdr:colOff>394608</xdr:colOff>
      <xdr:row>36</xdr:row>
      <xdr:rowOff>152400</xdr:rowOff>
    </xdr:to>
    <xdr:sp macro="" textlink="$V$34">
      <xdr:nvSpPr>
        <xdr:cNvPr id="30" name="TextBox 29">
          <a:extLst>
            <a:ext uri="{FF2B5EF4-FFF2-40B4-BE49-F238E27FC236}">
              <a16:creationId xmlns:a16="http://schemas.microsoft.com/office/drawing/2014/main" id="{86DA9006-8BCE-4F67-B295-9B87CB4ACB3F}"/>
            </a:ext>
          </a:extLst>
        </xdr:cNvPr>
        <xdr:cNvSpPr txBox="1"/>
      </xdr:nvSpPr>
      <xdr:spPr>
        <a:xfrm>
          <a:off x="2401208" y="6565900"/>
          <a:ext cx="431800" cy="28575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57DBF3D-2524-4225-9296-4B6F2470C175}" type="TxLink">
            <a:rPr 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ctr"/>
            <a:t>243</a:t>
          </a:fld>
          <a:endParaRPr lang="en-US" sz="18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6</xdr:col>
      <xdr:colOff>342296</xdr:colOff>
      <xdr:row>34</xdr:row>
      <xdr:rowOff>50498</xdr:rowOff>
    </xdr:from>
    <xdr:to>
      <xdr:col>7</xdr:col>
      <xdr:colOff>570896</xdr:colOff>
      <xdr:row>38</xdr:row>
      <xdr:rowOff>109765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F2B95E68-796A-4670-A0A1-2487F3816B3A}"/>
            </a:ext>
          </a:extLst>
        </xdr:cNvPr>
        <xdr:cNvSpPr/>
      </xdr:nvSpPr>
      <xdr:spPr>
        <a:xfrm>
          <a:off x="3999896" y="6381448"/>
          <a:ext cx="838200" cy="795867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575129</xdr:colOff>
      <xdr:row>32</xdr:row>
      <xdr:rowOff>90714</xdr:rowOff>
    </xdr:from>
    <xdr:to>
      <xdr:col>8</xdr:col>
      <xdr:colOff>310545</xdr:colOff>
      <xdr:row>33</xdr:row>
      <xdr:rowOff>154215</xdr:rowOff>
    </xdr:to>
    <xdr:sp macro="" textlink="">
      <xdr:nvSpPr>
        <xdr:cNvPr id="66" name="Text Box 19">
          <a:extLst>
            <a:ext uri="{FF2B5EF4-FFF2-40B4-BE49-F238E27FC236}">
              <a16:creationId xmlns:a16="http://schemas.microsoft.com/office/drawing/2014/main" id="{DE85B653-902E-471B-9E5D-42930D3FE92B}"/>
            </a:ext>
          </a:extLst>
        </xdr:cNvPr>
        <xdr:cNvSpPr txBox="1">
          <a:spLocks noChangeArrowheads="1"/>
        </xdr:cNvSpPr>
      </xdr:nvSpPr>
      <xdr:spPr bwMode="auto">
        <a:xfrm>
          <a:off x="3623129" y="6053364"/>
          <a:ext cx="1564216" cy="247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 </a:t>
          </a:r>
          <a:r>
            <a:rPr lang="en-US" sz="14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t>Corrective Actions</a:t>
          </a:r>
        </a:p>
      </xdr:txBody>
    </xdr:sp>
    <xdr:clientData/>
  </xdr:twoCellAnchor>
  <xdr:twoCellAnchor>
    <xdr:from>
      <xdr:col>6</xdr:col>
      <xdr:colOff>198362</xdr:colOff>
      <xdr:row>34</xdr:row>
      <xdr:rowOff>4536</xdr:rowOff>
    </xdr:from>
    <xdr:to>
      <xdr:col>8</xdr:col>
      <xdr:colOff>208945</xdr:colOff>
      <xdr:row>34</xdr:row>
      <xdr:rowOff>4536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C181B509-E109-44D1-8795-6AE968A5FE02}"/>
            </a:ext>
          </a:extLst>
        </xdr:cNvPr>
        <xdr:cNvCxnSpPr/>
      </xdr:nvCxnSpPr>
      <xdr:spPr>
        <a:xfrm>
          <a:off x="3855962" y="6335486"/>
          <a:ext cx="1229783" cy="0"/>
        </a:xfrm>
        <a:prstGeom prst="line">
          <a:avLst/>
        </a:prstGeom>
        <a:ln w="28575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514655</xdr:colOff>
      <xdr:row>35</xdr:row>
      <xdr:rowOff>77712</xdr:rowOff>
    </xdr:from>
    <xdr:to>
      <xdr:col>7</xdr:col>
      <xdr:colOff>439059</xdr:colOff>
      <xdr:row>37</xdr:row>
      <xdr:rowOff>18142</xdr:rowOff>
    </xdr:to>
    <xdr:sp macro="" textlink="$W$34">
      <xdr:nvSpPr>
        <xdr:cNvPr id="68" name="TextBox 67">
          <a:extLst>
            <a:ext uri="{FF2B5EF4-FFF2-40B4-BE49-F238E27FC236}">
              <a16:creationId xmlns:a16="http://schemas.microsoft.com/office/drawing/2014/main" id="{E3DF3BDF-F18B-4BB1-98EC-E78308E85C56}"/>
            </a:ext>
          </a:extLst>
        </xdr:cNvPr>
        <xdr:cNvSpPr txBox="1"/>
      </xdr:nvSpPr>
      <xdr:spPr>
        <a:xfrm>
          <a:off x="4172255" y="6592812"/>
          <a:ext cx="534004" cy="30873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6049FB3-9D42-451C-A9D1-F070D63161EA}" type="TxLink">
            <a:rPr 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ctr"/>
            <a:t>125</a:t>
          </a:fld>
          <a:endParaRPr lang="en-US" sz="32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360439</xdr:colOff>
      <xdr:row>34</xdr:row>
      <xdr:rowOff>41426</xdr:rowOff>
    </xdr:from>
    <xdr:to>
      <xdr:col>10</xdr:col>
      <xdr:colOff>589039</xdr:colOff>
      <xdr:row>38</xdr:row>
      <xdr:rowOff>100693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2C3F3E41-5838-4866-BD5D-B6EC29C13D28}"/>
            </a:ext>
          </a:extLst>
        </xdr:cNvPr>
        <xdr:cNvSpPr/>
      </xdr:nvSpPr>
      <xdr:spPr>
        <a:xfrm>
          <a:off x="5846839" y="6372376"/>
          <a:ext cx="838200" cy="795867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593272</xdr:colOff>
      <xdr:row>32</xdr:row>
      <xdr:rowOff>81642</xdr:rowOff>
    </xdr:from>
    <xdr:to>
      <xdr:col>11</xdr:col>
      <xdr:colOff>328687</xdr:colOff>
      <xdr:row>33</xdr:row>
      <xdr:rowOff>145143</xdr:rowOff>
    </xdr:to>
    <xdr:sp macro="" textlink="">
      <xdr:nvSpPr>
        <xdr:cNvPr id="70" name="Text Box 19">
          <a:extLst>
            <a:ext uri="{FF2B5EF4-FFF2-40B4-BE49-F238E27FC236}">
              <a16:creationId xmlns:a16="http://schemas.microsoft.com/office/drawing/2014/main" id="{B30DA4C2-F047-4647-B1AA-38118C1EC4BD}"/>
            </a:ext>
          </a:extLst>
        </xdr:cNvPr>
        <xdr:cNvSpPr txBox="1">
          <a:spLocks noChangeArrowheads="1"/>
        </xdr:cNvSpPr>
      </xdr:nvSpPr>
      <xdr:spPr bwMode="auto">
        <a:xfrm>
          <a:off x="5470072" y="6044292"/>
          <a:ext cx="1564215" cy="247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 </a:t>
          </a:r>
          <a:r>
            <a:rPr lang="en-US" sz="14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t>Contract Termination</a:t>
          </a:r>
        </a:p>
      </xdr:txBody>
    </xdr:sp>
    <xdr:clientData/>
  </xdr:twoCellAnchor>
  <xdr:twoCellAnchor>
    <xdr:from>
      <xdr:col>9</xdr:col>
      <xdr:colOff>216505</xdr:colOff>
      <xdr:row>33</xdr:row>
      <xdr:rowOff>176893</xdr:rowOff>
    </xdr:from>
    <xdr:to>
      <xdr:col>11</xdr:col>
      <xdr:colOff>227088</xdr:colOff>
      <xdr:row>33</xdr:row>
      <xdr:rowOff>176893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CBB421D2-2BC4-47BF-B6A1-7FFCDDFBDBA8}"/>
            </a:ext>
          </a:extLst>
        </xdr:cNvPr>
        <xdr:cNvCxnSpPr/>
      </xdr:nvCxnSpPr>
      <xdr:spPr>
        <a:xfrm>
          <a:off x="5702905" y="6323693"/>
          <a:ext cx="1229783" cy="0"/>
        </a:xfrm>
        <a:prstGeom prst="line">
          <a:avLst/>
        </a:prstGeom>
        <a:ln w="28575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496513</xdr:colOff>
      <xdr:row>35</xdr:row>
      <xdr:rowOff>86782</xdr:rowOff>
    </xdr:from>
    <xdr:to>
      <xdr:col>10</xdr:col>
      <xdr:colOff>420917</xdr:colOff>
      <xdr:row>37</xdr:row>
      <xdr:rowOff>27212</xdr:rowOff>
    </xdr:to>
    <xdr:sp macro="" textlink="$X$34">
      <xdr:nvSpPr>
        <xdr:cNvPr id="72" name="TextBox 71">
          <a:extLst>
            <a:ext uri="{FF2B5EF4-FFF2-40B4-BE49-F238E27FC236}">
              <a16:creationId xmlns:a16="http://schemas.microsoft.com/office/drawing/2014/main" id="{544471BE-FFE3-4926-8ABC-3F37639D640D}"/>
            </a:ext>
          </a:extLst>
        </xdr:cNvPr>
        <xdr:cNvSpPr txBox="1"/>
      </xdr:nvSpPr>
      <xdr:spPr>
        <a:xfrm>
          <a:off x="5982913" y="6601882"/>
          <a:ext cx="534004" cy="30873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C3F8654-67E6-4452-BE72-D3FD075DD3C7}" type="TxLink">
            <a:rPr 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ctr"/>
            <a:t>236</a:t>
          </a:fld>
          <a:endParaRPr lang="en-US" sz="48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222553</xdr:colOff>
      <xdr:row>34</xdr:row>
      <xdr:rowOff>41427</xdr:rowOff>
    </xdr:from>
    <xdr:to>
      <xdr:col>13</xdr:col>
      <xdr:colOff>452968</xdr:colOff>
      <xdr:row>38</xdr:row>
      <xdr:rowOff>100694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C58FEDC6-1EA3-444E-9EF0-A5909C9DA4D7}"/>
            </a:ext>
          </a:extLst>
        </xdr:cNvPr>
        <xdr:cNvSpPr/>
      </xdr:nvSpPr>
      <xdr:spPr>
        <a:xfrm>
          <a:off x="7537753" y="6372377"/>
          <a:ext cx="840015" cy="795867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457200</xdr:colOff>
      <xdr:row>32</xdr:row>
      <xdr:rowOff>81643</xdr:rowOff>
    </xdr:from>
    <xdr:to>
      <xdr:col>14</xdr:col>
      <xdr:colOff>190802</xdr:colOff>
      <xdr:row>33</xdr:row>
      <xdr:rowOff>145144</xdr:rowOff>
    </xdr:to>
    <xdr:sp macro="" textlink="">
      <xdr:nvSpPr>
        <xdr:cNvPr id="74" name="Text Box 19">
          <a:extLst>
            <a:ext uri="{FF2B5EF4-FFF2-40B4-BE49-F238E27FC236}">
              <a16:creationId xmlns:a16="http://schemas.microsoft.com/office/drawing/2014/main" id="{AE54B349-7E56-493D-8023-1A202B30471A}"/>
            </a:ext>
          </a:extLst>
        </xdr:cNvPr>
        <xdr:cNvSpPr txBox="1">
          <a:spLocks noChangeArrowheads="1"/>
        </xdr:cNvSpPr>
      </xdr:nvSpPr>
      <xdr:spPr bwMode="auto">
        <a:xfrm>
          <a:off x="7162800" y="6044293"/>
          <a:ext cx="1562402" cy="247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 </a:t>
          </a:r>
          <a:r>
            <a:rPr lang="en-US" sz="14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t>Probation Period Ter.</a:t>
          </a:r>
        </a:p>
      </xdr:txBody>
    </xdr:sp>
    <xdr:clientData/>
  </xdr:twoCellAnchor>
  <xdr:twoCellAnchor>
    <xdr:from>
      <xdr:col>12</xdr:col>
      <xdr:colOff>80433</xdr:colOff>
      <xdr:row>33</xdr:row>
      <xdr:rowOff>176894</xdr:rowOff>
    </xdr:from>
    <xdr:to>
      <xdr:col>14</xdr:col>
      <xdr:colOff>91017</xdr:colOff>
      <xdr:row>33</xdr:row>
      <xdr:rowOff>176894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1D82522E-2613-426B-94FD-614BE45D5FB3}"/>
            </a:ext>
          </a:extLst>
        </xdr:cNvPr>
        <xdr:cNvCxnSpPr/>
      </xdr:nvCxnSpPr>
      <xdr:spPr>
        <a:xfrm>
          <a:off x="7395633" y="6323694"/>
          <a:ext cx="1229784" cy="0"/>
        </a:xfrm>
        <a:prstGeom prst="line">
          <a:avLst/>
        </a:prstGeom>
        <a:ln w="28575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360442</xdr:colOff>
      <xdr:row>35</xdr:row>
      <xdr:rowOff>86783</xdr:rowOff>
    </xdr:from>
    <xdr:to>
      <xdr:col>13</xdr:col>
      <xdr:colOff>284846</xdr:colOff>
      <xdr:row>37</xdr:row>
      <xdr:rowOff>27213</xdr:rowOff>
    </xdr:to>
    <xdr:sp macro="" textlink="$Y$34">
      <xdr:nvSpPr>
        <xdr:cNvPr id="76" name="TextBox 75">
          <a:extLst>
            <a:ext uri="{FF2B5EF4-FFF2-40B4-BE49-F238E27FC236}">
              <a16:creationId xmlns:a16="http://schemas.microsoft.com/office/drawing/2014/main" id="{919C9FBC-2FDE-4B09-BA81-4F7D407787D6}"/>
            </a:ext>
          </a:extLst>
        </xdr:cNvPr>
        <xdr:cNvSpPr txBox="1"/>
      </xdr:nvSpPr>
      <xdr:spPr>
        <a:xfrm>
          <a:off x="7675642" y="6601883"/>
          <a:ext cx="534004" cy="30873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7D4C90C-154D-4AB3-9C48-475813CC40C5}" type="TxLink">
            <a:rPr 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ctr"/>
            <a:t>235</a:t>
          </a:fld>
          <a:endParaRPr lang="en-US" sz="72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15</xdr:col>
      <xdr:colOff>258837</xdr:colOff>
      <xdr:row>34</xdr:row>
      <xdr:rowOff>59568</xdr:rowOff>
    </xdr:from>
    <xdr:to>
      <xdr:col>16</xdr:col>
      <xdr:colOff>489252</xdr:colOff>
      <xdr:row>38</xdr:row>
      <xdr:rowOff>118835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4ED62634-4315-47C3-AB20-6BCFECD11542}"/>
            </a:ext>
          </a:extLst>
        </xdr:cNvPr>
        <xdr:cNvSpPr/>
      </xdr:nvSpPr>
      <xdr:spPr>
        <a:xfrm>
          <a:off x="9402837" y="6390518"/>
          <a:ext cx="840015" cy="795867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275771</xdr:colOff>
      <xdr:row>32</xdr:row>
      <xdr:rowOff>117927</xdr:rowOff>
    </xdr:from>
    <xdr:to>
      <xdr:col>17</xdr:col>
      <xdr:colOff>529771</xdr:colOff>
      <xdr:row>34</xdr:row>
      <xdr:rowOff>9071</xdr:rowOff>
    </xdr:to>
    <xdr:sp macro="" textlink="">
      <xdr:nvSpPr>
        <xdr:cNvPr id="78" name="Text Box 19">
          <a:extLst>
            <a:ext uri="{FF2B5EF4-FFF2-40B4-BE49-F238E27FC236}">
              <a16:creationId xmlns:a16="http://schemas.microsoft.com/office/drawing/2014/main" id="{9D8058A7-A4BE-4DAB-B139-D5CDFB95DC04}"/>
            </a:ext>
          </a:extLst>
        </xdr:cNvPr>
        <xdr:cNvSpPr txBox="1">
          <a:spLocks noChangeArrowheads="1"/>
        </xdr:cNvSpPr>
      </xdr:nvSpPr>
      <xdr:spPr bwMode="auto">
        <a:xfrm>
          <a:off x="8810171" y="6080577"/>
          <a:ext cx="2082800" cy="2594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 </a:t>
          </a:r>
          <a:r>
            <a:rPr lang="en-US" sz="14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t> Leavers With Service &lt; 3 Years</a:t>
          </a:r>
        </a:p>
      </xdr:txBody>
    </xdr:sp>
    <xdr:clientData/>
  </xdr:twoCellAnchor>
  <xdr:twoCellAnchor>
    <xdr:from>
      <xdr:col>14</xdr:col>
      <xdr:colOff>411843</xdr:colOff>
      <xdr:row>34</xdr:row>
      <xdr:rowOff>27214</xdr:rowOff>
    </xdr:from>
    <xdr:to>
      <xdr:col>17</xdr:col>
      <xdr:colOff>466271</xdr:colOff>
      <xdr:row>34</xdr:row>
      <xdr:rowOff>36287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FBF41B5-5796-492A-B1CC-858C0F5498CC}"/>
            </a:ext>
          </a:extLst>
        </xdr:cNvPr>
        <xdr:cNvCxnSpPr/>
      </xdr:nvCxnSpPr>
      <xdr:spPr>
        <a:xfrm flipV="1">
          <a:off x="8946243" y="6358164"/>
          <a:ext cx="1883228" cy="9073"/>
        </a:xfrm>
        <a:prstGeom prst="line">
          <a:avLst/>
        </a:prstGeom>
        <a:ln w="28575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396726</xdr:colOff>
      <xdr:row>35</xdr:row>
      <xdr:rowOff>104924</xdr:rowOff>
    </xdr:from>
    <xdr:to>
      <xdr:col>16</xdr:col>
      <xdr:colOff>321130</xdr:colOff>
      <xdr:row>37</xdr:row>
      <xdr:rowOff>45354</xdr:rowOff>
    </xdr:to>
    <xdr:sp macro="" textlink="$Z$34">
      <xdr:nvSpPr>
        <xdr:cNvPr id="80" name="TextBox 79">
          <a:extLst>
            <a:ext uri="{FF2B5EF4-FFF2-40B4-BE49-F238E27FC236}">
              <a16:creationId xmlns:a16="http://schemas.microsoft.com/office/drawing/2014/main" id="{77FE2370-352C-4CBF-94F9-049EA51B2EAE}"/>
            </a:ext>
          </a:extLst>
        </xdr:cNvPr>
        <xdr:cNvSpPr txBox="1"/>
      </xdr:nvSpPr>
      <xdr:spPr>
        <a:xfrm>
          <a:off x="9540726" y="6620024"/>
          <a:ext cx="534004" cy="30873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A4C243D-21EC-434D-8549-18D690560EBE}" type="TxLink">
            <a:rPr 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ctr"/>
            <a:t>145</a:t>
          </a:fld>
          <a:endParaRPr lang="en-US" sz="115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9</xdr:col>
      <xdr:colOff>187325</xdr:colOff>
      <xdr:row>18</xdr:row>
      <xdr:rowOff>15875</xdr:rowOff>
    </xdr:from>
    <xdr:to>
      <xdr:col>13</xdr:col>
      <xdr:colOff>330200</xdr:colOff>
      <xdr:row>27</xdr:row>
      <xdr:rowOff>69850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054AD6A-352A-4F99-893F-FE9CC88E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381000</xdr:colOff>
      <xdr:row>24</xdr:row>
      <xdr:rowOff>57150</xdr:rowOff>
    </xdr:from>
    <xdr:to>
      <xdr:col>15</xdr:col>
      <xdr:colOff>533400</xdr:colOff>
      <xdr:row>27</xdr:row>
      <xdr:rowOff>57150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8B4CDB5C-BB78-4AE8-80A8-2A84200F1FB4}"/>
            </a:ext>
          </a:extLst>
        </xdr:cNvPr>
        <xdr:cNvSpPr/>
      </xdr:nvSpPr>
      <xdr:spPr>
        <a:xfrm>
          <a:off x="8305800" y="4546600"/>
          <a:ext cx="1371600" cy="5524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571500</xdr:colOff>
      <xdr:row>24</xdr:row>
      <xdr:rowOff>50800</xdr:rowOff>
    </xdr:from>
    <xdr:to>
      <xdr:col>18</xdr:col>
      <xdr:colOff>114300</xdr:colOff>
      <xdr:row>27</xdr:row>
      <xdr:rowOff>50800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2E82A848-7F63-4E36-98F1-82FEE35B45D2}"/>
            </a:ext>
          </a:extLst>
        </xdr:cNvPr>
        <xdr:cNvSpPr/>
      </xdr:nvSpPr>
      <xdr:spPr>
        <a:xfrm>
          <a:off x="9715500" y="4540250"/>
          <a:ext cx="1371600" cy="5524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381000</xdr:colOff>
      <xdr:row>27</xdr:row>
      <xdr:rowOff>101600</xdr:rowOff>
    </xdr:from>
    <xdr:to>
      <xdr:col>15</xdr:col>
      <xdr:colOff>533400</xdr:colOff>
      <xdr:row>32</xdr:row>
      <xdr:rowOff>38100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41969EE1-36B1-44D5-A7C3-D9046F5F46A0}"/>
            </a:ext>
          </a:extLst>
        </xdr:cNvPr>
        <xdr:cNvSpPr/>
      </xdr:nvSpPr>
      <xdr:spPr>
        <a:xfrm>
          <a:off x="8305800" y="5143500"/>
          <a:ext cx="1371600" cy="85725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577850</xdr:colOff>
      <xdr:row>27</xdr:row>
      <xdr:rowOff>95250</xdr:rowOff>
    </xdr:from>
    <xdr:to>
      <xdr:col>18</xdr:col>
      <xdr:colOff>120650</xdr:colOff>
      <xdr:row>32</xdr:row>
      <xdr:rowOff>38100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F48832EF-CB01-4004-92C3-637FC64DBF0D}"/>
            </a:ext>
          </a:extLst>
        </xdr:cNvPr>
        <xdr:cNvSpPr/>
      </xdr:nvSpPr>
      <xdr:spPr>
        <a:xfrm>
          <a:off x="9721850" y="5137150"/>
          <a:ext cx="1371600" cy="86360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203200</xdr:colOff>
      <xdr:row>27</xdr:row>
      <xdr:rowOff>82550</xdr:rowOff>
    </xdr:from>
    <xdr:to>
      <xdr:col>13</xdr:col>
      <xdr:colOff>330200</xdr:colOff>
      <xdr:row>32</xdr:row>
      <xdr:rowOff>44450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26328293-820D-4DC6-93E6-47CBE25B78CD}"/>
            </a:ext>
          </a:extLst>
        </xdr:cNvPr>
        <xdr:cNvSpPr/>
      </xdr:nvSpPr>
      <xdr:spPr>
        <a:xfrm>
          <a:off x="6908800" y="5124450"/>
          <a:ext cx="1346200" cy="88265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196850</xdr:colOff>
      <xdr:row>27</xdr:row>
      <xdr:rowOff>82550</xdr:rowOff>
    </xdr:from>
    <xdr:to>
      <xdr:col>11</xdr:col>
      <xdr:colOff>165100</xdr:colOff>
      <xdr:row>32</xdr:row>
      <xdr:rowOff>44450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45D28206-0845-448B-88BC-F81D957C8661}"/>
            </a:ext>
          </a:extLst>
        </xdr:cNvPr>
        <xdr:cNvSpPr/>
      </xdr:nvSpPr>
      <xdr:spPr>
        <a:xfrm>
          <a:off x="5683250" y="5124450"/>
          <a:ext cx="1187450" cy="88265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476250</xdr:colOff>
      <xdr:row>24</xdr:row>
      <xdr:rowOff>57150</xdr:rowOff>
    </xdr:from>
    <xdr:to>
      <xdr:col>15</xdr:col>
      <xdr:colOff>488950</xdr:colOff>
      <xdr:row>25</xdr:row>
      <xdr:rowOff>146051</xdr:rowOff>
    </xdr:to>
    <xdr:sp macro="" textlink="">
      <xdr:nvSpPr>
        <xdr:cNvPr id="94" name="Text Box 19">
          <a:extLst>
            <a:ext uri="{FF2B5EF4-FFF2-40B4-BE49-F238E27FC236}">
              <a16:creationId xmlns:a16="http://schemas.microsoft.com/office/drawing/2014/main" id="{D9133288-FC07-4BFE-A9F0-B3B1C3DBE957}"/>
            </a:ext>
          </a:extLst>
        </xdr:cNvPr>
        <xdr:cNvSpPr txBox="1">
          <a:spLocks noChangeArrowheads="1"/>
        </xdr:cNvSpPr>
      </xdr:nvSpPr>
      <xdr:spPr bwMode="auto">
        <a:xfrm>
          <a:off x="8401050" y="4546600"/>
          <a:ext cx="1231900" cy="273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Retried Employees</a:t>
          </a:r>
        </a:p>
      </xdr:txBody>
    </xdr:sp>
    <xdr:clientData/>
  </xdr:twoCellAnchor>
  <xdr:twoCellAnchor>
    <xdr:from>
      <xdr:col>15</xdr:col>
      <xdr:colOff>577850</xdr:colOff>
      <xdr:row>24</xdr:row>
      <xdr:rowOff>76200</xdr:rowOff>
    </xdr:from>
    <xdr:to>
      <xdr:col>18</xdr:col>
      <xdr:colOff>101600</xdr:colOff>
      <xdr:row>25</xdr:row>
      <xdr:rowOff>171450</xdr:rowOff>
    </xdr:to>
    <xdr:sp macro="" textlink="">
      <xdr:nvSpPr>
        <xdr:cNvPr id="95" name="Text Box 19">
          <a:extLst>
            <a:ext uri="{FF2B5EF4-FFF2-40B4-BE49-F238E27FC236}">
              <a16:creationId xmlns:a16="http://schemas.microsoft.com/office/drawing/2014/main" id="{7DAF4FF5-8844-4CC4-A48B-43DF58172352}"/>
            </a:ext>
          </a:extLst>
        </xdr:cNvPr>
        <xdr:cNvSpPr txBox="1">
          <a:spLocks noChangeArrowheads="1"/>
        </xdr:cNvSpPr>
      </xdr:nvSpPr>
      <xdr:spPr bwMode="auto">
        <a:xfrm>
          <a:off x="9721850" y="4565650"/>
          <a:ext cx="1352550" cy="27940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Avg Age</a:t>
          </a:r>
        </a:p>
      </xdr:txBody>
    </xdr:sp>
    <xdr:clientData/>
  </xdr:twoCellAnchor>
  <xdr:twoCellAnchor>
    <xdr:from>
      <xdr:col>16</xdr:col>
      <xdr:colOff>88900</xdr:colOff>
      <xdr:row>25</xdr:row>
      <xdr:rowOff>158750</xdr:rowOff>
    </xdr:from>
    <xdr:to>
      <xdr:col>18</xdr:col>
      <xdr:colOff>6350</xdr:colOff>
      <xdr:row>27</xdr:row>
      <xdr:rowOff>38100</xdr:rowOff>
    </xdr:to>
    <xdr:sp macro="" textlink="$X$39">
      <xdr:nvSpPr>
        <xdr:cNvPr id="97" name="TextBox 96">
          <a:extLst>
            <a:ext uri="{FF2B5EF4-FFF2-40B4-BE49-F238E27FC236}">
              <a16:creationId xmlns:a16="http://schemas.microsoft.com/office/drawing/2014/main" id="{AB128973-D6B4-460A-83E7-B9EECF6806FA}"/>
            </a:ext>
          </a:extLst>
        </xdr:cNvPr>
        <xdr:cNvSpPr txBox="1"/>
      </xdr:nvSpPr>
      <xdr:spPr>
        <a:xfrm>
          <a:off x="9910233" y="4720167"/>
          <a:ext cx="1145117" cy="23918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24870CE-32E2-4AE4-805D-112EA2438CAC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30</a:t>
          </a:fld>
          <a:endParaRPr lang="en-US" sz="1100" b="1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cs typeface="+mn-cs"/>
          </a:endParaRPr>
        </a:p>
      </xdr:txBody>
    </xdr:sp>
    <xdr:clientData/>
  </xdr:twoCellAnchor>
  <xdr:twoCellAnchor>
    <xdr:from>
      <xdr:col>13</xdr:col>
      <xdr:colOff>565150</xdr:colOff>
      <xdr:row>25</xdr:row>
      <xdr:rowOff>139700</xdr:rowOff>
    </xdr:from>
    <xdr:to>
      <xdr:col>15</xdr:col>
      <xdr:colOff>374650</xdr:colOff>
      <xdr:row>27</xdr:row>
      <xdr:rowOff>6350</xdr:rowOff>
    </xdr:to>
    <xdr:sp macro="" textlink="$W$39">
      <xdr:nvSpPr>
        <xdr:cNvPr id="88" name="TextBox 87">
          <a:extLst>
            <a:ext uri="{FF2B5EF4-FFF2-40B4-BE49-F238E27FC236}">
              <a16:creationId xmlns:a16="http://schemas.microsoft.com/office/drawing/2014/main" id="{C84EF565-9695-4891-96D0-9D0C1FFE383F}"/>
            </a:ext>
          </a:extLst>
        </xdr:cNvPr>
        <xdr:cNvSpPr txBox="1"/>
      </xdr:nvSpPr>
      <xdr:spPr>
        <a:xfrm>
          <a:off x="8489950" y="4813300"/>
          <a:ext cx="1028700" cy="2349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FC94047-CFDC-45ED-A805-824C7AAA9C8B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 algn="ctr"/>
            <a:t>9</a:t>
          </a:fld>
          <a:endParaRPr lang="en-US" sz="1400" b="1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cs typeface="+mn-cs"/>
          </a:endParaRPr>
        </a:p>
      </xdr:txBody>
    </xdr:sp>
    <xdr:clientData/>
  </xdr:twoCellAnchor>
  <xdr:twoCellAnchor>
    <xdr:from>
      <xdr:col>9</xdr:col>
      <xdr:colOff>165100</xdr:colOff>
      <xdr:row>27</xdr:row>
      <xdr:rowOff>76200</xdr:rowOff>
    </xdr:from>
    <xdr:to>
      <xdr:col>11</xdr:col>
      <xdr:colOff>177800</xdr:colOff>
      <xdr:row>28</xdr:row>
      <xdr:rowOff>165101</xdr:rowOff>
    </xdr:to>
    <xdr:sp macro="" textlink="">
      <xdr:nvSpPr>
        <xdr:cNvPr id="98" name="Text Box 19">
          <a:extLst>
            <a:ext uri="{FF2B5EF4-FFF2-40B4-BE49-F238E27FC236}">
              <a16:creationId xmlns:a16="http://schemas.microsoft.com/office/drawing/2014/main" id="{DAC13596-80D7-4C70-AEF2-40D9F871C036}"/>
            </a:ext>
          </a:extLst>
        </xdr:cNvPr>
        <xdr:cNvSpPr txBox="1">
          <a:spLocks noChangeArrowheads="1"/>
        </xdr:cNvSpPr>
      </xdr:nvSpPr>
      <xdr:spPr bwMode="auto">
        <a:xfrm>
          <a:off x="5651500" y="5118100"/>
          <a:ext cx="1231900" cy="273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Turnover</a:t>
          </a:r>
        </a:p>
      </xdr:txBody>
    </xdr:sp>
    <xdr:clientData/>
  </xdr:twoCellAnchor>
  <xdr:twoCellAnchor>
    <xdr:from>
      <xdr:col>11</xdr:col>
      <xdr:colOff>234950</xdr:colOff>
      <xdr:row>27</xdr:row>
      <xdr:rowOff>95250</xdr:rowOff>
    </xdr:from>
    <xdr:to>
      <xdr:col>13</xdr:col>
      <xdr:colOff>247650</xdr:colOff>
      <xdr:row>29</xdr:row>
      <xdr:rowOff>1</xdr:rowOff>
    </xdr:to>
    <xdr:sp macro="" textlink="">
      <xdr:nvSpPr>
        <xdr:cNvPr id="99" name="Text Box 19">
          <a:extLst>
            <a:ext uri="{FF2B5EF4-FFF2-40B4-BE49-F238E27FC236}">
              <a16:creationId xmlns:a16="http://schemas.microsoft.com/office/drawing/2014/main" id="{9C35C8BA-B6A0-4779-976C-BCBFD9126941}"/>
            </a:ext>
          </a:extLst>
        </xdr:cNvPr>
        <xdr:cNvSpPr txBox="1">
          <a:spLocks noChangeArrowheads="1"/>
        </xdr:cNvSpPr>
      </xdr:nvSpPr>
      <xdr:spPr bwMode="auto">
        <a:xfrm>
          <a:off x="6940550" y="5137150"/>
          <a:ext cx="1231900" cy="273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Training Hours</a:t>
          </a:r>
        </a:p>
      </xdr:txBody>
    </xdr:sp>
    <xdr:clientData/>
  </xdr:twoCellAnchor>
  <xdr:twoCellAnchor>
    <xdr:from>
      <xdr:col>13</xdr:col>
      <xdr:colOff>412750</xdr:colOff>
      <xdr:row>27</xdr:row>
      <xdr:rowOff>101600</xdr:rowOff>
    </xdr:from>
    <xdr:to>
      <xdr:col>15</xdr:col>
      <xdr:colOff>425450</xdr:colOff>
      <xdr:row>29</xdr:row>
      <xdr:rowOff>6351</xdr:rowOff>
    </xdr:to>
    <xdr:sp macro="" textlink="">
      <xdr:nvSpPr>
        <xdr:cNvPr id="100" name="Text Box 19">
          <a:extLst>
            <a:ext uri="{FF2B5EF4-FFF2-40B4-BE49-F238E27FC236}">
              <a16:creationId xmlns:a16="http://schemas.microsoft.com/office/drawing/2014/main" id="{A768B3EE-9D87-4C32-9B3A-452D2BBFFDD0}"/>
            </a:ext>
          </a:extLst>
        </xdr:cNvPr>
        <xdr:cNvSpPr txBox="1">
          <a:spLocks noChangeArrowheads="1"/>
        </xdr:cNvSpPr>
      </xdr:nvSpPr>
      <xdr:spPr bwMode="auto">
        <a:xfrm>
          <a:off x="8337550" y="5143500"/>
          <a:ext cx="1231900" cy="273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Trained Employees</a:t>
          </a:r>
        </a:p>
      </xdr:txBody>
    </xdr:sp>
    <xdr:clientData/>
  </xdr:twoCellAnchor>
  <xdr:twoCellAnchor>
    <xdr:from>
      <xdr:col>16</xdr:col>
      <xdr:colOff>19050</xdr:colOff>
      <xdr:row>27</xdr:row>
      <xdr:rowOff>95250</xdr:rowOff>
    </xdr:from>
    <xdr:to>
      <xdr:col>18</xdr:col>
      <xdr:colOff>31750</xdr:colOff>
      <xdr:row>29</xdr:row>
      <xdr:rowOff>1</xdr:rowOff>
    </xdr:to>
    <xdr:sp macro="" textlink="">
      <xdr:nvSpPr>
        <xdr:cNvPr id="101" name="Text Box 19">
          <a:extLst>
            <a:ext uri="{FF2B5EF4-FFF2-40B4-BE49-F238E27FC236}">
              <a16:creationId xmlns:a16="http://schemas.microsoft.com/office/drawing/2014/main" id="{2AC66496-6C36-4E47-BD5F-A35CDFD951BC}"/>
            </a:ext>
          </a:extLst>
        </xdr:cNvPr>
        <xdr:cNvSpPr txBox="1">
          <a:spLocks noChangeArrowheads="1"/>
        </xdr:cNvSpPr>
      </xdr:nvSpPr>
      <xdr:spPr bwMode="auto">
        <a:xfrm>
          <a:off x="9772650" y="5137150"/>
          <a:ext cx="1231900" cy="273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Agency FB" panose="020B0503020202020204" pitchFamily="34" charset="0"/>
              <a:cs typeface="Calibri"/>
            </a:rPr>
            <a:t>HR Headcount</a:t>
          </a:r>
        </a:p>
      </xdr:txBody>
    </xdr:sp>
    <xdr:clientData/>
  </xdr:twoCellAnchor>
  <xdr:twoCellAnchor editAs="oneCell">
    <xdr:from>
      <xdr:col>9</xdr:col>
      <xdr:colOff>304800</xdr:colOff>
      <xdr:row>29</xdr:row>
      <xdr:rowOff>44450</xdr:rowOff>
    </xdr:from>
    <xdr:to>
      <xdr:col>10</xdr:col>
      <xdr:colOff>69850</xdr:colOff>
      <xdr:row>31</xdr:row>
      <xdr:rowOff>50800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4093A8F-30E0-4EF2-81CC-492F42E49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5454650"/>
          <a:ext cx="374650" cy="374650"/>
        </a:xfrm>
        <a:prstGeom prst="rect">
          <a:avLst/>
        </a:prstGeom>
      </xdr:spPr>
    </xdr:pic>
    <xdr:clientData/>
  </xdr:twoCellAnchor>
  <xdr:twoCellAnchor>
    <xdr:from>
      <xdr:col>10</xdr:col>
      <xdr:colOff>177800</xdr:colOff>
      <xdr:row>29</xdr:row>
      <xdr:rowOff>50800</xdr:rowOff>
    </xdr:from>
    <xdr:to>
      <xdr:col>11</xdr:col>
      <xdr:colOff>88900</xdr:colOff>
      <xdr:row>31</xdr:row>
      <xdr:rowOff>69850</xdr:rowOff>
    </xdr:to>
    <xdr:sp macro="" textlink="$V$39">
      <xdr:nvSpPr>
        <xdr:cNvPr id="103" name="TextBox 102">
          <a:extLst>
            <a:ext uri="{FF2B5EF4-FFF2-40B4-BE49-F238E27FC236}">
              <a16:creationId xmlns:a16="http://schemas.microsoft.com/office/drawing/2014/main" id="{81CA2EF3-5B16-48AB-8C79-DF89BE2C6FD4}"/>
            </a:ext>
          </a:extLst>
        </xdr:cNvPr>
        <xdr:cNvSpPr txBox="1"/>
      </xdr:nvSpPr>
      <xdr:spPr>
        <a:xfrm>
          <a:off x="6273800" y="5461000"/>
          <a:ext cx="5207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2E669B7-2D4A-47C0-8EEA-425C542FDA09}" type="TxLink">
            <a:rPr lang="en-US" sz="1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/>
            <a:t>16%</a:t>
          </a:fld>
          <a:endParaRPr lang="en-US" sz="11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11</xdr:col>
      <xdr:colOff>374651</xdr:colOff>
      <xdr:row>29</xdr:row>
      <xdr:rowOff>44451</xdr:rowOff>
    </xdr:from>
    <xdr:to>
      <xdr:col>12</xdr:col>
      <xdr:colOff>146050</xdr:colOff>
      <xdr:row>31</xdr:row>
      <xdr:rowOff>57150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5C0EA6-13D8-49AC-BF2A-3DD38D3DB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1" y="5454651"/>
          <a:ext cx="380999" cy="380999"/>
        </a:xfrm>
        <a:prstGeom prst="rect">
          <a:avLst/>
        </a:prstGeom>
      </xdr:spPr>
    </xdr:pic>
    <xdr:clientData/>
  </xdr:twoCellAnchor>
  <xdr:twoCellAnchor>
    <xdr:from>
      <xdr:col>12</xdr:col>
      <xdr:colOff>298450</xdr:colOff>
      <xdr:row>29</xdr:row>
      <xdr:rowOff>44450</xdr:rowOff>
    </xdr:from>
    <xdr:to>
      <xdr:col>13</xdr:col>
      <xdr:colOff>209550</xdr:colOff>
      <xdr:row>31</xdr:row>
      <xdr:rowOff>63500</xdr:rowOff>
    </xdr:to>
    <xdr:sp macro="" textlink="$V$42">
      <xdr:nvSpPr>
        <xdr:cNvPr id="107" name="TextBox 106">
          <a:extLst>
            <a:ext uri="{FF2B5EF4-FFF2-40B4-BE49-F238E27FC236}">
              <a16:creationId xmlns:a16="http://schemas.microsoft.com/office/drawing/2014/main" id="{6F4F5267-2809-4A8E-A1D7-69A4652DA321}"/>
            </a:ext>
          </a:extLst>
        </xdr:cNvPr>
        <xdr:cNvSpPr txBox="1"/>
      </xdr:nvSpPr>
      <xdr:spPr>
        <a:xfrm>
          <a:off x="7613650" y="5454650"/>
          <a:ext cx="5207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BEA267-3C65-4A6D-B99E-B22354AB903A}" type="TxLink">
            <a:rPr lang="en-US" sz="1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/>
            <a:t>160</a:t>
          </a:fld>
          <a:endParaRPr lang="en-US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13</xdr:col>
      <xdr:colOff>508000</xdr:colOff>
      <xdr:row>29</xdr:row>
      <xdr:rowOff>44450</xdr:rowOff>
    </xdr:from>
    <xdr:to>
      <xdr:col>14</xdr:col>
      <xdr:colOff>311150</xdr:colOff>
      <xdr:row>31</xdr:row>
      <xdr:rowOff>88900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9756FC0A-C2BD-4885-97F9-C50D9751C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2800" y="5454650"/>
          <a:ext cx="412750" cy="412750"/>
        </a:xfrm>
        <a:prstGeom prst="rect">
          <a:avLst/>
        </a:prstGeom>
      </xdr:spPr>
    </xdr:pic>
    <xdr:clientData/>
  </xdr:twoCellAnchor>
  <xdr:twoCellAnchor>
    <xdr:from>
      <xdr:col>14</xdr:col>
      <xdr:colOff>438150</xdr:colOff>
      <xdr:row>29</xdr:row>
      <xdr:rowOff>63500</xdr:rowOff>
    </xdr:from>
    <xdr:to>
      <xdr:col>15</xdr:col>
      <xdr:colOff>349250</xdr:colOff>
      <xdr:row>31</xdr:row>
      <xdr:rowOff>82550</xdr:rowOff>
    </xdr:to>
    <xdr:sp macro="" textlink="$W$42">
      <xdr:nvSpPr>
        <xdr:cNvPr id="110" name="TextBox 109">
          <a:extLst>
            <a:ext uri="{FF2B5EF4-FFF2-40B4-BE49-F238E27FC236}">
              <a16:creationId xmlns:a16="http://schemas.microsoft.com/office/drawing/2014/main" id="{AC3D5AD7-4A2D-4B44-9866-F00E46C0CA4E}"/>
            </a:ext>
          </a:extLst>
        </xdr:cNvPr>
        <xdr:cNvSpPr txBox="1"/>
      </xdr:nvSpPr>
      <xdr:spPr>
        <a:xfrm>
          <a:off x="8972550" y="5473700"/>
          <a:ext cx="5207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238C5F-E3C2-45D1-9305-5DB91402C889}" type="TxLink">
            <a:rPr lang="en-US" sz="1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/>
            <a:t>127</a:t>
          </a:fld>
          <a:endParaRPr lang="en-US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16</xdr:col>
      <xdr:colOff>50800</xdr:colOff>
      <xdr:row>29</xdr:row>
      <xdr:rowOff>12700</xdr:rowOff>
    </xdr:from>
    <xdr:to>
      <xdr:col>16</xdr:col>
      <xdr:colOff>469900</xdr:colOff>
      <xdr:row>31</xdr:row>
      <xdr:rowOff>63500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F71E143F-7A2E-45B7-B34F-43B720185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4400" y="5422900"/>
          <a:ext cx="419100" cy="419100"/>
        </a:xfrm>
        <a:prstGeom prst="rect">
          <a:avLst/>
        </a:prstGeom>
      </xdr:spPr>
    </xdr:pic>
    <xdr:clientData/>
  </xdr:twoCellAnchor>
  <xdr:twoCellAnchor>
    <xdr:from>
      <xdr:col>16</xdr:col>
      <xdr:colOff>546100</xdr:colOff>
      <xdr:row>29</xdr:row>
      <xdr:rowOff>50800</xdr:rowOff>
    </xdr:from>
    <xdr:to>
      <xdr:col>17</xdr:col>
      <xdr:colOff>457200</xdr:colOff>
      <xdr:row>31</xdr:row>
      <xdr:rowOff>69850</xdr:rowOff>
    </xdr:to>
    <xdr:sp macro="" textlink="$X$42">
      <xdr:nvSpPr>
        <xdr:cNvPr id="113" name="TextBox 112">
          <a:extLst>
            <a:ext uri="{FF2B5EF4-FFF2-40B4-BE49-F238E27FC236}">
              <a16:creationId xmlns:a16="http://schemas.microsoft.com/office/drawing/2014/main" id="{08B84BDF-E1F0-4598-A255-C95054213E6F}"/>
            </a:ext>
          </a:extLst>
        </xdr:cNvPr>
        <xdr:cNvSpPr txBox="1"/>
      </xdr:nvSpPr>
      <xdr:spPr>
        <a:xfrm>
          <a:off x="10299700" y="5461000"/>
          <a:ext cx="5207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3CC35D-2319-4EE5-8024-E6982EDBABB9}" type="TxLink">
            <a:rPr lang="en-US" sz="1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/>
            <a:t>307</a:t>
          </a:fld>
          <a:endParaRPr lang="en-US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0.40467</cdr:x>
      <cdr:y>0.4731</cdr:y>
    </cdr:from>
    <cdr:to>
      <cdr:x>0.63346</cdr:x>
      <cdr:y>0.66605</cdr:y>
    </cdr:to>
    <cdr:sp macro="" textlink="Dashboard!$V$3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43FD70-37B1-4BD1-B5A9-CAC62D038028}"/>
            </a:ext>
          </a:extLst>
        </cdr:cNvPr>
        <cdr:cNvSpPr txBox="1"/>
      </cdr:nvSpPr>
      <cdr:spPr>
        <a:xfrm xmlns:a="http://schemas.openxmlformats.org/drawingml/2006/main">
          <a:off x="1044575" y="809625"/>
          <a:ext cx="5905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529363E-259A-4269-8771-274A7E0FEC04}" type="TxLink">
            <a:rPr lang="en-US" sz="1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cs typeface="Calibri"/>
            </a:rPr>
            <a:pPr/>
            <a:t>20%</a:t>
          </a:fld>
          <a:endParaRPr lang="en-US" sz="1800" b="1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5F6ABD-0A21-4F23-9444-87BD0CBEC993}" name="HRtable" displayName="HRtable" ref="A1:AH13" totalsRowShown="0" headerRowDxfId="35" dataDxfId="34">
  <autoFilter ref="A1:AH13" xr:uid="{F8629FCB-F246-4752-8DDA-1D2AB0B79E3A}"/>
  <tableColumns count="34">
    <tableColumn id="1" xr3:uid="{F0B119EE-1C04-426A-87BE-C01F49EE7ABE}" name="Month" dataDxfId="33"/>
    <tableColumn id="2" xr3:uid="{32CD3B69-7ED9-4F28-8DD3-1AD953A19358}" name="Saudis" dataDxfId="32"/>
    <tableColumn id="3" xr3:uid="{275D8478-1250-49BA-9F75-1DD2537F7F46}" name="Non-Sauids" dataDxfId="31"/>
    <tableColumn id="4" xr3:uid="{121C688B-E12B-4B83-903F-FB4AE955F2E1}" name="# Headcount" dataDxfId="30"/>
    <tableColumn id="5" xr3:uid="{C0292B11-5814-4BFD-96D1-92C2F514CA9C}" name="% Saudization" dataDxfId="29"/>
    <tableColumn id="6" xr3:uid="{A8FA51CD-0850-4BBC-A9B1-389E2A4F7D8C}" name="# Sick Leave" dataDxfId="28"/>
    <tableColumn id="7" xr3:uid="{B5C9B068-9671-4668-BFEB-45D95BCEB7F3}" name="# Hours Late" dataDxfId="27"/>
    <tableColumn id="8" xr3:uid="{447CA3CF-C6C4-41AF-9603-DF3895D12090}" name="# Unpaid Leaves" dataDxfId="26"/>
    <tableColumn id="9" xr3:uid="{651A8197-59AD-4DA1-89AA-4245033AA185}" name="$ Incentive" dataDxfId="25"/>
    <tableColumn id="10" xr3:uid="{C096757A-35A9-4F64-AE53-0033A6750A54}" name="$ Overtime" dataDxfId="24"/>
    <tableColumn id="11" xr3:uid="{1842697C-2363-4307-BDFC-9E76F941E439}" name="$ Payroll" dataDxfId="23"/>
    <tableColumn id="12" xr3:uid="{FA38A83F-0789-456C-9CAA-DBD61B280A29}" name="# Leavers" dataDxfId="22"/>
    <tableColumn id="13" xr3:uid="{BD63B8D1-4337-4507-9FEC-C3DB537C82EC}" name="# Joiners" dataDxfId="21"/>
    <tableColumn id="14" xr3:uid="{55F82B1F-B17D-47AD-A80D-5F45C8D79581}" name="% Outsource" dataDxfId="20"/>
    <tableColumn id="15" xr3:uid="{BC393AC4-6733-400F-BBAC-18E70B28E005}" name="# Part Timers" dataDxfId="19"/>
    <tableColumn id="16" xr3:uid="{FB81A07D-9AFA-4BA5-B1C6-8E100B1A7482}" name="# Employees Aged &gt;50" dataDxfId="18"/>
    <tableColumn id="17" xr3:uid="{F1EE9609-154D-4152-B14E-C2E421B7B476}" name="% Of Females" dataDxfId="17"/>
    <tableColumn id="18" xr3:uid="{3E4F3B4F-9FCC-4164-9DF8-FFAF2EAA2ED9}" name="# Corrective Actions" dataDxfId="16"/>
    <tableColumn id="19" xr3:uid="{2956E6E8-3967-412C-A69B-965BC5B8915B}" name="# Contract Termination" dataDxfId="15"/>
    <tableColumn id="20" xr3:uid="{9F937459-86BB-4985-A970-717DB00E3A8A}" name="# Probation Period Termination" dataDxfId="14"/>
    <tableColumn id="21" xr3:uid="{1D5533AD-4233-44A2-9969-9863D4CE0D14}" name="# Leavers With Service Less Than 3 Years" dataDxfId="13"/>
    <tableColumn id="22" xr3:uid="{F8AFC0A6-2FCA-4A3D-AA9F-F021751A1897}" name="% Turnover" dataDxfId="12"/>
    <tableColumn id="23" xr3:uid="{D1CF8810-F572-4FDA-AF59-6B7A277E201B}" name="# Retried Employees" dataDxfId="11"/>
    <tableColumn id="24" xr3:uid="{EAC42FEC-4F85-456D-A90B-8CE29D841A66}" name="Avg Age" dataDxfId="10"/>
    <tableColumn id="25" xr3:uid="{C7E6A4FB-B2F4-4EA0-963C-30CC21652587}" name="% Hr Expenses Vs Budget" dataDxfId="9"/>
    <tableColumn id="26" xr3:uid="{A874958D-A715-4D14-B41F-7E774C7246F5}" name="# Training Hours" dataDxfId="8"/>
    <tableColumn id="27" xr3:uid="{65C6C2C6-7B84-47F4-BB1C-06BBDC0CCC9D}" name="# Trained Employees" dataDxfId="7"/>
    <tableColumn id="28" xr3:uid="{685D9D5B-FA81-4C43-BA12-15BB227B8F6E}" name="# HR Headcount" dataDxfId="6"/>
    <tableColumn id="29" xr3:uid="{B7C75042-4797-41BE-BF49-62B854AC62B7}" name="% Automated Processes" dataDxfId="5"/>
    <tableColumn id="30" xr3:uid="{AB1558BF-5061-436E-B4B0-03127344123B}" name="% High Performers" dataDxfId="4"/>
    <tableColumn id="31" xr3:uid="{607755EF-8BDD-42DB-85F6-5EEBF0CCCFB8}" name="% Low Performers" dataDxfId="3"/>
    <tableColumn id="32" xr3:uid="{F127D86A-044A-4048-947B-C9969AE86506}" name="% Training Effectiveness Index" dataDxfId="2"/>
    <tableColumn id="33" xr3:uid="{22B3499E-6950-4669-8BD9-810F9B239EFF}" name="% Training Plan Achieved'" dataDxfId="1"/>
    <tableColumn id="34" xr3:uid="{86371684-C1D8-4EFA-86CA-8DA964259FCD}" name="% Manpower Plan Achieve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topLeftCell="K1" zoomScaleNormal="100" workbookViewId="0">
      <selection activeCell="R16" sqref="R16"/>
    </sheetView>
  </sheetViews>
  <sheetFormatPr defaultRowHeight="14.5" x14ac:dyDescent="0.35"/>
  <cols>
    <col min="3" max="3" width="12.26953125" customWidth="1"/>
    <col min="4" max="4" width="13.453125" customWidth="1"/>
    <col min="5" max="5" width="14.453125" customWidth="1"/>
    <col min="6" max="6" width="12.6328125" customWidth="1"/>
    <col min="7" max="7" width="13.26953125" customWidth="1"/>
    <col min="8" max="8" width="16.26953125" customWidth="1"/>
    <col min="9" max="9" width="11.90625" customWidth="1"/>
    <col min="10" max="10" width="12.08984375" customWidth="1"/>
    <col min="11" max="11" width="10" customWidth="1"/>
    <col min="12" max="12" width="10.54296875" customWidth="1"/>
    <col min="13" max="13" width="10.08984375" customWidth="1"/>
    <col min="14" max="14" width="13.453125" customWidth="1"/>
    <col min="15" max="15" width="13.90625" customWidth="1"/>
    <col min="16" max="16" width="21.36328125" customWidth="1"/>
    <col min="17" max="17" width="14" customWidth="1"/>
    <col min="18" max="18" width="19.453125" customWidth="1"/>
    <col min="19" max="19" width="22.26953125" customWidth="1"/>
    <col min="20" max="20" width="29.26953125" customWidth="1"/>
    <col min="21" max="21" width="36.36328125" customWidth="1"/>
    <col min="22" max="22" width="12.36328125" customWidth="1"/>
    <col min="23" max="23" width="19.81640625" customWidth="1"/>
    <col min="24" max="24" width="9.36328125" customWidth="1"/>
    <col min="25" max="25" width="23.7265625" customWidth="1"/>
    <col min="26" max="26" width="16.453125" customWidth="1"/>
    <col min="27" max="27" width="20.08984375" customWidth="1"/>
    <col min="28" max="28" width="16.26953125" customWidth="1"/>
    <col min="29" max="29" width="22.90625" customWidth="1"/>
    <col min="30" max="30" width="18.36328125" customWidth="1"/>
    <col min="31" max="31" width="18" customWidth="1"/>
    <col min="32" max="32" width="27.90625" customWidth="1"/>
    <col min="33" max="33" width="24" customWidth="1"/>
    <col min="34" max="34" width="26" customWidth="1"/>
  </cols>
  <sheetData>
    <row r="1" spans="1:35" x14ac:dyDescent="0.35">
      <c r="A1" s="2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  <c r="T1" s="14" t="s">
        <v>31</v>
      </c>
      <c r="U1" s="14" t="s">
        <v>32</v>
      </c>
      <c r="V1" s="14" t="s">
        <v>33</v>
      </c>
      <c r="W1" s="14" t="s">
        <v>34</v>
      </c>
      <c r="X1" s="14" t="s">
        <v>35</v>
      </c>
      <c r="Y1" s="14" t="s">
        <v>36</v>
      </c>
      <c r="Z1" s="14" t="s">
        <v>37</v>
      </c>
      <c r="AA1" s="14" t="s">
        <v>38</v>
      </c>
      <c r="AB1" s="14" t="s">
        <v>39</v>
      </c>
      <c r="AC1" s="14" t="s">
        <v>40</v>
      </c>
      <c r="AD1" s="14" t="s">
        <v>41</v>
      </c>
      <c r="AE1" s="14" t="s">
        <v>42</v>
      </c>
      <c r="AF1" s="14" t="s">
        <v>43</v>
      </c>
      <c r="AG1" s="14" t="s">
        <v>44</v>
      </c>
      <c r="AH1" s="14" t="s">
        <v>45</v>
      </c>
      <c r="AI1" s="3"/>
    </row>
    <row r="2" spans="1:35" x14ac:dyDescent="0.35">
      <c r="A2" s="1" t="s">
        <v>0</v>
      </c>
      <c r="B2" s="15">
        <v>1000</v>
      </c>
      <c r="C2" s="15">
        <v>2700</v>
      </c>
      <c r="D2" s="15">
        <v>3700</v>
      </c>
      <c r="E2" s="15">
        <v>0.27027027027027029</v>
      </c>
      <c r="F2" s="15">
        <v>33</v>
      </c>
      <c r="G2" s="15">
        <v>33</v>
      </c>
      <c r="H2" s="15">
        <v>120</v>
      </c>
      <c r="I2" s="15">
        <v>887209</v>
      </c>
      <c r="J2" s="15">
        <v>150000</v>
      </c>
      <c r="K2" s="15">
        <v>12009400</v>
      </c>
      <c r="L2" s="15">
        <v>22</v>
      </c>
      <c r="M2" s="15">
        <v>10</v>
      </c>
      <c r="N2" s="15">
        <v>40</v>
      </c>
      <c r="O2" s="15">
        <v>50</v>
      </c>
      <c r="P2" s="15">
        <v>50</v>
      </c>
      <c r="Q2" s="15">
        <v>300</v>
      </c>
      <c r="R2" s="15">
        <v>100</v>
      </c>
      <c r="S2" s="15">
        <v>10</v>
      </c>
      <c r="T2" s="15">
        <v>12</v>
      </c>
      <c r="U2" s="15">
        <v>3</v>
      </c>
      <c r="V2" s="15">
        <v>0.12</v>
      </c>
      <c r="W2" s="15">
        <v>1</v>
      </c>
      <c r="X2" s="15">
        <v>32</v>
      </c>
      <c r="Y2" s="15">
        <v>0.8</v>
      </c>
      <c r="Z2" s="15">
        <v>120</v>
      </c>
      <c r="AA2" s="15">
        <v>45</v>
      </c>
      <c r="AB2" s="15">
        <v>320</v>
      </c>
      <c r="AC2" s="15">
        <v>0.18</v>
      </c>
      <c r="AD2" s="15">
        <v>0.1</v>
      </c>
      <c r="AE2" s="15">
        <v>0.22</v>
      </c>
      <c r="AF2" s="15">
        <v>0.8</v>
      </c>
      <c r="AG2" s="15">
        <v>0.7</v>
      </c>
      <c r="AH2" s="15">
        <v>0.22</v>
      </c>
    </row>
    <row r="3" spans="1:35" x14ac:dyDescent="0.35">
      <c r="A3" s="1" t="s">
        <v>1</v>
      </c>
      <c r="B3" s="15">
        <v>1100</v>
      </c>
      <c r="C3" s="15">
        <v>2800</v>
      </c>
      <c r="D3" s="15">
        <v>3900</v>
      </c>
      <c r="E3" s="15">
        <v>0.28205128205128205</v>
      </c>
      <c r="F3" s="15">
        <v>12</v>
      </c>
      <c r="G3" s="15">
        <v>50</v>
      </c>
      <c r="H3" s="15">
        <v>300</v>
      </c>
      <c r="I3" s="15">
        <v>665840</v>
      </c>
      <c r="J3" s="15">
        <v>550403</v>
      </c>
      <c r="K3" s="15">
        <v>13004030</v>
      </c>
      <c r="L3" s="15">
        <v>14</v>
      </c>
      <c r="M3" s="15">
        <v>30</v>
      </c>
      <c r="N3" s="15">
        <v>150</v>
      </c>
      <c r="O3" s="15">
        <v>55</v>
      </c>
      <c r="P3" s="15">
        <v>40</v>
      </c>
      <c r="Q3" s="15">
        <v>250</v>
      </c>
      <c r="R3" s="15">
        <v>90</v>
      </c>
      <c r="S3" s="15">
        <v>2</v>
      </c>
      <c r="T3" s="15">
        <v>5</v>
      </c>
      <c r="U3" s="15">
        <v>12</v>
      </c>
      <c r="V3" s="15">
        <v>0.123</v>
      </c>
      <c r="W3" s="15">
        <v>1</v>
      </c>
      <c r="X3" s="15">
        <v>33</v>
      </c>
      <c r="Y3" s="15">
        <v>0.7</v>
      </c>
      <c r="Z3" s="15">
        <v>100</v>
      </c>
      <c r="AA3" s="15">
        <v>40</v>
      </c>
      <c r="AB3" s="15">
        <v>320</v>
      </c>
      <c r="AC3" s="15">
        <v>0.33</v>
      </c>
      <c r="AD3" s="15">
        <v>0.1</v>
      </c>
      <c r="AE3" s="15">
        <v>0.19</v>
      </c>
      <c r="AF3" s="15">
        <v>0.85</v>
      </c>
      <c r="AG3" s="15">
        <v>0.55000000000000004</v>
      </c>
      <c r="AH3" s="15">
        <v>0.5</v>
      </c>
    </row>
    <row r="4" spans="1:35" x14ac:dyDescent="0.35">
      <c r="A4" s="1" t="s">
        <v>2</v>
      </c>
      <c r="B4" s="15">
        <v>1101</v>
      </c>
      <c r="C4" s="15">
        <v>2900</v>
      </c>
      <c r="D4" s="15">
        <v>4001</v>
      </c>
      <c r="E4" s="15">
        <v>0.27518120469882529</v>
      </c>
      <c r="F4" s="15">
        <v>2</v>
      </c>
      <c r="G4" s="15">
        <v>120</v>
      </c>
      <c r="H4" s="15">
        <v>450</v>
      </c>
      <c r="I4" s="15">
        <v>398485</v>
      </c>
      <c r="J4" s="15">
        <v>1223002</v>
      </c>
      <c r="K4" s="15">
        <v>12902030</v>
      </c>
      <c r="L4" s="15">
        <v>29</v>
      </c>
      <c r="M4" s="15">
        <v>4</v>
      </c>
      <c r="N4" s="15">
        <v>160</v>
      </c>
      <c r="O4" s="15">
        <v>60</v>
      </c>
      <c r="P4" s="15">
        <v>30</v>
      </c>
      <c r="Q4" s="15">
        <v>100</v>
      </c>
      <c r="R4" s="15">
        <v>30</v>
      </c>
      <c r="S4" s="15">
        <v>1</v>
      </c>
      <c r="T4" s="15">
        <v>2</v>
      </c>
      <c r="U4" s="15">
        <v>33</v>
      </c>
      <c r="V4" s="15">
        <v>0.13</v>
      </c>
      <c r="W4" s="15">
        <v>22</v>
      </c>
      <c r="X4" s="15">
        <v>34</v>
      </c>
      <c r="Y4" s="15">
        <v>0.55000000000000004</v>
      </c>
      <c r="Z4" s="15">
        <v>92</v>
      </c>
      <c r="AA4" s="15">
        <v>19</v>
      </c>
      <c r="AB4" s="15">
        <v>290</v>
      </c>
      <c r="AC4" s="15">
        <v>0.45</v>
      </c>
      <c r="AD4" s="15">
        <v>0.12</v>
      </c>
      <c r="AE4" s="15">
        <v>0.15</v>
      </c>
      <c r="AF4" s="15">
        <v>0.7</v>
      </c>
      <c r="AG4" s="15">
        <v>0.4</v>
      </c>
      <c r="AH4" s="15">
        <v>0.6</v>
      </c>
    </row>
    <row r="5" spans="1:35" x14ac:dyDescent="0.35">
      <c r="A5" s="1" t="s">
        <v>3</v>
      </c>
      <c r="B5" s="15">
        <v>900</v>
      </c>
      <c r="C5" s="15">
        <v>3000</v>
      </c>
      <c r="D5" s="15">
        <v>3900</v>
      </c>
      <c r="E5" s="15">
        <v>0.23076923076923078</v>
      </c>
      <c r="F5" s="15">
        <v>11</v>
      </c>
      <c r="G5" s="15">
        <v>70</v>
      </c>
      <c r="H5" s="15">
        <v>100</v>
      </c>
      <c r="I5" s="15">
        <v>150003</v>
      </c>
      <c r="J5" s="15">
        <v>900540</v>
      </c>
      <c r="K5" s="15">
        <v>12915020</v>
      </c>
      <c r="L5" s="15">
        <v>30</v>
      </c>
      <c r="M5" s="15">
        <v>50</v>
      </c>
      <c r="N5" s="15">
        <v>30</v>
      </c>
      <c r="O5" s="15">
        <v>40</v>
      </c>
      <c r="P5" s="15">
        <v>10</v>
      </c>
      <c r="Q5" s="15">
        <v>150</v>
      </c>
      <c r="R5" s="15">
        <v>11</v>
      </c>
      <c r="S5" s="15">
        <v>0</v>
      </c>
      <c r="T5" s="15">
        <v>2</v>
      </c>
      <c r="U5" s="15">
        <v>2</v>
      </c>
      <c r="V5" s="15">
        <v>0.14000000000000001</v>
      </c>
      <c r="W5" s="15">
        <v>12</v>
      </c>
      <c r="X5" s="15">
        <v>40</v>
      </c>
      <c r="Y5" s="15">
        <v>0.9</v>
      </c>
      <c r="Z5" s="15">
        <v>76</v>
      </c>
      <c r="AA5" s="15">
        <v>5</v>
      </c>
      <c r="AB5" s="15">
        <v>290</v>
      </c>
      <c r="AC5" s="15">
        <v>0.6</v>
      </c>
      <c r="AD5" s="15">
        <v>0.11</v>
      </c>
      <c r="AE5" s="15">
        <v>0.12</v>
      </c>
      <c r="AF5" s="15">
        <v>0.74</v>
      </c>
      <c r="AG5" s="15">
        <v>0.8</v>
      </c>
      <c r="AH5" s="15">
        <v>0.9</v>
      </c>
    </row>
    <row r="6" spans="1:35" x14ac:dyDescent="0.35">
      <c r="A6" s="1" t="s">
        <v>4</v>
      </c>
      <c r="B6" s="15">
        <v>1110</v>
      </c>
      <c r="C6" s="15">
        <v>2700</v>
      </c>
      <c r="D6" s="15">
        <v>3810</v>
      </c>
      <c r="E6" s="15">
        <v>0.29133858267716534</v>
      </c>
      <c r="F6" s="15">
        <v>14</v>
      </c>
      <c r="G6" s="15">
        <v>26</v>
      </c>
      <c r="H6" s="15">
        <v>11</v>
      </c>
      <c r="I6" s="15">
        <v>433779</v>
      </c>
      <c r="J6" s="15">
        <v>248723</v>
      </c>
      <c r="K6" s="15">
        <v>13669607</v>
      </c>
      <c r="L6" s="15">
        <v>233</v>
      </c>
      <c r="M6" s="15">
        <v>107</v>
      </c>
      <c r="N6" s="15">
        <v>158</v>
      </c>
      <c r="O6" s="15">
        <v>197</v>
      </c>
      <c r="P6" s="15">
        <v>80</v>
      </c>
      <c r="Q6" s="15">
        <v>167</v>
      </c>
      <c r="R6" s="15">
        <v>76</v>
      </c>
      <c r="S6" s="15">
        <v>61</v>
      </c>
      <c r="T6" s="15">
        <v>58</v>
      </c>
      <c r="U6" s="15">
        <v>166</v>
      </c>
      <c r="V6" s="15">
        <v>0.12</v>
      </c>
      <c r="W6" s="15">
        <v>16</v>
      </c>
      <c r="X6" s="15">
        <v>41</v>
      </c>
      <c r="Y6" s="15">
        <v>0.6</v>
      </c>
      <c r="Z6" s="15">
        <v>84</v>
      </c>
      <c r="AA6" s="15">
        <v>75</v>
      </c>
      <c r="AB6" s="15">
        <v>281</v>
      </c>
      <c r="AC6" s="15">
        <v>0.6</v>
      </c>
      <c r="AD6" s="15">
        <v>0.12</v>
      </c>
      <c r="AE6" s="15">
        <v>0.12</v>
      </c>
      <c r="AF6" s="15">
        <v>0.7</v>
      </c>
      <c r="AG6" s="15">
        <v>0.89</v>
      </c>
      <c r="AH6" s="15">
        <v>0.9</v>
      </c>
    </row>
    <row r="7" spans="1:35" x14ac:dyDescent="0.35">
      <c r="A7" s="1" t="s">
        <v>5</v>
      </c>
      <c r="B7" s="15">
        <v>1000</v>
      </c>
      <c r="C7" s="15">
        <v>2713</v>
      </c>
      <c r="D7" s="15">
        <v>3713</v>
      </c>
      <c r="E7" s="15">
        <v>0.26932399676811203</v>
      </c>
      <c r="F7" s="15">
        <v>33</v>
      </c>
      <c r="G7" s="15">
        <v>94</v>
      </c>
      <c r="H7" s="15">
        <v>75</v>
      </c>
      <c r="I7" s="15">
        <v>516453</v>
      </c>
      <c r="J7" s="15">
        <v>207989</v>
      </c>
      <c r="K7" s="15">
        <v>14397345</v>
      </c>
      <c r="L7" s="15">
        <v>164</v>
      </c>
      <c r="M7" s="15">
        <v>232</v>
      </c>
      <c r="N7" s="15">
        <v>235</v>
      </c>
      <c r="O7" s="15">
        <v>59</v>
      </c>
      <c r="P7" s="15">
        <v>80</v>
      </c>
      <c r="Q7" s="15">
        <v>59</v>
      </c>
      <c r="R7" s="15">
        <v>288</v>
      </c>
      <c r="S7" s="15">
        <v>153</v>
      </c>
      <c r="T7" s="15">
        <v>186</v>
      </c>
      <c r="U7" s="15">
        <v>163</v>
      </c>
      <c r="V7" s="15">
        <v>0.13</v>
      </c>
      <c r="W7" s="15">
        <v>9</v>
      </c>
      <c r="X7" s="15">
        <v>39</v>
      </c>
      <c r="Y7" s="15">
        <v>0.7</v>
      </c>
      <c r="Z7" s="15">
        <v>85</v>
      </c>
      <c r="AA7" s="15">
        <v>58</v>
      </c>
      <c r="AB7" s="15">
        <v>337</v>
      </c>
      <c r="AC7" s="15">
        <v>0.66</v>
      </c>
      <c r="AD7" s="15">
        <v>0.19</v>
      </c>
      <c r="AE7" s="15">
        <v>0.12</v>
      </c>
      <c r="AF7" s="15">
        <v>0.7</v>
      </c>
      <c r="AG7" s="15">
        <v>0.6</v>
      </c>
      <c r="AH7" s="15">
        <v>0.87</v>
      </c>
    </row>
    <row r="8" spans="1:35" x14ac:dyDescent="0.35">
      <c r="A8" s="1" t="s">
        <v>6</v>
      </c>
      <c r="B8" s="15">
        <v>1009</v>
      </c>
      <c r="C8" s="15">
        <v>2710</v>
      </c>
      <c r="D8" s="15">
        <v>3719</v>
      </c>
      <c r="E8" s="15">
        <v>0.27130949179887065</v>
      </c>
      <c r="F8" s="15">
        <v>98</v>
      </c>
      <c r="G8" s="15">
        <v>66</v>
      </c>
      <c r="H8" s="15">
        <v>35</v>
      </c>
      <c r="I8" s="15">
        <v>789394</v>
      </c>
      <c r="J8" s="15">
        <v>245972</v>
      </c>
      <c r="K8" s="15">
        <v>10881281</v>
      </c>
      <c r="L8" s="15">
        <v>278</v>
      </c>
      <c r="M8" s="15">
        <v>99</v>
      </c>
      <c r="N8" s="15">
        <v>168</v>
      </c>
      <c r="O8" s="15">
        <v>30</v>
      </c>
      <c r="P8" s="15">
        <v>67</v>
      </c>
      <c r="Q8" s="15">
        <v>201</v>
      </c>
      <c r="R8" s="15">
        <v>180</v>
      </c>
      <c r="S8" s="15">
        <v>30</v>
      </c>
      <c r="T8" s="15">
        <v>54</v>
      </c>
      <c r="U8" s="15">
        <v>154</v>
      </c>
      <c r="V8" s="15">
        <v>0.19</v>
      </c>
      <c r="W8" s="15">
        <v>6</v>
      </c>
      <c r="X8" s="15">
        <v>35</v>
      </c>
      <c r="Y8" s="15">
        <v>0.7</v>
      </c>
      <c r="Z8" s="15">
        <v>114</v>
      </c>
      <c r="AA8" s="15">
        <v>73</v>
      </c>
      <c r="AB8" s="15">
        <v>345</v>
      </c>
      <c r="AC8" s="15">
        <v>0.7</v>
      </c>
      <c r="AD8" s="15">
        <v>0.1</v>
      </c>
      <c r="AE8" s="15">
        <v>0.12</v>
      </c>
      <c r="AF8" s="15">
        <v>0.8</v>
      </c>
      <c r="AG8" s="15">
        <v>0.5</v>
      </c>
      <c r="AH8" s="15">
        <v>0.87</v>
      </c>
    </row>
    <row r="9" spans="1:35" x14ac:dyDescent="0.35">
      <c r="A9" s="1" t="s">
        <v>7</v>
      </c>
      <c r="B9" s="15">
        <v>1003</v>
      </c>
      <c r="C9" s="15">
        <v>2600</v>
      </c>
      <c r="D9" s="15">
        <v>3603</v>
      </c>
      <c r="E9" s="15">
        <v>0.27837912850402441</v>
      </c>
      <c r="F9" s="15">
        <v>80</v>
      </c>
      <c r="G9" s="15">
        <v>46</v>
      </c>
      <c r="H9" s="15">
        <v>71</v>
      </c>
      <c r="I9" s="15">
        <v>407225</v>
      </c>
      <c r="J9" s="15">
        <v>798950</v>
      </c>
      <c r="K9" s="15">
        <v>12046951</v>
      </c>
      <c r="L9" s="15">
        <v>101</v>
      </c>
      <c r="M9" s="15">
        <v>70</v>
      </c>
      <c r="N9" s="15">
        <v>165</v>
      </c>
      <c r="O9" s="15">
        <v>166</v>
      </c>
      <c r="P9" s="15">
        <v>56</v>
      </c>
      <c r="Q9" s="15">
        <v>213</v>
      </c>
      <c r="R9" s="15">
        <v>260</v>
      </c>
      <c r="S9" s="15">
        <v>32</v>
      </c>
      <c r="T9" s="15">
        <v>278</v>
      </c>
      <c r="U9" s="15">
        <v>214</v>
      </c>
      <c r="V9" s="15">
        <v>0.18</v>
      </c>
      <c r="W9" s="15">
        <v>10</v>
      </c>
      <c r="X9" s="15">
        <v>32</v>
      </c>
      <c r="Y9" s="15">
        <v>0.4</v>
      </c>
      <c r="Z9" s="15">
        <v>51</v>
      </c>
      <c r="AA9" s="15">
        <v>158</v>
      </c>
      <c r="AB9" s="15">
        <v>308</v>
      </c>
      <c r="AC9" s="15">
        <v>0.71</v>
      </c>
      <c r="AD9" s="15">
        <v>0.04</v>
      </c>
      <c r="AE9" s="15">
        <v>0.19</v>
      </c>
      <c r="AF9" s="15">
        <v>0.76</v>
      </c>
      <c r="AG9" s="15">
        <v>0.97</v>
      </c>
      <c r="AH9" s="15">
        <v>0.89</v>
      </c>
    </row>
    <row r="10" spans="1:35" x14ac:dyDescent="0.35">
      <c r="A10" s="1" t="s">
        <v>8</v>
      </c>
      <c r="B10" s="15">
        <v>980</v>
      </c>
      <c r="C10" s="15">
        <v>2500</v>
      </c>
      <c r="D10" s="15">
        <v>3480</v>
      </c>
      <c r="E10" s="15">
        <v>0.28160919540229884</v>
      </c>
      <c r="F10" s="15">
        <v>60</v>
      </c>
      <c r="G10" s="15">
        <v>67</v>
      </c>
      <c r="H10" s="15">
        <v>55</v>
      </c>
      <c r="I10" s="15">
        <v>281429</v>
      </c>
      <c r="J10" s="15">
        <v>450543</v>
      </c>
      <c r="K10" s="15">
        <v>13066105</v>
      </c>
      <c r="L10" s="15">
        <v>183</v>
      </c>
      <c r="M10" s="15">
        <v>174</v>
      </c>
      <c r="N10" s="15">
        <v>83</v>
      </c>
      <c r="O10" s="15">
        <v>152</v>
      </c>
      <c r="P10" s="15">
        <v>243</v>
      </c>
      <c r="Q10" s="15">
        <v>95</v>
      </c>
      <c r="R10" s="15">
        <v>125</v>
      </c>
      <c r="S10" s="15">
        <v>236</v>
      </c>
      <c r="T10" s="15">
        <v>235</v>
      </c>
      <c r="U10" s="15">
        <v>145</v>
      </c>
      <c r="V10" s="15">
        <v>0.16</v>
      </c>
      <c r="W10" s="15">
        <v>9</v>
      </c>
      <c r="X10" s="15">
        <v>30</v>
      </c>
      <c r="Y10" s="15">
        <v>0.2</v>
      </c>
      <c r="Z10" s="15">
        <v>160</v>
      </c>
      <c r="AA10" s="15">
        <v>127</v>
      </c>
      <c r="AB10" s="15">
        <v>307</v>
      </c>
      <c r="AC10" s="15">
        <v>0.71</v>
      </c>
      <c r="AD10" s="15">
        <v>0.08</v>
      </c>
      <c r="AE10" s="15">
        <v>0.2</v>
      </c>
      <c r="AF10" s="15">
        <v>0.54</v>
      </c>
      <c r="AG10" s="15">
        <v>0.76</v>
      </c>
      <c r="AH10" s="15">
        <v>0.87</v>
      </c>
    </row>
    <row r="11" spans="1:35" x14ac:dyDescent="0.35">
      <c r="A11" s="1" t="s">
        <v>9</v>
      </c>
      <c r="B11" s="15">
        <v>930</v>
      </c>
      <c r="C11" s="15">
        <v>2400</v>
      </c>
      <c r="D11" s="15">
        <v>3330</v>
      </c>
      <c r="E11" s="15">
        <v>0.27927927927927926</v>
      </c>
      <c r="F11" s="15">
        <v>33</v>
      </c>
      <c r="G11" s="15">
        <v>27</v>
      </c>
      <c r="H11" s="15">
        <v>99</v>
      </c>
      <c r="I11" s="15">
        <v>730379</v>
      </c>
      <c r="J11" s="15">
        <v>330499</v>
      </c>
      <c r="K11" s="15">
        <v>14575876</v>
      </c>
      <c r="L11" s="15">
        <v>151</v>
      </c>
      <c r="M11" s="15">
        <v>62</v>
      </c>
      <c r="N11" s="15">
        <v>40</v>
      </c>
      <c r="O11" s="15">
        <v>274</v>
      </c>
      <c r="P11" s="15">
        <v>230</v>
      </c>
      <c r="Q11" s="15">
        <v>216</v>
      </c>
      <c r="R11" s="15">
        <v>237</v>
      </c>
      <c r="S11" s="15">
        <v>46</v>
      </c>
      <c r="T11" s="15">
        <v>283</v>
      </c>
      <c r="U11" s="15">
        <v>159</v>
      </c>
      <c r="V11" s="15">
        <v>0.15</v>
      </c>
      <c r="W11" s="15">
        <v>15</v>
      </c>
      <c r="X11" s="15">
        <v>30</v>
      </c>
      <c r="Y11" s="15">
        <v>0.9</v>
      </c>
      <c r="Z11" s="15">
        <v>106</v>
      </c>
      <c r="AA11" s="15">
        <v>53</v>
      </c>
      <c r="AB11" s="15">
        <v>309</v>
      </c>
      <c r="AC11" s="15">
        <v>0.72</v>
      </c>
      <c r="AD11" s="15">
        <v>0.19</v>
      </c>
      <c r="AE11" s="15">
        <v>0.04</v>
      </c>
      <c r="AF11" s="15">
        <v>0.77</v>
      </c>
      <c r="AG11" s="15">
        <v>0.54</v>
      </c>
      <c r="AH11" s="15">
        <v>0.54</v>
      </c>
    </row>
    <row r="12" spans="1:35" x14ac:dyDescent="0.35">
      <c r="A12" s="1" t="s">
        <v>10</v>
      </c>
      <c r="B12" s="15">
        <v>870</v>
      </c>
      <c r="C12" s="15">
        <v>2300</v>
      </c>
      <c r="D12" s="15">
        <v>3170</v>
      </c>
      <c r="E12" s="15">
        <v>0.27444794952681389</v>
      </c>
      <c r="F12" s="15">
        <v>28</v>
      </c>
      <c r="G12" s="15">
        <v>26</v>
      </c>
      <c r="H12" s="15">
        <v>77</v>
      </c>
      <c r="I12" s="15">
        <v>117709</v>
      </c>
      <c r="J12" s="15">
        <v>541242</v>
      </c>
      <c r="K12" s="15">
        <v>10588823</v>
      </c>
      <c r="L12" s="15">
        <v>300</v>
      </c>
      <c r="M12" s="15">
        <v>198</v>
      </c>
      <c r="N12" s="15">
        <v>287</v>
      </c>
      <c r="O12" s="15">
        <v>130</v>
      </c>
      <c r="P12" s="15">
        <v>146</v>
      </c>
      <c r="Q12" s="15">
        <v>269</v>
      </c>
      <c r="R12" s="15">
        <v>137</v>
      </c>
      <c r="S12" s="15">
        <v>53</v>
      </c>
      <c r="T12" s="15">
        <v>269</v>
      </c>
      <c r="U12" s="15">
        <v>61</v>
      </c>
      <c r="V12" s="15">
        <v>0.12</v>
      </c>
      <c r="W12" s="15">
        <v>15</v>
      </c>
      <c r="X12" s="15">
        <v>30</v>
      </c>
      <c r="Y12" s="15">
        <v>1</v>
      </c>
      <c r="Z12" s="15">
        <v>151</v>
      </c>
      <c r="AA12" s="15">
        <v>101</v>
      </c>
      <c r="AB12" s="15">
        <v>311</v>
      </c>
      <c r="AC12" s="15">
        <v>0.8</v>
      </c>
      <c r="AD12" s="15">
        <v>0.2</v>
      </c>
      <c r="AE12" s="15">
        <v>0.05</v>
      </c>
      <c r="AF12" s="15">
        <v>0.76</v>
      </c>
      <c r="AG12" s="15">
        <v>0.67</v>
      </c>
      <c r="AH12" s="15">
        <v>0.78</v>
      </c>
    </row>
    <row r="13" spans="1:35" x14ac:dyDescent="0.35">
      <c r="A13" s="1" t="s">
        <v>11</v>
      </c>
      <c r="B13" s="15">
        <v>990</v>
      </c>
      <c r="C13" s="15">
        <v>2210</v>
      </c>
      <c r="D13" s="15">
        <v>3200</v>
      </c>
      <c r="E13" s="15">
        <v>0.30937500000000001</v>
      </c>
      <c r="F13" s="15">
        <v>14</v>
      </c>
      <c r="G13" s="15">
        <v>87</v>
      </c>
      <c r="H13" s="15">
        <v>79</v>
      </c>
      <c r="I13" s="15">
        <v>888950</v>
      </c>
      <c r="J13" s="15">
        <v>253079</v>
      </c>
      <c r="K13" s="15">
        <v>14824780</v>
      </c>
      <c r="L13" s="15">
        <v>230</v>
      </c>
      <c r="M13" s="15">
        <v>266</v>
      </c>
      <c r="N13" s="15">
        <v>260</v>
      </c>
      <c r="O13" s="15">
        <v>72</v>
      </c>
      <c r="P13" s="15">
        <v>73</v>
      </c>
      <c r="Q13" s="15">
        <v>283</v>
      </c>
      <c r="R13" s="15">
        <v>217</v>
      </c>
      <c r="S13" s="15">
        <v>15</v>
      </c>
      <c r="T13" s="15">
        <v>102</v>
      </c>
      <c r="U13" s="15">
        <v>100</v>
      </c>
      <c r="V13" s="15">
        <v>0.16</v>
      </c>
      <c r="W13" s="15">
        <v>13</v>
      </c>
      <c r="X13" s="15">
        <v>30</v>
      </c>
      <c r="Y13" s="15">
        <v>1</v>
      </c>
      <c r="Z13" s="15">
        <v>156</v>
      </c>
      <c r="AA13" s="15">
        <v>191</v>
      </c>
      <c r="AB13" s="15">
        <v>291</v>
      </c>
      <c r="AC13" s="15">
        <v>0.8</v>
      </c>
      <c r="AD13" s="15">
        <v>0.33</v>
      </c>
      <c r="AE13" s="15">
        <v>0.05</v>
      </c>
      <c r="AF13" s="15">
        <v>0.9</v>
      </c>
      <c r="AG13" s="15">
        <v>0.87</v>
      </c>
      <c r="AH13" s="15">
        <v>0.86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763C-E39A-4693-9FDA-949766725FCC}">
  <dimension ref="A1:AC42"/>
  <sheetViews>
    <sheetView showGridLines="0" tabSelected="1" zoomScale="60" zoomScaleNormal="60" workbookViewId="0">
      <selection activeCell="C2" sqref="C2"/>
    </sheetView>
  </sheetViews>
  <sheetFormatPr defaultRowHeight="14.5" x14ac:dyDescent="0.35"/>
  <cols>
    <col min="22" max="22" width="19.6328125" customWidth="1"/>
    <col min="23" max="23" width="20.1796875" customWidth="1"/>
    <col min="24" max="24" width="16.81640625" customWidth="1"/>
    <col min="25" max="27" width="8.7265625" customWidth="1"/>
  </cols>
  <sheetData>
    <row r="1" spans="1:24" ht="17.5" x14ac:dyDescent="0.35">
      <c r="A1" s="18" t="s">
        <v>68</v>
      </c>
      <c r="B1" s="18"/>
      <c r="C1" s="18"/>
    </row>
    <row r="2" spans="1:24" ht="15.5" x14ac:dyDescent="0.35">
      <c r="A2" s="19" t="s">
        <v>69</v>
      </c>
      <c r="B2" s="19"/>
      <c r="C2" s="17" t="s">
        <v>8</v>
      </c>
    </row>
    <row r="3" spans="1:24" x14ac:dyDescent="0.35">
      <c r="V3" s="3" t="s">
        <v>46</v>
      </c>
      <c r="W3" s="3" t="s">
        <v>47</v>
      </c>
    </row>
    <row r="4" spans="1:24" x14ac:dyDescent="0.35">
      <c r="U4" s="3"/>
      <c r="V4" s="1">
        <f>VLOOKUP(C2,HRtable[#All],2,FALSE)</f>
        <v>980</v>
      </c>
      <c r="W4" s="1">
        <f>VLOOKUP(C2,HRtable[],3,FALSE)</f>
        <v>2500</v>
      </c>
    </row>
    <row r="5" spans="1:24" x14ac:dyDescent="0.35">
      <c r="U5" s="3"/>
      <c r="V5" s="1"/>
      <c r="W5" s="1"/>
    </row>
    <row r="6" spans="1:24" x14ac:dyDescent="0.35">
      <c r="U6" s="3"/>
      <c r="V6" s="1"/>
      <c r="W6" s="1"/>
    </row>
    <row r="7" spans="1:24" x14ac:dyDescent="0.35">
      <c r="U7" s="3"/>
      <c r="V7" s="2" t="s">
        <v>48</v>
      </c>
      <c r="W7" s="2" t="s">
        <v>49</v>
      </c>
      <c r="X7" s="3" t="s">
        <v>50</v>
      </c>
    </row>
    <row r="8" spans="1:24" x14ac:dyDescent="0.35">
      <c r="U8" s="3"/>
      <c r="V8" s="4">
        <f>VLOOKUP(C2,HRtable[],4,FALSE)</f>
        <v>3480</v>
      </c>
      <c r="W8" s="16">
        <f>V8-X8</f>
        <v>3385</v>
      </c>
      <c r="X8" s="1">
        <f>VLOOKUP(C2,HRtable[],17,FALSE)</f>
        <v>95</v>
      </c>
    </row>
    <row r="9" spans="1:24" x14ac:dyDescent="0.35">
      <c r="U9" s="3"/>
      <c r="V9" s="1"/>
      <c r="W9" s="1"/>
    </row>
    <row r="10" spans="1:24" x14ac:dyDescent="0.35">
      <c r="U10" s="3"/>
      <c r="V10" s="6" t="s">
        <v>51</v>
      </c>
      <c r="W10" s="1"/>
    </row>
    <row r="11" spans="1:24" x14ac:dyDescent="0.35">
      <c r="U11" s="3"/>
      <c r="V11" s="5">
        <f>VLOOKUP(C2,HRtable[],5,FALSE)</f>
        <v>0.28160919540229884</v>
      </c>
      <c r="W11" s="1"/>
    </row>
    <row r="12" spans="1:24" x14ac:dyDescent="0.35">
      <c r="U12" s="3"/>
      <c r="V12" s="1"/>
      <c r="W12" s="1"/>
    </row>
    <row r="13" spans="1:24" x14ac:dyDescent="0.35">
      <c r="U13" s="3"/>
      <c r="V13" s="2" t="s">
        <v>52</v>
      </c>
      <c r="W13" s="1"/>
    </row>
    <row r="14" spans="1:24" x14ac:dyDescent="0.35">
      <c r="U14" s="3"/>
      <c r="V14" s="1">
        <f>VLOOKUP(Dashboard!C2,HRtable[],6,FALSE)</f>
        <v>60</v>
      </c>
      <c r="W14" s="1"/>
    </row>
    <row r="15" spans="1:24" x14ac:dyDescent="0.35">
      <c r="E15" s="1"/>
      <c r="U15" s="3"/>
      <c r="V15" s="2" t="s">
        <v>53</v>
      </c>
      <c r="W15" s="1"/>
    </row>
    <row r="16" spans="1:24" x14ac:dyDescent="0.35">
      <c r="V16">
        <f>VLOOKUP(C2,HRtable[],7,FALSE)</f>
        <v>67</v>
      </c>
    </row>
    <row r="17" spans="11:27" x14ac:dyDescent="0.35">
      <c r="V17" s="3" t="s">
        <v>54</v>
      </c>
    </row>
    <row r="18" spans="11:27" x14ac:dyDescent="0.35">
      <c r="V18">
        <f>VLOOKUP(C2,HRtable[],8,FALSE)</f>
        <v>55</v>
      </c>
    </row>
    <row r="19" spans="11:27" x14ac:dyDescent="0.35">
      <c r="U19" s="1"/>
      <c r="V19" s="2" t="s">
        <v>55</v>
      </c>
      <c r="W19" s="1"/>
      <c r="X19" s="1"/>
    </row>
    <row r="20" spans="11:27" x14ac:dyDescent="0.35">
      <c r="U20" s="1"/>
      <c r="V20" s="7">
        <f>VLOOKUP(C2,HRtable[],11,FALSE)</f>
        <v>13066105</v>
      </c>
      <c r="W20" s="1"/>
      <c r="X20" s="1"/>
    </row>
    <row r="21" spans="11:27" x14ac:dyDescent="0.35">
      <c r="U21" s="1"/>
      <c r="V21" s="2" t="s">
        <v>56</v>
      </c>
      <c r="W21" s="2" t="s">
        <v>57</v>
      </c>
      <c r="X21" s="1"/>
    </row>
    <row r="22" spans="11:27" x14ac:dyDescent="0.35">
      <c r="U22" s="1"/>
      <c r="V22" s="1">
        <f>VLOOKUP(C2,HRtable[],15,FALSE)</f>
        <v>152</v>
      </c>
      <c r="W22" s="7">
        <f>VLOOKUP(C2,HRtable[],10,FALSE)</f>
        <v>450543</v>
      </c>
      <c r="X22" s="1"/>
    </row>
    <row r="23" spans="11:27" x14ac:dyDescent="0.35">
      <c r="U23" s="1"/>
      <c r="V23" s="2" t="s">
        <v>41</v>
      </c>
      <c r="W23" s="2" t="s">
        <v>42</v>
      </c>
      <c r="X23" s="2"/>
    </row>
    <row r="24" spans="11:27" x14ac:dyDescent="0.35">
      <c r="K24" s="11"/>
      <c r="U24" s="1"/>
      <c r="V24" s="5">
        <f>VLOOKUP(C2,HRtable[],30,FALSE)</f>
        <v>0.08</v>
      </c>
      <c r="W24" s="5">
        <f>VLOOKUP(C2,HRtable[],31,FALSE)</f>
        <v>0.2</v>
      </c>
      <c r="X24" s="1"/>
    </row>
    <row r="25" spans="11:27" x14ac:dyDescent="0.35">
      <c r="K25" s="11"/>
      <c r="U25" s="1"/>
      <c r="V25" s="1"/>
      <c r="W25" s="1"/>
      <c r="X25" s="1"/>
    </row>
    <row r="26" spans="11:27" x14ac:dyDescent="0.35">
      <c r="U26" s="1"/>
      <c r="V26" s="2" t="s">
        <v>58</v>
      </c>
      <c r="W26" s="2" t="s">
        <v>59</v>
      </c>
      <c r="X26" s="1"/>
    </row>
    <row r="27" spans="11:27" x14ac:dyDescent="0.35">
      <c r="U27" s="1"/>
      <c r="V27" s="1">
        <f>VLOOKUP(C2,HRtable[],12,FALSE)</f>
        <v>183</v>
      </c>
      <c r="W27" s="1">
        <f>VLOOKUP(C2,HRtable[],13,FALSE)</f>
        <v>174</v>
      </c>
      <c r="X27" s="1"/>
    </row>
    <row r="28" spans="11:27" x14ac:dyDescent="0.35">
      <c r="U28" s="1"/>
      <c r="V28" s="2" t="s">
        <v>60</v>
      </c>
      <c r="W28" s="2" t="s">
        <v>61</v>
      </c>
      <c r="X28" s="1"/>
    </row>
    <row r="29" spans="11:27" x14ac:dyDescent="0.35">
      <c r="U29" s="1"/>
      <c r="V29" s="7">
        <f>VLOOKUP(C2,HRtable[],9,FALSE)</f>
        <v>281429</v>
      </c>
      <c r="W29" s="8">
        <f>VLOOKUP(C2,HRtable[],14,FALSE)</f>
        <v>83</v>
      </c>
      <c r="X29" s="1"/>
    </row>
    <row r="31" spans="11:27" x14ac:dyDescent="0.35">
      <c r="V31" s="3" t="s">
        <v>62</v>
      </c>
      <c r="W31" s="3" t="s">
        <v>63</v>
      </c>
      <c r="X31" s="3" t="s">
        <v>64</v>
      </c>
      <c r="Y31" s="10" t="s">
        <v>65</v>
      </c>
      <c r="Z31" s="10"/>
      <c r="AA31" s="10"/>
    </row>
    <row r="32" spans="11:27" x14ac:dyDescent="0.35">
      <c r="V32" s="9">
        <f>VLOOKUP(C2,HRtable[],29,FALSE)</f>
        <v>0.71</v>
      </c>
      <c r="W32" s="9">
        <f>VLOOKUP(C2,HRtable[],32,FALSE)</f>
        <v>0.54</v>
      </c>
      <c r="X32" s="9">
        <f>VLOOKUP(C2,HRtable[],33,FALSE)</f>
        <v>0.76</v>
      </c>
      <c r="Y32" s="9">
        <f>VLOOKUP(C2,HRtable[],34,FALSE)</f>
        <v>0.87</v>
      </c>
      <c r="Z32" s="9"/>
    </row>
    <row r="33" spans="22:29" x14ac:dyDescent="0.35">
      <c r="V33" s="10" t="s">
        <v>27</v>
      </c>
      <c r="W33" s="10" t="s">
        <v>29</v>
      </c>
      <c r="X33" s="10" t="s">
        <v>30</v>
      </c>
      <c r="Y33" s="10" t="s">
        <v>66</v>
      </c>
      <c r="Z33" s="10" t="s">
        <v>67</v>
      </c>
      <c r="AA33" s="10"/>
      <c r="AB33" s="10"/>
      <c r="AC33" s="10"/>
    </row>
    <row r="34" spans="22:29" x14ac:dyDescent="0.35">
      <c r="V34" s="1">
        <f>VLOOKUP(C2,HRtable[],16,FALSE)</f>
        <v>243</v>
      </c>
      <c r="W34" s="1">
        <f>VLOOKUP(C2,HRtable[],18,FALSE)</f>
        <v>125</v>
      </c>
      <c r="X34" s="1">
        <f>VLOOKUP(C2,HRtable[],19,FALSE)</f>
        <v>236</v>
      </c>
      <c r="Y34" s="1">
        <f>VLOOKUP(C2,HRtable[],20,FALSE)</f>
        <v>235</v>
      </c>
      <c r="Z34" s="1">
        <f>VLOOKUP(C2,HRtable[],21,FALSE)</f>
        <v>145</v>
      </c>
      <c r="AA34" s="1"/>
      <c r="AB34" s="1"/>
      <c r="AC34" s="1"/>
    </row>
    <row r="35" spans="22:29" x14ac:dyDescent="0.35">
      <c r="V35" s="10" t="s">
        <v>36</v>
      </c>
      <c r="W35" s="1"/>
      <c r="X35" s="1"/>
    </row>
    <row r="36" spans="22:29" x14ac:dyDescent="0.35">
      <c r="V36" s="12">
        <f>VLOOKUP(C2,HRtable[],25,FALSE)</f>
        <v>0.2</v>
      </c>
      <c r="W36" s="12">
        <f>1-V36</f>
        <v>0.8</v>
      </c>
      <c r="X36" s="1"/>
    </row>
    <row r="37" spans="22:29" x14ac:dyDescent="0.35">
      <c r="V37" s="1"/>
      <c r="W37" s="1"/>
      <c r="X37" s="1"/>
    </row>
    <row r="38" spans="22:29" x14ac:dyDescent="0.35">
      <c r="V38" s="10" t="s">
        <v>33</v>
      </c>
      <c r="W38" s="10" t="s">
        <v>34</v>
      </c>
      <c r="X38" s="10" t="s">
        <v>35</v>
      </c>
    </row>
    <row r="39" spans="22:29" x14ac:dyDescent="0.35">
      <c r="V39" s="13">
        <f>VLOOKUP(C2,HRtable[],22,FALSE)</f>
        <v>0.16</v>
      </c>
      <c r="W39" s="1">
        <f>VLOOKUP(C2,HRtable[],23,FALSE)</f>
        <v>9</v>
      </c>
      <c r="X39" s="1">
        <f>VLOOKUP(C2,HRtable[],24,FALSE)</f>
        <v>30</v>
      </c>
    </row>
    <row r="41" spans="22:29" x14ac:dyDescent="0.35">
      <c r="V41" s="3" t="s">
        <v>37</v>
      </c>
      <c r="W41" s="3" t="s">
        <v>38</v>
      </c>
      <c r="X41" s="3" t="s">
        <v>39</v>
      </c>
    </row>
    <row r="42" spans="22:29" x14ac:dyDescent="0.35">
      <c r="V42" s="1">
        <f>VLOOKUP(C2,HRtable[],26,FALSE)</f>
        <v>160</v>
      </c>
      <c r="W42" s="1">
        <f>VLOOKUP(C2,HRtable[],27,FALSE)</f>
        <v>127</v>
      </c>
      <c r="X42" s="1">
        <f>VLOOKUP(C2,HRtable[],28,FALSE)</f>
        <v>307</v>
      </c>
    </row>
  </sheetData>
  <sheetProtection algorithmName="SHA-512" hashValue="zlLS93rOEtFST4wxvZX25VE1lT892TYF6LK3LzVJ2RN+a1Vwuk/87qps0PAPeifMApVUWXJUwWxOrNXgs9kElw==" saltValue="2gAFy8PeKUvEstfNzt17jw==" spinCount="100000" sheet="1" scenarios="1" selectLockedCells="1"/>
  <mergeCells count="2">
    <mergeCell ref="A1:C1"/>
    <mergeCell ref="A2:B2"/>
  </mergeCells>
  <phoneticPr fontId="2" type="noConversion"/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D1881A-D9D6-4D60-BFDA-D697D6AB8245}">
          <x14:formula1>
            <xm:f>Data!$A$2:$A$13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Rahaf</dc:creator>
  <cp:lastModifiedBy>Rahaf</cp:lastModifiedBy>
  <dcterms:created xsi:type="dcterms:W3CDTF">2015-06-05T18:17:20Z</dcterms:created>
  <dcterms:modified xsi:type="dcterms:W3CDTF">2021-06-19T13:07:55Z</dcterms:modified>
</cp:coreProperties>
</file>