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ie/Courses/Datacamp/Financial Analytics in Spreadsheets/DC-Fin-Analytics-Spreadsheets/"/>
    </mc:Choice>
  </mc:AlternateContent>
  <xr:revisionPtr revIDLastSave="0" documentId="13_ncr:1_{F19082B4-4D07-FA44-A0AD-6087D574FDB3}" xr6:coauthVersionLast="45" xr6:coauthVersionMax="45" xr10:uidLastSave="{00000000-0000-0000-0000-000000000000}"/>
  <bookViews>
    <workbookView xWindow="0" yWindow="460" windowWidth="40960" windowHeight="21060" activeTab="2" xr2:uid="{66361434-592C-AD4C-B648-7A569EAC29EA}"/>
  </bookViews>
  <sheets>
    <sheet name="1" sheetId="2" r:id="rId1"/>
    <sheet name="2" sheetId="1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3" i="3"/>
  <c r="H2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14" i="1"/>
  <c r="I13" i="1"/>
  <c r="I12" i="1"/>
  <c r="I11" i="1"/>
  <c r="I10" i="1"/>
  <c r="I9" i="1"/>
  <c r="I8" i="1"/>
  <c r="I7" i="1"/>
  <c r="I6" i="1"/>
  <c r="I5" i="1"/>
  <c r="I4" i="1"/>
  <c r="I3" i="1"/>
  <c r="H14" i="1"/>
  <c r="H13" i="1"/>
  <c r="H12" i="1"/>
  <c r="H11" i="1"/>
  <c r="H10" i="1"/>
  <c r="H9" i="1"/>
  <c r="H8" i="1"/>
  <c r="H7" i="1"/>
  <c r="H6" i="1"/>
  <c r="H5" i="1"/>
  <c r="H4" i="1"/>
  <c r="H3" i="1"/>
  <c r="E61" i="1"/>
  <c r="E62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2" l="1"/>
  <c r="D3" i="2"/>
</calcChain>
</file>

<file path=xl/sharedStrings.xml><?xml version="1.0" encoding="utf-8"?>
<sst xmlns="http://schemas.openxmlformats.org/spreadsheetml/2006/main" count="36" uniqueCount="28">
  <si>
    <t>Date</t>
  </si>
  <si>
    <t>ABC Price</t>
  </si>
  <si>
    <t>ABC Dividend</t>
  </si>
  <si>
    <t>Dollar Return</t>
  </si>
  <si>
    <t>% Return</t>
  </si>
  <si>
    <t>Percentage Return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</si>
  <si>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</si>
  <si>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</si>
  <si>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</si>
  <si>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</si>
  <si>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</si>
  <si>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</si>
  <si>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</si>
  <si>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</si>
  <si>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</si>
  <si>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</si>
  <si>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</si>
  <si>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</si>
  <si>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Positive Returns</t>
  </si>
  <si>
    <t>Negative Returns</t>
  </si>
  <si>
    <t>Month ( using MONTH() )</t>
  </si>
  <si>
    <t>Reward Metrics</t>
  </si>
  <si>
    <t>Average Return</t>
  </si>
  <si>
    <t>1 + Return</t>
  </si>
  <si>
    <t>Effective Return (PRODUCT)</t>
  </si>
  <si>
    <t>Effective Return (AF + PRODUCT)</t>
  </si>
  <si>
    <t>Effective Return (AF + GEOMEAN)</t>
  </si>
  <si>
    <t>AF is Google Sheets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</si>
</sst>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4" fontId="3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9" fontId="0" fillId="0" borderId="0" xfId="1" applyFont="1"/>
    <xf numFmtId="0" fontId="3" fillId="0" borderId="0" xfId="0" applyFont="1" applyFill="1"/>
    <xf numFmtId="0" fontId="2" fillId="0" borderId="0" xfId="0" applyFont="1" applyFill="1" applyAlignment="1">
      <alignment horizontal="right"/>
    </xf>
    <xf numFmtId="10" fontId="3" fillId="0" borderId="0" xfId="1" applyNumberFormat="1" applyFont="1"/>
    <xf numFmtId="1" fontId="3" fillId="0" borderId="0" xfId="0" applyNumberFormat="1" applyFont="1"/>
    <xf numFmtId="0" fontId="4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5" fillId="0" borderId="0" xfId="0" applyFont="1"/>
    <xf numFmtId="0" fontId="5" fillId="0" borderId="0" xfId="0" applyFont="1" applyFill="1"/>
    <xf numFmtId="0" fontId="6" fillId="0" borderId="0" xfId="0" applyFont="1" applyAlignment="1">
      <alignment horizontal="center"/>
    </xf>
    <xf numFmtId="1" fontId="2" fillId="0" borderId="0" xfId="0" applyNumberFormat="1" applyFont="1" applyFill="1"/>
    <xf numFmtId="0" fontId="7" fillId="0" borderId="0" xfId="0" applyFont="1" applyFill="1"/>
    <xf numFmtId="0" fontId="5" fillId="2" borderId="0" xfId="0" applyFont="1" applyFill="1"/>
    <xf numFmtId="1" fontId="3" fillId="2" borderId="0" xfId="0" applyNumberFormat="1" applyFont="1" applyFill="1"/>
    <xf numFmtId="1" fontId="5" fillId="0" borderId="0" xfId="0" applyNumberFormat="1" applyFont="1"/>
    <xf numFmtId="0" fontId="5" fillId="0" borderId="0" xfId="0" applyFont="1" applyAlignment="1">
      <alignment horizontal="center"/>
    </xf>
    <xf numFmtId="10" fontId="3" fillId="2" borderId="0" xfId="1" applyNumberFormat="1" applyFont="1" applyFill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3" fillId="2" borderId="0" xfId="0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15C6-3D78-4D4D-8B34-DDC5095B0576}">
  <dimension ref="A1:E3"/>
  <sheetViews>
    <sheetView workbookViewId="0">
      <selection activeCell="E4" sqref="E4"/>
    </sheetView>
  </sheetViews>
  <sheetFormatPr baseColWidth="10" defaultRowHeight="16" x14ac:dyDescent="0.2"/>
  <cols>
    <col min="4" max="4" width="11.8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43466</v>
      </c>
      <c r="B2" s="3">
        <v>50</v>
      </c>
      <c r="C2" s="3">
        <v>1</v>
      </c>
    </row>
    <row r="3" spans="1:5" x14ac:dyDescent="0.2">
      <c r="A3" s="2">
        <v>43831</v>
      </c>
      <c r="B3" s="3">
        <v>55</v>
      </c>
      <c r="C3" s="3">
        <v>0</v>
      </c>
      <c r="D3" s="4">
        <f>B3+C2-B2</f>
        <v>6</v>
      </c>
      <c r="E3" s="5">
        <f>(D3/B2)</f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5D68-D4AF-5342-8238-D3A89DE8EC87}">
  <dimension ref="A1:I62"/>
  <sheetViews>
    <sheetView zoomScaleNormal="100" workbookViewId="0">
      <selection activeCell="A2" sqref="A2"/>
    </sheetView>
  </sheetViews>
  <sheetFormatPr baseColWidth="10" defaultRowHeight="14" x14ac:dyDescent="0.2"/>
  <cols>
    <col min="1" max="1" width="10.1640625" style="12" bestFit="1" customWidth="1"/>
    <col min="2" max="2" width="9.5" style="12" bestFit="1" customWidth="1"/>
    <col min="3" max="3" width="12.33203125" style="12" bestFit="1" customWidth="1"/>
    <col min="4" max="4" width="16.5" style="12" bestFit="1" customWidth="1"/>
    <col min="5" max="5" width="20.1640625" style="12" bestFit="1" customWidth="1"/>
    <col min="6" max="6" width="10.83203125" style="12"/>
    <col min="7" max="7" width="18.33203125" style="12" bestFit="1" customWidth="1"/>
    <col min="8" max="8" width="14.6640625" style="12" bestFit="1" customWidth="1"/>
    <col min="9" max="9" width="13" style="12" bestFit="1" customWidth="1"/>
    <col min="10" max="16384" width="10.83203125" style="1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20</v>
      </c>
      <c r="G1" s="6"/>
      <c r="H1" s="6"/>
      <c r="I1" s="13"/>
    </row>
    <row r="2" spans="1:9" x14ac:dyDescent="0.2">
      <c r="A2" s="2">
        <v>41274</v>
      </c>
      <c r="B2" s="3">
        <v>52.82</v>
      </c>
      <c r="C2" s="3">
        <v>0.13</v>
      </c>
      <c r="D2" s="2"/>
      <c r="E2" s="9"/>
      <c r="G2" s="7"/>
      <c r="H2" s="15" t="s">
        <v>18</v>
      </c>
      <c r="I2" s="16" t="s">
        <v>19</v>
      </c>
    </row>
    <row r="3" spans="1:9" x14ac:dyDescent="0.2">
      <c r="A3" s="2">
        <v>41305</v>
      </c>
      <c r="B3" s="3">
        <v>52.4</v>
      </c>
      <c r="C3" s="3">
        <v>0</v>
      </c>
      <c r="D3" s="8">
        <f>(C3+B3-B2)/B2</f>
        <v>-7.9515335100341106E-3</v>
      </c>
      <c r="E3" s="9">
        <f>MONTH(A3)</f>
        <v>1</v>
      </c>
      <c r="G3" s="10" t="s">
        <v>6</v>
      </c>
      <c r="H3" s="18">
        <f>COUNTIFS($D$3:$D$62,"&gt;0",$E$3:$E$62,1)</f>
        <v>2</v>
      </c>
      <c r="I3" s="18">
        <f>COUNTIFS($D$3:$D$62,"&lt;0",$E$3:$E$62,1)</f>
        <v>3</v>
      </c>
    </row>
    <row r="4" spans="1:9" x14ac:dyDescent="0.2">
      <c r="A4" s="2">
        <v>41333</v>
      </c>
      <c r="B4" s="3">
        <v>51.61</v>
      </c>
      <c r="C4" s="3">
        <v>0</v>
      </c>
      <c r="D4" s="8">
        <f t="shared" ref="D4:D62" si="0">(C4+B4-B3)/B3</f>
        <v>-1.5076335877862579E-2</v>
      </c>
      <c r="E4" s="9">
        <f t="shared" ref="E4:E62" si="1">MONTH(A4)</f>
        <v>2</v>
      </c>
      <c r="G4" s="10" t="s">
        <v>7</v>
      </c>
      <c r="H4" s="18">
        <f>COUNTIFS($D$3:$D$62,"&gt;0",$E$3:$E$62,2)</f>
        <v>2</v>
      </c>
      <c r="I4" s="18">
        <f>COUNTIFS($D$3:$D$62,"&lt;0",$E$3:$E$62,2)</f>
        <v>3</v>
      </c>
    </row>
    <row r="5" spans="1:9" x14ac:dyDescent="0.2">
      <c r="A5" s="2">
        <v>41364</v>
      </c>
      <c r="B5" s="3">
        <v>50.11</v>
      </c>
      <c r="C5" s="3">
        <v>0.15</v>
      </c>
      <c r="D5" s="8">
        <f t="shared" si="0"/>
        <v>-2.6157721371827192E-2</v>
      </c>
      <c r="E5" s="9">
        <f t="shared" si="1"/>
        <v>3</v>
      </c>
      <c r="G5" s="14" t="s">
        <v>8</v>
      </c>
      <c r="H5" s="18">
        <f>COUNTIFS($D$3:$D$62,"&gt;0",$E$3:$E$62,3)</f>
        <v>3</v>
      </c>
      <c r="I5" s="18">
        <f>COUNTIFS($D$3:$D$62,"&lt;0",$E$3:$E$62,3)</f>
        <v>2</v>
      </c>
    </row>
    <row r="6" spans="1:9" x14ac:dyDescent="0.2">
      <c r="A6" s="2">
        <v>41394</v>
      </c>
      <c r="B6" s="3">
        <v>47.14</v>
      </c>
      <c r="C6" s="3">
        <v>0</v>
      </c>
      <c r="D6" s="8">
        <f t="shared" si="0"/>
        <v>-5.9269606864897205E-2</v>
      </c>
      <c r="E6" s="9">
        <f t="shared" si="1"/>
        <v>4</v>
      </c>
      <c r="G6" s="10" t="s">
        <v>9</v>
      </c>
      <c r="H6" s="18">
        <f>COUNTIFS($D$3:$D$62,"&gt;0",$E$3:$E$62,4)</f>
        <v>2</v>
      </c>
      <c r="I6" s="18">
        <f>COUNTIFS($D$3:$D$62,"&lt;0",$E$3:$E$62,4)</f>
        <v>3</v>
      </c>
    </row>
    <row r="7" spans="1:9" x14ac:dyDescent="0.2">
      <c r="A7" s="2">
        <v>41425</v>
      </c>
      <c r="B7" s="3">
        <v>47.23</v>
      </c>
      <c r="C7" s="3">
        <v>0.15</v>
      </c>
      <c r="D7" s="8">
        <f t="shared" si="0"/>
        <v>5.0912176495544097E-3</v>
      </c>
      <c r="E7" s="9">
        <f t="shared" si="1"/>
        <v>5</v>
      </c>
      <c r="G7" s="10" t="s">
        <v>10</v>
      </c>
      <c r="H7" s="18">
        <f>COUNTIFS($D$3:$D$62,"&gt;0",$E$3:$E$62,5)</f>
        <v>3</v>
      </c>
      <c r="I7" s="18">
        <f>COUNTIFS($D$3:$D$62,"&lt;0",$E$3:$E$62,5)</f>
        <v>2</v>
      </c>
    </row>
    <row r="8" spans="1:9" x14ac:dyDescent="0.2">
      <c r="A8" s="2">
        <v>41455</v>
      </c>
      <c r="B8" s="3">
        <v>48.2</v>
      </c>
      <c r="C8" s="3">
        <v>0</v>
      </c>
      <c r="D8" s="8">
        <f t="shared" si="0"/>
        <v>2.0537793775143046E-2</v>
      </c>
      <c r="E8" s="9">
        <f t="shared" si="1"/>
        <v>6</v>
      </c>
      <c r="G8" s="10" t="s">
        <v>11</v>
      </c>
      <c r="H8" s="18">
        <f>COUNTIFS($D$3:$D$62,"&gt;0",$E$3:$E$62,6)</f>
        <v>2</v>
      </c>
      <c r="I8" s="18">
        <f>COUNTIFS($D$3:$D$62,"&lt;0",$E$3:$E$62,6)</f>
        <v>3</v>
      </c>
    </row>
    <row r="9" spans="1:9" x14ac:dyDescent="0.2">
      <c r="A9" s="2">
        <v>41486</v>
      </c>
      <c r="B9" s="3">
        <v>49.35</v>
      </c>
      <c r="C9" s="3">
        <v>0</v>
      </c>
      <c r="D9" s="8">
        <f t="shared" si="0"/>
        <v>2.3858921161825697E-2</v>
      </c>
      <c r="E9" s="9">
        <f t="shared" si="1"/>
        <v>7</v>
      </c>
      <c r="G9" s="11" t="s">
        <v>12</v>
      </c>
      <c r="H9" s="18">
        <f>COUNTIFS($D$3:$D$62,"&gt;0",$E$3:$E$62,7)</f>
        <v>3</v>
      </c>
      <c r="I9" s="18">
        <f>COUNTIFS($D$3:$D$62,"&lt;0",$E$3:$E$62,7)</f>
        <v>2</v>
      </c>
    </row>
    <row r="10" spans="1:9" x14ac:dyDescent="0.2">
      <c r="A10" s="2">
        <v>41517</v>
      </c>
      <c r="B10" s="3">
        <v>44.96</v>
      </c>
      <c r="C10" s="3">
        <v>0.15</v>
      </c>
      <c r="D10" s="8">
        <f t="shared" si="0"/>
        <v>-8.591691995947319E-2</v>
      </c>
      <c r="E10" s="9">
        <f t="shared" si="1"/>
        <v>8</v>
      </c>
      <c r="G10" s="10" t="s">
        <v>13</v>
      </c>
      <c r="H10" s="18">
        <f>COUNTIFS($D$3:$D$62,"&gt;0",$E$3:$E$62,8)</f>
        <v>3</v>
      </c>
      <c r="I10" s="18">
        <f>COUNTIFS($D$3:$D$62,"&lt;0",$E$3:$E$62,8)</f>
        <v>2</v>
      </c>
    </row>
    <row r="11" spans="1:9" x14ac:dyDescent="0.2">
      <c r="A11" s="2">
        <v>41547</v>
      </c>
      <c r="B11" s="3">
        <v>43.82</v>
      </c>
      <c r="C11" s="3">
        <v>0</v>
      </c>
      <c r="D11" s="8">
        <f t="shared" si="0"/>
        <v>-2.5355871886121008E-2</v>
      </c>
      <c r="E11" s="9">
        <f t="shared" si="1"/>
        <v>9</v>
      </c>
      <c r="G11" s="10" t="s">
        <v>14</v>
      </c>
      <c r="H11" s="18">
        <f>COUNTIFS($D$3:$D$62,"&gt;0",$E$3:$E$62,9)</f>
        <v>3</v>
      </c>
      <c r="I11" s="18">
        <f>COUNTIFS($D$3:$D$62,"&lt;0",$E$3:$E$62,9)</f>
        <v>2</v>
      </c>
    </row>
    <row r="12" spans="1:9" x14ac:dyDescent="0.2">
      <c r="A12" s="2">
        <v>41578</v>
      </c>
      <c r="B12" s="3">
        <v>47.31</v>
      </c>
      <c r="C12" s="3">
        <v>0</v>
      </c>
      <c r="D12" s="8">
        <f t="shared" si="0"/>
        <v>7.9643998174349653E-2</v>
      </c>
      <c r="E12" s="9">
        <f t="shared" si="1"/>
        <v>10</v>
      </c>
      <c r="G12" s="10" t="s">
        <v>15</v>
      </c>
      <c r="H12" s="18">
        <f>COUNTIFS($D$3:$D$62,"&gt;0",$E$3:$E$62,10)</f>
        <v>3</v>
      </c>
      <c r="I12" s="18">
        <f>COUNTIFS($D$3:$D$62,"&lt;0",$E$3:$E$62,10)</f>
        <v>2</v>
      </c>
    </row>
    <row r="13" spans="1:9" x14ac:dyDescent="0.2">
      <c r="A13" s="2">
        <v>41608</v>
      </c>
      <c r="B13" s="3">
        <v>48.56</v>
      </c>
      <c r="C13" s="3">
        <v>0</v>
      </c>
      <c r="D13" s="8">
        <f t="shared" si="0"/>
        <v>2.6421475375184949E-2</v>
      </c>
      <c r="E13" s="9">
        <f t="shared" si="1"/>
        <v>11</v>
      </c>
      <c r="G13" s="10" t="s">
        <v>16</v>
      </c>
      <c r="H13" s="18">
        <f>COUNTIFS($D$3:$D$62,"&gt;0",$E$3:$E$62,11)</f>
        <v>4</v>
      </c>
      <c r="I13" s="18">
        <f>COUNTIFS($D$3:$D$62,"&lt;0",$E$3:$E$62,11)</f>
        <v>1</v>
      </c>
    </row>
    <row r="14" spans="1:9" x14ac:dyDescent="0.2">
      <c r="A14" s="2">
        <v>41639</v>
      </c>
      <c r="B14" s="3">
        <v>46.8</v>
      </c>
      <c r="C14" s="3">
        <v>0.15</v>
      </c>
      <c r="D14" s="8">
        <f t="shared" si="0"/>
        <v>-3.3154859967051205E-2</v>
      </c>
      <c r="E14" s="9">
        <f t="shared" si="1"/>
        <v>12</v>
      </c>
      <c r="G14" s="10" t="s">
        <v>17</v>
      </c>
      <c r="H14" s="18">
        <f>COUNTIFS($D$3:$D$62,"&gt;0",$E$3:$E$62,12)</f>
        <v>2</v>
      </c>
      <c r="I14" s="18">
        <f>COUNTIFS($D$3:$D$62,"&lt;0",$E$3:$E$62,12)</f>
        <v>3</v>
      </c>
    </row>
    <row r="15" spans="1:9" x14ac:dyDescent="0.2">
      <c r="A15" s="2">
        <v>41670</v>
      </c>
      <c r="B15" s="3">
        <v>46.11</v>
      </c>
      <c r="C15" s="3">
        <v>0</v>
      </c>
      <c r="D15" s="8">
        <f t="shared" si="0"/>
        <v>-1.4743589743589696E-2</v>
      </c>
      <c r="E15" s="9">
        <f t="shared" si="1"/>
        <v>1</v>
      </c>
      <c r="G15" s="13"/>
      <c r="H15" s="13"/>
      <c r="I15" s="13"/>
    </row>
    <row r="16" spans="1:9" x14ac:dyDescent="0.2">
      <c r="A16" s="2">
        <v>41698</v>
      </c>
      <c r="B16" s="3">
        <v>45.36</v>
      </c>
      <c r="C16" s="3">
        <v>0</v>
      </c>
      <c r="D16" s="8">
        <f t="shared" si="0"/>
        <v>-1.6265452179570591E-2</v>
      </c>
      <c r="E16" s="9">
        <f t="shared" si="1"/>
        <v>2</v>
      </c>
    </row>
    <row r="17" spans="1:9" x14ac:dyDescent="0.2">
      <c r="A17" s="2">
        <v>41729</v>
      </c>
      <c r="B17" s="3">
        <v>47.24</v>
      </c>
      <c r="C17" s="3">
        <v>0.17</v>
      </c>
      <c r="D17" s="8">
        <f t="shared" si="0"/>
        <v>4.5194003527336955E-2</v>
      </c>
      <c r="E17" s="9">
        <f t="shared" si="1"/>
        <v>3</v>
      </c>
    </row>
    <row r="18" spans="1:9" x14ac:dyDescent="0.2">
      <c r="A18" s="2">
        <v>41759</v>
      </c>
      <c r="B18" s="3">
        <v>45.03</v>
      </c>
      <c r="C18" s="3">
        <v>0</v>
      </c>
      <c r="D18" s="8">
        <f t="shared" si="0"/>
        <v>-4.6782387806943285E-2</v>
      </c>
      <c r="E18" s="9">
        <f t="shared" si="1"/>
        <v>4</v>
      </c>
    </row>
    <row r="19" spans="1:9" x14ac:dyDescent="0.2">
      <c r="A19" s="2">
        <v>41790</v>
      </c>
      <c r="B19" s="3">
        <v>48.45</v>
      </c>
      <c r="C19" s="3">
        <v>0.17</v>
      </c>
      <c r="D19" s="8">
        <f t="shared" si="0"/>
        <v>7.9724628025760677E-2</v>
      </c>
      <c r="E19" s="9">
        <f t="shared" si="1"/>
        <v>5</v>
      </c>
    </row>
    <row r="20" spans="1:9" x14ac:dyDescent="0.2">
      <c r="A20" s="2">
        <v>41820</v>
      </c>
      <c r="B20" s="3">
        <v>48.17</v>
      </c>
      <c r="C20" s="3">
        <v>0</v>
      </c>
      <c r="D20" s="8">
        <f t="shared" si="0"/>
        <v>-5.7791537667698893E-3</v>
      </c>
      <c r="E20" s="9">
        <f t="shared" si="1"/>
        <v>6</v>
      </c>
    </row>
    <row r="21" spans="1:9" x14ac:dyDescent="0.2">
      <c r="A21" s="2">
        <v>41851</v>
      </c>
      <c r="B21" s="3">
        <v>44.5</v>
      </c>
      <c r="C21" s="3">
        <v>0</v>
      </c>
      <c r="D21" s="8">
        <f t="shared" si="0"/>
        <v>-7.6188499065808629E-2</v>
      </c>
      <c r="E21" s="9">
        <f t="shared" si="1"/>
        <v>7</v>
      </c>
      <c r="H21" s="19"/>
      <c r="I21" s="19"/>
    </row>
    <row r="22" spans="1:9" x14ac:dyDescent="0.2">
      <c r="A22" s="2">
        <v>41882</v>
      </c>
      <c r="B22" s="3">
        <v>44.72</v>
      </c>
      <c r="C22" s="3">
        <v>0.17</v>
      </c>
      <c r="D22" s="8">
        <f t="shared" si="0"/>
        <v>8.7640449438202376E-3</v>
      </c>
      <c r="E22" s="9">
        <f t="shared" si="1"/>
        <v>8</v>
      </c>
    </row>
    <row r="23" spans="1:9" x14ac:dyDescent="0.2">
      <c r="A23" s="2">
        <v>41912</v>
      </c>
      <c r="B23" s="3">
        <v>49.32</v>
      </c>
      <c r="C23" s="3">
        <v>0</v>
      </c>
      <c r="D23" s="8">
        <f t="shared" si="0"/>
        <v>0.10286225402504476</v>
      </c>
      <c r="E23" s="9">
        <f t="shared" si="1"/>
        <v>9</v>
      </c>
    </row>
    <row r="24" spans="1:9" x14ac:dyDescent="0.2">
      <c r="A24" s="2">
        <v>41943</v>
      </c>
      <c r="B24" s="3">
        <v>49.28</v>
      </c>
      <c r="C24" s="3">
        <v>0</v>
      </c>
      <c r="D24" s="8">
        <f t="shared" si="0"/>
        <v>-8.1103000811028276E-4</v>
      </c>
      <c r="E24" s="9">
        <f t="shared" si="1"/>
        <v>10</v>
      </c>
    </row>
    <row r="25" spans="1:9" x14ac:dyDescent="0.2">
      <c r="A25" s="2">
        <v>41973</v>
      </c>
      <c r="B25" s="3">
        <v>46.1</v>
      </c>
      <c r="C25" s="3">
        <v>0</v>
      </c>
      <c r="D25" s="8">
        <f t="shared" si="0"/>
        <v>-6.4529220779220769E-2</v>
      </c>
      <c r="E25" s="9">
        <f t="shared" si="1"/>
        <v>11</v>
      </c>
    </row>
    <row r="26" spans="1:9" x14ac:dyDescent="0.2">
      <c r="A26" s="2">
        <v>42004</v>
      </c>
      <c r="B26" s="3">
        <v>46.18</v>
      </c>
      <c r="C26" s="3">
        <v>0.17</v>
      </c>
      <c r="D26" s="8">
        <f t="shared" si="0"/>
        <v>5.4229934924078091E-3</v>
      </c>
      <c r="E26" s="9">
        <f t="shared" si="1"/>
        <v>12</v>
      </c>
    </row>
    <row r="27" spans="1:9" x14ac:dyDescent="0.2">
      <c r="A27" s="2">
        <v>42035</v>
      </c>
      <c r="B27" s="3">
        <v>47.69</v>
      </c>
      <c r="C27" s="3">
        <v>0</v>
      </c>
      <c r="D27" s="8">
        <f t="shared" si="0"/>
        <v>3.2698137721957517E-2</v>
      </c>
      <c r="E27" s="9">
        <f t="shared" si="1"/>
        <v>1</v>
      </c>
    </row>
    <row r="28" spans="1:9" x14ac:dyDescent="0.2">
      <c r="A28" s="2">
        <v>42063</v>
      </c>
      <c r="B28" s="3">
        <v>48.31</v>
      </c>
      <c r="C28" s="3">
        <v>0</v>
      </c>
      <c r="D28" s="8">
        <f t="shared" si="0"/>
        <v>1.3000629062696677E-2</v>
      </c>
      <c r="E28" s="9">
        <f t="shared" si="1"/>
        <v>2</v>
      </c>
    </row>
    <row r="29" spans="1:9" x14ac:dyDescent="0.2">
      <c r="A29" s="2">
        <v>42094</v>
      </c>
      <c r="B29" s="3">
        <v>46.95</v>
      </c>
      <c r="C29" s="3">
        <v>0.22</v>
      </c>
      <c r="D29" s="8">
        <f t="shared" si="0"/>
        <v>-2.3597598840819717E-2</v>
      </c>
      <c r="E29" s="9">
        <f t="shared" si="1"/>
        <v>3</v>
      </c>
    </row>
    <row r="30" spans="1:9" x14ac:dyDescent="0.2">
      <c r="A30" s="2">
        <v>42124</v>
      </c>
      <c r="B30" s="3">
        <v>47.92</v>
      </c>
      <c r="C30" s="3">
        <v>0</v>
      </c>
      <c r="D30" s="8">
        <f t="shared" si="0"/>
        <v>2.0660276890308815E-2</v>
      </c>
      <c r="E30" s="9">
        <f t="shared" si="1"/>
        <v>4</v>
      </c>
    </row>
    <row r="31" spans="1:9" x14ac:dyDescent="0.2">
      <c r="A31" s="2">
        <v>42155</v>
      </c>
      <c r="B31" s="3">
        <v>47.6</v>
      </c>
      <c r="C31" s="3">
        <v>0.22</v>
      </c>
      <c r="D31" s="8">
        <f t="shared" si="0"/>
        <v>-2.0868113522537857E-3</v>
      </c>
      <c r="E31" s="9">
        <f t="shared" si="1"/>
        <v>5</v>
      </c>
    </row>
    <row r="32" spans="1:9" x14ac:dyDescent="0.2">
      <c r="A32" s="2">
        <v>42185</v>
      </c>
      <c r="B32" s="3">
        <v>48.11</v>
      </c>
      <c r="C32" s="3">
        <v>0</v>
      </c>
      <c r="D32" s="8">
        <f t="shared" si="0"/>
        <v>1.0714285714285673E-2</v>
      </c>
      <c r="E32" s="9">
        <f t="shared" si="1"/>
        <v>6</v>
      </c>
    </row>
    <row r="33" spans="1:5" x14ac:dyDescent="0.2">
      <c r="A33" s="2">
        <v>42216</v>
      </c>
      <c r="B33" s="3">
        <v>45.95</v>
      </c>
      <c r="C33" s="3">
        <v>0</v>
      </c>
      <c r="D33" s="8">
        <f t="shared" si="0"/>
        <v>-4.4897110787777937E-2</v>
      </c>
      <c r="E33" s="9">
        <f t="shared" si="1"/>
        <v>7</v>
      </c>
    </row>
    <row r="34" spans="1:5" x14ac:dyDescent="0.2">
      <c r="A34" s="2">
        <v>42247</v>
      </c>
      <c r="B34" s="3">
        <v>43.63</v>
      </c>
      <c r="C34" s="3">
        <v>0.22</v>
      </c>
      <c r="D34" s="8">
        <f t="shared" si="0"/>
        <v>-4.5701849836779135E-2</v>
      </c>
      <c r="E34" s="9">
        <f t="shared" si="1"/>
        <v>8</v>
      </c>
    </row>
    <row r="35" spans="1:5" x14ac:dyDescent="0.2">
      <c r="A35" s="2">
        <v>42277</v>
      </c>
      <c r="B35" s="3">
        <v>43.65</v>
      </c>
      <c r="C35" s="3">
        <v>0</v>
      </c>
      <c r="D35" s="8">
        <f>(C35+B35-B34)/B34</f>
        <v>4.5840018335998212E-4</v>
      </c>
      <c r="E35" s="9">
        <f>MONTH(A35)</f>
        <v>9</v>
      </c>
    </row>
    <row r="36" spans="1:5" x14ac:dyDescent="0.2">
      <c r="A36" s="2">
        <v>42308</v>
      </c>
      <c r="B36" s="3">
        <v>45.21</v>
      </c>
      <c r="C36" s="3">
        <v>0</v>
      </c>
      <c r="D36" s="8">
        <f t="shared" si="0"/>
        <v>3.5738831615120328E-2</v>
      </c>
      <c r="E36" s="9">
        <f t="shared" si="1"/>
        <v>10</v>
      </c>
    </row>
    <row r="37" spans="1:5" x14ac:dyDescent="0.2">
      <c r="A37" s="2">
        <v>42338</v>
      </c>
      <c r="B37" s="3">
        <v>47.9</v>
      </c>
      <c r="C37" s="3">
        <v>0</v>
      </c>
      <c r="D37" s="8">
        <f t="shared" si="0"/>
        <v>5.9500110595001057E-2</v>
      </c>
      <c r="E37" s="9">
        <f t="shared" si="1"/>
        <v>11</v>
      </c>
    </row>
    <row r="38" spans="1:5" x14ac:dyDescent="0.2">
      <c r="A38" s="2">
        <v>42369</v>
      </c>
      <c r="B38" s="3">
        <v>47.53</v>
      </c>
      <c r="C38" s="3">
        <v>0.22</v>
      </c>
      <c r="D38" s="8">
        <f t="shared" si="0"/>
        <v>-3.1315240083507013E-3</v>
      </c>
      <c r="E38" s="9">
        <f t="shared" si="1"/>
        <v>12</v>
      </c>
    </row>
    <row r="39" spans="1:5" x14ac:dyDescent="0.2">
      <c r="A39" s="2">
        <v>42400</v>
      </c>
      <c r="B39" s="3">
        <v>50.74</v>
      </c>
      <c r="C39" s="3">
        <v>0</v>
      </c>
      <c r="D39" s="8">
        <f t="shared" si="0"/>
        <v>6.7536292867662551E-2</v>
      </c>
      <c r="E39" s="9">
        <f t="shared" si="1"/>
        <v>1</v>
      </c>
    </row>
    <row r="40" spans="1:5" x14ac:dyDescent="0.2">
      <c r="A40" s="2">
        <v>42429</v>
      </c>
      <c r="B40" s="3">
        <v>49.59</v>
      </c>
      <c r="C40" s="3">
        <v>0</v>
      </c>
      <c r="D40" s="8">
        <f t="shared" si="0"/>
        <v>-2.2664564446196266E-2</v>
      </c>
      <c r="E40" s="9">
        <f t="shared" si="1"/>
        <v>2</v>
      </c>
    </row>
    <row r="41" spans="1:5" x14ac:dyDescent="0.2">
      <c r="A41" s="2">
        <v>42460</v>
      </c>
      <c r="B41" s="3">
        <v>52.68</v>
      </c>
      <c r="C41" s="3">
        <v>0.24</v>
      </c>
      <c r="D41" s="8">
        <f t="shared" si="0"/>
        <v>6.7150635208711396E-2</v>
      </c>
      <c r="E41" s="9">
        <f t="shared" si="1"/>
        <v>3</v>
      </c>
    </row>
    <row r="42" spans="1:5" x14ac:dyDescent="0.2">
      <c r="A42" s="2">
        <v>42490</v>
      </c>
      <c r="B42" s="3">
        <v>57.98</v>
      </c>
      <c r="C42" s="3">
        <v>0</v>
      </c>
      <c r="D42" s="8">
        <f t="shared" si="0"/>
        <v>0.10060744115413814</v>
      </c>
      <c r="E42" s="9">
        <f t="shared" si="1"/>
        <v>4</v>
      </c>
    </row>
    <row r="43" spans="1:5" x14ac:dyDescent="0.2">
      <c r="A43" s="2">
        <v>42521</v>
      </c>
      <c r="B43" s="3">
        <v>57.74</v>
      </c>
      <c r="C43" s="3">
        <v>0.24</v>
      </c>
      <c r="D43" s="8">
        <f t="shared" si="0"/>
        <v>1.2254962672647468E-16</v>
      </c>
      <c r="E43" s="9">
        <f t="shared" si="1"/>
        <v>5</v>
      </c>
    </row>
    <row r="44" spans="1:5" x14ac:dyDescent="0.2">
      <c r="A44" s="2">
        <v>42551</v>
      </c>
      <c r="B44" s="3">
        <v>56.2</v>
      </c>
      <c r="C44" s="3">
        <v>0</v>
      </c>
      <c r="D44" s="8">
        <f t="shared" si="0"/>
        <v>-2.6671285071007952E-2</v>
      </c>
      <c r="E44" s="9">
        <f t="shared" si="1"/>
        <v>6</v>
      </c>
    </row>
    <row r="45" spans="1:5" x14ac:dyDescent="0.2">
      <c r="A45" s="2">
        <v>42582</v>
      </c>
      <c r="B45" s="3">
        <v>58.62</v>
      </c>
      <c r="C45" s="3">
        <v>0</v>
      </c>
      <c r="D45" s="8">
        <f t="shared" si="0"/>
        <v>4.3060498220640474E-2</v>
      </c>
      <c r="E45" s="9">
        <f t="shared" si="1"/>
        <v>7</v>
      </c>
    </row>
    <row r="46" spans="1:5" x14ac:dyDescent="0.2">
      <c r="A46" s="2">
        <v>42613</v>
      </c>
      <c r="B46" s="3">
        <v>59.07</v>
      </c>
      <c r="C46" s="3">
        <v>0.24</v>
      </c>
      <c r="D46" s="8">
        <f t="shared" si="0"/>
        <v>1.1770726714432017E-2</v>
      </c>
      <c r="E46" s="9">
        <f t="shared" si="1"/>
        <v>8</v>
      </c>
    </row>
    <row r="47" spans="1:5" x14ac:dyDescent="0.2">
      <c r="A47" s="2">
        <v>42643</v>
      </c>
      <c r="B47" s="3">
        <v>59.89</v>
      </c>
      <c r="C47" s="3">
        <v>0</v>
      </c>
      <c r="D47" s="8">
        <f t="shared" si="0"/>
        <v>1.3881835110885395E-2</v>
      </c>
      <c r="E47" s="9">
        <f t="shared" si="1"/>
        <v>9</v>
      </c>
    </row>
    <row r="48" spans="1:5" x14ac:dyDescent="0.2">
      <c r="A48" s="2">
        <v>42674</v>
      </c>
      <c r="B48" s="3">
        <v>55.81</v>
      </c>
      <c r="C48" s="3">
        <v>0</v>
      </c>
      <c r="D48" s="8">
        <f t="shared" si="0"/>
        <v>-6.8124895642010325E-2</v>
      </c>
      <c r="E48" s="9">
        <f t="shared" si="1"/>
        <v>10</v>
      </c>
    </row>
    <row r="49" spans="1:5" x14ac:dyDescent="0.2">
      <c r="A49" s="2">
        <v>42704</v>
      </c>
      <c r="B49" s="3">
        <v>55.88</v>
      </c>
      <c r="C49" s="3">
        <v>0</v>
      </c>
      <c r="D49" s="8">
        <f t="shared" si="0"/>
        <v>1.25425550976528E-3</v>
      </c>
      <c r="E49" s="9">
        <f t="shared" si="1"/>
        <v>11</v>
      </c>
    </row>
    <row r="50" spans="1:5" x14ac:dyDescent="0.2">
      <c r="A50" s="2">
        <v>42735</v>
      </c>
      <c r="B50" s="3">
        <v>56.06</v>
      </c>
      <c r="C50" s="3">
        <v>0.24</v>
      </c>
      <c r="D50" s="8">
        <f t="shared" si="0"/>
        <v>7.5161059413028216E-3</v>
      </c>
      <c r="E50" s="9">
        <f t="shared" si="1"/>
        <v>12</v>
      </c>
    </row>
    <row r="51" spans="1:5" x14ac:dyDescent="0.2">
      <c r="A51" s="2">
        <v>42766</v>
      </c>
      <c r="B51" s="3">
        <v>47.12</v>
      </c>
      <c r="C51" s="3">
        <v>0</v>
      </c>
      <c r="D51" s="8">
        <f t="shared" si="0"/>
        <v>-0.15947199429183026</v>
      </c>
      <c r="E51" s="9">
        <f t="shared" si="1"/>
        <v>1</v>
      </c>
    </row>
    <row r="52" spans="1:5" x14ac:dyDescent="0.2">
      <c r="A52" s="2">
        <v>42794</v>
      </c>
      <c r="B52" s="3">
        <v>49.24</v>
      </c>
      <c r="C52" s="3">
        <v>0</v>
      </c>
      <c r="D52" s="8">
        <f t="shared" si="0"/>
        <v>4.4991511035653749E-2</v>
      </c>
      <c r="E52" s="9">
        <f t="shared" si="1"/>
        <v>2</v>
      </c>
    </row>
    <row r="53" spans="1:5" x14ac:dyDescent="0.2">
      <c r="A53" s="2">
        <v>42825</v>
      </c>
      <c r="B53" s="3">
        <v>52.1</v>
      </c>
      <c r="C53" s="3">
        <v>0.27</v>
      </c>
      <c r="D53" s="8">
        <f t="shared" si="0"/>
        <v>6.3566206336311992E-2</v>
      </c>
      <c r="E53" s="9">
        <f t="shared" si="1"/>
        <v>3</v>
      </c>
    </row>
    <row r="54" spans="1:5" x14ac:dyDescent="0.2">
      <c r="A54" s="2">
        <v>42855</v>
      </c>
      <c r="B54" s="3">
        <v>50.4</v>
      </c>
      <c r="C54" s="3">
        <v>0</v>
      </c>
      <c r="D54" s="8">
        <f t="shared" si="0"/>
        <v>-3.2629558541266847E-2</v>
      </c>
      <c r="E54" s="9">
        <f t="shared" si="1"/>
        <v>4</v>
      </c>
    </row>
    <row r="55" spans="1:5" x14ac:dyDescent="0.2">
      <c r="A55" s="2">
        <v>42886</v>
      </c>
      <c r="B55" s="3">
        <v>49.74</v>
      </c>
      <c r="C55" s="3">
        <v>0.27</v>
      </c>
      <c r="D55" s="8">
        <f t="shared" si="0"/>
        <v>-7.7380952380951083E-3</v>
      </c>
      <c r="E55" s="9">
        <f t="shared" si="1"/>
        <v>5</v>
      </c>
    </row>
    <row r="56" spans="1:5" x14ac:dyDescent="0.2">
      <c r="A56" s="2">
        <v>42916</v>
      </c>
      <c r="B56" s="3">
        <v>48.44</v>
      </c>
      <c r="C56" s="3">
        <v>0</v>
      </c>
      <c r="D56" s="8">
        <f t="shared" si="0"/>
        <v>-2.6135906714917657E-2</v>
      </c>
      <c r="E56" s="9">
        <f t="shared" si="1"/>
        <v>6</v>
      </c>
    </row>
    <row r="57" spans="1:5" x14ac:dyDescent="0.2">
      <c r="A57" s="2">
        <v>42947</v>
      </c>
      <c r="B57" s="3">
        <v>49.88</v>
      </c>
      <c r="C57" s="3">
        <v>0</v>
      </c>
      <c r="D57" s="8">
        <f t="shared" si="0"/>
        <v>2.9727497935590524E-2</v>
      </c>
      <c r="E57" s="9">
        <f t="shared" si="1"/>
        <v>7</v>
      </c>
    </row>
    <row r="58" spans="1:5" x14ac:dyDescent="0.2">
      <c r="A58" s="2">
        <v>42978</v>
      </c>
      <c r="B58" s="3">
        <v>50.87</v>
      </c>
      <c r="C58" s="3">
        <v>0.27</v>
      </c>
      <c r="D58" s="8">
        <f t="shared" si="0"/>
        <v>2.5260625501202845E-2</v>
      </c>
      <c r="E58" s="9">
        <f t="shared" si="1"/>
        <v>8</v>
      </c>
    </row>
    <row r="59" spans="1:5" x14ac:dyDescent="0.2">
      <c r="A59" s="2">
        <v>43008</v>
      </c>
      <c r="B59" s="3">
        <v>49.09</v>
      </c>
      <c r="C59" s="3">
        <v>0</v>
      </c>
      <c r="D59" s="8">
        <f t="shared" si="0"/>
        <v>-3.4991153921761234E-2</v>
      </c>
      <c r="E59" s="9">
        <f t="shared" si="1"/>
        <v>9</v>
      </c>
    </row>
    <row r="60" spans="1:5" x14ac:dyDescent="0.2">
      <c r="A60" s="2">
        <v>43039</v>
      </c>
      <c r="B60" s="3">
        <v>49.68</v>
      </c>
      <c r="C60" s="3">
        <v>0</v>
      </c>
      <c r="D60" s="8">
        <f t="shared" si="0"/>
        <v>1.2018741087797847E-2</v>
      </c>
      <c r="E60" s="9">
        <f t="shared" si="1"/>
        <v>10</v>
      </c>
    </row>
    <row r="61" spans="1:5" x14ac:dyDescent="0.2">
      <c r="A61" s="2">
        <v>43069</v>
      </c>
      <c r="B61" s="3">
        <v>54.55</v>
      </c>
      <c r="C61" s="3">
        <v>0</v>
      </c>
      <c r="D61" s="8">
        <f t="shared" si="0"/>
        <v>9.8027375201288194E-2</v>
      </c>
      <c r="E61" s="9">
        <f>MONTH(A61)</f>
        <v>11</v>
      </c>
    </row>
    <row r="62" spans="1:5" x14ac:dyDescent="0.2">
      <c r="A62" s="2">
        <v>43100</v>
      </c>
      <c r="B62" s="3">
        <v>53.45</v>
      </c>
      <c r="C62" s="3">
        <v>0.27</v>
      </c>
      <c r="D62" s="8">
        <f t="shared" si="0"/>
        <v>-1.5215398716773441E-2</v>
      </c>
      <c r="E62" s="9">
        <f t="shared" si="1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C7C5F-394E-314C-B825-F32C4E6F4B8E}">
  <dimension ref="A1:J62"/>
  <sheetViews>
    <sheetView tabSelected="1" zoomScaleNormal="100" workbookViewId="0">
      <selection activeCell="H5" sqref="H5"/>
    </sheetView>
  </sheetViews>
  <sheetFormatPr baseColWidth="10" defaultRowHeight="14" x14ac:dyDescent="0.2"/>
  <cols>
    <col min="1" max="1" width="10.1640625" style="12" bestFit="1" customWidth="1"/>
    <col min="2" max="2" width="9.5" style="12" bestFit="1" customWidth="1"/>
    <col min="3" max="3" width="12.33203125" style="12" bestFit="1" customWidth="1"/>
    <col min="4" max="4" width="16.5" style="12" bestFit="1" customWidth="1"/>
    <col min="5" max="5" width="16.5" style="12" customWidth="1"/>
    <col min="6" max="6" width="6.6640625" style="12" customWidth="1"/>
    <col min="7" max="7" width="29" style="20" bestFit="1" customWidth="1"/>
    <col min="8" max="8" width="18.33203125" style="12" bestFit="1" customWidth="1"/>
    <col min="9" max="9" width="14.6640625" style="12" bestFit="1" customWidth="1"/>
    <col min="10" max="10" width="13" style="12" bestFit="1" customWidth="1"/>
    <col min="11" max="16384" width="10.83203125" style="12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23</v>
      </c>
      <c r="F1" s="1"/>
      <c r="G1" s="22" t="s">
        <v>21</v>
      </c>
      <c r="H1" s="6"/>
      <c r="I1" s="6"/>
      <c r="J1" s="13"/>
    </row>
    <row r="2" spans="1:10" x14ac:dyDescent="0.2">
      <c r="A2" s="2">
        <v>41274</v>
      </c>
      <c r="B2" s="3">
        <v>52.82</v>
      </c>
      <c r="C2" s="3">
        <v>0.13</v>
      </c>
      <c r="D2" s="2"/>
      <c r="E2" s="2"/>
      <c r="F2" s="9"/>
      <c r="G2" s="23" t="s">
        <v>22</v>
      </c>
      <c r="H2" s="21">
        <f>AVERAGE(D3:D62)</f>
        <v>2.7603636593570269E-3</v>
      </c>
    </row>
    <row r="3" spans="1:10" x14ac:dyDescent="0.2">
      <c r="A3" s="2">
        <v>41305</v>
      </c>
      <c r="B3" s="3">
        <v>52.4</v>
      </c>
      <c r="C3" s="3">
        <v>0</v>
      </c>
      <c r="D3" s="8">
        <f>(C3+B3-B2)/B2</f>
        <v>-7.9515335100341106E-3</v>
      </c>
      <c r="E3" s="8">
        <f>1+D3</f>
        <v>0.99204846648996592</v>
      </c>
      <c r="F3" s="9"/>
      <c r="G3" s="1" t="s">
        <v>24</v>
      </c>
      <c r="H3" s="24">
        <f>PRODUCT(E3:E62)^(1/COUNT(E3:E62))-1</f>
        <v>1.6009411917736749E-3</v>
      </c>
    </row>
    <row r="4" spans="1:10" x14ac:dyDescent="0.2">
      <c r="A4" s="2">
        <v>41333</v>
      </c>
      <c r="B4" s="3">
        <v>51.61</v>
      </c>
      <c r="C4" s="3">
        <v>0</v>
      </c>
      <c r="D4" s="8">
        <f t="shared" ref="D4:D62" si="0">(C4+B4-B3)/B3</f>
        <v>-1.5076335877862579E-2</v>
      </c>
      <c r="E4" s="8">
        <f t="shared" ref="E4:E62" si="1">1+D4</f>
        <v>0.98492366412213739</v>
      </c>
      <c r="F4" s="9"/>
      <c r="G4" s="1" t="s">
        <v>25</v>
      </c>
      <c r="H4" s="17" t="s">
        <v>27</v>
      </c>
    </row>
    <row r="5" spans="1:10" x14ac:dyDescent="0.2">
      <c r="A5" s="2">
        <v>41364</v>
      </c>
      <c r="B5" s="3">
        <v>50.11</v>
      </c>
      <c r="C5" s="3">
        <v>0.15</v>
      </c>
      <c r="D5" s="8">
        <f t="shared" si="0"/>
        <v>-2.6157721371827192E-2</v>
      </c>
      <c r="E5" s="8">
        <f t="shared" si="1"/>
        <v>0.97384227862817285</v>
      </c>
      <c r="F5" s="9"/>
      <c r="G5" s="1" t="s">
        <v>26</v>
      </c>
      <c r="H5" s="17" t="s">
        <v>27</v>
      </c>
    </row>
    <row r="6" spans="1:10" x14ac:dyDescent="0.2">
      <c r="A6" s="2">
        <v>41394</v>
      </c>
      <c r="B6" s="3">
        <v>47.14</v>
      </c>
      <c r="C6" s="3">
        <v>0</v>
      </c>
      <c r="D6" s="8">
        <f t="shared" si="0"/>
        <v>-5.9269606864897205E-2</v>
      </c>
      <c r="E6" s="8">
        <f t="shared" si="1"/>
        <v>0.94073039313510276</v>
      </c>
      <c r="F6" s="9"/>
    </row>
    <row r="7" spans="1:10" x14ac:dyDescent="0.2">
      <c r="A7" s="2">
        <v>41425</v>
      </c>
      <c r="B7" s="3">
        <v>47.23</v>
      </c>
      <c r="C7" s="3">
        <v>0.15</v>
      </c>
      <c r="D7" s="8">
        <f t="shared" si="0"/>
        <v>5.0912176495544097E-3</v>
      </c>
      <c r="E7" s="8">
        <f t="shared" si="1"/>
        <v>1.0050912176495543</v>
      </c>
      <c r="F7" s="9"/>
    </row>
    <row r="8" spans="1:10" x14ac:dyDescent="0.2">
      <c r="A8" s="2">
        <v>41455</v>
      </c>
      <c r="B8" s="3">
        <v>48.2</v>
      </c>
      <c r="C8" s="3">
        <v>0</v>
      </c>
      <c r="D8" s="8">
        <f t="shared" si="0"/>
        <v>2.0537793775143046E-2</v>
      </c>
      <c r="E8" s="8">
        <f t="shared" si="1"/>
        <v>1.020537793775143</v>
      </c>
      <c r="F8" s="9"/>
    </row>
    <row r="9" spans="1:10" x14ac:dyDescent="0.2">
      <c r="A9" s="2">
        <v>41486</v>
      </c>
      <c r="B9" s="3">
        <v>49.35</v>
      </c>
      <c r="C9" s="3">
        <v>0</v>
      </c>
      <c r="D9" s="8">
        <f t="shared" si="0"/>
        <v>2.3858921161825697E-2</v>
      </c>
      <c r="E9" s="8">
        <f t="shared" si="1"/>
        <v>1.0238589211618256</v>
      </c>
      <c r="F9" s="9"/>
    </row>
    <row r="10" spans="1:10" x14ac:dyDescent="0.2">
      <c r="A10" s="2">
        <v>41517</v>
      </c>
      <c r="B10" s="3">
        <v>44.96</v>
      </c>
      <c r="C10" s="3">
        <v>0.15</v>
      </c>
      <c r="D10" s="8">
        <f t="shared" si="0"/>
        <v>-8.591691995947319E-2</v>
      </c>
      <c r="E10" s="8">
        <f t="shared" si="1"/>
        <v>0.91408308004052685</v>
      </c>
      <c r="F10" s="9"/>
    </row>
    <row r="11" spans="1:10" x14ac:dyDescent="0.2">
      <c r="A11" s="2">
        <v>41547</v>
      </c>
      <c r="B11" s="3">
        <v>43.82</v>
      </c>
      <c r="C11" s="3">
        <v>0</v>
      </c>
      <c r="D11" s="8">
        <f t="shared" si="0"/>
        <v>-2.5355871886121008E-2</v>
      </c>
      <c r="E11" s="8">
        <f t="shared" si="1"/>
        <v>0.97464412811387902</v>
      </c>
      <c r="F11" s="9"/>
    </row>
    <row r="12" spans="1:10" x14ac:dyDescent="0.2">
      <c r="A12" s="2">
        <v>41578</v>
      </c>
      <c r="B12" s="3">
        <v>47.31</v>
      </c>
      <c r="C12" s="3">
        <v>0</v>
      </c>
      <c r="D12" s="8">
        <f t="shared" si="0"/>
        <v>7.9643998174349653E-2</v>
      </c>
      <c r="E12" s="8">
        <f t="shared" si="1"/>
        <v>1.0796439981743498</v>
      </c>
      <c r="F12" s="9"/>
    </row>
    <row r="13" spans="1:10" x14ac:dyDescent="0.2">
      <c r="A13" s="2">
        <v>41608</v>
      </c>
      <c r="B13" s="3">
        <v>48.56</v>
      </c>
      <c r="C13" s="3">
        <v>0</v>
      </c>
      <c r="D13" s="8">
        <f t="shared" si="0"/>
        <v>2.6421475375184949E-2</v>
      </c>
      <c r="E13" s="8">
        <f t="shared" si="1"/>
        <v>1.026421475375185</v>
      </c>
      <c r="F13" s="9"/>
    </row>
    <row r="14" spans="1:10" x14ac:dyDescent="0.2">
      <c r="A14" s="2">
        <v>41639</v>
      </c>
      <c r="B14" s="3">
        <v>46.8</v>
      </c>
      <c r="C14" s="3">
        <v>0.15</v>
      </c>
      <c r="D14" s="8">
        <f t="shared" si="0"/>
        <v>-3.3154859967051205E-2</v>
      </c>
      <c r="E14" s="8">
        <f t="shared" si="1"/>
        <v>0.96684514003294875</v>
      </c>
      <c r="F14" s="9"/>
      <c r="H14" s="13"/>
      <c r="I14" s="13"/>
    </row>
    <row r="15" spans="1:10" x14ac:dyDescent="0.2">
      <c r="A15" s="2">
        <v>41670</v>
      </c>
      <c r="B15" s="3">
        <v>46.11</v>
      </c>
      <c r="C15" s="3">
        <v>0</v>
      </c>
      <c r="D15" s="8">
        <f t="shared" si="0"/>
        <v>-1.4743589743589696E-2</v>
      </c>
      <c r="E15" s="8">
        <f t="shared" si="1"/>
        <v>0.98525641025641031</v>
      </c>
      <c r="F15" s="9"/>
    </row>
    <row r="16" spans="1:10" x14ac:dyDescent="0.2">
      <c r="A16" s="2">
        <v>41698</v>
      </c>
      <c r="B16" s="3">
        <v>45.36</v>
      </c>
      <c r="C16" s="3">
        <v>0</v>
      </c>
      <c r="D16" s="8">
        <f t="shared" si="0"/>
        <v>-1.6265452179570591E-2</v>
      </c>
      <c r="E16" s="8">
        <f t="shared" si="1"/>
        <v>0.98373454782042946</v>
      </c>
      <c r="F16" s="9"/>
    </row>
    <row r="17" spans="1:10" x14ac:dyDescent="0.2">
      <c r="A17" s="2">
        <v>41729</v>
      </c>
      <c r="B17" s="3">
        <v>47.24</v>
      </c>
      <c r="C17" s="3">
        <v>0.17</v>
      </c>
      <c r="D17" s="8">
        <f t="shared" si="0"/>
        <v>4.5194003527336955E-2</v>
      </c>
      <c r="E17" s="8">
        <f t="shared" si="1"/>
        <v>1.045194003527337</v>
      </c>
      <c r="F17" s="9"/>
    </row>
    <row r="18" spans="1:10" x14ac:dyDescent="0.2">
      <c r="A18" s="2">
        <v>41759</v>
      </c>
      <c r="B18" s="3">
        <v>45.03</v>
      </c>
      <c r="C18" s="3">
        <v>0</v>
      </c>
      <c r="D18" s="8">
        <f t="shared" si="0"/>
        <v>-4.6782387806943285E-2</v>
      </c>
      <c r="E18" s="8">
        <f t="shared" si="1"/>
        <v>0.95321761219305667</v>
      </c>
      <c r="F18" s="9"/>
    </row>
    <row r="19" spans="1:10" x14ac:dyDescent="0.2">
      <c r="A19" s="2">
        <v>41790</v>
      </c>
      <c r="B19" s="3">
        <v>48.45</v>
      </c>
      <c r="C19" s="3">
        <v>0.17</v>
      </c>
      <c r="D19" s="8">
        <f t="shared" si="0"/>
        <v>7.9724628025760677E-2</v>
      </c>
      <c r="E19" s="8">
        <f t="shared" si="1"/>
        <v>1.0797246280257606</v>
      </c>
      <c r="F19" s="9"/>
    </row>
    <row r="20" spans="1:10" x14ac:dyDescent="0.2">
      <c r="A20" s="2">
        <v>41820</v>
      </c>
      <c r="B20" s="3">
        <v>48.17</v>
      </c>
      <c r="C20" s="3">
        <v>0</v>
      </c>
      <c r="D20" s="8">
        <f t="shared" si="0"/>
        <v>-5.7791537667698893E-3</v>
      </c>
      <c r="E20" s="8">
        <f t="shared" si="1"/>
        <v>0.99422084623323015</v>
      </c>
      <c r="F20" s="9"/>
      <c r="I20" s="19"/>
      <c r="J20" s="19"/>
    </row>
    <row r="21" spans="1:10" x14ac:dyDescent="0.2">
      <c r="A21" s="2">
        <v>41851</v>
      </c>
      <c r="B21" s="3">
        <v>44.5</v>
      </c>
      <c r="C21" s="3">
        <v>0</v>
      </c>
      <c r="D21" s="8">
        <f t="shared" si="0"/>
        <v>-7.6188499065808629E-2</v>
      </c>
      <c r="E21" s="8">
        <f t="shared" si="1"/>
        <v>0.9238115009341914</v>
      </c>
      <c r="F21" s="9"/>
    </row>
    <row r="22" spans="1:10" x14ac:dyDescent="0.2">
      <c r="A22" s="2">
        <v>41882</v>
      </c>
      <c r="B22" s="3">
        <v>44.72</v>
      </c>
      <c r="C22" s="3">
        <v>0.17</v>
      </c>
      <c r="D22" s="8">
        <f t="shared" si="0"/>
        <v>8.7640449438202376E-3</v>
      </c>
      <c r="E22" s="8">
        <f t="shared" si="1"/>
        <v>1.0087640449438202</v>
      </c>
      <c r="F22" s="9"/>
    </row>
    <row r="23" spans="1:10" x14ac:dyDescent="0.2">
      <c r="A23" s="2">
        <v>41912</v>
      </c>
      <c r="B23" s="3">
        <v>49.32</v>
      </c>
      <c r="C23" s="3">
        <v>0</v>
      </c>
      <c r="D23" s="8">
        <f t="shared" si="0"/>
        <v>0.10286225402504476</v>
      </c>
      <c r="E23" s="8">
        <f t="shared" si="1"/>
        <v>1.1028622540250448</v>
      </c>
      <c r="F23" s="9"/>
    </row>
    <row r="24" spans="1:10" x14ac:dyDescent="0.2">
      <c r="A24" s="2">
        <v>41943</v>
      </c>
      <c r="B24" s="3">
        <v>49.28</v>
      </c>
      <c r="C24" s="3">
        <v>0</v>
      </c>
      <c r="D24" s="8">
        <f t="shared" si="0"/>
        <v>-8.1103000811028276E-4</v>
      </c>
      <c r="E24" s="8">
        <f t="shared" si="1"/>
        <v>0.99918896999188966</v>
      </c>
      <c r="F24" s="9"/>
    </row>
    <row r="25" spans="1:10" x14ac:dyDescent="0.2">
      <c r="A25" s="2">
        <v>41973</v>
      </c>
      <c r="B25" s="3">
        <v>46.1</v>
      </c>
      <c r="C25" s="3">
        <v>0</v>
      </c>
      <c r="D25" s="8">
        <f t="shared" si="0"/>
        <v>-6.4529220779220769E-2</v>
      </c>
      <c r="E25" s="8">
        <f t="shared" si="1"/>
        <v>0.93547077922077926</v>
      </c>
      <c r="F25" s="9"/>
    </row>
    <row r="26" spans="1:10" x14ac:dyDescent="0.2">
      <c r="A26" s="2">
        <v>42004</v>
      </c>
      <c r="B26" s="3">
        <v>46.18</v>
      </c>
      <c r="C26" s="3">
        <v>0.17</v>
      </c>
      <c r="D26" s="8">
        <f t="shared" si="0"/>
        <v>5.4229934924078091E-3</v>
      </c>
      <c r="E26" s="8">
        <f t="shared" si="1"/>
        <v>1.0054229934924077</v>
      </c>
      <c r="F26" s="9"/>
    </row>
    <row r="27" spans="1:10" x14ac:dyDescent="0.2">
      <c r="A27" s="2">
        <v>42035</v>
      </c>
      <c r="B27" s="3">
        <v>47.69</v>
      </c>
      <c r="C27" s="3">
        <v>0</v>
      </c>
      <c r="D27" s="8">
        <f t="shared" si="0"/>
        <v>3.2698137721957517E-2</v>
      </c>
      <c r="E27" s="8">
        <f t="shared" si="1"/>
        <v>1.0326981377219575</v>
      </c>
      <c r="F27" s="9"/>
    </row>
    <row r="28" spans="1:10" x14ac:dyDescent="0.2">
      <c r="A28" s="2">
        <v>42063</v>
      </c>
      <c r="B28" s="3">
        <v>48.31</v>
      </c>
      <c r="C28" s="3">
        <v>0</v>
      </c>
      <c r="D28" s="8">
        <f t="shared" si="0"/>
        <v>1.3000629062696677E-2</v>
      </c>
      <c r="E28" s="8">
        <f t="shared" si="1"/>
        <v>1.0130006290626967</v>
      </c>
      <c r="F28" s="9"/>
    </row>
    <row r="29" spans="1:10" x14ac:dyDescent="0.2">
      <c r="A29" s="2">
        <v>42094</v>
      </c>
      <c r="B29" s="3">
        <v>46.95</v>
      </c>
      <c r="C29" s="3">
        <v>0.22</v>
      </c>
      <c r="D29" s="8">
        <f t="shared" si="0"/>
        <v>-2.3597598840819717E-2</v>
      </c>
      <c r="E29" s="8">
        <f t="shared" si="1"/>
        <v>0.97640240115918031</v>
      </c>
      <c r="F29" s="9"/>
    </row>
    <row r="30" spans="1:10" x14ac:dyDescent="0.2">
      <c r="A30" s="2">
        <v>42124</v>
      </c>
      <c r="B30" s="3">
        <v>47.92</v>
      </c>
      <c r="C30" s="3">
        <v>0</v>
      </c>
      <c r="D30" s="8">
        <f t="shared" si="0"/>
        <v>2.0660276890308815E-2</v>
      </c>
      <c r="E30" s="8">
        <f t="shared" si="1"/>
        <v>1.0206602768903088</v>
      </c>
      <c r="F30" s="9"/>
    </row>
    <row r="31" spans="1:10" x14ac:dyDescent="0.2">
      <c r="A31" s="2">
        <v>42155</v>
      </c>
      <c r="B31" s="3">
        <v>47.6</v>
      </c>
      <c r="C31" s="3">
        <v>0.22</v>
      </c>
      <c r="D31" s="8">
        <f t="shared" si="0"/>
        <v>-2.0868113522537857E-3</v>
      </c>
      <c r="E31" s="8">
        <f t="shared" si="1"/>
        <v>0.99791318864774625</v>
      </c>
      <c r="F31" s="9"/>
    </row>
    <row r="32" spans="1:10" x14ac:dyDescent="0.2">
      <c r="A32" s="2">
        <v>42185</v>
      </c>
      <c r="B32" s="3">
        <v>48.11</v>
      </c>
      <c r="C32" s="3">
        <v>0</v>
      </c>
      <c r="D32" s="8">
        <f t="shared" si="0"/>
        <v>1.0714285714285673E-2</v>
      </c>
      <c r="E32" s="8">
        <f t="shared" si="1"/>
        <v>1.0107142857142857</v>
      </c>
      <c r="F32" s="9"/>
    </row>
    <row r="33" spans="1:6" x14ac:dyDescent="0.2">
      <c r="A33" s="2">
        <v>42216</v>
      </c>
      <c r="B33" s="3">
        <v>45.95</v>
      </c>
      <c r="C33" s="3">
        <v>0</v>
      </c>
      <c r="D33" s="8">
        <f t="shared" si="0"/>
        <v>-4.4897110787777937E-2</v>
      </c>
      <c r="E33" s="8">
        <f t="shared" si="1"/>
        <v>0.95510288921222208</v>
      </c>
      <c r="F33" s="9"/>
    </row>
    <row r="34" spans="1:6" x14ac:dyDescent="0.2">
      <c r="A34" s="2">
        <v>42247</v>
      </c>
      <c r="B34" s="3">
        <v>43.63</v>
      </c>
      <c r="C34" s="3">
        <v>0.22</v>
      </c>
      <c r="D34" s="8">
        <f t="shared" si="0"/>
        <v>-4.5701849836779135E-2</v>
      </c>
      <c r="E34" s="8">
        <f t="shared" si="1"/>
        <v>0.95429815016322084</v>
      </c>
      <c r="F34" s="9"/>
    </row>
    <row r="35" spans="1:6" x14ac:dyDescent="0.2">
      <c r="A35" s="2">
        <v>42277</v>
      </c>
      <c r="B35" s="3">
        <v>43.65</v>
      </c>
      <c r="C35" s="3">
        <v>0</v>
      </c>
      <c r="D35" s="8">
        <f>(C35+B35-B34)/B34</f>
        <v>4.5840018335998212E-4</v>
      </c>
      <c r="E35" s="8">
        <f t="shared" si="1"/>
        <v>1.0004584001833601</v>
      </c>
      <c r="F35" s="9"/>
    </row>
    <row r="36" spans="1:6" x14ac:dyDescent="0.2">
      <c r="A36" s="2">
        <v>42308</v>
      </c>
      <c r="B36" s="3">
        <v>45.21</v>
      </c>
      <c r="C36" s="3">
        <v>0</v>
      </c>
      <c r="D36" s="8">
        <f t="shared" si="0"/>
        <v>3.5738831615120328E-2</v>
      </c>
      <c r="E36" s="8">
        <f t="shared" si="1"/>
        <v>1.0357388316151204</v>
      </c>
      <c r="F36" s="9"/>
    </row>
    <row r="37" spans="1:6" x14ac:dyDescent="0.2">
      <c r="A37" s="2">
        <v>42338</v>
      </c>
      <c r="B37" s="3">
        <v>47.9</v>
      </c>
      <c r="C37" s="3">
        <v>0</v>
      </c>
      <c r="D37" s="8">
        <f t="shared" si="0"/>
        <v>5.9500110595001057E-2</v>
      </c>
      <c r="E37" s="8">
        <f t="shared" si="1"/>
        <v>1.059500110595001</v>
      </c>
      <c r="F37" s="9"/>
    </row>
    <row r="38" spans="1:6" x14ac:dyDescent="0.2">
      <c r="A38" s="2">
        <v>42369</v>
      </c>
      <c r="B38" s="3">
        <v>47.53</v>
      </c>
      <c r="C38" s="3">
        <v>0.22</v>
      </c>
      <c r="D38" s="8">
        <f t="shared" si="0"/>
        <v>-3.1315240083507013E-3</v>
      </c>
      <c r="E38" s="8">
        <f t="shared" si="1"/>
        <v>0.99686847599164929</v>
      </c>
      <c r="F38" s="9"/>
    </row>
    <row r="39" spans="1:6" x14ac:dyDescent="0.2">
      <c r="A39" s="2">
        <v>42400</v>
      </c>
      <c r="B39" s="3">
        <v>50.74</v>
      </c>
      <c r="C39" s="3">
        <v>0</v>
      </c>
      <c r="D39" s="8">
        <f t="shared" si="0"/>
        <v>6.7536292867662551E-2</v>
      </c>
      <c r="E39" s="8">
        <f t="shared" si="1"/>
        <v>1.0675362928676626</v>
      </c>
      <c r="F39" s="9"/>
    </row>
    <row r="40" spans="1:6" x14ac:dyDescent="0.2">
      <c r="A40" s="2">
        <v>42429</v>
      </c>
      <c r="B40" s="3">
        <v>49.59</v>
      </c>
      <c r="C40" s="3">
        <v>0</v>
      </c>
      <c r="D40" s="8">
        <f t="shared" si="0"/>
        <v>-2.2664564446196266E-2</v>
      </c>
      <c r="E40" s="8">
        <f t="shared" si="1"/>
        <v>0.97733543555380376</v>
      </c>
      <c r="F40" s="9"/>
    </row>
    <row r="41" spans="1:6" x14ac:dyDescent="0.2">
      <c r="A41" s="2">
        <v>42460</v>
      </c>
      <c r="B41" s="3">
        <v>52.68</v>
      </c>
      <c r="C41" s="3">
        <v>0.24</v>
      </c>
      <c r="D41" s="8">
        <f t="shared" si="0"/>
        <v>6.7150635208711396E-2</v>
      </c>
      <c r="E41" s="8">
        <f t="shared" si="1"/>
        <v>1.0671506352087115</v>
      </c>
      <c r="F41" s="9"/>
    </row>
    <row r="42" spans="1:6" x14ac:dyDescent="0.2">
      <c r="A42" s="2">
        <v>42490</v>
      </c>
      <c r="B42" s="3">
        <v>57.98</v>
      </c>
      <c r="C42" s="3">
        <v>0</v>
      </c>
      <c r="D42" s="8">
        <f t="shared" si="0"/>
        <v>0.10060744115413814</v>
      </c>
      <c r="E42" s="8">
        <f t="shared" si="1"/>
        <v>1.1006074411541382</v>
      </c>
      <c r="F42" s="9"/>
    </row>
    <row r="43" spans="1:6" x14ac:dyDescent="0.2">
      <c r="A43" s="2">
        <v>42521</v>
      </c>
      <c r="B43" s="3">
        <v>57.74</v>
      </c>
      <c r="C43" s="3">
        <v>0.24</v>
      </c>
      <c r="D43" s="8">
        <f t="shared" si="0"/>
        <v>1.2254962672647468E-16</v>
      </c>
      <c r="E43" s="8">
        <f t="shared" si="1"/>
        <v>1.0000000000000002</v>
      </c>
      <c r="F43" s="9"/>
    </row>
    <row r="44" spans="1:6" x14ac:dyDescent="0.2">
      <c r="A44" s="2">
        <v>42551</v>
      </c>
      <c r="B44" s="3">
        <v>56.2</v>
      </c>
      <c r="C44" s="3">
        <v>0</v>
      </c>
      <c r="D44" s="8">
        <f t="shared" si="0"/>
        <v>-2.6671285071007952E-2</v>
      </c>
      <c r="E44" s="8">
        <f t="shared" si="1"/>
        <v>0.97332871492899209</v>
      </c>
      <c r="F44" s="9"/>
    </row>
    <row r="45" spans="1:6" x14ac:dyDescent="0.2">
      <c r="A45" s="2">
        <v>42582</v>
      </c>
      <c r="B45" s="3">
        <v>58.62</v>
      </c>
      <c r="C45" s="3">
        <v>0</v>
      </c>
      <c r="D45" s="8">
        <f t="shared" si="0"/>
        <v>4.3060498220640474E-2</v>
      </c>
      <c r="E45" s="8">
        <f t="shared" si="1"/>
        <v>1.0430604982206404</v>
      </c>
      <c r="F45" s="9"/>
    </row>
    <row r="46" spans="1:6" x14ac:dyDescent="0.2">
      <c r="A46" s="2">
        <v>42613</v>
      </c>
      <c r="B46" s="3">
        <v>59.07</v>
      </c>
      <c r="C46" s="3">
        <v>0.24</v>
      </c>
      <c r="D46" s="8">
        <f t="shared" si="0"/>
        <v>1.1770726714432017E-2</v>
      </c>
      <c r="E46" s="8">
        <f t="shared" si="1"/>
        <v>1.011770726714432</v>
      </c>
      <c r="F46" s="9"/>
    </row>
    <row r="47" spans="1:6" x14ac:dyDescent="0.2">
      <c r="A47" s="2">
        <v>42643</v>
      </c>
      <c r="B47" s="3">
        <v>59.89</v>
      </c>
      <c r="C47" s="3">
        <v>0</v>
      </c>
      <c r="D47" s="8">
        <f t="shared" si="0"/>
        <v>1.3881835110885395E-2</v>
      </c>
      <c r="E47" s="8">
        <f t="shared" si="1"/>
        <v>1.0138818351108854</v>
      </c>
      <c r="F47" s="9"/>
    </row>
    <row r="48" spans="1:6" x14ac:dyDescent="0.2">
      <c r="A48" s="2">
        <v>42674</v>
      </c>
      <c r="B48" s="3">
        <v>55.81</v>
      </c>
      <c r="C48" s="3">
        <v>0</v>
      </c>
      <c r="D48" s="8">
        <f t="shared" si="0"/>
        <v>-6.8124895642010325E-2</v>
      </c>
      <c r="E48" s="8">
        <f t="shared" si="1"/>
        <v>0.9318751043579897</v>
      </c>
      <c r="F48" s="9"/>
    </row>
    <row r="49" spans="1:6" x14ac:dyDescent="0.2">
      <c r="A49" s="2">
        <v>42704</v>
      </c>
      <c r="B49" s="3">
        <v>55.88</v>
      </c>
      <c r="C49" s="3">
        <v>0</v>
      </c>
      <c r="D49" s="8">
        <f t="shared" si="0"/>
        <v>1.25425550976528E-3</v>
      </c>
      <c r="E49" s="8">
        <f t="shared" si="1"/>
        <v>1.0012542555097652</v>
      </c>
      <c r="F49" s="9"/>
    </row>
    <row r="50" spans="1:6" x14ac:dyDescent="0.2">
      <c r="A50" s="2">
        <v>42735</v>
      </c>
      <c r="B50" s="3">
        <v>56.06</v>
      </c>
      <c r="C50" s="3">
        <v>0.24</v>
      </c>
      <c r="D50" s="8">
        <f t="shared" si="0"/>
        <v>7.5161059413028216E-3</v>
      </c>
      <c r="E50" s="8">
        <f t="shared" si="1"/>
        <v>1.0075161059413029</v>
      </c>
      <c r="F50" s="9"/>
    </row>
    <row r="51" spans="1:6" x14ac:dyDescent="0.2">
      <c r="A51" s="2">
        <v>42766</v>
      </c>
      <c r="B51" s="3">
        <v>47.12</v>
      </c>
      <c r="C51" s="3">
        <v>0</v>
      </c>
      <c r="D51" s="8">
        <f t="shared" si="0"/>
        <v>-0.15947199429183026</v>
      </c>
      <c r="E51" s="8">
        <f t="shared" si="1"/>
        <v>0.84052800570816977</v>
      </c>
      <c r="F51" s="9"/>
    </row>
    <row r="52" spans="1:6" x14ac:dyDescent="0.2">
      <c r="A52" s="2">
        <v>42794</v>
      </c>
      <c r="B52" s="3">
        <v>49.24</v>
      </c>
      <c r="C52" s="3">
        <v>0</v>
      </c>
      <c r="D52" s="8">
        <f t="shared" si="0"/>
        <v>4.4991511035653749E-2</v>
      </c>
      <c r="E52" s="8">
        <f t="shared" si="1"/>
        <v>1.0449915110356538</v>
      </c>
      <c r="F52" s="9"/>
    </row>
    <row r="53" spans="1:6" x14ac:dyDescent="0.2">
      <c r="A53" s="2">
        <v>42825</v>
      </c>
      <c r="B53" s="3">
        <v>52.1</v>
      </c>
      <c r="C53" s="3">
        <v>0.27</v>
      </c>
      <c r="D53" s="8">
        <f t="shared" si="0"/>
        <v>6.3566206336311992E-2</v>
      </c>
      <c r="E53" s="8">
        <f t="shared" si="1"/>
        <v>1.063566206336312</v>
      </c>
      <c r="F53" s="9"/>
    </row>
    <row r="54" spans="1:6" x14ac:dyDescent="0.2">
      <c r="A54" s="2">
        <v>42855</v>
      </c>
      <c r="B54" s="3">
        <v>50.4</v>
      </c>
      <c r="C54" s="3">
        <v>0</v>
      </c>
      <c r="D54" s="8">
        <f t="shared" si="0"/>
        <v>-3.2629558541266847E-2</v>
      </c>
      <c r="E54" s="8">
        <f t="shared" si="1"/>
        <v>0.96737044145873319</v>
      </c>
      <c r="F54" s="9"/>
    </row>
    <row r="55" spans="1:6" x14ac:dyDescent="0.2">
      <c r="A55" s="2">
        <v>42886</v>
      </c>
      <c r="B55" s="3">
        <v>49.74</v>
      </c>
      <c r="C55" s="3">
        <v>0.27</v>
      </c>
      <c r="D55" s="8">
        <f t="shared" si="0"/>
        <v>-7.7380952380951083E-3</v>
      </c>
      <c r="E55" s="8">
        <f t="shared" si="1"/>
        <v>0.9922619047619049</v>
      </c>
      <c r="F55" s="9"/>
    </row>
    <row r="56" spans="1:6" x14ac:dyDescent="0.2">
      <c r="A56" s="2">
        <v>42916</v>
      </c>
      <c r="B56" s="3">
        <v>48.44</v>
      </c>
      <c r="C56" s="3">
        <v>0</v>
      </c>
      <c r="D56" s="8">
        <f t="shared" si="0"/>
        <v>-2.6135906714917657E-2</v>
      </c>
      <c r="E56" s="8">
        <f t="shared" si="1"/>
        <v>0.97386409328508239</v>
      </c>
      <c r="F56" s="9"/>
    </row>
    <row r="57" spans="1:6" x14ac:dyDescent="0.2">
      <c r="A57" s="2">
        <v>42947</v>
      </c>
      <c r="B57" s="3">
        <v>49.88</v>
      </c>
      <c r="C57" s="3">
        <v>0</v>
      </c>
      <c r="D57" s="8">
        <f t="shared" si="0"/>
        <v>2.9727497935590524E-2</v>
      </c>
      <c r="E57" s="8">
        <f t="shared" si="1"/>
        <v>1.0297274979355906</v>
      </c>
      <c r="F57" s="9"/>
    </row>
    <row r="58" spans="1:6" x14ac:dyDescent="0.2">
      <c r="A58" s="2">
        <v>42978</v>
      </c>
      <c r="B58" s="3">
        <v>50.87</v>
      </c>
      <c r="C58" s="3">
        <v>0.27</v>
      </c>
      <c r="D58" s="8">
        <f t="shared" si="0"/>
        <v>2.5260625501202845E-2</v>
      </c>
      <c r="E58" s="8">
        <f t="shared" si="1"/>
        <v>1.0252606255012029</v>
      </c>
      <c r="F58" s="9"/>
    </row>
    <row r="59" spans="1:6" x14ac:dyDescent="0.2">
      <c r="A59" s="2">
        <v>43008</v>
      </c>
      <c r="B59" s="3">
        <v>49.09</v>
      </c>
      <c r="C59" s="3">
        <v>0</v>
      </c>
      <c r="D59" s="8">
        <f t="shared" si="0"/>
        <v>-3.4991153921761234E-2</v>
      </c>
      <c r="E59" s="8">
        <f t="shared" si="1"/>
        <v>0.96500884607823878</v>
      </c>
      <c r="F59" s="9"/>
    </row>
    <row r="60" spans="1:6" x14ac:dyDescent="0.2">
      <c r="A60" s="2">
        <v>43039</v>
      </c>
      <c r="B60" s="3">
        <v>49.68</v>
      </c>
      <c r="C60" s="3">
        <v>0</v>
      </c>
      <c r="D60" s="8">
        <f t="shared" si="0"/>
        <v>1.2018741087797847E-2</v>
      </c>
      <c r="E60" s="8">
        <f t="shared" si="1"/>
        <v>1.0120187410877979</v>
      </c>
      <c r="F60" s="9"/>
    </row>
    <row r="61" spans="1:6" x14ac:dyDescent="0.2">
      <c r="A61" s="2">
        <v>43069</v>
      </c>
      <c r="B61" s="3">
        <v>54.55</v>
      </c>
      <c r="C61" s="3">
        <v>0</v>
      </c>
      <c r="D61" s="8">
        <f t="shared" si="0"/>
        <v>9.8027375201288194E-2</v>
      </c>
      <c r="E61" s="8">
        <f t="shared" si="1"/>
        <v>1.0980273752012881</v>
      </c>
      <c r="F61" s="9"/>
    </row>
    <row r="62" spans="1:6" x14ac:dyDescent="0.2">
      <c r="A62" s="2">
        <v>43100</v>
      </c>
      <c r="B62" s="3">
        <v>53.45</v>
      </c>
      <c r="C62" s="3">
        <v>0.27</v>
      </c>
      <c r="D62" s="8">
        <f t="shared" si="0"/>
        <v>-1.5215398716773441E-2</v>
      </c>
      <c r="E62" s="8">
        <f t="shared" si="1"/>
        <v>0.98478460128322653</v>
      </c>
      <c r="F6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2020-01-02T17:14:41Z</dcterms:created>
  <dcterms:modified xsi:type="dcterms:W3CDTF">2020-01-05T18:03:24Z</dcterms:modified>
</cp:coreProperties>
</file>